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\Documents\GitHub\Quant-Finance-Modelling\"/>
    </mc:Choice>
  </mc:AlternateContent>
  <xr:revisionPtr revIDLastSave="0" documentId="13_ncr:1_{2CD8818F-BB75-44C2-83D3-859EAAB5CBEB}" xr6:coauthVersionLast="47" xr6:coauthVersionMax="47" xr10:uidLastSave="{00000000-0000-0000-0000-000000000000}"/>
  <bookViews>
    <workbookView xWindow="-120" yWindow="-120" windowWidth="20730" windowHeight="11760" tabRatio="876" activeTab="3" xr2:uid="{DE452897-FCFB-4969-B2FF-97830E6681F2}"/>
  </bookViews>
  <sheets>
    <sheet name="Data" sheetId="1" r:id="rId1"/>
    <sheet name="Repayment Percentage" sheetId="2" r:id="rId2"/>
    <sheet name="Cumulative Repayment" sheetId="6" r:id="rId3"/>
    <sheet name="Month index (i)" sheetId="3" r:id="rId4"/>
    <sheet name="Cashflow" sheetId="7" r:id="rId5"/>
    <sheet name="Discounted Cashflow" sheetId="8" r:id="rId6"/>
    <sheet name="SUMMARY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9" l="1"/>
  <c r="BB5" i="8"/>
  <c r="BB6" i="8"/>
  <c r="BB7" i="8"/>
  <c r="BB8" i="8"/>
  <c r="BB9" i="8"/>
  <c r="BB10" i="8"/>
  <c r="BB11" i="8"/>
  <c r="BB12" i="8"/>
  <c r="BB13" i="8"/>
  <c r="BB14" i="8"/>
  <c r="BB15" i="8"/>
  <c r="BB16" i="8"/>
  <c r="BB17" i="8"/>
  <c r="BB18" i="8"/>
  <c r="BB19" i="8"/>
  <c r="BB20" i="8"/>
  <c r="BB21" i="8"/>
  <c r="BB22" i="8"/>
  <c r="BB23" i="8"/>
  <c r="BB4" i="8"/>
  <c r="AZ5" i="8"/>
  <c r="AZ6" i="8"/>
  <c r="AZ7" i="8"/>
  <c r="AZ8" i="8"/>
  <c r="AZ9" i="8"/>
  <c r="AZ10" i="8"/>
  <c r="AZ11" i="8"/>
  <c r="AZ12" i="8"/>
  <c r="AZ13" i="8"/>
  <c r="AZ14" i="8"/>
  <c r="AZ15" i="8"/>
  <c r="AZ16" i="8"/>
  <c r="AZ17" i="8"/>
  <c r="AZ18" i="8"/>
  <c r="AZ19" i="8"/>
  <c r="AZ20" i="8"/>
  <c r="AZ21" i="8"/>
  <c r="AZ22" i="8"/>
  <c r="AZ23" i="8"/>
  <c r="AZ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C6" i="8"/>
  <c r="C8" i="8"/>
  <c r="C14" i="8"/>
  <c r="C16" i="8"/>
  <c r="C22" i="8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" i="7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N9" i="2"/>
  <c r="AO9" i="2"/>
  <c r="AP9" i="2"/>
  <c r="AQ9" i="2"/>
  <c r="AR9" i="2"/>
  <c r="AS9" i="2"/>
  <c r="AT9" i="2"/>
  <c r="AU9" i="2"/>
  <c r="AV9" i="2"/>
  <c r="AW9" i="2"/>
  <c r="AX9" i="2"/>
  <c r="AY9" i="2"/>
  <c r="AO10" i="2"/>
  <c r="AP10" i="2"/>
  <c r="AQ10" i="2"/>
  <c r="AR10" i="2"/>
  <c r="AS10" i="2"/>
  <c r="AT10" i="2"/>
  <c r="AU10" i="2"/>
  <c r="AV10" i="2"/>
  <c r="AW10" i="2"/>
  <c r="AX10" i="2"/>
  <c r="AY10" i="2"/>
  <c r="AP11" i="2"/>
  <c r="AQ11" i="2"/>
  <c r="AR11" i="2"/>
  <c r="AS11" i="2"/>
  <c r="AT11" i="2"/>
  <c r="AU11" i="2"/>
  <c r="AV11" i="2"/>
  <c r="AW11" i="2"/>
  <c r="AX11" i="2"/>
  <c r="AY11" i="2"/>
  <c r="AQ12" i="2"/>
  <c r="AR12" i="2"/>
  <c r="AS12" i="2"/>
  <c r="AT12" i="2"/>
  <c r="AU12" i="2"/>
  <c r="AV12" i="2"/>
  <c r="AW12" i="2"/>
  <c r="AX12" i="2"/>
  <c r="AY12" i="2"/>
  <c r="AR13" i="2"/>
  <c r="AS13" i="2"/>
  <c r="AT13" i="2"/>
  <c r="AU13" i="2"/>
  <c r="AV13" i="2"/>
  <c r="AW13" i="2"/>
  <c r="AX13" i="2"/>
  <c r="AY13" i="2"/>
  <c r="AS14" i="2"/>
  <c r="AT14" i="2"/>
  <c r="AU14" i="2"/>
  <c r="AV14" i="2"/>
  <c r="AW14" i="2"/>
  <c r="AX14" i="2"/>
  <c r="AY14" i="2"/>
  <c r="AT15" i="2"/>
  <c r="AU15" i="2"/>
  <c r="AV15" i="2"/>
  <c r="AW15" i="2"/>
  <c r="AX15" i="2"/>
  <c r="AY15" i="2"/>
  <c r="AU16" i="2"/>
  <c r="AV16" i="2"/>
  <c r="AW16" i="2"/>
  <c r="AX16" i="2"/>
  <c r="AY16" i="2"/>
  <c r="AV17" i="2"/>
  <c r="AW17" i="2"/>
  <c r="AX17" i="2"/>
  <c r="AY17" i="2"/>
  <c r="AW18" i="2"/>
  <c r="AX18" i="2"/>
  <c r="AY18" i="2"/>
  <c r="AX19" i="2"/>
  <c r="AY19" i="2"/>
  <c r="AY20" i="2"/>
  <c r="W21" i="2"/>
  <c r="V3" i="6"/>
  <c r="W3" i="2" s="1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V4" i="6"/>
  <c r="W4" i="2" s="1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V5" i="6"/>
  <c r="W5" i="2" s="1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V6" i="6"/>
  <c r="W6" i="2" s="1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V7" i="6"/>
  <c r="W7" i="2" s="1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V8" i="6"/>
  <c r="W8" i="2" s="1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V9" i="6"/>
  <c r="W9" i="2" s="1"/>
  <c r="AN9" i="6"/>
  <c r="AO9" i="6"/>
  <c r="AP9" i="6"/>
  <c r="AQ9" i="6"/>
  <c r="AR9" i="6"/>
  <c r="AS9" i="6"/>
  <c r="AT9" i="6"/>
  <c r="AU9" i="6"/>
  <c r="AV9" i="6"/>
  <c r="AW9" i="6"/>
  <c r="AX9" i="6"/>
  <c r="AY9" i="6"/>
  <c r="V10" i="6"/>
  <c r="W10" i="2" s="1"/>
  <c r="AO10" i="6"/>
  <c r="AP10" i="6"/>
  <c r="AQ10" i="6"/>
  <c r="AR10" i="6"/>
  <c r="AS10" i="6"/>
  <c r="AT10" i="6"/>
  <c r="AU10" i="6"/>
  <c r="AV10" i="6"/>
  <c r="AW10" i="6"/>
  <c r="AX10" i="6"/>
  <c r="AY10" i="6"/>
  <c r="V11" i="6"/>
  <c r="W11" i="2" s="1"/>
  <c r="AP11" i="6"/>
  <c r="AQ11" i="6"/>
  <c r="AR11" i="6"/>
  <c r="AS11" i="6"/>
  <c r="AT11" i="6"/>
  <c r="AU11" i="6"/>
  <c r="AV11" i="6"/>
  <c r="AW11" i="6"/>
  <c r="AX11" i="6"/>
  <c r="AY11" i="6"/>
  <c r="V12" i="6"/>
  <c r="W12" i="2" s="1"/>
  <c r="AQ12" i="6"/>
  <c r="AR12" i="6"/>
  <c r="AS12" i="6"/>
  <c r="AT12" i="6"/>
  <c r="AU12" i="6"/>
  <c r="AV12" i="6"/>
  <c r="AW12" i="6"/>
  <c r="AX12" i="6"/>
  <c r="AY12" i="6"/>
  <c r="V13" i="6"/>
  <c r="W13" i="2" s="1"/>
  <c r="AR13" i="6"/>
  <c r="AS13" i="6"/>
  <c r="AT13" i="6"/>
  <c r="AU13" i="6"/>
  <c r="AV13" i="6"/>
  <c r="AW13" i="6"/>
  <c r="AX13" i="6"/>
  <c r="AY13" i="6"/>
  <c r="V14" i="6"/>
  <c r="W14" i="2" s="1"/>
  <c r="AS14" i="6"/>
  <c r="AT14" i="6"/>
  <c r="AU14" i="6"/>
  <c r="AV14" i="6"/>
  <c r="AW14" i="6"/>
  <c r="AX14" i="6"/>
  <c r="AY14" i="6"/>
  <c r="V15" i="6"/>
  <c r="W15" i="2" s="1"/>
  <c r="AT15" i="6"/>
  <c r="AU15" i="6"/>
  <c r="AV15" i="6"/>
  <c r="AW15" i="6"/>
  <c r="AX15" i="6"/>
  <c r="AY15" i="6"/>
  <c r="V16" i="6"/>
  <c r="W16" i="2" s="1"/>
  <c r="AU16" i="6"/>
  <c r="AV16" i="6"/>
  <c r="AW16" i="6"/>
  <c r="AX16" i="6"/>
  <c r="AY16" i="6"/>
  <c r="V17" i="6"/>
  <c r="W17" i="2" s="1"/>
  <c r="W17" i="6" s="1"/>
  <c r="X17" i="2" s="1"/>
  <c r="AV17" i="6"/>
  <c r="AW17" i="6"/>
  <c r="AX17" i="6"/>
  <c r="AY17" i="6"/>
  <c r="V18" i="6"/>
  <c r="W18" i="2" s="1"/>
  <c r="AW18" i="6"/>
  <c r="AX18" i="6"/>
  <c r="AY18" i="6"/>
  <c r="V19" i="6"/>
  <c r="W19" i="2" s="1"/>
  <c r="W19" i="6" s="1"/>
  <c r="X19" i="2" s="1"/>
  <c r="AX19" i="6"/>
  <c r="AY19" i="6"/>
  <c r="V20" i="6"/>
  <c r="W20" i="2" s="1"/>
  <c r="AY20" i="6"/>
  <c r="V21" i="6"/>
  <c r="W21" i="6"/>
  <c r="C2" i="6"/>
  <c r="C6" i="9"/>
  <c r="B1" i="8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F2" i="6"/>
  <c r="C23" i="8" l="1"/>
  <c r="C15" i="8"/>
  <c r="C7" i="8"/>
  <c r="C21" i="8"/>
  <c r="C13" i="8"/>
  <c r="C5" i="8"/>
  <c r="C4" i="8"/>
  <c r="C20" i="8"/>
  <c r="C12" i="8"/>
  <c r="C19" i="8"/>
  <c r="C11" i="8"/>
  <c r="C18" i="8"/>
  <c r="C10" i="8"/>
  <c r="C17" i="8"/>
  <c r="C9" i="8"/>
  <c r="W18" i="6"/>
  <c r="X18" i="2" s="1"/>
  <c r="X18" i="6" s="1"/>
  <c r="Y18" i="2" s="1"/>
  <c r="W4" i="6"/>
  <c r="X4" i="2" s="1"/>
  <c r="W20" i="6"/>
  <c r="X20" i="2" s="1"/>
  <c r="W14" i="6"/>
  <c r="X14" i="2" s="1"/>
  <c r="X14" i="6" s="1"/>
  <c r="Y14" i="2" s="1"/>
  <c r="W13" i="6"/>
  <c r="X13" i="2" s="1"/>
  <c r="X13" i="6" s="1"/>
  <c r="Y13" i="2" s="1"/>
  <c r="Y13" i="6" s="1"/>
  <c r="Z13" i="2" s="1"/>
  <c r="W9" i="6"/>
  <c r="X9" i="2" s="1"/>
  <c r="W10" i="6"/>
  <c r="X10" i="2" s="1"/>
  <c r="W3" i="6"/>
  <c r="X3" i="2" s="1"/>
  <c r="X17" i="6"/>
  <c r="Y17" i="2" s="1"/>
  <c r="Y17" i="6" s="1"/>
  <c r="Z17" i="2" s="1"/>
  <c r="W12" i="6"/>
  <c r="X12" i="2" s="1"/>
  <c r="X12" i="6" s="1"/>
  <c r="Y12" i="2" s="1"/>
  <c r="W7" i="6"/>
  <c r="X7" i="2" s="1"/>
  <c r="X7" i="6" s="1"/>
  <c r="Y7" i="2" s="1"/>
  <c r="Y7" i="6" s="1"/>
  <c r="Z7" i="2" s="1"/>
  <c r="W6" i="6"/>
  <c r="X6" i="2" s="1"/>
  <c r="X19" i="6"/>
  <c r="Y19" i="2" s="1"/>
  <c r="W16" i="6"/>
  <c r="X16" i="2" s="1"/>
  <c r="W8" i="6"/>
  <c r="X8" i="2" s="1"/>
  <c r="W5" i="6"/>
  <c r="X5" i="2" s="1"/>
  <c r="W15" i="6"/>
  <c r="X15" i="2" s="1"/>
  <c r="W11" i="6"/>
  <c r="X11" i="2" s="1"/>
  <c r="X21" i="2"/>
  <c r="K2" i="6"/>
  <c r="E2" i="6"/>
  <c r="P2" i="6"/>
  <c r="D2" i="6"/>
  <c r="O2" i="6"/>
  <c r="J2" i="6"/>
  <c r="N2" i="6"/>
  <c r="M2" i="6"/>
  <c r="I2" i="6"/>
  <c r="H2" i="6"/>
  <c r="L2" i="6"/>
  <c r="G2" i="6"/>
  <c r="Q2" i="6"/>
  <c r="T2" i="6"/>
  <c r="V2" i="6"/>
  <c r="W2" i="2" s="1"/>
  <c r="U2" i="6"/>
  <c r="S2" i="6"/>
  <c r="R2" i="6"/>
  <c r="Z7" i="6" l="1"/>
  <c r="AA7" i="2" s="1"/>
  <c r="AA7" i="6" s="1"/>
  <c r="AB7" i="2" s="1"/>
  <c r="AB7" i="6" s="1"/>
  <c r="AC7" i="2" s="1"/>
  <c r="Y18" i="6"/>
  <c r="Z18" i="2" s="1"/>
  <c r="Z18" i="6" s="1"/>
  <c r="AA18" i="2" s="1"/>
  <c r="Y19" i="6"/>
  <c r="Z19" i="2" s="1"/>
  <c r="Z19" i="6" s="1"/>
  <c r="AA19" i="2" s="1"/>
  <c r="Y12" i="6"/>
  <c r="Z12" i="2" s="1"/>
  <c r="Z13" i="6"/>
  <c r="AA13" i="2" s="1"/>
  <c r="Y14" i="6"/>
  <c r="Z14" i="2" s="1"/>
  <c r="X15" i="6"/>
  <c r="Y15" i="2" s="1"/>
  <c r="X4" i="6"/>
  <c r="Y4" i="2" s="1"/>
  <c r="X21" i="6"/>
  <c r="Y21" i="2" s="1"/>
  <c r="Y21" i="6" s="1"/>
  <c r="Z21" i="2" s="1"/>
  <c r="X5" i="6"/>
  <c r="Y5" i="2" s="1"/>
  <c r="X10" i="6"/>
  <c r="Y10" i="2" s="1"/>
  <c r="X9" i="6"/>
  <c r="Y9" i="2" s="1"/>
  <c r="Z15" i="6"/>
  <c r="AA15" i="2" s="1"/>
  <c r="X8" i="6"/>
  <c r="Y8" i="2" s="1"/>
  <c r="Y4" i="6"/>
  <c r="Z4" i="2" s="1"/>
  <c r="X11" i="6"/>
  <c r="Y11" i="2" s="1"/>
  <c r="X20" i="6"/>
  <c r="Y20" i="2" s="1"/>
  <c r="Y20" i="6" s="1"/>
  <c r="Z20" i="2" s="1"/>
  <c r="X6" i="6"/>
  <c r="Y6" i="2" s="1"/>
  <c r="Y6" i="6" s="1"/>
  <c r="Z6" i="2" s="1"/>
  <c r="Z12" i="6"/>
  <c r="AA12" i="2" s="1"/>
  <c r="X3" i="6"/>
  <c r="Y3" i="2" s="1"/>
  <c r="Z17" i="6"/>
  <c r="AA17" i="2" s="1"/>
  <c r="Z14" i="6"/>
  <c r="AA14" i="2" s="1"/>
  <c r="X16" i="6"/>
  <c r="Y16" i="2" s="1"/>
  <c r="Y15" i="6"/>
  <c r="Z15" i="2" s="1"/>
  <c r="W2" i="6"/>
  <c r="X2" i="2" s="1"/>
  <c r="AA18" i="6" l="1"/>
  <c r="AB18" i="2" s="1"/>
  <c r="AB18" i="6" s="1"/>
  <c r="AC18" i="2" s="1"/>
  <c r="AA12" i="6"/>
  <c r="AB12" i="2" s="1"/>
  <c r="AB12" i="6" s="1"/>
  <c r="AC12" i="2" s="1"/>
  <c r="Y3" i="6"/>
  <c r="Z3" i="2" s="1"/>
  <c r="Z6" i="6"/>
  <c r="AA6" i="2" s="1"/>
  <c r="AA15" i="6"/>
  <c r="AB15" i="2" s="1"/>
  <c r="Z20" i="6"/>
  <c r="AA20" i="2" s="1"/>
  <c r="Z4" i="6"/>
  <c r="AA4" i="2" s="1"/>
  <c r="Y9" i="6"/>
  <c r="Z9" i="2" s="1"/>
  <c r="Z9" i="6" s="1"/>
  <c r="AA9" i="2" s="1"/>
  <c r="AA9" i="6" s="1"/>
  <c r="AB9" i="2" s="1"/>
  <c r="Y16" i="6"/>
  <c r="Z16" i="2" s="1"/>
  <c r="AA14" i="6"/>
  <c r="AB14" i="2" s="1"/>
  <c r="Z10" i="6"/>
  <c r="AA10" i="2" s="1"/>
  <c r="AA10" i="6" s="1"/>
  <c r="AB10" i="2" s="1"/>
  <c r="Y10" i="6"/>
  <c r="Z10" i="2" s="1"/>
  <c r="Z21" i="6"/>
  <c r="AA21" i="2" s="1"/>
  <c r="AA21" i="6" s="1"/>
  <c r="AB21" i="2" s="1"/>
  <c r="Y8" i="6"/>
  <c r="Z8" i="2" s="1"/>
  <c r="Y11" i="6"/>
  <c r="Z11" i="2" s="1"/>
  <c r="AA19" i="6"/>
  <c r="AB19" i="2" s="1"/>
  <c r="Z8" i="6"/>
  <c r="AA8" i="2" s="1"/>
  <c r="AC7" i="6"/>
  <c r="AD7" i="2" s="1"/>
  <c r="Y5" i="6"/>
  <c r="Z5" i="2" s="1"/>
  <c r="AA17" i="6"/>
  <c r="AB17" i="2" s="1"/>
  <c r="AA6" i="6"/>
  <c r="AB6" i="2" s="1"/>
  <c r="AA13" i="6"/>
  <c r="AB13" i="2" s="1"/>
  <c r="AB13" i="6" s="1"/>
  <c r="AC13" i="2" s="1"/>
  <c r="X2" i="6"/>
  <c r="Y2" i="2" s="1"/>
  <c r="AC18" i="6" l="1"/>
  <c r="AD18" i="2" s="1"/>
  <c r="AD18" i="6" s="1"/>
  <c r="AE18" i="2" s="1"/>
  <c r="AC15" i="6"/>
  <c r="AD15" i="2" s="1"/>
  <c r="AD15" i="6" s="1"/>
  <c r="AE15" i="2" s="1"/>
  <c r="AE15" i="6" s="1"/>
  <c r="AF15" i="2" s="1"/>
  <c r="AB15" i="6"/>
  <c r="AC15" i="2" s="1"/>
  <c r="AB21" i="6"/>
  <c r="AC21" i="2" s="1"/>
  <c r="AC21" i="6" s="1"/>
  <c r="AD21" i="2" s="1"/>
  <c r="AD21" i="6" s="1"/>
  <c r="AE21" i="2" s="1"/>
  <c r="AC12" i="6"/>
  <c r="AD12" i="2" s="1"/>
  <c r="AD12" i="6" s="1"/>
  <c r="AE12" i="2" s="1"/>
  <c r="AB10" i="6"/>
  <c r="AC10" i="2" s="1"/>
  <c r="AC10" i="6" s="1"/>
  <c r="AD10" i="2" s="1"/>
  <c r="AB6" i="6"/>
  <c r="AC6" i="2" s="1"/>
  <c r="AB17" i="6"/>
  <c r="AC17" i="2" s="1"/>
  <c r="Z16" i="6"/>
  <c r="AA16" i="2" s="1"/>
  <c r="AA16" i="6" s="1"/>
  <c r="AB16" i="2" s="1"/>
  <c r="AD7" i="6"/>
  <c r="AE7" i="2" s="1"/>
  <c r="AE7" i="6" s="1"/>
  <c r="AF7" i="2" s="1"/>
  <c r="AA20" i="6"/>
  <c r="AB20" i="2" s="1"/>
  <c r="Z3" i="6"/>
  <c r="AA3" i="2" s="1"/>
  <c r="AB9" i="6"/>
  <c r="AC9" i="2" s="1"/>
  <c r="AC9" i="6" s="1"/>
  <c r="AD9" i="2" s="1"/>
  <c r="AD9" i="6" s="1"/>
  <c r="AE9" i="2" s="1"/>
  <c r="AE9" i="6" s="1"/>
  <c r="AF9" i="2" s="1"/>
  <c r="AB19" i="6"/>
  <c r="AC19" i="2" s="1"/>
  <c r="Z11" i="6"/>
  <c r="AA11" i="2" s="1"/>
  <c r="AA11" i="6" s="1"/>
  <c r="AB11" i="2" s="1"/>
  <c r="AA4" i="6"/>
  <c r="AB4" i="2" s="1"/>
  <c r="Z5" i="6"/>
  <c r="AA5" i="2" s="1"/>
  <c r="AC13" i="6"/>
  <c r="AD13" i="2" s="1"/>
  <c r="AB14" i="6"/>
  <c r="AC14" i="2" s="1"/>
  <c r="AA8" i="6"/>
  <c r="AB8" i="2" s="1"/>
  <c r="AC17" i="6" l="1"/>
  <c r="AD17" i="2" s="1"/>
  <c r="AD17" i="6" s="1"/>
  <c r="AE17" i="2" s="1"/>
  <c r="AE17" i="6" s="1"/>
  <c r="AF17" i="2" s="1"/>
  <c r="AF17" i="6" s="1"/>
  <c r="AG17" i="2" s="1"/>
  <c r="AG17" i="6" s="1"/>
  <c r="AH17" i="2" s="1"/>
  <c r="AH17" i="6" s="1"/>
  <c r="AI17" i="2" s="1"/>
  <c r="AC6" i="6"/>
  <c r="AD6" i="2" s="1"/>
  <c r="AD6" i="6" s="1"/>
  <c r="AE6" i="2" s="1"/>
  <c r="AE6" i="6" s="1"/>
  <c r="AF6" i="2" s="1"/>
  <c r="AF15" i="6"/>
  <c r="AG15" i="2" s="1"/>
  <c r="AD10" i="6"/>
  <c r="AE10" i="2" s="1"/>
  <c r="AE10" i="6" s="1"/>
  <c r="AF10" i="2" s="1"/>
  <c r="AF10" i="6" s="1"/>
  <c r="AG10" i="2" s="1"/>
  <c r="AE18" i="6"/>
  <c r="AF18" i="2" s="1"/>
  <c r="AF9" i="6"/>
  <c r="AG9" i="2" s="1"/>
  <c r="AE12" i="6"/>
  <c r="AF12" i="2" s="1"/>
  <c r="AF12" i="6" s="1"/>
  <c r="AG12" i="2" s="1"/>
  <c r="AG12" i="6" s="1"/>
  <c r="AH12" i="2" s="1"/>
  <c r="AH12" i="6" s="1"/>
  <c r="AI12" i="2" s="1"/>
  <c r="AI12" i="6" s="1"/>
  <c r="AJ12" i="2" s="1"/>
  <c r="AJ12" i="6" s="1"/>
  <c r="AK12" i="2" s="1"/>
  <c r="AK12" i="6" s="1"/>
  <c r="AL12" i="2" s="1"/>
  <c r="AL12" i="6" s="1"/>
  <c r="AM12" i="2" s="1"/>
  <c r="AM12" i="6" s="1"/>
  <c r="AN12" i="2" s="1"/>
  <c r="AN12" i="6" s="1"/>
  <c r="AO12" i="2" s="1"/>
  <c r="AO12" i="6" s="1"/>
  <c r="AP12" i="2" s="1"/>
  <c r="AP12" i="6" s="1"/>
  <c r="AD13" i="6"/>
  <c r="AE13" i="2" s="1"/>
  <c r="AE13" i="6" s="1"/>
  <c r="AF13" i="2" s="1"/>
  <c r="AB11" i="6"/>
  <c r="AC11" i="2" s="1"/>
  <c r="AC11" i="6" s="1"/>
  <c r="AD11" i="2" s="1"/>
  <c r="AD11" i="6" s="1"/>
  <c r="AE11" i="2" s="1"/>
  <c r="AE11" i="6" s="1"/>
  <c r="AF11" i="2" s="1"/>
  <c r="AF7" i="6"/>
  <c r="AG7" i="2" s="1"/>
  <c r="AG7" i="6" s="1"/>
  <c r="AH7" i="2" s="1"/>
  <c r="AH7" i="6" s="1"/>
  <c r="AI7" i="2" s="1"/>
  <c r="AC19" i="6"/>
  <c r="AD19" i="2" s="1"/>
  <c r="AA3" i="6"/>
  <c r="AB3" i="2" s="1"/>
  <c r="AB4" i="6"/>
  <c r="AC4" i="2" s="1"/>
  <c r="AB20" i="6"/>
  <c r="AC20" i="2" s="1"/>
  <c r="AC20" i="6"/>
  <c r="AD20" i="2" s="1"/>
  <c r="AB8" i="6"/>
  <c r="AC8" i="2" s="1"/>
  <c r="AA5" i="6"/>
  <c r="AB5" i="2" s="1"/>
  <c r="AE21" i="6"/>
  <c r="AF21" i="2" s="1"/>
  <c r="AF18" i="6"/>
  <c r="AG18" i="2" s="1"/>
  <c r="AC14" i="6"/>
  <c r="AD14" i="2" s="1"/>
  <c r="AD14" i="6" s="1"/>
  <c r="AE14" i="2" s="1"/>
  <c r="AE14" i="6" s="1"/>
  <c r="AF14" i="2" s="1"/>
  <c r="AF14" i="6" s="1"/>
  <c r="AG14" i="2" s="1"/>
  <c r="AB16" i="6"/>
  <c r="AC16" i="2" s="1"/>
  <c r="AC16" i="6"/>
  <c r="AD16" i="2" s="1"/>
  <c r="Y2" i="6"/>
  <c r="Z2" i="2" s="1"/>
  <c r="AG9" i="6" l="1"/>
  <c r="AH9" i="2" s="1"/>
  <c r="AH9" i="6" s="1"/>
  <c r="AI9" i="2" s="1"/>
  <c r="AI9" i="6" s="1"/>
  <c r="AJ9" i="2" s="1"/>
  <c r="AG15" i="6"/>
  <c r="AH15" i="2" s="1"/>
  <c r="AI7" i="6"/>
  <c r="AJ7" i="2" s="1"/>
  <c r="AJ7" i="6" s="1"/>
  <c r="AK7" i="2" s="1"/>
  <c r="AK7" i="6" s="1"/>
  <c r="AG10" i="6"/>
  <c r="AH10" i="2" s="1"/>
  <c r="AH10" i="6" s="1"/>
  <c r="AI10" i="2" s="1"/>
  <c r="AI14" i="6"/>
  <c r="AJ14" i="2" s="1"/>
  <c r="AJ14" i="6" s="1"/>
  <c r="AK14" i="2" s="1"/>
  <c r="AK14" i="6" s="1"/>
  <c r="AL14" i="2" s="1"/>
  <c r="AL14" i="6" s="1"/>
  <c r="AM14" i="2" s="1"/>
  <c r="AM14" i="6" s="1"/>
  <c r="AN14" i="2" s="1"/>
  <c r="AN14" i="6" s="1"/>
  <c r="AO14" i="2" s="1"/>
  <c r="AO14" i="6" s="1"/>
  <c r="AP14" i="2" s="1"/>
  <c r="AP14" i="6" s="1"/>
  <c r="AQ14" i="2" s="1"/>
  <c r="AQ14" i="6" s="1"/>
  <c r="AR14" i="2" s="1"/>
  <c r="AR14" i="6" s="1"/>
  <c r="AB3" i="6"/>
  <c r="AC3" i="2" s="1"/>
  <c r="AD19" i="6"/>
  <c r="AE19" i="2" s="1"/>
  <c r="AG18" i="6"/>
  <c r="AH18" i="2" s="1"/>
  <c r="AF6" i="6"/>
  <c r="AG6" i="2" s="1"/>
  <c r="AG6" i="6" s="1"/>
  <c r="AH6" i="2" s="1"/>
  <c r="AH6" i="6" s="1"/>
  <c r="AI6" i="2" s="1"/>
  <c r="AI6" i="6" s="1"/>
  <c r="AJ6" i="2" s="1"/>
  <c r="AJ6" i="6" s="1"/>
  <c r="AG14" i="6"/>
  <c r="AH14" i="2" s="1"/>
  <c r="AH14" i="6" s="1"/>
  <c r="AI14" i="2" s="1"/>
  <c r="AD16" i="6"/>
  <c r="AE16" i="2" s="1"/>
  <c r="AC4" i="6"/>
  <c r="AD4" i="2" s="1"/>
  <c r="AD4" i="6" s="1"/>
  <c r="AE4" i="2" s="1"/>
  <c r="AE4" i="6" s="1"/>
  <c r="AF4" i="2" s="1"/>
  <c r="AF4" i="6" s="1"/>
  <c r="AG4" i="2" s="1"/>
  <c r="AG4" i="6" s="1"/>
  <c r="AH4" i="2" s="1"/>
  <c r="AH4" i="6" s="1"/>
  <c r="AF21" i="6"/>
  <c r="AG21" i="2" s="1"/>
  <c r="AG21" i="6" s="1"/>
  <c r="AH21" i="2" s="1"/>
  <c r="AC8" i="6"/>
  <c r="AD8" i="2" s="1"/>
  <c r="AD8" i="6" s="1"/>
  <c r="AE8" i="2" s="1"/>
  <c r="AE8" i="6" s="1"/>
  <c r="AF8" i="2" s="1"/>
  <c r="AF8" i="6" s="1"/>
  <c r="AG8" i="2" s="1"/>
  <c r="AG8" i="6" s="1"/>
  <c r="AH8" i="2" s="1"/>
  <c r="AH8" i="6" s="1"/>
  <c r="AI8" i="2" s="1"/>
  <c r="AI8" i="6" s="1"/>
  <c r="AJ8" i="2" s="1"/>
  <c r="AJ8" i="6" s="1"/>
  <c r="AK8" i="2" s="1"/>
  <c r="AK8" i="6" s="1"/>
  <c r="AL8" i="2" s="1"/>
  <c r="AL8" i="6" s="1"/>
  <c r="AD20" i="6"/>
  <c r="AE20" i="2" s="1"/>
  <c r="AE20" i="6" s="1"/>
  <c r="AF20" i="2" s="1"/>
  <c r="AF11" i="6"/>
  <c r="AG11" i="2" s="1"/>
  <c r="AG11" i="6" s="1"/>
  <c r="AH11" i="2" s="1"/>
  <c r="AH11" i="6" s="1"/>
  <c r="AI11" i="2" s="1"/>
  <c r="AI11" i="6" s="1"/>
  <c r="AJ11" i="2" s="1"/>
  <c r="AJ11" i="6" s="1"/>
  <c r="AK11" i="2" s="1"/>
  <c r="AK11" i="6" s="1"/>
  <c r="AL11" i="2" s="1"/>
  <c r="AL11" i="6" s="1"/>
  <c r="AM11" i="2" s="1"/>
  <c r="AM11" i="6" s="1"/>
  <c r="AN11" i="2" s="1"/>
  <c r="AN11" i="6" s="1"/>
  <c r="AO11" i="2" s="1"/>
  <c r="AO11" i="6" s="1"/>
  <c r="AI17" i="6"/>
  <c r="AJ17" i="2" s="1"/>
  <c r="AJ17" i="6" s="1"/>
  <c r="AK17" i="2" s="1"/>
  <c r="AK17" i="6"/>
  <c r="AL17" i="2" s="1"/>
  <c r="AL17" i="6" s="1"/>
  <c r="AM17" i="2" s="1"/>
  <c r="AM17" i="6" s="1"/>
  <c r="AN17" i="2" s="1"/>
  <c r="AN17" i="6" s="1"/>
  <c r="AO17" i="2" s="1"/>
  <c r="AO17" i="6" s="1"/>
  <c r="AP17" i="2" s="1"/>
  <c r="AP17" i="6" s="1"/>
  <c r="AQ17" i="2" s="1"/>
  <c r="AQ17" i="6" s="1"/>
  <c r="AR17" i="2" s="1"/>
  <c r="AR17" i="6" s="1"/>
  <c r="AS17" i="2" s="1"/>
  <c r="AS17" i="6" s="1"/>
  <c r="AT17" i="2" s="1"/>
  <c r="AT17" i="6" s="1"/>
  <c r="AU17" i="2" s="1"/>
  <c r="AU17" i="6" s="1"/>
  <c r="AB5" i="6"/>
  <c r="AC5" i="2" s="1"/>
  <c r="AC5" i="6" s="1"/>
  <c r="AD5" i="2" s="1"/>
  <c r="AD5" i="6" s="1"/>
  <c r="AE5" i="2" s="1"/>
  <c r="AF13" i="6"/>
  <c r="AG13" i="2" s="1"/>
  <c r="AG13" i="6" s="1"/>
  <c r="AH13" i="2" s="1"/>
  <c r="AH13" i="6" s="1"/>
  <c r="AI13" i="2" s="1"/>
  <c r="AI13" i="6" s="1"/>
  <c r="AJ13" i="2" s="1"/>
  <c r="AJ13" i="6" s="1"/>
  <c r="AK13" i="2" s="1"/>
  <c r="AK13" i="6" s="1"/>
  <c r="AL13" i="2" s="1"/>
  <c r="AL13" i="6" s="1"/>
  <c r="AM13" i="2" s="1"/>
  <c r="AM13" i="6" s="1"/>
  <c r="AN13" i="2" s="1"/>
  <c r="AN13" i="6" s="1"/>
  <c r="AO13" i="2" s="1"/>
  <c r="AO13" i="6" s="1"/>
  <c r="AP13" i="2" s="1"/>
  <c r="AP13" i="6" s="1"/>
  <c r="AQ13" i="2" s="1"/>
  <c r="AQ13" i="6" s="1"/>
  <c r="Z2" i="6"/>
  <c r="AA2" i="2" s="1"/>
  <c r="AI10" i="6" l="1"/>
  <c r="AJ10" i="2" s="1"/>
  <c r="AJ10" i="6" s="1"/>
  <c r="AK10" i="2" s="1"/>
  <c r="AK10" i="6" s="1"/>
  <c r="AL10" i="2" s="1"/>
  <c r="AL10" i="6" s="1"/>
  <c r="AM10" i="2" s="1"/>
  <c r="AM10" i="6" s="1"/>
  <c r="AN10" i="2" s="1"/>
  <c r="AN10" i="6" s="1"/>
  <c r="AF20" i="6"/>
  <c r="AG20" i="2" s="1"/>
  <c r="AG20" i="6" s="1"/>
  <c r="AH20" i="2" s="1"/>
  <c r="AH20" i="6" s="1"/>
  <c r="AI20" i="2" s="1"/>
  <c r="AH15" i="6"/>
  <c r="AI15" i="2" s="1"/>
  <c r="AI15" i="6" s="1"/>
  <c r="AJ15" i="2" s="1"/>
  <c r="AJ15" i="6" s="1"/>
  <c r="AK15" i="2" s="1"/>
  <c r="AK15" i="6" s="1"/>
  <c r="AL15" i="2" s="1"/>
  <c r="AL15" i="6" s="1"/>
  <c r="AM15" i="2" s="1"/>
  <c r="AM15" i="6" s="1"/>
  <c r="AN15" i="2" s="1"/>
  <c r="AN15" i="6" s="1"/>
  <c r="AO15" i="2" s="1"/>
  <c r="AO15" i="6" s="1"/>
  <c r="AP15" i="2" s="1"/>
  <c r="AP15" i="6" s="1"/>
  <c r="AQ15" i="2" s="1"/>
  <c r="AQ15" i="6" s="1"/>
  <c r="AR15" i="2" s="1"/>
  <c r="AR15" i="6" s="1"/>
  <c r="AS15" i="2" s="1"/>
  <c r="AS15" i="6" s="1"/>
  <c r="AJ9" i="6"/>
  <c r="AK9" i="2" s="1"/>
  <c r="AK9" i="6" s="1"/>
  <c r="AL9" i="2" s="1"/>
  <c r="AL9" i="6" s="1"/>
  <c r="AM9" i="2" s="1"/>
  <c r="AM9" i="6" s="1"/>
  <c r="AH21" i="6"/>
  <c r="AI21" i="2" s="1"/>
  <c r="AI21" i="6" s="1"/>
  <c r="AJ21" i="2" s="1"/>
  <c r="AJ21" i="6"/>
  <c r="AK21" i="2" s="1"/>
  <c r="AK21" i="6" s="1"/>
  <c r="AL21" i="2" s="1"/>
  <c r="AL21" i="6" s="1"/>
  <c r="AM21" i="2" s="1"/>
  <c r="AE5" i="6"/>
  <c r="AF5" i="2" s="1"/>
  <c r="AF5" i="6" s="1"/>
  <c r="AG5" i="2" s="1"/>
  <c r="AG5" i="6" s="1"/>
  <c r="AH5" i="2" s="1"/>
  <c r="AH5" i="6" s="1"/>
  <c r="AI5" i="2" s="1"/>
  <c r="AI5" i="6" s="1"/>
  <c r="AE19" i="6"/>
  <c r="AF19" i="2" s="1"/>
  <c r="AF19" i="6" s="1"/>
  <c r="AG19" i="2" s="1"/>
  <c r="AC3" i="6"/>
  <c r="AD3" i="2" s="1"/>
  <c r="AE16" i="6"/>
  <c r="AF16" i="2" s="1"/>
  <c r="AF16" i="6" s="1"/>
  <c r="AG16" i="2" s="1"/>
  <c r="AG16" i="6" s="1"/>
  <c r="AH16" i="2" s="1"/>
  <c r="AH16" i="6" s="1"/>
  <c r="AI16" i="2" s="1"/>
  <c r="AI16" i="6" s="1"/>
  <c r="AJ16" i="2" s="1"/>
  <c r="AJ16" i="6" s="1"/>
  <c r="AK16" i="2" s="1"/>
  <c r="AK16" i="6" s="1"/>
  <c r="AL16" i="2" s="1"/>
  <c r="AL16" i="6" s="1"/>
  <c r="AM16" i="2" s="1"/>
  <c r="AM16" i="6" s="1"/>
  <c r="AN16" i="2" s="1"/>
  <c r="AN16" i="6" s="1"/>
  <c r="AO16" i="2" s="1"/>
  <c r="AO16" i="6" s="1"/>
  <c r="AP16" i="2" s="1"/>
  <c r="AP16" i="6" s="1"/>
  <c r="AQ16" i="2" s="1"/>
  <c r="AQ16" i="6" s="1"/>
  <c r="AR16" i="2" s="1"/>
  <c r="AR16" i="6" s="1"/>
  <c r="AS16" i="2" s="1"/>
  <c r="AS16" i="6" s="1"/>
  <c r="AT16" i="2" s="1"/>
  <c r="AT16" i="6" s="1"/>
  <c r="AH18" i="6"/>
  <c r="AI18" i="2" s="1"/>
  <c r="AI18" i="6" s="1"/>
  <c r="AJ18" i="2" s="1"/>
  <c r="AJ18" i="6" s="1"/>
  <c r="AK18" i="2" s="1"/>
  <c r="AK18" i="6" s="1"/>
  <c r="AL18" i="2" s="1"/>
  <c r="AL18" i="6" s="1"/>
  <c r="AM18" i="2" s="1"/>
  <c r="AM18" i="6" s="1"/>
  <c r="AN18" i="2" s="1"/>
  <c r="AN18" i="6" s="1"/>
  <c r="AO18" i="2" s="1"/>
  <c r="AO18" i="6" s="1"/>
  <c r="AP18" i="2" s="1"/>
  <c r="AP18" i="6" s="1"/>
  <c r="AQ18" i="2" s="1"/>
  <c r="AQ18" i="6" s="1"/>
  <c r="AR18" i="2" s="1"/>
  <c r="AR18" i="6" s="1"/>
  <c r="AS18" i="2" s="1"/>
  <c r="AS18" i="6" s="1"/>
  <c r="AT18" i="2" s="1"/>
  <c r="AT18" i="6" s="1"/>
  <c r="AU18" i="2" s="1"/>
  <c r="AU18" i="6" s="1"/>
  <c r="AV18" i="2" s="1"/>
  <c r="AV18" i="6" s="1"/>
  <c r="AG19" i="6" l="1"/>
  <c r="AH19" i="2" s="1"/>
  <c r="AH19" i="6" s="1"/>
  <c r="AI19" i="2" s="1"/>
  <c r="AI19" i="6" s="1"/>
  <c r="AJ19" i="2" s="1"/>
  <c r="AJ19" i="6" s="1"/>
  <c r="AK19" i="2" s="1"/>
  <c r="AK19" i="6" s="1"/>
  <c r="AL19" i="2" s="1"/>
  <c r="AL19" i="6" s="1"/>
  <c r="AM19" i="2" s="1"/>
  <c r="AM19" i="6" s="1"/>
  <c r="AN19" i="2" s="1"/>
  <c r="AN19" i="6" s="1"/>
  <c r="AO19" i="2" s="1"/>
  <c r="AO19" i="6" s="1"/>
  <c r="AP19" i="2" s="1"/>
  <c r="AP19" i="6" s="1"/>
  <c r="AQ19" i="2" s="1"/>
  <c r="AQ19" i="6" s="1"/>
  <c r="AR19" i="2" s="1"/>
  <c r="AR19" i="6" s="1"/>
  <c r="AS19" i="2" s="1"/>
  <c r="AS19" i="6" s="1"/>
  <c r="AT19" i="2" s="1"/>
  <c r="AT19" i="6" s="1"/>
  <c r="AU19" i="2" s="1"/>
  <c r="AU19" i="6" s="1"/>
  <c r="AV19" i="2" s="1"/>
  <c r="AV19" i="6" s="1"/>
  <c r="AW19" i="2" s="1"/>
  <c r="AW19" i="6" s="1"/>
  <c r="AM21" i="6"/>
  <c r="AN21" i="2" s="1"/>
  <c r="AN21" i="6" s="1"/>
  <c r="AO21" i="2" s="1"/>
  <c r="AO21" i="6" s="1"/>
  <c r="AP21" i="2" s="1"/>
  <c r="AP21" i="6" s="1"/>
  <c r="AQ21" i="2" s="1"/>
  <c r="AQ21" i="6" s="1"/>
  <c r="AR21" i="2" s="1"/>
  <c r="AR21" i="6" s="1"/>
  <c r="AS21" i="2" s="1"/>
  <c r="AS21" i="6" s="1"/>
  <c r="AT21" i="2" s="1"/>
  <c r="AT21" i="6" s="1"/>
  <c r="AU21" i="2" s="1"/>
  <c r="AU21" i="6" s="1"/>
  <c r="AV21" i="2" s="1"/>
  <c r="AV21" i="6" s="1"/>
  <c r="AW21" i="2" s="1"/>
  <c r="AW21" i="6" s="1"/>
  <c r="AX21" i="2" s="1"/>
  <c r="AX21" i="6" s="1"/>
  <c r="AY21" i="2" s="1"/>
  <c r="AY21" i="6" s="1"/>
  <c r="AD3" i="6"/>
  <c r="AE3" i="2" s="1"/>
  <c r="AE3" i="6" s="1"/>
  <c r="AF3" i="2" s="1"/>
  <c r="AF3" i="6" s="1"/>
  <c r="AG3" i="2" s="1"/>
  <c r="AG3" i="6" s="1"/>
  <c r="AI20" i="6"/>
  <c r="AJ20" i="2" s="1"/>
  <c r="AJ20" i="6" s="1"/>
  <c r="AK20" i="2" s="1"/>
  <c r="AK20" i="6" s="1"/>
  <c r="AL20" i="2" s="1"/>
  <c r="AL20" i="6" s="1"/>
  <c r="AM20" i="2" s="1"/>
  <c r="AM20" i="6" s="1"/>
  <c r="AN20" i="2" s="1"/>
  <c r="AN20" i="6" s="1"/>
  <c r="AO20" i="2" s="1"/>
  <c r="AO20" i="6" s="1"/>
  <c r="AP20" i="2" s="1"/>
  <c r="AP20" i="6" s="1"/>
  <c r="AQ20" i="2" s="1"/>
  <c r="AQ20" i="6" s="1"/>
  <c r="AR20" i="2" s="1"/>
  <c r="AR20" i="6" s="1"/>
  <c r="AS20" i="2" s="1"/>
  <c r="AS20" i="6" s="1"/>
  <c r="AT20" i="2" s="1"/>
  <c r="AT20" i="6" s="1"/>
  <c r="AU20" i="2" s="1"/>
  <c r="AU20" i="6" s="1"/>
  <c r="AV20" i="2" s="1"/>
  <c r="AV20" i="6" s="1"/>
  <c r="AW20" i="2" s="1"/>
  <c r="AW20" i="6" s="1"/>
  <c r="AX20" i="2" s="1"/>
  <c r="AX20" i="6" s="1"/>
  <c r="AA2" i="6"/>
  <c r="AB2" i="2" s="1"/>
  <c r="AB2" i="6" l="1"/>
  <c r="AC2" i="2" s="1"/>
  <c r="AC2" i="6" l="1"/>
  <c r="AD2" i="2" s="1"/>
  <c r="AD2" i="6" l="1"/>
  <c r="AE2" i="2" s="1"/>
  <c r="BA6" i="8" l="1"/>
  <c r="AZ4" i="7"/>
  <c r="BA4" i="7" s="1"/>
  <c r="AE2" i="6"/>
  <c r="AF2" i="2" s="1"/>
  <c r="AZ2" i="7" s="1"/>
  <c r="BA2" i="7" s="1"/>
  <c r="BA7" i="8" l="1"/>
  <c r="AZ5" i="7"/>
  <c r="BA5" i="7" s="1"/>
  <c r="BA8" i="8"/>
  <c r="AZ6" i="7"/>
  <c r="BA6" i="7" s="1"/>
  <c r="AZ3" i="7"/>
  <c r="BA3" i="7" s="1"/>
  <c r="BA5" i="8"/>
  <c r="BA4" i="8"/>
  <c r="AF2" i="6"/>
  <c r="BA9" i="8" l="1"/>
  <c r="AZ7" i="7"/>
  <c r="BA7" i="7" s="1"/>
  <c r="BA10" i="8" l="1"/>
  <c r="AZ8" i="7"/>
  <c r="BA8" i="7" s="1"/>
  <c r="BA13" i="8" l="1"/>
  <c r="AZ11" i="7"/>
  <c r="BA11" i="7" s="1"/>
  <c r="BA11" i="8" l="1"/>
  <c r="AZ9" i="7"/>
  <c r="BA9" i="7" s="1"/>
  <c r="BA12" i="8" l="1"/>
  <c r="AZ10" i="7"/>
  <c r="BA10" i="7" s="1"/>
  <c r="AZ12" i="7" l="1"/>
  <c r="BA12" i="7" s="1"/>
  <c r="BA14" i="8"/>
  <c r="AZ13" i="7" l="1"/>
  <c r="BA13" i="7" s="1"/>
  <c r="BA15" i="8"/>
  <c r="BA16" i="8"/>
  <c r="AZ14" i="7"/>
  <c r="BA14" i="7" s="1"/>
  <c r="BA17" i="8" l="1"/>
  <c r="AZ15" i="7"/>
  <c r="BA15" i="7" s="1"/>
  <c r="BA19" i="8" l="1"/>
  <c r="AZ17" i="7"/>
  <c r="BA17" i="7" s="1"/>
  <c r="BA21" i="8" l="1"/>
  <c r="AZ19" i="7"/>
  <c r="BA19" i="7" s="1"/>
  <c r="AZ16" i="7" l="1"/>
  <c r="BA16" i="7" s="1"/>
  <c r="BA18" i="8"/>
  <c r="BA20" i="8"/>
  <c r="AZ18" i="7"/>
  <c r="BA18" i="7" s="1"/>
  <c r="BA23" i="8" l="1"/>
  <c r="AZ21" i="7"/>
  <c r="BA21" i="7" s="1"/>
  <c r="BA22" i="8"/>
  <c r="AZ20" i="7"/>
  <c r="BA20" i="7" s="1"/>
  <c r="C4" i="9" l="1"/>
  <c r="C5" i="9" s="1"/>
</calcChain>
</file>

<file path=xl/sharedStrings.xml><?xml version="1.0" encoding="utf-8"?>
<sst xmlns="http://schemas.openxmlformats.org/spreadsheetml/2006/main" count="382" uniqueCount="59">
  <si>
    <t>Origination Amount</t>
  </si>
  <si>
    <t>31.05.2019</t>
  </si>
  <si>
    <t>30.06.2019</t>
  </si>
  <si>
    <t>31.07.2019</t>
  </si>
  <si>
    <t>31.08.2019</t>
  </si>
  <si>
    <t>30.09.2019</t>
  </si>
  <si>
    <t>31.10.2019</t>
  </si>
  <si>
    <t>30.11.2019</t>
  </si>
  <si>
    <t>31.12.2019</t>
  </si>
  <si>
    <t>31.01.2020</t>
  </si>
  <si>
    <t>29.02.2020</t>
  </si>
  <si>
    <t>31.03.2020</t>
  </si>
  <si>
    <t>30.04.2020</t>
  </si>
  <si>
    <t>31.05.2020</t>
  </si>
  <si>
    <t>30.06.2020</t>
  </si>
  <si>
    <t>31.07.2020</t>
  </si>
  <si>
    <t>31.08.2020</t>
  </si>
  <si>
    <t>30.09.2020</t>
  </si>
  <si>
    <t>31.10.2020</t>
  </si>
  <si>
    <t>30.11.2020</t>
  </si>
  <si>
    <t>31.12.2020</t>
  </si>
  <si>
    <t>31.01.2021</t>
  </si>
  <si>
    <t>29.02.2021</t>
  </si>
  <si>
    <t>31.03.2021</t>
  </si>
  <si>
    <t>30.04.2021</t>
  </si>
  <si>
    <t>31.05.2021</t>
  </si>
  <si>
    <t>30.06.2021</t>
  </si>
  <si>
    <t>31.07.2021</t>
  </si>
  <si>
    <t>31.08.2021</t>
  </si>
  <si>
    <t>30.09.2021</t>
  </si>
  <si>
    <t>31.10.2021</t>
  </si>
  <si>
    <t>30.11.2021</t>
  </si>
  <si>
    <t>31.12.2021</t>
  </si>
  <si>
    <t>31.01.2022</t>
  </si>
  <si>
    <t>29.02.2022</t>
  </si>
  <si>
    <t>31.03.2022</t>
  </si>
  <si>
    <t>30.04.2022</t>
  </si>
  <si>
    <t>31.05.2022</t>
  </si>
  <si>
    <t>30.06.2022</t>
  </si>
  <si>
    <t>31.07.2022</t>
  </si>
  <si>
    <t>31.08.2022</t>
  </si>
  <si>
    <t>30.09.2022</t>
  </si>
  <si>
    <t>31.10.2022</t>
  </si>
  <si>
    <t>30.11.2022</t>
  </si>
  <si>
    <t>31.12.2022</t>
  </si>
  <si>
    <t>31.01.2023</t>
  </si>
  <si>
    <t>29.02.2023</t>
  </si>
  <si>
    <t>31.03.2023</t>
  </si>
  <si>
    <t>30.04.2023</t>
  </si>
  <si>
    <t>31.05.2023</t>
  </si>
  <si>
    <t>TOTAL CAHSFLOW</t>
  </si>
  <si>
    <t>MONEYBACK PERCENTAGE</t>
  </si>
  <si>
    <t>MONTHLY DISCOUNT RATE</t>
  </si>
  <si>
    <t>Total Portfolio Value</t>
  </si>
  <si>
    <t>Client's Estimat</t>
  </si>
  <si>
    <t>Absolute Difference</t>
  </si>
  <si>
    <t>Relative Difference (%)</t>
  </si>
  <si>
    <t>Difference Acceptable?</t>
  </si>
  <si>
    <t>FORECASTED CASHFLOW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</si>
</sst>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&quot;$&quot;#,##0.00"/>
    <numFmt numFmtId="171" formatCode="[$CHF]\ #,##0.00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6" tint="-0.249977111117893"/>
      <name val="Aptos Narrow"/>
      <family val="2"/>
      <scheme val="minor"/>
    </font>
    <font>
      <sz val="11"/>
      <color theme="6" tint="-0.249977111117893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6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6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2" fontId="0" fillId="0" borderId="0" xfId="0" applyNumberFormat="1"/>
    <xf numFmtId="14" fontId="0" fillId="0" borderId="0" xfId="0" applyNumberFormat="1"/>
    <xf numFmtId="0" fontId="16" fillId="0" borderId="12" xfId="0" applyFont="1" applyBorder="1"/>
    <xf numFmtId="14" fontId="16" fillId="0" borderId="12" xfId="0" applyNumberFormat="1" applyFont="1" applyBorder="1"/>
    <xf numFmtId="2" fontId="0" fillId="34" borderId="12" xfId="0" applyNumberFormat="1" applyFill="1" applyBorder="1"/>
    <xf numFmtId="2" fontId="0" fillId="34" borderId="0" xfId="0" applyNumberFormat="1" applyFill="1"/>
    <xf numFmtId="2" fontId="0" fillId="0" borderId="11" xfId="0" applyNumberFormat="1" applyBorder="1"/>
    <xf numFmtId="14" fontId="18" fillId="0" borderId="13" xfId="0" applyNumberFormat="1" applyFont="1" applyBorder="1"/>
    <xf numFmtId="2" fontId="19" fillId="33" borderId="13" xfId="0" applyNumberFormat="1" applyFont="1" applyFill="1" applyBorder="1"/>
    <xf numFmtId="2" fontId="19" fillId="0" borderId="0" xfId="0" applyNumberFormat="1" applyFont="1"/>
    <xf numFmtId="2" fontId="19" fillId="33" borderId="0" xfId="0" applyNumberFormat="1" applyFont="1" applyFill="1"/>
    <xf numFmtId="2" fontId="19" fillId="0" borderId="10" xfId="0" applyNumberFormat="1" applyFont="1" applyBorder="1"/>
    <xf numFmtId="14" fontId="18" fillId="0" borderId="0" xfId="0" applyNumberFormat="1" applyFont="1"/>
    <xf numFmtId="1" fontId="0" fillId="0" borderId="0" xfId="0" applyNumberFormat="1"/>
    <xf numFmtId="14" fontId="21" fillId="0" borderId="12" xfId="0" applyNumberFormat="1" applyFont="1" applyBorder="1"/>
    <xf numFmtId="14" fontId="21" fillId="0" borderId="13" xfId="0" applyNumberFormat="1" applyFont="1" applyBorder="1"/>
    <xf numFmtId="9" fontId="0" fillId="0" borderId="0" xfId="42" applyFont="1"/>
    <xf numFmtId="0" fontId="0" fillId="35" borderId="14" xfId="0" applyFill="1" applyBorder="1"/>
    <xf numFmtId="14" fontId="0" fillId="0" borderId="0" xfId="0" applyNumberFormat="1" applyAlignment="1">
      <alignment horizontal="right"/>
    </xf>
    <xf numFmtId="0" fontId="0" fillId="35" borderId="15" xfId="42" applyNumberFormat="1" applyFont="1" applyFill="1" applyBorder="1"/>
    <xf numFmtId="10" fontId="0" fillId="0" borderId="0" xfId="0" applyNumberFormat="1"/>
    <xf numFmtId="170" fontId="0" fillId="0" borderId="0" xfId="0" applyNumberFormat="1"/>
    <xf numFmtId="17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39CE16-F91E-401B-97AE-34B36154D1DB}" name="Table1" displayName="Table1" ref="B1:V21" totalsRowShown="0">
  <autoFilter ref="B1:V21" xr:uid="{4739CE16-F91E-401B-97AE-34B36154D1DB}"/>
  <tableColumns count="21">
    <tableColumn id="1" xr3:uid="{E0E51DA6-8394-4C18-933B-C96797AF10B7}" name="Origination Amount" dataDxfId="23"/>
    <tableColumn id="2" xr3:uid="{0FA55DF3-CCF2-4D69-95E7-3AB5A1946E54}" name="31.05.2019" dataDxfId="22"/>
    <tableColumn id="3" xr3:uid="{D2C932A0-35FA-4537-94FD-77525E8BD8A5}" name="30.06.2019" dataDxfId="21"/>
    <tableColumn id="4" xr3:uid="{4573191B-A371-4D19-87F7-5E6C79CF30D2}" name="31.07.2019" dataDxfId="20"/>
    <tableColumn id="5" xr3:uid="{FD80BA03-6BE5-4520-8868-8485F1498515}" name="31.08.2019" dataDxfId="19"/>
    <tableColumn id="6" xr3:uid="{10759756-DC08-4EBF-A042-83D104BE097D}" name="30.09.2019" dataDxfId="18"/>
    <tableColumn id="7" xr3:uid="{DD1CF7CC-9FBC-4835-A3E8-80AA499828A9}" name="31.10.2019" dataDxfId="17"/>
    <tableColumn id="8" xr3:uid="{61103587-7DC9-429F-9A8E-A0E44B6DB404}" name="30.11.2019" dataDxfId="16"/>
    <tableColumn id="9" xr3:uid="{96FB7237-DCED-4140-95D8-ADA6E7A8F0D3}" name="31.12.2019" dataDxfId="15"/>
    <tableColumn id="10" xr3:uid="{96E3942A-DA87-4EEC-A6D3-89FD152DB01A}" name="31.01.2020" dataDxfId="14"/>
    <tableColumn id="11" xr3:uid="{5266DAD6-77C8-4D02-999B-70BA94926BFB}" name="29.02.2020" dataDxfId="13"/>
    <tableColumn id="12" xr3:uid="{44196398-7D63-481A-89F3-C5780C306127}" name="31.03.2020" dataDxfId="12"/>
    <tableColumn id="13" xr3:uid="{208EDD85-57CE-4A12-8EE0-76899D78B228}" name="30.04.2020" dataDxfId="11"/>
    <tableColumn id="14" xr3:uid="{CF137921-CF6B-4AA5-9BBD-0AD29A09F9F4}" name="31.05.2020" dataDxfId="10"/>
    <tableColumn id="15" xr3:uid="{69D1CC0F-477C-41C8-9584-63956A2AC203}" name="30.06.2020" dataDxfId="9"/>
    <tableColumn id="16" xr3:uid="{D6896A92-711A-4E9C-AE9B-D618DCF3B59A}" name="31.07.2020" dataDxfId="8"/>
    <tableColumn id="17" xr3:uid="{AC84AADA-66BB-4C34-B27E-A038E2D989DF}" name="31.08.2020" dataDxfId="7"/>
    <tableColumn id="18" xr3:uid="{1C59A5C0-1FAE-4660-BB7A-14AF5AE79D53}" name="30.09.2020" dataDxfId="6"/>
    <tableColumn id="19" xr3:uid="{411A558A-7D3A-4FA4-87D6-D76743E080D8}" name="31.10.2020" dataDxfId="5"/>
    <tableColumn id="20" xr3:uid="{7A9AAFAE-CDFD-40F8-996A-4D4549A15F58}" name="30.11.2020" dataDxfId="4"/>
    <tableColumn id="21" xr3:uid="{DAF60FF2-81AE-4A4E-892E-D1FD6B73DEEC}" name="31.12.2020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00CE-811A-4D69-81AD-DFBC6D4C6D2A}">
  <dimension ref="A1:V21"/>
  <sheetViews>
    <sheetView topLeftCell="S1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0.140625" bestFit="1" customWidth="1"/>
    <col min="2" max="2" width="20.42578125" customWidth="1"/>
    <col min="3" max="22" width="12.28515625" customWidth="1"/>
  </cols>
  <sheetData>
    <row r="1" spans="1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 t="s">
        <v>1</v>
      </c>
      <c r="B2" s="1">
        <v>10018746.17</v>
      </c>
      <c r="C2" s="1">
        <v>1443069.08</v>
      </c>
      <c r="D2" s="1">
        <v>3332200.33</v>
      </c>
      <c r="E2" s="1">
        <v>1328138.75</v>
      </c>
      <c r="F2" s="1">
        <v>928085.74</v>
      </c>
      <c r="G2" s="1">
        <v>736418.27</v>
      </c>
      <c r="H2" s="1">
        <v>539403.31000000006</v>
      </c>
      <c r="I2" s="1">
        <v>427557.86</v>
      </c>
      <c r="J2" s="1">
        <v>324459.32</v>
      </c>
      <c r="K2" s="1">
        <v>237056.39</v>
      </c>
      <c r="L2" s="1">
        <v>168364.6</v>
      </c>
      <c r="M2" s="1">
        <v>116684.68</v>
      </c>
      <c r="N2" s="1">
        <v>92699.67</v>
      </c>
      <c r="O2" s="1">
        <v>63399.66</v>
      </c>
      <c r="P2" s="1">
        <v>53265.120000000003</v>
      </c>
      <c r="Q2" s="1">
        <v>37121.129999999997</v>
      </c>
      <c r="R2" s="1">
        <v>29787.1</v>
      </c>
      <c r="S2" s="1">
        <v>24524.9</v>
      </c>
      <c r="T2" s="1">
        <v>18085.939999999999</v>
      </c>
      <c r="U2" s="1">
        <v>16581.009999999998</v>
      </c>
      <c r="V2" s="1">
        <v>11442.97</v>
      </c>
    </row>
    <row r="3" spans="1:22" x14ac:dyDescent="0.25">
      <c r="A3" t="s">
        <v>2</v>
      </c>
      <c r="B3" s="1">
        <v>10868379.039999999</v>
      </c>
      <c r="C3" s="1">
        <v>0</v>
      </c>
      <c r="D3" s="1">
        <v>1392751.6</v>
      </c>
      <c r="E3" s="1">
        <v>3011884.91</v>
      </c>
      <c r="F3" s="1">
        <v>1237868.7</v>
      </c>
      <c r="G3" s="1">
        <v>970929.28</v>
      </c>
      <c r="H3" s="1">
        <v>892351.83</v>
      </c>
      <c r="I3" s="1">
        <v>668767.02</v>
      </c>
      <c r="J3" s="1">
        <v>505612.59</v>
      </c>
      <c r="K3" s="1">
        <v>419598.74</v>
      </c>
      <c r="L3" s="1">
        <v>329262.69</v>
      </c>
      <c r="M3" s="1">
        <v>255222.42</v>
      </c>
      <c r="N3" s="1">
        <v>198833.96</v>
      </c>
      <c r="O3" s="1">
        <v>161996.73000000001</v>
      </c>
      <c r="P3" s="1">
        <v>138461.91</v>
      </c>
      <c r="Q3" s="1">
        <v>92346.68</v>
      </c>
      <c r="R3" s="1">
        <v>79641.3</v>
      </c>
      <c r="S3" s="1">
        <v>63457.440000000002</v>
      </c>
      <c r="T3" s="1">
        <v>52373.85</v>
      </c>
      <c r="U3" s="1">
        <v>43374.7</v>
      </c>
      <c r="V3" s="1">
        <v>37404.870000000003</v>
      </c>
    </row>
    <row r="4" spans="1:22" x14ac:dyDescent="0.25">
      <c r="A4" t="s">
        <v>3</v>
      </c>
      <c r="B4" s="1">
        <v>10733932.609999999</v>
      </c>
      <c r="C4" s="1">
        <v>0</v>
      </c>
      <c r="D4" s="1">
        <v>0</v>
      </c>
      <c r="E4" s="1">
        <v>1537650.24</v>
      </c>
      <c r="F4" s="1">
        <v>2953335.55</v>
      </c>
      <c r="G4" s="1">
        <v>1208316.08</v>
      </c>
      <c r="H4" s="1">
        <v>879375.19</v>
      </c>
      <c r="I4" s="1">
        <v>711016.84</v>
      </c>
      <c r="J4" s="1">
        <v>658251.4</v>
      </c>
      <c r="K4" s="1">
        <v>503465.03</v>
      </c>
      <c r="L4" s="1">
        <v>423045.23</v>
      </c>
      <c r="M4" s="1">
        <v>302575.53999999998</v>
      </c>
      <c r="N4" s="1">
        <v>258652.52</v>
      </c>
      <c r="O4" s="1">
        <v>191798.05</v>
      </c>
      <c r="P4" s="1">
        <v>170027.54</v>
      </c>
      <c r="Q4" s="1">
        <v>127574.33</v>
      </c>
      <c r="R4" s="1">
        <v>110301.21</v>
      </c>
      <c r="S4" s="1">
        <v>89766.69</v>
      </c>
      <c r="T4" s="1">
        <v>64746.84</v>
      </c>
      <c r="U4" s="1">
        <v>61408.92</v>
      </c>
      <c r="V4" s="1">
        <v>50312.7</v>
      </c>
    </row>
    <row r="5" spans="1:22" x14ac:dyDescent="0.25">
      <c r="A5" t="s">
        <v>4</v>
      </c>
      <c r="B5" s="1">
        <v>12558727.02</v>
      </c>
      <c r="C5" s="1">
        <v>0</v>
      </c>
      <c r="D5" s="1">
        <v>0</v>
      </c>
      <c r="E5" s="1">
        <v>0</v>
      </c>
      <c r="F5" s="1">
        <v>1617681.94</v>
      </c>
      <c r="G5" s="1">
        <v>4082016</v>
      </c>
      <c r="H5" s="1">
        <v>1387474.94</v>
      </c>
      <c r="I5" s="1">
        <v>1247623.5900000001</v>
      </c>
      <c r="J5" s="1">
        <v>886293.35</v>
      </c>
      <c r="K5" s="1">
        <v>694348.63</v>
      </c>
      <c r="L5" s="1">
        <v>571024.43999999994</v>
      </c>
      <c r="M5" s="1">
        <v>417223.56</v>
      </c>
      <c r="N5" s="1">
        <v>336686.08000000002</v>
      </c>
      <c r="O5" s="1">
        <v>253556.2</v>
      </c>
      <c r="P5" s="1">
        <v>200066.59</v>
      </c>
      <c r="Q5" s="1">
        <v>151859.74</v>
      </c>
      <c r="R5" s="1">
        <v>109973</v>
      </c>
      <c r="S5" s="1">
        <v>90228.14</v>
      </c>
      <c r="T5" s="1">
        <v>70661.5</v>
      </c>
      <c r="U5" s="1">
        <v>53102.83</v>
      </c>
      <c r="V5" s="1">
        <v>47069.84</v>
      </c>
    </row>
    <row r="6" spans="1:22" x14ac:dyDescent="0.25">
      <c r="A6" t="s">
        <v>5</v>
      </c>
      <c r="B6" s="1">
        <v>14505071.439999999</v>
      </c>
      <c r="C6" s="1">
        <v>0</v>
      </c>
      <c r="D6" s="1">
        <v>0</v>
      </c>
      <c r="E6" s="1">
        <v>0</v>
      </c>
      <c r="F6" s="1">
        <v>0</v>
      </c>
      <c r="G6" s="1">
        <v>1992242.84</v>
      </c>
      <c r="H6" s="1">
        <v>3930445.6</v>
      </c>
      <c r="I6" s="1">
        <v>1394620.78</v>
      </c>
      <c r="J6" s="1">
        <v>1227905.58</v>
      </c>
      <c r="K6" s="1">
        <v>939424.54</v>
      </c>
      <c r="L6" s="1">
        <v>802871.19</v>
      </c>
      <c r="M6" s="1">
        <v>628429.48</v>
      </c>
      <c r="N6" s="1">
        <v>589692.85</v>
      </c>
      <c r="O6" s="1">
        <v>457299.31</v>
      </c>
      <c r="P6" s="1">
        <v>323764.87</v>
      </c>
      <c r="Q6" s="1">
        <v>288152.28000000003</v>
      </c>
      <c r="R6" s="1">
        <v>239872.99</v>
      </c>
      <c r="S6" s="1">
        <v>192246.98</v>
      </c>
      <c r="T6" s="1">
        <v>171550.69</v>
      </c>
      <c r="U6" s="1">
        <v>142575.97</v>
      </c>
      <c r="V6" s="1">
        <v>116853.05</v>
      </c>
    </row>
    <row r="7" spans="1:22" x14ac:dyDescent="0.25">
      <c r="A7" t="s">
        <v>6</v>
      </c>
      <c r="B7" s="1">
        <v>15652952.199999999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2289453.7599999998</v>
      </c>
      <c r="I7" s="1">
        <v>4682354.3099999996</v>
      </c>
      <c r="J7" s="1">
        <v>1659503.89</v>
      </c>
      <c r="K7" s="1">
        <v>1165897.0900000001</v>
      </c>
      <c r="L7" s="1">
        <v>978861.35</v>
      </c>
      <c r="M7" s="1">
        <v>763523.36</v>
      </c>
      <c r="N7" s="1">
        <v>742787.97</v>
      </c>
      <c r="O7" s="1">
        <v>558085.94999999995</v>
      </c>
      <c r="P7" s="1">
        <v>461806.22</v>
      </c>
      <c r="Q7" s="1">
        <v>358671.23</v>
      </c>
      <c r="R7" s="1">
        <v>281881.11</v>
      </c>
      <c r="S7" s="1">
        <v>241719.91</v>
      </c>
      <c r="T7" s="1">
        <v>182730.05</v>
      </c>
      <c r="U7" s="1">
        <v>144953.57999999999</v>
      </c>
      <c r="V7" s="1">
        <v>119260.1</v>
      </c>
    </row>
    <row r="8" spans="1:22" x14ac:dyDescent="0.25">
      <c r="A8" t="s">
        <v>7</v>
      </c>
      <c r="B8" s="1">
        <v>15107713.300000001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2162283.09</v>
      </c>
      <c r="J8" s="1">
        <v>4637701.6900000004</v>
      </c>
      <c r="K8" s="1">
        <v>1576348.23</v>
      </c>
      <c r="L8" s="1">
        <v>1144559.96</v>
      </c>
      <c r="M8" s="1">
        <v>930720.35</v>
      </c>
      <c r="N8" s="1">
        <v>697500.94</v>
      </c>
      <c r="O8" s="1">
        <v>667277.73</v>
      </c>
      <c r="P8" s="1">
        <v>547749.09</v>
      </c>
      <c r="Q8" s="1">
        <v>387987.02</v>
      </c>
      <c r="R8" s="1">
        <v>309448.86</v>
      </c>
      <c r="S8" s="1">
        <v>283876.03999999998</v>
      </c>
      <c r="T8" s="1">
        <v>215635.85</v>
      </c>
      <c r="U8" s="1">
        <v>185516.45</v>
      </c>
      <c r="V8" s="1">
        <v>141560.57</v>
      </c>
    </row>
    <row r="9" spans="1:22" x14ac:dyDescent="0.25">
      <c r="A9" t="s">
        <v>8</v>
      </c>
      <c r="B9" s="1">
        <v>17004745.039999999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2402403.37</v>
      </c>
      <c r="K9" s="1">
        <v>4947764.21</v>
      </c>
      <c r="L9" s="1">
        <v>1523145.18</v>
      </c>
      <c r="M9" s="1">
        <v>1245452.3899999999</v>
      </c>
      <c r="N9" s="1">
        <v>1116505.94</v>
      </c>
      <c r="O9" s="1">
        <v>803590.21</v>
      </c>
      <c r="P9" s="1">
        <v>724956.28</v>
      </c>
      <c r="Q9" s="1">
        <v>545397.32999999996</v>
      </c>
      <c r="R9" s="1">
        <v>458832.95</v>
      </c>
      <c r="S9" s="1">
        <v>393971.01</v>
      </c>
      <c r="T9" s="1">
        <v>333818.53000000003</v>
      </c>
      <c r="U9" s="1">
        <v>286831.44</v>
      </c>
      <c r="V9" s="1">
        <v>216447.57</v>
      </c>
    </row>
    <row r="10" spans="1:22" x14ac:dyDescent="0.25">
      <c r="A10" t="s">
        <v>9</v>
      </c>
      <c r="B10" s="1">
        <v>16794379.949999999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2502066.86</v>
      </c>
      <c r="L10" s="1">
        <v>4696910.4800000004</v>
      </c>
      <c r="M10" s="1">
        <v>1505493.21</v>
      </c>
      <c r="N10" s="1">
        <v>1182983.95</v>
      </c>
      <c r="O10" s="1">
        <v>955821.48</v>
      </c>
      <c r="P10" s="1">
        <v>846061.73</v>
      </c>
      <c r="Q10" s="1">
        <v>683116.81</v>
      </c>
      <c r="R10" s="1">
        <v>560572.43999999994</v>
      </c>
      <c r="S10" s="1">
        <v>468203.76</v>
      </c>
      <c r="T10" s="1">
        <v>349067.92</v>
      </c>
      <c r="U10" s="1">
        <v>309854.99</v>
      </c>
      <c r="V10" s="1">
        <v>267813.78000000003</v>
      </c>
    </row>
    <row r="11" spans="1:22" x14ac:dyDescent="0.25">
      <c r="A11" t="s">
        <v>10</v>
      </c>
      <c r="B11" s="1">
        <v>19217205.82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2833811.35</v>
      </c>
      <c r="M11" s="1">
        <v>6142911.0800000001</v>
      </c>
      <c r="N11" s="1">
        <v>1833677.81</v>
      </c>
      <c r="O11" s="1">
        <v>1317065.75</v>
      </c>
      <c r="P11" s="1">
        <v>1108494.3700000001</v>
      </c>
      <c r="Q11" s="1">
        <v>918465.33</v>
      </c>
      <c r="R11" s="1">
        <v>719913.69</v>
      </c>
      <c r="S11" s="1">
        <v>587381.96</v>
      </c>
      <c r="T11" s="1">
        <v>498801.31</v>
      </c>
      <c r="U11" s="1">
        <v>371563.77</v>
      </c>
      <c r="V11" s="1">
        <v>294941.21999999997</v>
      </c>
    </row>
    <row r="12" spans="1:22" x14ac:dyDescent="0.25">
      <c r="A12" t="s">
        <v>11</v>
      </c>
      <c r="B12" s="1">
        <v>21628095.289999999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2843285.54</v>
      </c>
      <c r="N12" s="1">
        <v>6228477.7800000003</v>
      </c>
      <c r="O12" s="1">
        <v>1585123.49</v>
      </c>
      <c r="P12" s="1">
        <v>1425436.3</v>
      </c>
      <c r="Q12" s="1">
        <v>1110978.3899999999</v>
      </c>
      <c r="R12" s="1">
        <v>956265.05</v>
      </c>
      <c r="S12" s="1">
        <v>815621.71</v>
      </c>
      <c r="T12" s="1">
        <v>684971.52000000002</v>
      </c>
      <c r="U12" s="1">
        <v>644953.5</v>
      </c>
      <c r="V12" s="1">
        <v>511673.76</v>
      </c>
    </row>
    <row r="13" spans="1:22" x14ac:dyDescent="0.25">
      <c r="A13" t="s">
        <v>12</v>
      </c>
      <c r="B13" s="1">
        <v>22334728.879999999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3332800.29</v>
      </c>
      <c r="O13" s="1">
        <v>6476251.7599999998</v>
      </c>
      <c r="P13" s="1">
        <v>1747437.15</v>
      </c>
      <c r="Q13" s="1">
        <v>1419428.65</v>
      </c>
      <c r="R13" s="1">
        <v>1072005.46</v>
      </c>
      <c r="S13" s="1">
        <v>977346.88</v>
      </c>
      <c r="T13" s="1">
        <v>836368.52</v>
      </c>
      <c r="U13" s="1">
        <v>617274.49</v>
      </c>
      <c r="V13" s="1">
        <v>547562.79</v>
      </c>
    </row>
    <row r="14" spans="1:22" x14ac:dyDescent="0.25">
      <c r="A14" t="s">
        <v>13</v>
      </c>
      <c r="B14" s="1">
        <v>22393345.390000001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3575896.21</v>
      </c>
      <c r="P14" s="1">
        <v>7636995.5800000001</v>
      </c>
      <c r="Q14" s="1">
        <v>1542705.08</v>
      </c>
      <c r="R14" s="1">
        <v>1376501.77</v>
      </c>
      <c r="S14" s="1">
        <v>1189742.7</v>
      </c>
      <c r="T14" s="1">
        <v>888608.29</v>
      </c>
      <c r="U14" s="1">
        <v>676918.44</v>
      </c>
      <c r="V14" s="1">
        <v>626450.24</v>
      </c>
    </row>
    <row r="15" spans="1:22" x14ac:dyDescent="0.25">
      <c r="A15" t="s">
        <v>14</v>
      </c>
      <c r="B15" s="1">
        <v>24671655.23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3746372.58</v>
      </c>
      <c r="Q15" s="1">
        <v>8983764.1600000001</v>
      </c>
      <c r="R15" s="1">
        <v>1653631.68</v>
      </c>
      <c r="S15" s="1">
        <v>1512916.37</v>
      </c>
      <c r="T15" s="1">
        <v>1160275.72</v>
      </c>
      <c r="U15" s="1">
        <v>945057.64</v>
      </c>
      <c r="V15" s="1">
        <v>747172.11</v>
      </c>
    </row>
    <row r="16" spans="1:22" x14ac:dyDescent="0.25">
      <c r="A16" t="s">
        <v>15</v>
      </c>
      <c r="B16" s="1">
        <v>25478232.23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3470149.61</v>
      </c>
      <c r="R16" s="1">
        <v>8030091.0899999999</v>
      </c>
      <c r="S16" s="1">
        <v>1612000.2</v>
      </c>
      <c r="T16" s="1">
        <v>1357290.46</v>
      </c>
      <c r="U16" s="1">
        <v>1178479.01</v>
      </c>
      <c r="V16" s="1">
        <v>945964.38</v>
      </c>
    </row>
    <row r="17" spans="1:22" x14ac:dyDescent="0.25">
      <c r="A17" t="s">
        <v>16</v>
      </c>
      <c r="B17" s="1">
        <v>25878820.949999999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3510328.95</v>
      </c>
      <c r="S17" s="1">
        <v>8374134.7000000002</v>
      </c>
      <c r="T17" s="1">
        <v>1564208.19</v>
      </c>
      <c r="U17" s="1">
        <v>1362121.91</v>
      </c>
      <c r="V17" s="1">
        <v>1098593.3400000001</v>
      </c>
    </row>
    <row r="18" spans="1:22" x14ac:dyDescent="0.25">
      <c r="A18" t="s">
        <v>17</v>
      </c>
      <c r="B18" s="1">
        <v>25887161.41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3976808.32</v>
      </c>
      <c r="T18" s="1">
        <v>7065477.2400000002</v>
      </c>
      <c r="U18" s="1">
        <v>1385481.66</v>
      </c>
      <c r="V18" s="1">
        <v>1115017.68</v>
      </c>
    </row>
    <row r="19" spans="1:22" x14ac:dyDescent="0.25">
      <c r="A19" t="s">
        <v>18</v>
      </c>
      <c r="B19" s="1">
        <v>27699586.460000001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3667678.21</v>
      </c>
      <c r="U19" s="1">
        <v>8752706.7300000004</v>
      </c>
      <c r="V19" s="1">
        <v>1503544.68</v>
      </c>
    </row>
    <row r="20" spans="1:22" x14ac:dyDescent="0.25">
      <c r="A20" t="s">
        <v>19</v>
      </c>
      <c r="B20" s="1">
        <v>29872889.68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4383982.78</v>
      </c>
      <c r="V20" s="1">
        <v>8383025.0700000003</v>
      </c>
    </row>
    <row r="21" spans="1:22" x14ac:dyDescent="0.25">
      <c r="A21" t="s">
        <v>20</v>
      </c>
      <c r="B21" s="1">
        <v>30482978.52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4373830.97</v>
      </c>
    </row>
  </sheetData>
  <phoneticPr fontId="20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90778-519B-4D2C-A39F-8B3208DA6974}">
  <dimension ref="A1:BW23"/>
  <sheetViews>
    <sheetView topLeftCell="B1" zoomScale="70" zoomScaleNormal="70" workbookViewId="0">
      <selection activeCell="C2" sqref="C2"/>
    </sheetView>
  </sheetViews>
  <sheetFormatPr defaultRowHeight="15" x14ac:dyDescent="0.25"/>
  <cols>
    <col min="1" max="1" width="12.42578125" bestFit="1" customWidth="1"/>
    <col min="2" max="2" width="23.85546875" bestFit="1" customWidth="1"/>
    <col min="3" max="3" width="14" bestFit="1" customWidth="1"/>
    <col min="4" max="4" width="14.42578125" bestFit="1" customWidth="1"/>
    <col min="5" max="6" width="14" bestFit="1" customWidth="1"/>
    <col min="7" max="7" width="14.42578125" bestFit="1" customWidth="1"/>
    <col min="8" max="10" width="13.5703125" bestFit="1" customWidth="1"/>
    <col min="11" max="11" width="14" bestFit="1" customWidth="1"/>
    <col min="12" max="12" width="14.85546875" bestFit="1" customWidth="1"/>
    <col min="13" max="13" width="14.42578125" bestFit="1" customWidth="1"/>
    <col min="14" max="14" width="14.85546875" bestFit="1" customWidth="1"/>
    <col min="15" max="15" width="14.42578125" bestFit="1" customWidth="1"/>
    <col min="16" max="16" width="14.85546875" bestFit="1" customWidth="1"/>
    <col min="17" max="18" width="14.42578125" bestFit="1" customWidth="1"/>
    <col min="19" max="19" width="14.85546875" bestFit="1" customWidth="1"/>
    <col min="20" max="22" width="14" bestFit="1" customWidth="1"/>
    <col min="23" max="23" width="13.5703125" bestFit="1" customWidth="1"/>
    <col min="24" max="24" width="14.42578125" bestFit="1" customWidth="1"/>
    <col min="25" max="25" width="14" bestFit="1" customWidth="1"/>
    <col min="26" max="26" width="14.42578125" bestFit="1" customWidth="1"/>
    <col min="27" max="27" width="14" bestFit="1" customWidth="1"/>
    <col min="28" max="28" width="14.42578125" bestFit="1" customWidth="1"/>
    <col min="29" max="30" width="14" bestFit="1" customWidth="1"/>
    <col min="31" max="31" width="14.42578125" bestFit="1" customWidth="1"/>
    <col min="32" max="34" width="13.5703125" bestFit="1" customWidth="1"/>
    <col min="35" max="35" width="14" bestFit="1" customWidth="1"/>
    <col min="36" max="36" width="14.85546875" bestFit="1" customWidth="1"/>
    <col min="37" max="37" width="14.42578125" bestFit="1" customWidth="1"/>
    <col min="38" max="38" width="14.85546875" bestFit="1" customWidth="1"/>
    <col min="39" max="39" width="14.42578125" bestFit="1" customWidth="1"/>
    <col min="40" max="40" width="14.85546875" bestFit="1" customWidth="1"/>
    <col min="41" max="42" width="14.42578125" bestFit="1" customWidth="1"/>
    <col min="43" max="43" width="14.85546875" bestFit="1" customWidth="1"/>
    <col min="44" max="45" width="14" bestFit="1" customWidth="1"/>
    <col min="46" max="46" width="14" customWidth="1"/>
    <col min="47" max="47" width="11.5703125" bestFit="1" customWidth="1"/>
    <col min="48" max="50" width="13.42578125" customWidth="1"/>
    <col min="51" max="62" width="12.28515625" customWidth="1"/>
    <col min="63" max="70" width="14.5703125" customWidth="1"/>
  </cols>
  <sheetData>
    <row r="1" spans="1:75" x14ac:dyDescent="0.25"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40</v>
      </c>
      <c r="AQ1" s="8" t="s">
        <v>41</v>
      </c>
      <c r="AR1" s="8" t="s">
        <v>42</v>
      </c>
      <c r="AS1" s="8" t="s">
        <v>43</v>
      </c>
      <c r="AT1" s="8" t="s">
        <v>44</v>
      </c>
      <c r="AU1" s="13" t="s">
        <v>45</v>
      </c>
      <c r="AV1" s="13" t="s">
        <v>46</v>
      </c>
      <c r="AW1" s="13" t="s">
        <v>47</v>
      </c>
      <c r="AX1" s="13" t="s">
        <v>48</v>
      </c>
      <c r="AY1" s="13" t="s">
        <v>49</v>
      </c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</row>
    <row r="2" spans="1:75" x14ac:dyDescent="0.25">
      <c r="A2" s="2" t="s">
        <v>1</v>
      </c>
      <c r="B2" s="5">
        <v>10018746.17</v>
      </c>
      <c r="C2" s="5">
        <f>IF(Data!C2=0, 0, Data!C2/Data!$B2)*100</f>
        <v>14.403689398989936</v>
      </c>
      <c r="D2" s="5">
        <f>IF(Data!D2=0, 0, Data!D2/Data!$B2)*100</f>
        <v>33.259654186847214</v>
      </c>
      <c r="E2" s="5">
        <f>IF(Data!E2=0, 0, Data!E2/Data!$B2)*100</f>
        <v>13.25653657118254</v>
      </c>
      <c r="F2" s="5">
        <f>IF(Data!F2=0, 0, Data!F2/Data!$B2)*100</f>
        <v>9.2634919006037659</v>
      </c>
      <c r="G2" s="5">
        <f>IF(Data!G2=0, 0, Data!G2/Data!$B2)*100</f>
        <v>7.3504035086258703</v>
      </c>
      <c r="H2" s="5">
        <f>IF(Data!H2=0, 0, Data!H2/Data!$B2)*100</f>
        <v>5.3839402740353091</v>
      </c>
      <c r="I2" s="5">
        <f>IF(Data!I2=0, 0, Data!I2/Data!$B2)*100</f>
        <v>4.2675785247486715</v>
      </c>
      <c r="J2" s="5">
        <f>IF(Data!J2=0, 0, Data!J2/Data!$B2)*100</f>
        <v>3.2385222112079921</v>
      </c>
      <c r="K2" s="5">
        <f>IF(Data!K2=0, 0, Data!K2/Data!$B2)*100</f>
        <v>2.3661283156353288</v>
      </c>
      <c r="L2" s="5">
        <f>IF(Data!L2=0, 0, Data!L2/Data!$B2)*100</f>
        <v>1.6804957141657977</v>
      </c>
      <c r="M2" s="5">
        <f>IF(Data!M2=0, 0, Data!M2/Data!$B2)*100</f>
        <v>1.1646635019998715</v>
      </c>
      <c r="N2" s="5">
        <f>IF(Data!N2=0, 0, Data!N2/Data!$B2)*100</f>
        <v>0.92526218777334279</v>
      </c>
      <c r="O2" s="5">
        <f>IF(Data!O2=0, 0, Data!O2/Data!$B2)*100</f>
        <v>0.63281032301070872</v>
      </c>
      <c r="P2" s="5">
        <f>IF(Data!P2=0, 0, Data!P2/Data!$B2)*100</f>
        <v>0.53165455133993078</v>
      </c>
      <c r="Q2" s="5">
        <f>IF(Data!Q2=0, 0, Data!Q2/Data!$B2)*100</f>
        <v>0.37051672305218203</v>
      </c>
      <c r="R2" s="5">
        <f>IF(Data!R2=0, 0, Data!R2/Data!$B2)*100</f>
        <v>0.29731365077592337</v>
      </c>
      <c r="S2" s="5">
        <f>IF(Data!S2=0, 0, Data!S2/Data!$B2)*100</f>
        <v>0.24479011229406167</v>
      </c>
      <c r="T2" s="5">
        <f>IF(Data!T2=0, 0, Data!T2/Data!$B2)*100</f>
        <v>0.18052099227901688</v>
      </c>
      <c r="U2" s="5">
        <f>IF(Data!U2=0, 0, Data!U2/Data!$B2)*100</f>
        <v>0.16549985116550767</v>
      </c>
      <c r="V2" s="5">
        <f>IF(Data!V2=0, 0, Data!V2/Data!$B2)*100</f>
        <v>0.11421558951423159</v>
      </c>
      <c r="W2" s="9">
        <f>IF('Month index (i)'!C2 = 0,0, MAX($D$2*LN(1+(1-(('Month index (i)'!C2-1)/30))*((100-'Cumulative Repayment'!V2)*0.01))))</f>
        <v>9.9885136340192832E-2</v>
      </c>
      <c r="X2" s="9">
        <f>IF('Month index (i)'!D2 = 0,0, MAX($D$2*LN(1+(1-(('Month index (i)'!D2-1)/30))*((100-'Cumulative Repayment'!W2)*0.01))))</f>
        <v>7.9969095638486504E-2</v>
      </c>
      <c r="Y2" s="9">
        <f>IF('Month index (i)'!E2 = 0,0, MAX($D$2*LN(1+(1-(('Month index (i)'!E2-1)/30))*((100-'Cumulative Repayment'!X2)*0.01))))</f>
        <v>6.4014869230785101E-2</v>
      </c>
      <c r="Z2" s="9">
        <f>IF('Month index (i)'!F2 = 0,0, MAX($D$2*LN(1+(1-(('Month index (i)'!F2-1)/30))*((100-'Cumulative Repayment'!Y2)*0.01))))</f>
        <v>5.105980708940995E-2</v>
      </c>
      <c r="AA2" s="9">
        <f>IF('Month index (i)'!G2 = 0,0, MAX($D$2*LN(1+(1-(('Month index (i)'!G2-1)/30))*((100-'Cumulative Repayment'!Z2)*0.01))))</f>
        <v>4.0378177185031887E-2</v>
      </c>
      <c r="AB2" s="9">
        <f>IF('Month index (i)'!H2 = 0,0, MAX($D$2*LN(1+(1-(('Month index (i)'!H2-1)/30))*((100-'Cumulative Repayment'!AA2)*0.01))))</f>
        <v>3.1415798930073756E-2</v>
      </c>
      <c r="AC2" s="9">
        <f>IF('Month index (i)'!I2 = 0,0, MAX($D$2*LN(1+(1-(('Month index (i)'!I2-1)/30))*((100-'Cumulative Repayment'!AB2)*0.01))))</f>
        <v>2.3742864466603703E-2</v>
      </c>
      <c r="AD2" s="9">
        <f>IF('Month index (i)'!J2 = 0,0, MAX($D$2*LN(1+(1-(('Month index (i)'!J2-1)/30))*((100-'Cumulative Repayment'!AC2)*0.01))))</f>
        <v>1.701947103675085E-2</v>
      </c>
      <c r="AE2" s="9">
        <f>IF('Month index (i)'!K2 = 0,0, MAX($D$2*LN(1+(1-(('Month index (i)'!K2-1)/30))*((100-'Cumulative Repayment'!AD2)*0.01))))</f>
        <v>1.0970033757374553E-2</v>
      </c>
      <c r="AF2" s="9">
        <f>IF('Month index (i)'!L2 = 0,0, MAX($D$2*LN(1+(1-(('Month index (i)'!L2-1)/30))*((100-'Cumulative Repayment'!AE2)*0.01))))</f>
        <v>5.3638691511351906E-3</v>
      </c>
      <c r="AG2" s="9">
        <f>IF('Month index (i)'!M2 = 0,0, MAX($D$2*LN(1+(1-(('Month index (i)'!M2-1)/30))*((100-'Cumulative Repayment'!AF2)*0.01))))</f>
        <v>0</v>
      </c>
      <c r="AH2" s="9">
        <f>IF('Month index (i)'!N2 = 0,0, MAX($D$2*LN(1+(1-(('Month index (i)'!N2-1)/30))*((100-'Cumulative Repayment'!AG2)*0.01))))</f>
        <v>0</v>
      </c>
      <c r="AI2" s="9">
        <f>IF('Month index (i)'!O2 = 0,0, MAX($D$2*LN(1+(1-(('Month index (i)'!O2-1)/30))*((100-'Cumulative Repayment'!AH2)*0.01))))</f>
        <v>0</v>
      </c>
      <c r="AJ2" s="9">
        <f>IF('Month index (i)'!P2 = 0,0, MAX($D$2*LN(1+(1-(('Month index (i)'!P2-1)/30))*((100-'Cumulative Repayment'!AI2)*0.01))))</f>
        <v>0</v>
      </c>
      <c r="AK2" s="9">
        <f>IF('Month index (i)'!Q2 = 0,0, MAX($D$2*LN(1+(1-(('Month index (i)'!Q2-1)/30))*((100-'Cumulative Repayment'!AJ2)*0.01))))</f>
        <v>0</v>
      </c>
      <c r="AL2" s="9">
        <f>IF('Month index (i)'!R2 = 0,0, MAX($D$2*LN(1+(1-(('Month index (i)'!R2-1)/30))*((100-'Cumulative Repayment'!AK2)*0.01))))</f>
        <v>0</v>
      </c>
      <c r="AM2" s="9">
        <f>IF('Month index (i)'!S2 = 0,0, MAX($D$2*LN(1+(1-(('Month index (i)'!S2-1)/30))*((100-'Cumulative Repayment'!AL2)*0.01))))</f>
        <v>0</v>
      </c>
      <c r="AN2" s="9">
        <f>IF('Month index (i)'!T2 = 0,0, MAX($D$2*LN(1+(1-(('Month index (i)'!T2-1)/30))*((100-'Cumulative Repayment'!AM2)*0.01))))</f>
        <v>0</v>
      </c>
      <c r="AO2" s="9">
        <f>IF('Month index (i)'!U2 = 0,0, MAX($D$2*LN(1+(1-(('Month index (i)'!U2-1)/30))*((100-'Cumulative Repayment'!AN2)*0.01))))</f>
        <v>0</v>
      </c>
      <c r="AP2" s="9">
        <f>IF('Month index (i)'!V2 = 0,0, MAX($D$2*LN(1+(1-(('Month index (i)'!V2-1)/30))*((100-'Cumulative Repayment'!AO2)*0.01))))</f>
        <v>0</v>
      </c>
      <c r="AQ2" s="9">
        <f>IF('Month index (i)'!W2 = 0,0, MAX($D$2*LN(1+(1-(('Month index (i)'!W2-1)/30))*((100-'Cumulative Repayment'!AP2)*0.01))))</f>
        <v>0</v>
      </c>
      <c r="AR2" s="9">
        <f>IF('Month index (i)'!X2 = 0,0, MAX($D$2*LN(1+(1-(('Month index (i)'!X2-1)/30))*((100-'Cumulative Repayment'!AQ2)*0.01))))</f>
        <v>0</v>
      </c>
      <c r="AS2" s="9">
        <f>IF('Month index (i)'!Y2 = 0,0, MAX($D$2*LN(1+(1-(('Month index (i)'!Y2-1)/30))*((100-'Cumulative Repayment'!AR2)*0.01))))</f>
        <v>0</v>
      </c>
      <c r="AT2" s="9">
        <f>IF('Month index (i)'!Z2 = 0,0, MAX($D$2*LN(1+(1-(('Month index (i)'!Z2-1)/30))*((100-'Cumulative Repayment'!AS2)*0.01))))</f>
        <v>0</v>
      </c>
      <c r="AU2" s="9">
        <f>IF('Month index (i)'!AA2 = 0,0, MAX($D$2*LN(1+(1-(('Month index (i)'!AA2-1)/30))*((100-'Cumulative Repayment'!AT2)*0.01))))</f>
        <v>0</v>
      </c>
      <c r="AV2" s="9">
        <f>IF('Month index (i)'!AB2 = 0,0, MAX($D$2*LN(1+(1-(('Month index (i)'!AB2-1)/30))*((100-'Cumulative Repayment'!AU2)*0.01))))</f>
        <v>0</v>
      </c>
      <c r="AW2" s="9">
        <f>IF('Month index (i)'!AC2 = 0,0, MAX($D$2*LN(1+(1-(('Month index (i)'!AC2-1)/30))*((100-'Cumulative Repayment'!AV2)*0.01))))</f>
        <v>0</v>
      </c>
      <c r="AX2" s="9">
        <f>IF('Month index (i)'!AD2 = 0,0, MAX($D$2*LN(1+(1-(('Month index (i)'!AD2-1)/30))*((100-'Cumulative Repayment'!AW2)*0.01))))</f>
        <v>0</v>
      </c>
      <c r="AY2" s="9">
        <f>IF('Month index (i)'!AE2 = 0,0, MAX($D$2*LN(1+(1-(('Month index (i)'!AE2-1)/30))*((100-'Cumulative Repayment'!AX2)*0.01))))</f>
        <v>0</v>
      </c>
      <c r="BA2" s="1"/>
    </row>
    <row r="3" spans="1:75" x14ac:dyDescent="0.25">
      <c r="A3" s="2" t="s">
        <v>2</v>
      </c>
      <c r="B3" s="1">
        <v>10868379.039999999</v>
      </c>
      <c r="C3" s="1">
        <v>0</v>
      </c>
      <c r="D3" s="1">
        <v>12.81471316811932</v>
      </c>
      <c r="E3" s="1">
        <v>27.712365375876701</v>
      </c>
      <c r="F3" s="1">
        <v>11.389634971729878</v>
      </c>
      <c r="G3" s="1">
        <v>8.9335242764959748</v>
      </c>
      <c r="H3" s="1">
        <v>8.2105328376548776</v>
      </c>
      <c r="I3" s="1">
        <v>6.1533280863564732</v>
      </c>
      <c r="J3" s="1">
        <v>4.6521435086054934</v>
      </c>
      <c r="K3" s="1">
        <v>3.8607297229486393</v>
      </c>
      <c r="L3" s="1">
        <v>3.0295473574134753</v>
      </c>
      <c r="M3" s="1">
        <v>2.3483025303099847</v>
      </c>
      <c r="N3" s="1">
        <v>1.8294720792144916</v>
      </c>
      <c r="O3" s="1">
        <v>1.4905325753158498</v>
      </c>
      <c r="P3" s="1">
        <v>1.2739886002356431</v>
      </c>
      <c r="Q3" s="1">
        <v>0.84968218038887977</v>
      </c>
      <c r="R3" s="1">
        <v>0.73277992704236794</v>
      </c>
      <c r="S3" s="1">
        <v>0.58387216498845995</v>
      </c>
      <c r="T3" s="1">
        <v>0.48189200806526167</v>
      </c>
      <c r="U3" s="1">
        <v>0.39909079210767018</v>
      </c>
      <c r="V3" s="1">
        <v>0.34416236186035709</v>
      </c>
      <c r="W3" s="10">
        <f>IF('Month index (i)'!C3 = 0, 0, MAX($E$3*LN(1+(1-(('Month index (i)'!C3-1)/30))*((100-'Cumulative Repayment'!V3)*0.01))))</f>
        <v>0.29409494841488737</v>
      </c>
      <c r="X3" s="10">
        <f>IF('Month index (i)'!D3 = 0, 0, MAX($E$3*LN(1+(1-(('Month index (i)'!D3-1)/30))*((100-'Cumulative Repayment'!W3)*0.01))))</f>
        <v>0.2405686428567286</v>
      </c>
      <c r="Y3" s="10">
        <f>IF('Month index (i)'!E3 = 0, 0, MAX($E$3*LN(1+(1-(('Month index (i)'!E3-1)/30))*((100-'Cumulative Repayment'!X3)*0.01))))</f>
        <v>0.19675396648899107</v>
      </c>
      <c r="Z3" s="10">
        <f>IF('Month index (i)'!F3 = 0, 0, MAX($E$3*LN(1+(1-(('Month index (i)'!F3-1)/30))*((100-'Cumulative Repayment'!Y3)*0.01))))</f>
        <v>0.16050896546573801</v>
      </c>
      <c r="AA3" s="10">
        <f>IF('Month index (i)'!G3 = 0, 0, MAX($E$3*LN(1+(1-(('Month index (i)'!G3-1)/30))*((100-'Cumulative Repayment'!Z3)*0.01))))</f>
        <v>0.13016781268911423</v>
      </c>
      <c r="AB3" s="10">
        <f>IF('Month index (i)'!H3 = 0, 0, MAX($E$3*LN(1+(1-(('Month index (i)'!H3-1)/30))*((100-'Cumulative Repayment'!AA3)*0.01))))</f>
        <v>0.10442335226902143</v>
      </c>
      <c r="AC3" s="10">
        <f>IF('Month index (i)'!I3 = 0, 0, MAX($E$3*LN(1+(1-(('Month index (i)'!I3-1)/30))*((100-'Cumulative Repayment'!AB3)*0.01))))</f>
        <v>8.2238440772110427E-2</v>
      </c>
      <c r="AD3" s="10">
        <f>IF('Month index (i)'!J3 = 0, 0, MAX($E$3*LN(1+(1-(('Month index (i)'!J3-1)/30))*((100-'Cumulative Repayment'!AC3)*0.01))))</f>
        <v>6.2778611080989852E-2</v>
      </c>
      <c r="AE3" s="10">
        <f>IF('Month index (i)'!K3 = 0, 0, MAX($E$3*LN(1+(1-(('Month index (i)'!K3-1)/30))*((100-'Cumulative Repayment'!AD3)*0.01))))</f>
        <v>4.5360442024324203E-2</v>
      </c>
      <c r="AF3" s="10">
        <f>IF('Month index (i)'!L3 = 0, 0, MAX($E$3*LN(1+(1-(('Month index (i)'!L3-1)/30))*((100-'Cumulative Repayment'!AE3)*0.01))))</f>
        <v>2.9411414374210857E-2</v>
      </c>
      <c r="AG3" s="10">
        <f>IF('Month index (i)'!M3 = 0, 0, MAX($E$3*LN(1+(1-(('Month index (i)'!M3-1)/30))*((100-'Cumulative Repayment'!AF3)*0.01))))</f>
        <v>1.4438065236998573E-2</v>
      </c>
      <c r="AH3" s="10">
        <f>IF('Month index (i)'!N3 = 0, 0, MAX($E$3*LN(1+(1-(('Month index (i)'!N3-1)/30))*((100-'Cumulative Repayment'!AG3)*0.01))))</f>
        <v>0</v>
      </c>
      <c r="AI3" s="10">
        <f>IF('Month index (i)'!O3 = 0, 0, MAX($E$3*LN(1+(1-(('Month index (i)'!O3-1)/30))*((100-'Cumulative Repayment'!AH3)*0.01))))</f>
        <v>0</v>
      </c>
      <c r="AJ3" s="10">
        <f>IF('Month index (i)'!P3 = 0, 0, MAX($E$3*LN(1+(1-(('Month index (i)'!P3-1)/30))*((100-'Cumulative Repayment'!AI3)*0.01))))</f>
        <v>0</v>
      </c>
      <c r="AK3" s="10">
        <f>IF('Month index (i)'!Q3 = 0, 0, MAX($E$3*LN(1+(1-(('Month index (i)'!Q3-1)/30))*((100-'Cumulative Repayment'!AJ3)*0.01))))</f>
        <v>0</v>
      </c>
      <c r="AL3" s="10">
        <f>IF('Month index (i)'!R3 = 0, 0, MAX($E$3*LN(1+(1-(('Month index (i)'!R3-1)/30))*((100-'Cumulative Repayment'!AK3)*0.01))))</f>
        <v>0</v>
      </c>
      <c r="AM3" s="10">
        <f>IF('Month index (i)'!S3 = 0, 0, MAX($E$3*LN(1+(1-(('Month index (i)'!S3-1)/30))*((100-'Cumulative Repayment'!AL3)*0.01))))</f>
        <v>0</v>
      </c>
      <c r="AN3" s="10">
        <f>IF('Month index (i)'!T3 = 0, 0, MAX($E$3*LN(1+(1-(('Month index (i)'!T3-1)/30))*((100-'Cumulative Repayment'!AM3)*0.01))))</f>
        <v>0</v>
      </c>
      <c r="AO3" s="10">
        <f>IF('Month index (i)'!U3 = 0, 0, MAX($E$3*LN(1+(1-(('Month index (i)'!U3-1)/30))*((100-'Cumulative Repayment'!AN3)*0.01))))</f>
        <v>0</v>
      </c>
      <c r="AP3" s="10">
        <f>IF('Month index (i)'!V3 = 0, 0, MAX($E$3*LN(1+(1-(('Month index (i)'!V3-1)/30))*((100-'Cumulative Repayment'!AO3)*0.01))))</f>
        <v>0</v>
      </c>
      <c r="AQ3" s="10">
        <f>IF('Month index (i)'!W3 = 0, 0, MAX($E$3*LN(1+(1-(('Month index (i)'!W3-1)/30))*((100-'Cumulative Repayment'!AP3)*0.01))))</f>
        <v>0</v>
      </c>
      <c r="AR3" s="10">
        <f>IF('Month index (i)'!X3 = 0, 0, MAX($E$3*LN(1+(1-(('Month index (i)'!X3-1)/30))*((100-'Cumulative Repayment'!AQ3)*0.01))))</f>
        <v>0</v>
      </c>
      <c r="AS3" s="10">
        <f>IF('Month index (i)'!Y3 = 0, 0, MAX($E$3*LN(1+(1-(('Month index (i)'!Y3-1)/30))*((100-'Cumulative Repayment'!AR3)*0.01))))</f>
        <v>0</v>
      </c>
      <c r="AT3" s="10">
        <f>IF('Month index (i)'!Z3 = 0, 0, MAX($E$3*LN(1+(1-(('Month index (i)'!Z3-1)/30))*((100-'Cumulative Repayment'!AS3)*0.01))))</f>
        <v>0</v>
      </c>
      <c r="AU3" s="10">
        <f>IF('Month index (i)'!AA3 = 0, 0, MAX($E$3*LN(1+(1-(('Month index (i)'!AA3-1)/30))*((100-'Cumulative Repayment'!AT3)*0.01))))</f>
        <v>0</v>
      </c>
      <c r="AV3" s="10">
        <f>IF('Month index (i)'!AB3 = 0, 0, MAX($E$3*LN(1+(1-(('Month index (i)'!AB3-1)/30))*((100-'Cumulative Repayment'!AU3)*0.01))))</f>
        <v>0</v>
      </c>
      <c r="AW3" s="10">
        <f>IF('Month index (i)'!AC3 = 0, 0, MAX($E$3*LN(1+(1-(('Month index (i)'!AC3-1)/30))*((100-'Cumulative Repayment'!AV3)*0.01))))</f>
        <v>0</v>
      </c>
      <c r="AX3" s="10">
        <f>IF('Month index (i)'!AD3 = 0, 0, MAX($E$3*LN(1+(1-(('Month index (i)'!AD3-1)/30))*((100-'Cumulative Repayment'!AW3)*0.01))))</f>
        <v>0</v>
      </c>
      <c r="AY3" s="10">
        <f>IF('Month index (i)'!AE3 = 0, 0, MAX($E$3*LN(1+(1-(('Month index (i)'!AE3-1)/30))*((100-'Cumulative Repayment'!AX3)*0.01))))</f>
        <v>0</v>
      </c>
      <c r="BA3" s="1"/>
    </row>
    <row r="4" spans="1:75" x14ac:dyDescent="0.25">
      <c r="A4" s="2" t="s">
        <v>3</v>
      </c>
      <c r="B4" s="6">
        <v>10733932.609999999</v>
      </c>
      <c r="C4" s="6">
        <v>0</v>
      </c>
      <c r="D4" s="6">
        <v>0</v>
      </c>
      <c r="E4" s="6">
        <v>14.325134094539466</v>
      </c>
      <c r="F4" s="6">
        <v>27.514012406306694</v>
      </c>
      <c r="G4" s="6">
        <v>11.256974716557309</v>
      </c>
      <c r="H4" s="6">
        <v>8.1924791402244512</v>
      </c>
      <c r="I4" s="6">
        <v>6.62401065698511</v>
      </c>
      <c r="J4" s="6">
        <v>6.1324346250018058</v>
      </c>
      <c r="K4" s="6">
        <v>4.6904061008447124</v>
      </c>
      <c r="L4" s="6">
        <v>3.9411951366815967</v>
      </c>
      <c r="M4" s="6">
        <v>2.818869383604226</v>
      </c>
      <c r="N4" s="6">
        <v>2.4096715472112509</v>
      </c>
      <c r="O4" s="6">
        <v>1.7868385890676839</v>
      </c>
      <c r="P4" s="6">
        <v>1.5840190746269276</v>
      </c>
      <c r="Q4" s="6">
        <v>1.1885143556905562</v>
      </c>
      <c r="R4" s="6">
        <v>1.0275936509722507</v>
      </c>
      <c r="S4" s="6">
        <v>0.83628892840608215</v>
      </c>
      <c r="T4" s="6">
        <v>0.60319775009282461</v>
      </c>
      <c r="U4" s="6">
        <v>0.57210085279266532</v>
      </c>
      <c r="V4" s="6">
        <v>0.46872569288470683</v>
      </c>
      <c r="W4" s="11">
        <f>IF('Month index (i)'!C4 =0, 0, MAX($F$4*LN(1+(1-(('Month index (i)'!C4-1)/30))*((100-'Cumulative Repayment'!V4)*0.01))))</f>
        <v>0.43972185015673421</v>
      </c>
      <c r="X4" s="11">
        <f>IF('Month index (i)'!D4 =0, 0, MAX($F$4*LN(1+(1-(('Month index (i)'!D4-1)/30))*((100-'Cumulative Repayment'!W4)*0.01))))</f>
        <v>0.35959518451478995</v>
      </c>
      <c r="Y4" s="11">
        <f>IF('Month index (i)'!E4 =0, 0, MAX($F$4*LN(1+(1-(('Month index (i)'!E4-1)/30))*((100-'Cumulative Repayment'!X4)*0.01))))</f>
        <v>0.29448897730756507</v>
      </c>
      <c r="Z4" s="11">
        <f>IF('Month index (i)'!F4 =0, 0, MAX($F$4*LN(1+(1-(('Month index (i)'!F4-1)/30))*((100-'Cumulative Repayment'!Y4)*0.01))))</f>
        <v>0.24109640960225451</v>
      </c>
      <c r="AA4" s="11">
        <f>IF('Month index (i)'!G4 =0, 0, MAX($F$4*LN(1+(1-(('Month index (i)'!G4-1)/30))*((100-'Cumulative Repayment'!Z4)*0.01))))</f>
        <v>0.19685431295307287</v>
      </c>
      <c r="AB4" s="11">
        <f>IF('Month index (i)'!H4 =0, 0, MAX($F$4*LN(1+(1-(('Month index (i)'!H4-1)/30))*((100-'Cumulative Repayment'!AA4)*0.01))))</f>
        <v>0.15976252709837363</v>
      </c>
      <c r="AC4" s="11">
        <f>IF('Month index (i)'!I4 =0, 0, MAX($F$4*LN(1+(1-(('Month index (i)'!I4-1)/30))*((100-'Cumulative Repayment'!AB4)*0.01))))</f>
        <v>0.12824688454260222</v>
      </c>
      <c r="AD4" s="11">
        <f>IF('Month index (i)'!J4 =0, 0, MAX($F$4*LN(1+(1-(('Month index (i)'!J4-1)/30))*((100-'Cumulative Repayment'!AC4)*0.01))))</f>
        <v>0.10105508005890797</v>
      </c>
      <c r="AE4" s="11">
        <f>IF('Month index (i)'!K4 =0, 0, MAX($F$4*LN(1+(1-(('Month index (i)'!K4-1)/30))*((100-'Cumulative Repayment'!AD4)*0.01))))</f>
        <v>7.7177126771801649E-2</v>
      </c>
      <c r="AF4" s="11">
        <f>IF('Month index (i)'!L4 =0, 0, MAX($F$4*LN(1+(1-(('Month index (i)'!L4-1)/30))*((100-'Cumulative Repayment'!AE4)*0.01))))</f>
        <v>5.5784060920143645E-2</v>
      </c>
      <c r="AG4" s="11">
        <f>IF('Month index (i)'!M4 =0, 0, MAX($F$4*LN(1+(1-(('Month index (i)'!M4-1)/30))*((100-'Cumulative Repayment'!AF4)*0.01))))</f>
        <v>3.6180072598633713E-2</v>
      </c>
      <c r="AH4" s="11">
        <f>IF('Month index (i)'!N4 =0, 0, MAX($F$4*LN(1+(1-(('Month index (i)'!N4-1)/30))*((100-'Cumulative Repayment'!AG4)*0.01))))</f>
        <v>1.7764379770531608E-2</v>
      </c>
      <c r="AI4" s="11">
        <f>IF('Month index (i)'!O4 =0, 0, MAX($F$4*LN(1+(1-(('Month index (i)'!O4-1)/30))*((100-'Cumulative Repayment'!AH4)*0.01))))</f>
        <v>0</v>
      </c>
      <c r="AJ4" s="11">
        <f>IF('Month index (i)'!P4 =0, 0, MAX($F$4*LN(1+(1-(('Month index (i)'!P4-1)/30))*((100-'Cumulative Repayment'!AI4)*0.01))))</f>
        <v>0</v>
      </c>
      <c r="AK4" s="11">
        <f>IF('Month index (i)'!Q4 =0, 0, MAX($F$4*LN(1+(1-(('Month index (i)'!Q4-1)/30))*((100-'Cumulative Repayment'!AJ4)*0.01))))</f>
        <v>0</v>
      </c>
      <c r="AL4" s="11">
        <f>IF('Month index (i)'!R4 =0, 0, MAX($F$4*LN(1+(1-(('Month index (i)'!R4-1)/30))*((100-'Cumulative Repayment'!AK4)*0.01))))</f>
        <v>0</v>
      </c>
      <c r="AM4" s="11">
        <f>IF('Month index (i)'!S4 =0, 0, MAX($F$4*LN(1+(1-(('Month index (i)'!S4-1)/30))*((100-'Cumulative Repayment'!AL4)*0.01))))</f>
        <v>0</v>
      </c>
      <c r="AN4" s="11">
        <f>IF('Month index (i)'!T4 =0, 0, MAX($F$4*LN(1+(1-(('Month index (i)'!T4-1)/30))*((100-'Cumulative Repayment'!AM4)*0.01))))</f>
        <v>0</v>
      </c>
      <c r="AO4" s="11">
        <f>IF('Month index (i)'!U4 =0, 0, MAX($F$4*LN(1+(1-(('Month index (i)'!U4-1)/30))*((100-'Cumulative Repayment'!AN4)*0.01))))</f>
        <v>0</v>
      </c>
      <c r="AP4" s="11">
        <f>IF('Month index (i)'!V4 =0, 0, MAX($F$4*LN(1+(1-(('Month index (i)'!V4-1)/30))*((100-'Cumulative Repayment'!AO4)*0.01))))</f>
        <v>0</v>
      </c>
      <c r="AQ4" s="11">
        <f>IF('Month index (i)'!W4 =0, 0, MAX($F$4*LN(1+(1-(('Month index (i)'!W4-1)/30))*((100-'Cumulative Repayment'!AP4)*0.01))))</f>
        <v>0</v>
      </c>
      <c r="AR4" s="11">
        <f>IF('Month index (i)'!X4 =0, 0, MAX($F$4*LN(1+(1-(('Month index (i)'!X4-1)/30))*((100-'Cumulative Repayment'!AQ4)*0.01))))</f>
        <v>0</v>
      </c>
      <c r="AS4" s="11">
        <f>IF('Month index (i)'!Y4 =0, 0, MAX($F$4*LN(1+(1-(('Month index (i)'!Y4-1)/30))*((100-'Cumulative Repayment'!AR4)*0.01))))</f>
        <v>0</v>
      </c>
      <c r="AT4" s="11">
        <f>IF('Month index (i)'!Z4 =0, 0, MAX($F$4*LN(1+(1-(('Month index (i)'!Z4-1)/30))*((100-'Cumulative Repayment'!AS4)*0.01))))</f>
        <v>0</v>
      </c>
      <c r="AU4" s="11">
        <f>IF('Month index (i)'!AA4 =0, 0, MAX($F$4*LN(1+(1-(('Month index (i)'!AA4-1)/30))*((100-'Cumulative Repayment'!AT4)*0.01))))</f>
        <v>0</v>
      </c>
      <c r="AV4" s="11">
        <f>IF('Month index (i)'!AB4 =0, 0, MAX($F$4*LN(1+(1-(('Month index (i)'!AB4-1)/30))*((100-'Cumulative Repayment'!AU4)*0.01))))</f>
        <v>0</v>
      </c>
      <c r="AW4" s="11">
        <f>IF('Month index (i)'!AC4 =0, 0, MAX($F$4*LN(1+(1-(('Month index (i)'!AC4-1)/30))*((100-'Cumulative Repayment'!AV4)*0.01))))</f>
        <v>0</v>
      </c>
      <c r="AX4" s="11">
        <f>IF('Month index (i)'!AD4 =0, 0, MAX($F$4*LN(1+(1-(('Month index (i)'!AD4-1)/30))*((100-'Cumulative Repayment'!AW4)*0.01))))</f>
        <v>0</v>
      </c>
      <c r="AY4" s="11">
        <f>IF('Month index (i)'!AE4 =0, 0, MAX($F$4*LN(1+(1-(('Month index (i)'!AE4-1)/30))*((100-'Cumulative Repayment'!AX4)*0.01))))</f>
        <v>0</v>
      </c>
      <c r="BA4" s="1"/>
    </row>
    <row r="5" spans="1:75" x14ac:dyDescent="0.25">
      <c r="A5" s="2" t="s">
        <v>4</v>
      </c>
      <c r="B5" s="1">
        <v>12558727.02</v>
      </c>
      <c r="C5" s="1">
        <v>0</v>
      </c>
      <c r="D5" s="1">
        <v>0</v>
      </c>
      <c r="E5" s="1">
        <v>0</v>
      </c>
      <c r="F5" s="1">
        <v>12.880938788014202</v>
      </c>
      <c r="G5" s="1">
        <v>32.50342167242998</v>
      </c>
      <c r="H5" s="1">
        <v>11.047894725241029</v>
      </c>
      <c r="I5" s="1">
        <v>9.9343156994585282</v>
      </c>
      <c r="J5" s="1">
        <v>7.0571909763510412</v>
      </c>
      <c r="K5" s="1">
        <v>5.5288137794080345</v>
      </c>
      <c r="L5" s="1">
        <v>4.5468337602261215</v>
      </c>
      <c r="M5" s="1">
        <v>3.322180339898813</v>
      </c>
      <c r="N5" s="1">
        <v>2.6808933697167028</v>
      </c>
      <c r="O5" s="1">
        <v>2.0189641800176656</v>
      </c>
      <c r="P5" s="1">
        <v>1.5930483215487554</v>
      </c>
      <c r="Q5" s="1">
        <v>1.2091969174754782</v>
      </c>
      <c r="R5" s="1">
        <v>0.87566996101488637</v>
      </c>
      <c r="S5" s="1">
        <v>0.71844972708069899</v>
      </c>
      <c r="T5" s="1">
        <v>0.5626485860188718</v>
      </c>
      <c r="U5" s="1">
        <v>0.4228360877295349</v>
      </c>
      <c r="V5" s="1">
        <v>0.37479785909065805</v>
      </c>
      <c r="W5" s="10">
        <f>IF('Month index (i)'!C5 =0, 0, MAX($G$5*LN(1+(1-(('Month index (i)'!C5-1)/30))*((100-'Cumulative Repayment'!V5)*0.01))))</f>
        <v>0.38113202894816195</v>
      </c>
      <c r="X5" s="10">
        <f>IF('Month index (i)'!D5 =0, 0, MAX($G$5*LN(1+(1-(('Month index (i)'!D5-1)/30))*((100-'Cumulative Repayment'!W5)*0.01))))</f>
        <v>0.3029166404562133</v>
      </c>
      <c r="Y5" s="10">
        <f>IF('Month index (i)'!E5 =0, 0, MAX($G$5*LN(1+(1-(('Month index (i)'!E5-1)/30))*((100-'Cumulative Repayment'!X5)*0.01))))</f>
        <v>0.24196725790197782</v>
      </c>
      <c r="Z5" s="10">
        <f>IF('Month index (i)'!F5 =0, 0, MAX($G$5*LN(1+(1-(('Month index (i)'!F5-1)/30))*((100-'Cumulative Repayment'!Y5)*0.01))))</f>
        <v>0.19399508114170622</v>
      </c>
      <c r="AA5" s="10">
        <f>IF('Month index (i)'!G5 =0, 0, MAX($G$5*LN(1+(1-(('Month index (i)'!G5-1)/30))*((100-'Cumulative Repayment'!Z5)*0.01))))</f>
        <v>0.15582700356200627</v>
      </c>
      <c r="AB5" s="10">
        <f>IF('Month index (i)'!H5 =0, 0, MAX($G$5*LN(1+(1-(('Month index (i)'!H5-1)/30))*((100-'Cumulative Repayment'!AA5)*0.01))))</f>
        <v>0.12509797641915746</v>
      </c>
      <c r="AC5" s="10">
        <f>IF('Month index (i)'!I5 =0, 0, MAX($G$5*LN(1+(1-(('Month index (i)'!I5-1)/30))*((100-'Cumulative Repayment'!AB5)*0.01))))</f>
        <v>0.10002996857613525</v>
      </c>
      <c r="AD5" s="10">
        <f>IF('Month index (i)'!J5 =0, 0, MAX($G$5*LN(1+(1-(('Month index (i)'!J5-1)/30))*((100-'Cumulative Repayment'!AC5)*0.01))))</f>
        <v>7.9272661541511719E-2</v>
      </c>
      <c r="AE5" s="10">
        <f>IF('Month index (i)'!K5 =0, 0, MAX($G$5*LN(1+(1-(('Month index (i)'!K5-1)/30))*((100-'Cumulative Repayment'!AD5)*0.01))))</f>
        <v>6.1788020703436801E-2</v>
      </c>
      <c r="AF5" s="10">
        <f>IF('Month index (i)'!L5 =0, 0, MAX($G$5*LN(1+(1-(('Month index (i)'!L5-1)/30))*((100-'Cumulative Repayment'!AE5)*0.01))))</f>
        <v>4.6766006755689697E-2</v>
      </c>
      <c r="AG5" s="10">
        <f>IF('Month index (i)'!M5 =0, 0, MAX($G$5*LN(1+(1-(('Month index (i)'!M5-1)/30))*((100-'Cumulative Repayment'!AF5)*0.01))))</f>
        <v>3.3562360713971118E-2</v>
      </c>
      <c r="AH5" s="10">
        <f>IF('Month index (i)'!N5 =0, 0, MAX($G$5*LN(1+(1-(('Month index (i)'!N5-1)/30))*((100-'Cumulative Repayment'!AG5)*0.01))))</f>
        <v>2.165198872852411E-2</v>
      </c>
      <c r="AI5" s="10">
        <f>IF('Month index (i)'!O5 =0, 0, MAX($G$5*LN(1+(1-(('Month index (i)'!O5-1)/30))*((100-'Cumulative Repayment'!AH5)*0.01))))</f>
        <v>1.059328666669085E-2</v>
      </c>
      <c r="AJ5" s="10">
        <f>IF('Month index (i)'!P5 =0, 0, MAX($G$5*LN(1+(1-(('Month index (i)'!P5-1)/30))*((100-'Cumulative Repayment'!AI5)*0.01))))</f>
        <v>0</v>
      </c>
      <c r="AK5" s="10">
        <f>IF('Month index (i)'!Q5 =0, 0, MAX($G$5*LN(1+(1-(('Month index (i)'!Q5-1)/30))*((100-'Cumulative Repayment'!AJ5)*0.01))))</f>
        <v>0</v>
      </c>
      <c r="AL5" s="10">
        <f>IF('Month index (i)'!R5 =0, 0, MAX($G$5*LN(1+(1-(('Month index (i)'!R5-1)/30))*((100-'Cumulative Repayment'!AK5)*0.01))))</f>
        <v>0</v>
      </c>
      <c r="AM5" s="10">
        <f>IF('Month index (i)'!S5 =0, 0, MAX($G$5*LN(1+(1-(('Month index (i)'!S5-1)/30))*((100-'Cumulative Repayment'!AL5)*0.01))))</f>
        <v>0</v>
      </c>
      <c r="AN5" s="10">
        <f>IF('Month index (i)'!T5 =0, 0, MAX($G$5*LN(1+(1-(('Month index (i)'!T5-1)/30))*((100-'Cumulative Repayment'!AM5)*0.01))))</f>
        <v>0</v>
      </c>
      <c r="AO5" s="10">
        <f>IF('Month index (i)'!U5 =0, 0, MAX($G$5*LN(1+(1-(('Month index (i)'!U5-1)/30))*((100-'Cumulative Repayment'!AN5)*0.01))))</f>
        <v>0</v>
      </c>
      <c r="AP5" s="10">
        <f>IF('Month index (i)'!V5 =0, 0, MAX($G$5*LN(1+(1-(('Month index (i)'!V5-1)/30))*((100-'Cumulative Repayment'!AO5)*0.01))))</f>
        <v>0</v>
      </c>
      <c r="AQ5" s="10">
        <f>IF('Month index (i)'!W5 =0, 0, MAX($G$5*LN(1+(1-(('Month index (i)'!W5-1)/30))*((100-'Cumulative Repayment'!AP5)*0.01))))</f>
        <v>0</v>
      </c>
      <c r="AR5" s="10">
        <f>IF('Month index (i)'!X5 =0, 0, MAX($G$5*LN(1+(1-(('Month index (i)'!X5-1)/30))*((100-'Cumulative Repayment'!AQ5)*0.01))))</f>
        <v>0</v>
      </c>
      <c r="AS5" s="10">
        <f>IF('Month index (i)'!Y5 =0, 0, MAX($G$5*LN(1+(1-(('Month index (i)'!Y5-1)/30))*((100-'Cumulative Repayment'!AR5)*0.01))))</f>
        <v>0</v>
      </c>
      <c r="AT5" s="10">
        <f>IF('Month index (i)'!Z5 =0, 0, MAX($G$5*LN(1+(1-(('Month index (i)'!Z5-1)/30))*((100-'Cumulative Repayment'!AS5)*0.01))))</f>
        <v>0</v>
      </c>
      <c r="AU5" s="10">
        <f>IF('Month index (i)'!AA5 =0, 0, MAX($G$5*LN(1+(1-(('Month index (i)'!AA5-1)/30))*((100-'Cumulative Repayment'!AT5)*0.01))))</f>
        <v>0</v>
      </c>
      <c r="AV5" s="10">
        <f>IF('Month index (i)'!AB5 =0, 0, MAX($G$5*LN(1+(1-(('Month index (i)'!AB5-1)/30))*((100-'Cumulative Repayment'!AU5)*0.01))))</f>
        <v>0</v>
      </c>
      <c r="AW5" s="10">
        <f>IF('Month index (i)'!AC5 =0, 0, MAX($G$5*LN(1+(1-(('Month index (i)'!AC5-1)/30))*((100-'Cumulative Repayment'!AV5)*0.01))))</f>
        <v>0</v>
      </c>
      <c r="AX5" s="10">
        <f>IF('Month index (i)'!AD5 =0, 0, MAX($G$5*LN(1+(1-(('Month index (i)'!AD5-1)/30))*((100-'Cumulative Repayment'!AW5)*0.01))))</f>
        <v>0</v>
      </c>
      <c r="AY5" s="10">
        <f>IF('Month index (i)'!AE5 =0, 0, MAX($G$5*LN(1+(1-(('Month index (i)'!AE5-1)/30))*((100-'Cumulative Repayment'!AX5)*0.01))))</f>
        <v>0</v>
      </c>
      <c r="BA5" s="1"/>
    </row>
    <row r="6" spans="1:75" x14ac:dyDescent="0.25">
      <c r="A6" s="2" t="s">
        <v>5</v>
      </c>
      <c r="B6" s="6">
        <v>14505071.439999999</v>
      </c>
      <c r="C6" s="6">
        <v>0</v>
      </c>
      <c r="D6" s="6">
        <v>0</v>
      </c>
      <c r="E6" s="6">
        <v>0</v>
      </c>
      <c r="F6" s="6">
        <v>0</v>
      </c>
      <c r="G6" s="6">
        <v>13.734801984539555</v>
      </c>
      <c r="H6" s="6">
        <v>27.097044066678517</v>
      </c>
      <c r="I6" s="6">
        <v>9.6147115563603176</v>
      </c>
      <c r="J6" s="6">
        <v>8.4653535494755214</v>
      </c>
      <c r="K6" s="6">
        <v>6.4765247374748549</v>
      </c>
      <c r="L6" s="6">
        <v>5.5351067612528766</v>
      </c>
      <c r="M6" s="6">
        <v>4.3324811091037274</v>
      </c>
      <c r="N6" s="6">
        <v>4.0654253406421006</v>
      </c>
      <c r="O6" s="6">
        <v>3.1526856788786697</v>
      </c>
      <c r="P6" s="6">
        <v>2.2320804922557484</v>
      </c>
      <c r="Q6" s="6">
        <v>1.9865622943805374</v>
      </c>
      <c r="R6" s="6">
        <v>1.653718087444318</v>
      </c>
      <c r="S6" s="6">
        <v>1.3253776845927758</v>
      </c>
      <c r="T6" s="6">
        <v>1.1826945541744951</v>
      </c>
      <c r="U6" s="6">
        <v>0.98293876448498207</v>
      </c>
      <c r="V6" s="6">
        <v>0.80560134076802603</v>
      </c>
      <c r="W6" s="11">
        <f>IF('Month index (i)'!C6=0,0,MAX($H$6*LN(1+(1-(('Month index (i)'!C6-1)/30))*((100-'Cumulative Repayment'!V6)*0.01))))</f>
        <v>0.91468687052900854</v>
      </c>
      <c r="X6" s="11">
        <f>IF('Month index (i)'!D6=0,0,MAX($H$6*LN(1+(1-(('Month index (i)'!D6-1)/30))*((100-'Cumulative Repayment'!W6)*0.01))))</f>
        <v>0.74608101007298677</v>
      </c>
      <c r="Y6" s="11">
        <f>IF('Month index (i)'!E6=0,0,MAX($H$6*LN(1+(1-(('Month index (i)'!E6-1)/30))*((100-'Cumulative Repayment'!X6)*0.01))))</f>
        <v>0.61046405947658078</v>
      </c>
      <c r="Z6" s="11">
        <f>IF('Month index (i)'!F6=0,0,MAX($H$6*LN(1+(1-(('Month index (i)'!F6-1)/30))*((100-'Cumulative Repayment'!Y6)*0.01))))</f>
        <v>0.50063655046724131</v>
      </c>
      <c r="AA6" s="11">
        <f>IF('Month index (i)'!G6=0,0,MAX($H$6*LN(1+(1-(('Month index (i)'!G6-1)/30))*((100-'Cumulative Repayment'!Z6)*0.01))))</f>
        <v>0.41100245985286427</v>
      </c>
      <c r="AB6" s="11">
        <f>IF('Month index (i)'!H6=0,0,MAX($H$6*LN(1+(1-(('Month index (i)'!H6-1)/30))*((100-'Cumulative Repayment'!AA6)*0.01))))</f>
        <v>0.33720403048472286</v>
      </c>
      <c r="AC6" s="11">
        <f>IF('Month index (i)'!I6=0,0,MAX($H$6*LN(1+(1-(('Month index (i)'!I6-1)/30))*((100-'Cumulative Repayment'!AB6)*0.01))))</f>
        <v>0.27583502211571537</v>
      </c>
      <c r="AD6" s="11">
        <f>IF('Month index (i)'!J6=0,0,MAX($H$6*LN(1+(1-(('Month index (i)'!J6-1)/30))*((100-'Cumulative Repayment'!AC6)*0.01))))</f>
        <v>0.22421797649956091</v>
      </c>
      <c r="AE6" s="11">
        <f>IF('Month index (i)'!K6=0,0,MAX($H$6*LN(1+(1-(('Month index (i)'!K6-1)/30))*((100-'Cumulative Repayment'!AD6)*0.01))))</f>
        <v>0.18023215777114701</v>
      </c>
      <c r="AF6" s="11">
        <f>IF('Month index (i)'!L6=0,0,MAX($H$6*LN(1+(1-(('Month index (i)'!L6-1)/30))*((100-'Cumulative Repayment'!AE6)*0.01))))</f>
        <v>0.14218080007034808</v>
      </c>
      <c r="AG6" s="11">
        <f>IF('Month index (i)'!M6=0,0,MAX($H$6*LN(1+(1-(('Month index (i)'!M6-1)/30))*((100-'Cumulative Repayment'!AF6)*0.01))))</f>
        <v>0.10868840069635206</v>
      </c>
      <c r="AH6" s="11">
        <f>IF('Month index (i)'!N6=0,0,MAX($H$6*LN(1+(1-(('Month index (i)'!N6-1)/30))*((100-'Cumulative Repayment'!AG6)*0.01))))</f>
        <v>7.8620701742717375E-2</v>
      </c>
      <c r="AI6" s="11">
        <f>IF('Month index (i)'!O6=0,0,MAX($H$6*LN(1+(1-(('Month index (i)'!O6-1)/30))*((100-'Cumulative Repayment'!AH6)*0.01))))</f>
        <v>5.1021588702165388E-2</v>
      </c>
      <c r="AJ6" s="11">
        <f>IF('Month index (i)'!P6=0,0,MAX($H$6*LN(1+(1-(('Month index (i)'!P6-1)/30))*((100-'Cumulative Repayment'!AI6)*0.01))))</f>
        <v>2.5062388260470522E-2</v>
      </c>
      <c r="AK6" s="11">
        <f>IF('Month index (i)'!Q6=0,0,MAX($H$6*LN(1+(1-(('Month index (i)'!Q6-1)/30))*((100-'Cumulative Repayment'!AJ6)*0.01))))</f>
        <v>0</v>
      </c>
      <c r="AL6" s="11">
        <f>IF('Month index (i)'!R6=0,0,MAX($H$6*LN(1+(1-(('Month index (i)'!R6-1)/30))*((100-'Cumulative Repayment'!AK6)*0.01))))</f>
        <v>0</v>
      </c>
      <c r="AM6" s="11">
        <f>IF('Month index (i)'!S6=0,0,MAX($H$6*LN(1+(1-(('Month index (i)'!S6-1)/30))*((100-'Cumulative Repayment'!AL6)*0.01))))</f>
        <v>0</v>
      </c>
      <c r="AN6" s="11">
        <f>IF('Month index (i)'!T6=0,0,MAX($H$6*LN(1+(1-(('Month index (i)'!T6-1)/30))*((100-'Cumulative Repayment'!AM6)*0.01))))</f>
        <v>0</v>
      </c>
      <c r="AO6" s="11">
        <f>IF('Month index (i)'!U6=0,0,MAX($H$6*LN(1+(1-(('Month index (i)'!U6-1)/30))*((100-'Cumulative Repayment'!AN6)*0.01))))</f>
        <v>0</v>
      </c>
      <c r="AP6" s="11">
        <f>IF('Month index (i)'!V6=0,0,MAX($H$6*LN(1+(1-(('Month index (i)'!V6-1)/30))*((100-'Cumulative Repayment'!AO6)*0.01))))</f>
        <v>0</v>
      </c>
      <c r="AQ6" s="11">
        <f>IF('Month index (i)'!W6=0,0,MAX($H$6*LN(1+(1-(('Month index (i)'!W6-1)/30))*((100-'Cumulative Repayment'!AP6)*0.01))))</f>
        <v>0</v>
      </c>
      <c r="AR6" s="11">
        <f>IF('Month index (i)'!X6=0,0,MAX($H$6*LN(1+(1-(('Month index (i)'!X6-1)/30))*((100-'Cumulative Repayment'!AQ6)*0.01))))</f>
        <v>0</v>
      </c>
      <c r="AS6" s="11">
        <f>IF('Month index (i)'!Y6=0,0,MAX($H$6*LN(1+(1-(('Month index (i)'!Y6-1)/30))*((100-'Cumulative Repayment'!AR6)*0.01))))</f>
        <v>0</v>
      </c>
      <c r="AT6" s="11">
        <f>IF('Month index (i)'!Z6=0,0,MAX($H$6*LN(1+(1-(('Month index (i)'!Z6-1)/30))*((100-'Cumulative Repayment'!AS6)*0.01))))</f>
        <v>0</v>
      </c>
      <c r="AU6" s="11">
        <f>IF('Month index (i)'!AA6=0,0,MAX($H$6*LN(1+(1-(('Month index (i)'!AA6-1)/30))*((100-'Cumulative Repayment'!AT6)*0.01))))</f>
        <v>0</v>
      </c>
      <c r="AV6" s="11">
        <f>IF('Month index (i)'!AB6=0,0,MAX($H$6*LN(1+(1-(('Month index (i)'!AB6-1)/30))*((100-'Cumulative Repayment'!AU6)*0.01))))</f>
        <v>0</v>
      </c>
      <c r="AW6" s="11">
        <f>IF('Month index (i)'!AC6=0,0,MAX($H$6*LN(1+(1-(('Month index (i)'!AC6-1)/30))*((100-'Cumulative Repayment'!AV6)*0.01))))</f>
        <v>0</v>
      </c>
      <c r="AX6" s="11">
        <f>IF('Month index (i)'!AD6=0,0,MAX($H$6*LN(1+(1-(('Month index (i)'!AD6-1)/30))*((100-'Cumulative Repayment'!AW6)*0.01))))</f>
        <v>0</v>
      </c>
      <c r="AY6" s="11">
        <f>IF('Month index (i)'!AE6=0,0,MAX($H$6*LN(1+(1-(('Month index (i)'!AE6-1)/30))*((100-'Cumulative Repayment'!AX6)*0.01))))</f>
        <v>0</v>
      </c>
      <c r="BA6" s="1"/>
    </row>
    <row r="7" spans="1:75" x14ac:dyDescent="0.25">
      <c r="A7" s="2" t="s">
        <v>6</v>
      </c>
      <c r="B7" s="1">
        <v>15652952.199999999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14.626338410462916</v>
      </c>
      <c r="I7" s="1">
        <v>29.913554006764294</v>
      </c>
      <c r="J7" s="1">
        <v>10.60185879823999</v>
      </c>
      <c r="K7" s="1">
        <v>7.4484165996494909</v>
      </c>
      <c r="L7" s="1">
        <v>6.2535254531729816</v>
      </c>
      <c r="M7" s="1">
        <v>4.8778233667640025</v>
      </c>
      <c r="N7" s="1">
        <v>4.7453538508857136</v>
      </c>
      <c r="O7" s="1">
        <v>3.5653718408467379</v>
      </c>
      <c r="P7" s="1">
        <v>2.950281928286985</v>
      </c>
      <c r="Q7" s="1">
        <v>2.2913966989562518</v>
      </c>
      <c r="R7" s="1">
        <v>1.8008175480150002</v>
      </c>
      <c r="S7" s="1">
        <v>1.5442448613623185</v>
      </c>
      <c r="T7" s="1">
        <v>1.1673839392418257</v>
      </c>
      <c r="U7" s="1">
        <v>0.92604627004482898</v>
      </c>
      <c r="V7" s="1">
        <v>0.76190164306513386</v>
      </c>
      <c r="W7" s="10">
        <f>IF('Month index (i)'!C7=0,0,MAX($I$7*LN(1+(1-(('Month index (i)'!C7-1)/30))*((100-'Cumulative Repayment'!V7)*0.01))))</f>
        <v>0.96044703142081933</v>
      </c>
      <c r="X7" s="10">
        <f>IF('Month index (i)'!D7=0,0,MAX($I$7*LN(1+(1-(('Month index (i)'!D7-1)/30))*((100-'Cumulative Repayment'!W7)*0.01))))</f>
        <v>0.76697119983727535</v>
      </c>
      <c r="Y7" s="10">
        <f>IF('Month index (i)'!E7=0,0,MAX($I$7*LN(1+(1-(('Month index (i)'!E7-1)/30))*((100-'Cumulative Repayment'!X7)*0.01))))</f>
        <v>0.61559925518946446</v>
      </c>
      <c r="Z7" s="10">
        <f>IF('Month index (i)'!F7=0,0,MAX($I$7*LN(1+(1-(('Month index (i)'!F7-1)/30))*((100-'Cumulative Repayment'!Y7)*0.01))))</f>
        <v>0.49633326436175468</v>
      </c>
      <c r="AA7" s="10">
        <f>IF('Month index (i)'!G7=0,0,MAX($I$7*LN(1+(1-(('Month index (i)'!G7-1)/30))*((100-'Cumulative Repayment'!Z7)*0.01))))</f>
        <v>0.40162010424792893</v>
      </c>
      <c r="AB7" s="10">
        <f>IF('Month index (i)'!H7=0,0,MAX($I$7*LN(1+(1-(('Month index (i)'!H7-1)/30))*((100-'Cumulative Repayment'!AA7)*0.01))))</f>
        <v>0.32574483062918025</v>
      </c>
      <c r="AC7" s="10">
        <f>IF('Month index (i)'!I7=0,0,MAX($I$7*LN(1+(1-(('Month index (i)'!I7-1)/30))*((100-'Cumulative Repayment'!AB7)*0.01))))</f>
        <v>0.2643681881968985</v>
      </c>
      <c r="AD7" s="10">
        <f>IF('Month index (i)'!J7=0,0,MAX($I$7*LN(1+(1-(('Month index (i)'!J7-1)/30))*((100-'Cumulative Repayment'!AC7)*0.01))))</f>
        <v>0.21417832440363385</v>
      </c>
      <c r="AE7" s="10">
        <f>IF('Month index (i)'!K7=0,0,MAX($I$7*LN(1+(1-(('Month index (i)'!K7-1)/30))*((100-'Cumulative Repayment'!AD7)*0.01))))</f>
        <v>0.1726301803581185</v>
      </c>
      <c r="AF7" s="10">
        <f>IF('Month index (i)'!L7=0,0,MAX($I$7*LN(1+(1-(('Month index (i)'!L7-1)/30))*((100-'Cumulative Repayment'!AE7)*0.01))))</f>
        <v>0.137750889053497</v>
      </c>
      <c r="AG7" s="10">
        <f>IF('Month index (i)'!M7=0,0,MAX($I$7*LN(1+(1-(('Month index (i)'!M7-1)/30))*((100-'Cumulative Repayment'!AF7)*0.01))))</f>
        <v>0.10799424767754584</v>
      </c>
      <c r="AH7" s="10">
        <f>IF('Month index (i)'!N7=0,0,MAX($I$7*LN(1+(1-(('Month index (i)'!N7-1)/30))*((100-'Cumulative Repayment'!AG7)*0.01))))</f>
        <v>8.2131362287562945E-2</v>
      </c>
      <c r="AI7" s="10">
        <f>IF('Month index (i)'!O7=0,0,MAX($I$7*LN(1+(1-(('Month index (i)'!O7-1)/30))*((100-'Cumulative Repayment'!AH7)*0.01))))</f>
        <v>5.9167767107998988E-2</v>
      </c>
      <c r="AJ7" s="10">
        <f>IF('Month index (i)'!P7=0,0,MAX($I$7*LN(1+(1-(('Month index (i)'!P7-1)/30))*((100-'Cumulative Repayment'!AI7)*0.01))))</f>
        <v>3.8279765433397686E-2</v>
      </c>
      <c r="AK7" s="10">
        <f>IF('Month index (i)'!Q7=0,0,MAX($I$7*LN(1+(1-(('Month index (i)'!Q7-1)/30))*((100-'Cumulative Repayment'!AJ7)*0.01))))</f>
        <v>1.8764553126791032E-2</v>
      </c>
      <c r="AL7" s="10">
        <f>IF('Month index (i)'!R7=0,0,MAX($I$7*LN(1+(1-(('Month index (i)'!R7-1)/30))*((100-'Cumulative Repayment'!AK7)*0.01))))</f>
        <v>0</v>
      </c>
      <c r="AM7" s="10">
        <f>IF('Month index (i)'!S7=0,0,MAX($I$7*LN(1+(1-(('Month index (i)'!S7-1)/30))*((100-'Cumulative Repayment'!AL7)*0.01))))</f>
        <v>0</v>
      </c>
      <c r="AN7" s="10">
        <f>IF('Month index (i)'!T7=0,0,MAX($I$7*LN(1+(1-(('Month index (i)'!T7-1)/30))*((100-'Cumulative Repayment'!AM7)*0.01))))</f>
        <v>0</v>
      </c>
      <c r="AO7" s="10">
        <f>IF('Month index (i)'!U7=0,0,MAX($I$7*LN(1+(1-(('Month index (i)'!U7-1)/30))*((100-'Cumulative Repayment'!AN7)*0.01))))</f>
        <v>0</v>
      </c>
      <c r="AP7" s="10">
        <f>IF('Month index (i)'!V7=0,0,MAX($I$7*LN(1+(1-(('Month index (i)'!V7-1)/30))*((100-'Cumulative Repayment'!AO7)*0.01))))</f>
        <v>0</v>
      </c>
      <c r="AQ7" s="10">
        <f>IF('Month index (i)'!W7=0,0,MAX($I$7*LN(1+(1-(('Month index (i)'!W7-1)/30))*((100-'Cumulative Repayment'!AP7)*0.01))))</f>
        <v>0</v>
      </c>
      <c r="AR7" s="10">
        <f>IF('Month index (i)'!X7=0,0,MAX($I$7*LN(1+(1-(('Month index (i)'!X7-1)/30))*((100-'Cumulative Repayment'!AQ7)*0.01))))</f>
        <v>0</v>
      </c>
      <c r="AS7" s="10">
        <f>IF('Month index (i)'!Y7=0,0,MAX($I$7*LN(1+(1-(('Month index (i)'!Y7-1)/30))*((100-'Cumulative Repayment'!AR7)*0.01))))</f>
        <v>0</v>
      </c>
      <c r="AT7" s="10">
        <f>IF('Month index (i)'!Z7=0,0,MAX($I$7*LN(1+(1-(('Month index (i)'!Z7-1)/30))*((100-'Cumulative Repayment'!AS7)*0.01))))</f>
        <v>0</v>
      </c>
      <c r="AU7" s="10">
        <f>IF('Month index (i)'!AA7=0,0,MAX($I$7*LN(1+(1-(('Month index (i)'!AA7-1)/30))*((100-'Cumulative Repayment'!AT7)*0.01))))</f>
        <v>0</v>
      </c>
      <c r="AV7" s="10">
        <f>IF('Month index (i)'!AB7=0,0,MAX($I$7*LN(1+(1-(('Month index (i)'!AB7-1)/30))*((100-'Cumulative Repayment'!AU7)*0.01))))</f>
        <v>0</v>
      </c>
      <c r="AW7" s="10">
        <f>IF('Month index (i)'!AC7=0,0,MAX($I$7*LN(1+(1-(('Month index (i)'!AC7-1)/30))*((100-'Cumulative Repayment'!AV7)*0.01))))</f>
        <v>0</v>
      </c>
      <c r="AX7" s="10">
        <f>IF('Month index (i)'!AD7=0,0,MAX($I$7*LN(1+(1-(('Month index (i)'!AD7-1)/30))*((100-'Cumulative Repayment'!AW7)*0.01))))</f>
        <v>0</v>
      </c>
      <c r="AY7" s="10">
        <f>IF('Month index (i)'!AE7=0,0,MAX($I$7*LN(1+(1-(('Month index (i)'!AE7-1)/30))*((100-'Cumulative Repayment'!AX7)*0.01))))</f>
        <v>0</v>
      </c>
      <c r="BA7" s="1"/>
    </row>
    <row r="8" spans="1:75" x14ac:dyDescent="0.25">
      <c r="A8" s="2" t="s">
        <v>7</v>
      </c>
      <c r="B8" s="6">
        <v>15107713.300000001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14.312444557708146</v>
      </c>
      <c r="J8" s="6">
        <v>30.697575456373006</v>
      </c>
      <c r="K8" s="6">
        <v>10.434062380572181</v>
      </c>
      <c r="L8" s="6">
        <v>7.5759973549405375</v>
      </c>
      <c r="M8" s="6">
        <v>6.1605640212936787</v>
      </c>
      <c r="N8" s="6">
        <v>4.616853167315532</v>
      </c>
      <c r="O8" s="6">
        <v>4.4168016479370173</v>
      </c>
      <c r="P8" s="6">
        <v>3.6256253949431243</v>
      </c>
      <c r="Q8" s="6">
        <v>2.5681386209519874</v>
      </c>
      <c r="R8" s="6">
        <v>2.0482839054140638</v>
      </c>
      <c r="S8" s="6">
        <v>1.8790139471338789</v>
      </c>
      <c r="T8" s="6">
        <v>1.4273228894276144</v>
      </c>
      <c r="U8" s="6">
        <v>1.2279585024955431</v>
      </c>
      <c r="V8" s="6">
        <v>0.93700858090813788</v>
      </c>
      <c r="W8" s="11">
        <f>IF('Month index (i)'!C8=0,0,MAX($J$8*LN(1+(1-(('Month index (i)'!C8-1)/30))*((100-'Cumulative Repayment'!V8)*0.01))))</f>
        <v>1.2939500826483905</v>
      </c>
      <c r="X8" s="11">
        <f>IF('Month index (i)'!D8=0,0,MAX($J$8*LN(1+(1-(('Month index (i)'!D8-1)/30))*((100-'Cumulative Repayment'!W8)*0.01))))</f>
        <v>1.02315999543046</v>
      </c>
      <c r="Y8" s="11">
        <f>IF('Month index (i)'!E8=0,0,MAX($J$8*LN(1+(1-(('Month index (i)'!E8-1)/30))*((100-'Cumulative Repayment'!X8)*0.01))))</f>
        <v>0.8135914886023683</v>
      </c>
      <c r="Z8" s="11">
        <f>IF('Month index (i)'!F8=0,0,MAX($J$8*LN(1+(1-(('Month index (i)'!F8-1)/30))*((100-'Cumulative Repayment'!Y8)*0.01))))</f>
        <v>0.65041267301890382</v>
      </c>
      <c r="AA8" s="11">
        <f>IF('Month index (i)'!G8=0,0,MAX($J$8*LN(1+(1-(('Month index (i)'!G8-1)/30))*((100-'Cumulative Repayment'!Z8)*0.01))))</f>
        <v>0.52245088115855387</v>
      </c>
      <c r="AB8" s="11">
        <f>IF('Month index (i)'!H8=0,0,MAX($J$8*LN(1+(1-(('Month index (i)'!H8-1)/30))*((100-'Cumulative Repayment'!AA8)*0.01))))</f>
        <v>0.42130169905023562</v>
      </c>
      <c r="AC8" s="11">
        <f>IF('Month index (i)'!I8=0,0,MAX($J$8*LN(1+(1-(('Month index (i)'!I8-1)/30))*((100-'Cumulative Repayment'!AB8)*0.01))))</f>
        <v>0.34063507925373648</v>
      </c>
      <c r="AD8" s="11">
        <f>IF('Month index (i)'!J8=0,0,MAX($J$8*LN(1+(1-(('Month index (i)'!J8-1)/30))*((100-'Cumulative Repayment'!AC8)*0.01))))</f>
        <v>0.27566732640928282</v>
      </c>
      <c r="AE8" s="11">
        <f>IF('Month index (i)'!K8=0,0,MAX($J$8*LN(1+(1-(('Month index (i)'!K8-1)/30))*((100-'Cumulative Repayment'!AD8)*0.01))))</f>
        <v>0.22276473965726276</v>
      </c>
      <c r="AF8" s="11">
        <f>IF('Month index (i)'!L8=0,0,MAX($J$8*LN(1+(1-(('Month index (i)'!L8-1)/30))*((100-'Cumulative Repayment'!AE8)*0.01))))</f>
        <v>0.17914821595139038</v>
      </c>
      <c r="AG8" s="11">
        <f>IF('Month index (i)'!M8=0,0,MAX($J$8*LN(1+(1-(('Month index (i)'!M8-1)/30))*((100-'Cumulative Repayment'!AF8)*0.01))))</f>
        <v>0.14267365534386545</v>
      </c>
      <c r="AH8" s="11">
        <f>IF('Month index (i)'!N8=0,0,MAX($J$8*LN(1+(1-(('Month index (i)'!N8-1)/30))*((100-'Cumulative Repayment'!AG8)*0.01))))</f>
        <v>0.11166852229775422</v>
      </c>
      <c r="AI8" s="11">
        <f>IF('Month index (i)'!O8=0,0,MAX($J$8*LN(1+(1-(('Month index (i)'!O8-1)/30))*((100-'Cumulative Repayment'!AH8)*0.01))))</f>
        <v>8.4809636005323971E-2</v>
      </c>
      <c r="AJ8" s="11">
        <f>IF('Month index (i)'!P8=0,0,MAX($J$8*LN(1+(1-(('Month index (i)'!P8-1)/30))*((100-'Cumulative Repayment'!AI8)*0.01))))</f>
        <v>6.1031013852495902E-2</v>
      </c>
      <c r="AK8" s="11">
        <f>IF('Month index (i)'!Q8=0,0,MAX($J$8*LN(1+(1-(('Month index (i)'!Q8-1)/30))*((100-'Cumulative Repayment'!AJ8)*0.01))))</f>
        <v>3.9453448396354562E-2</v>
      </c>
      <c r="AL8" s="11">
        <f>IF('Month index (i)'!R8=0,0,MAX($J$8*LN(1+(1-(('Month index (i)'!R8-1)/30))*((100-'Cumulative Repayment'!AK8)*0.01))))</f>
        <v>1.9329610917523169E-2</v>
      </c>
      <c r="AM8" s="11">
        <f>IF('Month index (i)'!S8=0,0,MAX($J$8*LN(1+(1-(('Month index (i)'!S8-1)/30))*((100-'Cumulative Repayment'!AL8)*0.01))))</f>
        <v>0</v>
      </c>
      <c r="AN8" s="11">
        <f>IF('Month index (i)'!T8=0,0,MAX($J$8*LN(1+(1-(('Month index (i)'!T8-1)/30))*((100-'Cumulative Repayment'!AM8)*0.01))))</f>
        <v>0</v>
      </c>
      <c r="AO8" s="11">
        <f>IF('Month index (i)'!U8=0,0,MAX($J$8*LN(1+(1-(('Month index (i)'!U8-1)/30))*((100-'Cumulative Repayment'!AN8)*0.01))))</f>
        <v>0</v>
      </c>
      <c r="AP8" s="11">
        <f>IF('Month index (i)'!V8=0,0,MAX($J$8*LN(1+(1-(('Month index (i)'!V8-1)/30))*((100-'Cumulative Repayment'!AO8)*0.01))))</f>
        <v>0</v>
      </c>
      <c r="AQ8" s="11">
        <f>IF('Month index (i)'!W8=0,0,MAX($J$8*LN(1+(1-(('Month index (i)'!W8-1)/30))*((100-'Cumulative Repayment'!AP8)*0.01))))</f>
        <v>0</v>
      </c>
      <c r="AR8" s="11">
        <f>IF('Month index (i)'!X8=0,0,MAX($J$8*LN(1+(1-(('Month index (i)'!X8-1)/30))*((100-'Cumulative Repayment'!AQ8)*0.01))))</f>
        <v>0</v>
      </c>
      <c r="AS8" s="11">
        <f>IF('Month index (i)'!Y8=0,0,MAX($J$8*LN(1+(1-(('Month index (i)'!Y8-1)/30))*((100-'Cumulative Repayment'!AR8)*0.01))))</f>
        <v>0</v>
      </c>
      <c r="AT8" s="11">
        <f>IF('Month index (i)'!Z8=0,0,MAX($J$8*LN(1+(1-(('Month index (i)'!Z8-1)/30))*((100-'Cumulative Repayment'!AS8)*0.01))))</f>
        <v>0</v>
      </c>
      <c r="AU8" s="11">
        <f>IF('Month index (i)'!AA8=0,0,MAX($J$8*LN(1+(1-(('Month index (i)'!AA8-1)/30))*((100-'Cumulative Repayment'!AT8)*0.01))))</f>
        <v>0</v>
      </c>
      <c r="AV8" s="11">
        <f>IF('Month index (i)'!AB8=0,0,MAX($J$8*LN(1+(1-(('Month index (i)'!AB8-1)/30))*((100-'Cumulative Repayment'!AU8)*0.01))))</f>
        <v>0</v>
      </c>
      <c r="AW8" s="11">
        <f>IF('Month index (i)'!AC8=0,0,MAX($J$8*LN(1+(1-(('Month index (i)'!AC8-1)/30))*((100-'Cumulative Repayment'!AV8)*0.01))))</f>
        <v>0</v>
      </c>
      <c r="AX8" s="11">
        <f>IF('Month index (i)'!AD8=0,0,MAX($J$8*LN(1+(1-(('Month index (i)'!AD8-1)/30))*((100-'Cumulative Repayment'!AW8)*0.01))))</f>
        <v>0</v>
      </c>
      <c r="AY8" s="11">
        <f>IF('Month index (i)'!AE8=0,0,MAX($J$8*LN(1+(1-(('Month index (i)'!AE8-1)/30))*((100-'Cumulative Repayment'!AX8)*0.01))))</f>
        <v>0</v>
      </c>
      <c r="BA8" s="1"/>
    </row>
    <row r="9" spans="1:75" x14ac:dyDescent="0.25">
      <c r="A9" s="2" t="s">
        <v>8</v>
      </c>
      <c r="B9" s="1">
        <v>17004745.039999999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14.127841166385405</v>
      </c>
      <c r="K9" s="1">
        <v>29.096373973037824</v>
      </c>
      <c r="L9" s="1">
        <v>8.9571774020553026</v>
      </c>
      <c r="M9" s="1">
        <v>7.3241462137205904</v>
      </c>
      <c r="N9" s="1">
        <v>6.565849340132182</v>
      </c>
      <c r="O9" s="1">
        <v>4.7256822028776506</v>
      </c>
      <c r="P9" s="1">
        <v>4.2632587451014201</v>
      </c>
      <c r="Q9" s="1">
        <v>3.2073243598599701</v>
      </c>
      <c r="R9" s="1">
        <v>2.698264213433923</v>
      </c>
      <c r="S9" s="1">
        <v>2.3168298558623968</v>
      </c>
      <c r="T9" s="1">
        <v>1.9630904739516168</v>
      </c>
      <c r="U9" s="1">
        <v>1.6867729526393416</v>
      </c>
      <c r="V9" s="1">
        <v>1.2728657177208698</v>
      </c>
      <c r="W9" s="10">
        <f>IF('Month index (i)'!C9=0,0,MAX($K$9*LN(1+(1-(('Month index (i)'!C9-1)/30))*((100-'Cumulative Repayment'!V9)*0.01))))</f>
        <v>1.8824456065691173</v>
      </c>
      <c r="X9" s="10">
        <f>IF('Month index (i)'!D9=0,0,MAX($K$9*LN(1+(1-(('Month index (i)'!D9-1)/30))*((100-'Cumulative Repayment'!W9)*0.01))))</f>
        <v>1.4988841094517422</v>
      </c>
      <c r="Y9" s="10">
        <f>IF('Month index (i)'!E9=0,0,MAX($K$9*LN(1+(1-(('Month index (i)'!E9-1)/30))*((100-'Cumulative Repayment'!X9)*0.01))))</f>
        <v>1.1989233831702588</v>
      </c>
      <c r="Z9" s="10">
        <f>IF('Month index (i)'!F9=0,0,MAX($K$9*LN(1+(1-(('Month index (i)'!F9-1)/30))*((100-'Cumulative Repayment'!Y9)*0.01))))</f>
        <v>0.96344733399399896</v>
      </c>
      <c r="AA9" s="10">
        <f>IF('Month index (i)'!G9=0,0,MAX($K$9*LN(1+(1-(('Month index (i)'!G9-1)/30))*((100-'Cumulative Repayment'!Z9)*0.01))))</f>
        <v>0.77764546732336171</v>
      </c>
      <c r="AB9" s="10">
        <f>IF('Month index (i)'!H9=0,0,MAX($K$9*LN(1+(1-(('Month index (i)'!H9-1)/30))*((100-'Cumulative Repayment'!AA9)*0.01))))</f>
        <v>0.63012579090552712</v>
      </c>
      <c r="AC9" s="10">
        <f>IF('Month index (i)'!I9=0,0,MAX($K$9*LN(1+(1-(('Month index (i)'!I9-1)/30))*((100-'Cumulative Repayment'!AB9)*0.01))))</f>
        <v>0.51215517653662224</v>
      </c>
      <c r="AD9" s="10">
        <f>IF('Month index (i)'!J9=0,0,MAX($K$9*LN(1+(1-(('Month index (i)'!J9-1)/30))*((100-'Cumulative Repayment'!AC9)*0.01))))</f>
        <v>0.41704153368539443</v>
      </c>
      <c r="AE9" s="10">
        <f>IF('Month index (i)'!K9=0,0,MAX($K$9*LN(1+(1-(('Month index (i)'!K9-1)/30))*((100-'Cumulative Repayment'!AD9)*0.01))))</f>
        <v>0.33964685124014721</v>
      </c>
      <c r="AF9" s="10">
        <f>IF('Month index (i)'!L9=0,0,MAX($K$9*LN(1+(1-(('Month index (i)'!L9-1)/30))*((100-'Cumulative Repayment'!AE9)*0.01))))</f>
        <v>0.27601071041372027</v>
      </c>
      <c r="AG9" s="10">
        <f>IF('Month index (i)'!M9=0,0,MAX($K$9*LN(1+(1-(('Month index (i)'!M9-1)/30))*((100-'Cumulative Repayment'!AF9)*0.01))))</f>
        <v>0.22306247492621481</v>
      </c>
      <c r="AH9" s="10">
        <f>IF('Month index (i)'!N9=0,0,MAX($K$9*LN(1+(1-(('Month index (i)'!N9-1)/30))*((100-'Cumulative Repayment'!AG9)*0.01))))</f>
        <v>0.17840250161700985</v>
      </c>
      <c r="AI9" s="10">
        <f>IF('Month index (i)'!O9=0,0,MAX($K$9*LN(1+(1-(('Month index (i)'!O9-1)/30))*((100-'Cumulative Repayment'!AH9)*0.01))))</f>
        <v>0.14013600856060732</v>
      </c>
      <c r="AJ9" s="10">
        <f>IF('Month index (i)'!P9=0,0,MAX($K$9*LN(1+(1-(('Month index (i)'!P9-1)/30))*((100-'Cumulative Repayment'!AI9)*0.01))))</f>
        <v>0.10674656283409066</v>
      </c>
      <c r="AK9" s="10">
        <f>IF('Month index (i)'!Q9=0,0,MAX($K$9*LN(1+(1-(('Month index (i)'!Q9-1)/30))*((100-'Cumulative Repayment'!AJ9)*0.01))))</f>
        <v>7.6999049882485668E-2</v>
      </c>
      <c r="AL9" s="10">
        <f>IF('Month index (i)'!R9=0,0,MAX($K$9*LN(1+(1-(('Month index (i)'!R9-1)/30))*((100-'Cumulative Repayment'!AK9)*0.01))))</f>
        <v>4.9864334181639068E-2</v>
      </c>
      <c r="AM9" s="10">
        <f>IF('Month index (i)'!S9=0,0,MAX($K$9*LN(1+(1-(('Month index (i)'!S9-1)/30))*((100-'Cumulative Repayment'!AL9)*0.01))))</f>
        <v>2.4459635679884111E-2</v>
      </c>
      <c r="AN9" s="10">
        <f>IF('Month index (i)'!T9=0,0,MAX($K$9*LN(1+(1-(('Month index (i)'!T9-1)/30))*((100-'Cumulative Repayment'!AM9)*0.01))))</f>
        <v>0</v>
      </c>
      <c r="AO9" s="10">
        <f>IF('Month index (i)'!U9=0,0,MAX($K$9*LN(1+(1-(('Month index (i)'!U9-1)/30))*((100-'Cumulative Repayment'!AN9)*0.01))))</f>
        <v>0</v>
      </c>
      <c r="AP9" s="10">
        <f>IF('Month index (i)'!V9=0,0,MAX($K$9*LN(1+(1-(('Month index (i)'!V9-1)/30))*((100-'Cumulative Repayment'!AO9)*0.01))))</f>
        <v>0</v>
      </c>
      <c r="AQ9" s="10">
        <f>IF('Month index (i)'!W9=0,0,MAX($K$9*LN(1+(1-(('Month index (i)'!W9-1)/30))*((100-'Cumulative Repayment'!AP9)*0.01))))</f>
        <v>0</v>
      </c>
      <c r="AR9" s="10">
        <f>IF('Month index (i)'!X9=0,0,MAX($K$9*LN(1+(1-(('Month index (i)'!X9-1)/30))*((100-'Cumulative Repayment'!AQ9)*0.01))))</f>
        <v>0</v>
      </c>
      <c r="AS9" s="10">
        <f>IF('Month index (i)'!Y9=0,0,MAX($K$9*LN(1+(1-(('Month index (i)'!Y9-1)/30))*((100-'Cumulative Repayment'!AR9)*0.01))))</f>
        <v>0</v>
      </c>
      <c r="AT9" s="10">
        <f>IF('Month index (i)'!Z9=0,0,MAX($K$9*LN(1+(1-(('Month index (i)'!Z9-1)/30))*((100-'Cumulative Repayment'!AS9)*0.01))))</f>
        <v>0</v>
      </c>
      <c r="AU9" s="10">
        <f>IF('Month index (i)'!AA9=0,0,MAX($K$9*LN(1+(1-(('Month index (i)'!AA9-1)/30))*((100-'Cumulative Repayment'!AT9)*0.01))))</f>
        <v>0</v>
      </c>
      <c r="AV9" s="10">
        <f>IF('Month index (i)'!AB9=0,0,MAX($K$9*LN(1+(1-(('Month index (i)'!AB9-1)/30))*((100-'Cumulative Repayment'!AU9)*0.01))))</f>
        <v>0</v>
      </c>
      <c r="AW9" s="10">
        <f>IF('Month index (i)'!AC9=0,0,MAX($K$9*LN(1+(1-(('Month index (i)'!AC9-1)/30))*((100-'Cumulative Repayment'!AV9)*0.01))))</f>
        <v>0</v>
      </c>
      <c r="AX9" s="10">
        <f>IF('Month index (i)'!AD9=0,0,MAX($K$9*LN(1+(1-(('Month index (i)'!AD9-1)/30))*((100-'Cumulative Repayment'!AW9)*0.01))))</f>
        <v>0</v>
      </c>
      <c r="AY9" s="10">
        <f>IF('Month index (i)'!AE9=0,0,MAX($K$9*LN(1+(1-(('Month index (i)'!AE9-1)/30))*((100-'Cumulative Repayment'!AX9)*0.01))))</f>
        <v>0</v>
      </c>
      <c r="BA9" s="1"/>
    </row>
    <row r="10" spans="1:75" x14ac:dyDescent="0.25">
      <c r="A10" s="2" t="s">
        <v>9</v>
      </c>
      <c r="B10" s="6">
        <v>16794379.949999999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14.898238979046083</v>
      </c>
      <c r="L10" s="6">
        <v>27.967156239072704</v>
      </c>
      <c r="M10" s="6">
        <v>8.9642678948680103</v>
      </c>
      <c r="N10" s="6">
        <v>7.0439275133822363</v>
      </c>
      <c r="O10" s="6">
        <v>5.6913174695681459</v>
      </c>
      <c r="P10" s="6">
        <v>5.0377669941902203</v>
      </c>
      <c r="Q10" s="6">
        <v>4.0675321865633984</v>
      </c>
      <c r="R10" s="6">
        <v>3.3378573169651315</v>
      </c>
      <c r="S10" s="6">
        <v>2.7878597566205476</v>
      </c>
      <c r="T10" s="6">
        <v>2.0784805455112974</v>
      </c>
      <c r="U10" s="6">
        <v>1.8449921397663747</v>
      </c>
      <c r="V10" s="6">
        <v>1.5946631003784097</v>
      </c>
      <c r="W10" s="11">
        <f>IF('Month index (i)'!C10=0,0,MAX($L$10*LN(1+(1-(('Month index (i)'!C10-1)/30))*((100-'Cumulative Repayment'!V10)*0.01))))</f>
        <v>2.3617544352619109</v>
      </c>
      <c r="X10" s="11">
        <f>IF('Month index (i)'!D10=0,0,MAX($L$10*LN(1+(1-(('Month index (i)'!D10-1)/30))*((100-'Cumulative Repayment'!W10)*0.01))))</f>
        <v>1.8879605780190138</v>
      </c>
      <c r="Y10" s="11">
        <f>IF('Month index (i)'!E10=0,0,MAX($L$10*LN(1+(1-(('Month index (i)'!E10-1)/30))*((100-'Cumulative Repayment'!X10)*0.01))))</f>
        <v>1.5148700108649955</v>
      </c>
      <c r="Z10" s="11">
        <f>IF('Month index (i)'!F10=0,0,MAX($L$10*LN(1+(1-(('Month index (i)'!F10-1)/30))*((100-'Cumulative Repayment'!Y10)*0.01))))</f>
        <v>1.2205012962612038</v>
      </c>
      <c r="AA10" s="11">
        <f>IF('Month index (i)'!G10=0,0,MAX($L$10*LN(1+(1-(('Month index (i)'!G10-1)/30))*((100-'Cumulative Repayment'!Z10)*0.01))))</f>
        <v>0.98742622580718353</v>
      </c>
      <c r="AB10" s="11">
        <f>IF('Month index (i)'!H10=0,0,MAX($L$10*LN(1+(1-(('Month index (i)'!H10-1)/30))*((100-'Cumulative Repayment'!AA10)*0.01))))</f>
        <v>0.8019971365360119</v>
      </c>
      <c r="AC10" s="11">
        <f>IF('Month index (i)'!I10=0,0,MAX($L$10*LN(1+(1-(('Month index (i)'!I10-1)/30))*((100-'Cumulative Repayment'!AB10)*0.01))))</f>
        <v>0.65360617037384228</v>
      </c>
      <c r="AD10" s="11">
        <f>IF('Month index (i)'!J10=0,0,MAX($L$10*LN(1+(1-(('Month index (i)'!J10-1)/30))*((100-'Cumulative Repayment'!AC10)*0.01))))</f>
        <v>0.53403868083530914</v>
      </c>
      <c r="AE10" s="11">
        <f>IF('Month index (i)'!K10=0,0,MAX($L$10*LN(1+(1-(('Month index (i)'!K10-1)/30))*((100-'Cumulative Repayment'!AD10)*0.01))))</f>
        <v>0.43693842632848079</v>
      </c>
      <c r="AF10" s="11">
        <f>IF('Month index (i)'!L10=0,0,MAX($L$10*LN(1+(1-(('Month index (i)'!L10-1)/30))*((100-'Cumulative Repayment'!AE10)*0.01))))</f>
        <v>0.35737959822765814</v>
      </c>
      <c r="AG10" s="11">
        <f>IF('Month index (i)'!M10=0,0,MAX($L$10*LN(1+(1-(('Month index (i)'!M10-1)/30))*((100-'Cumulative Repayment'!AF10)*0.01))))</f>
        <v>0.29153130618309264</v>
      </c>
      <c r="AH10" s="11">
        <f>IF('Month index (i)'!N10=0,0,MAX($L$10*LN(1+(1-(('Month index (i)'!N10-1)/30))*((100-'Cumulative Repayment'!AG10)*0.01))))</f>
        <v>0.23639777064780268</v>
      </c>
      <c r="AI10" s="11">
        <f>IF('Month index (i)'!O10=0,0,MAX($L$10*LN(1+(1-(('Month index (i)'!O10-1)/30))*((100-'Cumulative Repayment'!AH10)*0.01))))</f>
        <v>0.18961843667776779</v>
      </c>
      <c r="AJ10" s="11">
        <f>IF('Month index (i)'!P10=0,0,MAX($L$10*LN(1+(1-(('Month index (i)'!P10-1)/30))*((100-'Cumulative Repayment'!AI10)*0.01))))</f>
        <v>0.1493144716179487</v>
      </c>
      <c r="AK10" s="11">
        <f>IF('Month index (i)'!Q10=0,0,MAX($L$10*LN(1+(1-(('Month index (i)'!Q10-1)/30))*((100-'Cumulative Repayment'!AJ10)*0.01))))</f>
        <v>0.11397060871170239</v>
      </c>
      <c r="AL10" s="11">
        <f>IF('Month index (i)'!R10=0,0,MAX($L$10*LN(1+(1-(('Month index (i)'!R10-1)/30))*((100-'Cumulative Repayment'!AK10)*0.01))))</f>
        <v>8.2343586668675944E-2</v>
      </c>
      <c r="AM10" s="11">
        <f>IF('Month index (i)'!S10=0,0,MAX($L$10*LN(1+(1-(('Month index (i)'!S10-1)/30))*((100-'Cumulative Repayment'!AL10)*0.01))))</f>
        <v>5.3390346618548544E-2</v>
      </c>
      <c r="AN10" s="11">
        <f>IF('Month index (i)'!T10=0,0,MAX($L$10*LN(1+(1-(('Month index (i)'!T10-1)/30))*((100-'Cumulative Repayment'!AM10)*0.01))))</f>
        <v>2.6210659107227353E-2</v>
      </c>
      <c r="AO10" s="11">
        <f>IF('Month index (i)'!U10=0,0,MAX($L$10*LN(1+(1-(('Month index (i)'!U10-1)/30))*((100-'Cumulative Repayment'!AN10)*0.01))))</f>
        <v>0</v>
      </c>
      <c r="AP10" s="11">
        <f>IF('Month index (i)'!V10=0,0,MAX($L$10*LN(1+(1-(('Month index (i)'!V10-1)/30))*((100-'Cumulative Repayment'!AO10)*0.01))))</f>
        <v>0</v>
      </c>
      <c r="AQ10" s="11">
        <f>IF('Month index (i)'!W10=0,0,MAX($L$10*LN(1+(1-(('Month index (i)'!W10-1)/30))*((100-'Cumulative Repayment'!AP10)*0.01))))</f>
        <v>0</v>
      </c>
      <c r="AR10" s="11">
        <f>IF('Month index (i)'!X10=0,0,MAX($L$10*LN(1+(1-(('Month index (i)'!X10-1)/30))*((100-'Cumulative Repayment'!AQ10)*0.01))))</f>
        <v>0</v>
      </c>
      <c r="AS10" s="11">
        <f>IF('Month index (i)'!Y10=0,0,MAX($L$10*LN(1+(1-(('Month index (i)'!Y10-1)/30))*((100-'Cumulative Repayment'!AR10)*0.01))))</f>
        <v>0</v>
      </c>
      <c r="AT10" s="11">
        <f>IF('Month index (i)'!Z10=0,0,MAX($L$10*LN(1+(1-(('Month index (i)'!Z10-1)/30))*((100-'Cumulative Repayment'!AS10)*0.01))))</f>
        <v>0</v>
      </c>
      <c r="AU10" s="11">
        <f>IF('Month index (i)'!AA10=0,0,MAX($L$10*LN(1+(1-(('Month index (i)'!AA10-1)/30))*((100-'Cumulative Repayment'!AT10)*0.01))))</f>
        <v>0</v>
      </c>
      <c r="AV10" s="11">
        <f>IF('Month index (i)'!AB10=0,0,MAX($L$10*LN(1+(1-(('Month index (i)'!AB10-1)/30))*((100-'Cumulative Repayment'!AU10)*0.01))))</f>
        <v>0</v>
      </c>
      <c r="AW10" s="11">
        <f>IF('Month index (i)'!AC10=0,0,MAX($L$10*LN(1+(1-(('Month index (i)'!AC10-1)/30))*((100-'Cumulative Repayment'!AV10)*0.01))))</f>
        <v>0</v>
      </c>
      <c r="AX10" s="11">
        <f>IF('Month index (i)'!AD10=0,0,MAX($L$10*LN(1+(1-(('Month index (i)'!AD10-1)/30))*((100-'Cumulative Repayment'!AW10)*0.01))))</f>
        <v>0</v>
      </c>
      <c r="AY10" s="11">
        <f>IF('Month index (i)'!AE10=0,0,MAX($L$10*LN(1+(1-(('Month index (i)'!AE10-1)/30))*((100-'Cumulative Repayment'!AX10)*0.01))))</f>
        <v>0</v>
      </c>
      <c r="BA10" s="1"/>
    </row>
    <row r="11" spans="1:75" x14ac:dyDescent="0.25">
      <c r="A11" s="2" t="s">
        <v>10</v>
      </c>
      <c r="B11" s="1">
        <v>19217205.82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14.746219489676049</v>
      </c>
      <c r="M11" s="1">
        <v>31.965682927779561</v>
      </c>
      <c r="N11" s="1">
        <v>9.5418544567578554</v>
      </c>
      <c r="O11" s="1">
        <v>6.8535757088540148</v>
      </c>
      <c r="P11" s="1">
        <v>5.7682390477722434</v>
      </c>
      <c r="Q11" s="1">
        <v>4.7793906075779331</v>
      </c>
      <c r="R11" s="1">
        <v>3.746193368292706</v>
      </c>
      <c r="S11" s="1">
        <v>3.0565419629772168</v>
      </c>
      <c r="T11" s="1">
        <v>2.5955974800503023</v>
      </c>
      <c r="U11" s="1">
        <v>1.9334952931258143</v>
      </c>
      <c r="V11" s="1">
        <v>1.5347768180379511</v>
      </c>
      <c r="W11" s="10">
        <f>IF('Month index (i)'!C11=0,0,MAX($M$11*LN(1+(1-(('Month index (i)'!C11-1)/30))*((100-'Cumulative Repayment'!V11)*0.01))))</f>
        <v>2.6184647341414427</v>
      </c>
      <c r="X11" s="10">
        <f>IF('Month index (i)'!D11=0,0,MAX($M$11*LN(1+(1-(('Month index (i)'!D11-1)/30))*((100-'Cumulative Repayment'!W11)*0.01))))</f>
        <v>2.0178287147863676</v>
      </c>
      <c r="Y11" s="10">
        <f>IF('Month index (i)'!E11=0,0,MAX($M$11*LN(1+(1-(('Month index (i)'!E11-1)/30))*((100-'Cumulative Repayment'!X11)*0.01))))</f>
        <v>1.5628212237264663</v>
      </c>
      <c r="Z11" s="10">
        <f>IF('Month index (i)'!F11=0,0,MAX($M$11*LN(1+(1-(('Month index (i)'!F11-1)/30))*((100-'Cumulative Repayment'!Y11)*0.01))))</f>
        <v>1.217520777349641</v>
      </c>
      <c r="AA11" s="10">
        <f>IF('Month index (i)'!G11=0,0,MAX($M$11*LN(1+(1-(('Month index (i)'!G11-1)/30))*((100-'Cumulative Repayment'!Z11)*0.01))))</f>
        <v>0.95445516186725687</v>
      </c>
      <c r="AB11" s="10">
        <f>IF('Month index (i)'!H11=0,0,MAX($M$11*LN(1+(1-(('Month index (i)'!H11-1)/30))*((100-'Cumulative Repayment'!AA11)*0.01))))</f>
        <v>0.75294084701697328</v>
      </c>
      <c r="AC11" s="10">
        <f>IF('Month index (i)'!I11=0,0,MAX($M$11*LN(1+(1-(('Month index (i)'!I11-1)/30))*((100-'Cumulative Repayment'!AB11)*0.01))))</f>
        <v>0.59754281786943619</v>
      </c>
      <c r="AD11" s="10">
        <f>IF('Month index (i)'!J11=0,0,MAX($M$11*LN(1+(1-(('Month index (i)'!J11-1)/30))*((100-'Cumulative Repayment'!AC11)*0.01))))</f>
        <v>0.47678864913118257</v>
      </c>
      <c r="AE11" s="10">
        <f>IF('Month index (i)'!K11=0,0,MAX($M$11*LN(1+(1-(('Month index (i)'!K11-1)/30))*((100-'Cumulative Repayment'!AD11)*0.01))))</f>
        <v>0.3821553104212046</v>
      </c>
      <c r="AF11" s="10">
        <f>IF('Month index (i)'!L11=0,0,MAX($M$11*LN(1+(1-(('Month index (i)'!L11-1)/30))*((100-'Cumulative Repayment'!AE11)*0.01))))</f>
        <v>0.30729757230455124</v>
      </c>
      <c r="AG11" s="10">
        <f>IF('Month index (i)'!M11=0,0,MAX($M$11*LN(1+(1-(('Month index (i)'!M11-1)/30))*((100-'Cumulative Repayment'!AF11)*0.01))))</f>
        <v>0.24747211038292208</v>
      </c>
      <c r="AH11" s="10">
        <f>IF('Month index (i)'!N11=0,0,MAX($M$11*LN(1+(1-(('Month index (i)'!N11-1)/30))*((100-'Cumulative Repayment'!AG11)*0.01))))</f>
        <v>0.19911252000190027</v>
      </c>
      <c r="AI11" s="10">
        <f>IF('Month index (i)'!O11=0,0,MAX($M$11*LN(1+(1-(('Month index (i)'!O11-1)/30))*((100-'Cumulative Repayment'!AH11)*0.01))))</f>
        <v>0.15951739273455706</v>
      </c>
      <c r="AJ11" s="10">
        <f>IF('Month index (i)'!P11=0,0,MAX($M$11*LN(1+(1-(('Month index (i)'!P11-1)/30))*((100-'Cumulative Repayment'!AI11)*0.01))))</f>
        <v>0.12662163833573697</v>
      </c>
      <c r="AK11" s="10">
        <f>IF('Month index (i)'!Q11=0,0,MAX($M$11*LN(1+(1-(('Month index (i)'!Q11-1)/30))*((100-'Cumulative Repayment'!AJ11)*0.01))))</f>
        <v>9.8828452152308191E-2</v>
      </c>
      <c r="AL11" s="10">
        <f>IF('Month index (i)'!R11=0,0,MAX($M$11*LN(1+(1-(('Month index (i)'!R11-1)/30))*((100-'Cumulative Repayment'!AK11)*0.01))))</f>
        <v>7.488516422126186E-2</v>
      </c>
      <c r="AM11" s="10">
        <f>IF('Month index (i)'!S11=0,0,MAX($M$11*LN(1+(1-(('Month index (i)'!S11-1)/30))*((100-'Cumulative Repayment'!AL11)*0.01))))</f>
        <v>5.3790672090256862E-2</v>
      </c>
      <c r="AN11" s="10">
        <f>IF('Month index (i)'!T11=0,0,MAX($M$11*LN(1+(1-(('Month index (i)'!T11-1)/30))*((100-'Cumulative Repayment'!AM11)*0.01))))</f>
        <v>3.4725465009398271E-2</v>
      </c>
      <c r="AO11" s="10">
        <f>IF('Month index (i)'!U11=0,0,MAX($M$11*LN(1+(1-(('Month index (i)'!U11-1)/30))*((100-'Cumulative Repayment'!AN11)*0.01))))</f>
        <v>1.6997639046338598E-2</v>
      </c>
      <c r="AP11" s="10">
        <f>IF('Month index (i)'!V11=0,0,MAX($M$11*LN(1+(1-(('Month index (i)'!V11-1)/30))*((100-'Cumulative Repayment'!AO11)*0.01))))</f>
        <v>0</v>
      </c>
      <c r="AQ11" s="10">
        <f>IF('Month index (i)'!W11=0,0,MAX($M$11*LN(1+(1-(('Month index (i)'!W11-1)/30))*((100-'Cumulative Repayment'!AP11)*0.01))))</f>
        <v>0</v>
      </c>
      <c r="AR11" s="10">
        <f>IF('Month index (i)'!X11=0,0,MAX($M$11*LN(1+(1-(('Month index (i)'!X11-1)/30))*((100-'Cumulative Repayment'!AQ11)*0.01))))</f>
        <v>0</v>
      </c>
      <c r="AS11" s="10">
        <f>IF('Month index (i)'!Y11=0,0,MAX($M$11*LN(1+(1-(('Month index (i)'!Y11-1)/30))*((100-'Cumulative Repayment'!AR11)*0.01))))</f>
        <v>0</v>
      </c>
      <c r="AT11" s="10">
        <f>IF('Month index (i)'!Z11=0,0,MAX($M$11*LN(1+(1-(('Month index (i)'!Z11-1)/30))*((100-'Cumulative Repayment'!AS11)*0.01))))</f>
        <v>0</v>
      </c>
      <c r="AU11" s="10">
        <f>IF('Month index (i)'!AA11=0,0,MAX($M$11*LN(1+(1-(('Month index (i)'!AA11-1)/30))*((100-'Cumulative Repayment'!AT11)*0.01))))</f>
        <v>0</v>
      </c>
      <c r="AV11" s="10">
        <f>IF('Month index (i)'!AB11=0,0,MAX($M$11*LN(1+(1-(('Month index (i)'!AB11-1)/30))*((100-'Cumulative Repayment'!AU11)*0.01))))</f>
        <v>0</v>
      </c>
      <c r="AW11" s="10">
        <f>IF('Month index (i)'!AC11=0,0,MAX($M$11*LN(1+(1-(('Month index (i)'!AC11-1)/30))*((100-'Cumulative Repayment'!AV11)*0.01))))</f>
        <v>0</v>
      </c>
      <c r="AX11" s="10">
        <f>IF('Month index (i)'!AD11=0,0,MAX($M$11*LN(1+(1-(('Month index (i)'!AD11-1)/30))*((100-'Cumulative Repayment'!AW11)*0.01))))</f>
        <v>0</v>
      </c>
      <c r="AY11" s="10">
        <f>IF('Month index (i)'!AE11=0,0,MAX($M$11*LN(1+(1-(('Month index (i)'!AE11-1)/30))*((100-'Cumulative Repayment'!AX11)*0.01))))</f>
        <v>0</v>
      </c>
      <c r="BA11" s="1"/>
    </row>
    <row r="12" spans="1:75" x14ac:dyDescent="0.25">
      <c r="A12" s="2" t="s">
        <v>11</v>
      </c>
      <c r="B12" s="6">
        <v>21628095.289999999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13.146259538234171</v>
      </c>
      <c r="N12" s="6">
        <v>28.798087378872467</v>
      </c>
      <c r="O12" s="6">
        <v>7.3290017856214096</v>
      </c>
      <c r="P12" s="6">
        <v>6.5906695938179407</v>
      </c>
      <c r="Q12" s="6">
        <v>5.1367370778770036</v>
      </c>
      <c r="R12" s="6">
        <v>4.4214020568059</v>
      </c>
      <c r="S12" s="6">
        <v>3.7711213080197226</v>
      </c>
      <c r="T12" s="6">
        <v>3.1670450440298579</v>
      </c>
      <c r="U12" s="6">
        <v>2.9820171002214964</v>
      </c>
      <c r="V12" s="6">
        <v>2.3657828076824607</v>
      </c>
      <c r="W12" s="11">
        <f>IF('Month index (i)'!C12=0,0,MAX($N$11*LN(1+(1-(('Month index (i)'!C12-1)/30))*((100-'Cumulative Repayment'!V12)*0.01))))</f>
        <v>1.3220687797838935</v>
      </c>
      <c r="X12" s="11">
        <f>IF('Month index (i)'!D12=0,0,MAX($N$11*LN(1+(1-(('Month index (i)'!D12-1)/30))*((100-'Cumulative Repayment'!W12)*0.01))))</f>
        <v>1.1898711164903728</v>
      </c>
      <c r="Y12" s="11">
        <f>IF('Month index (i)'!E12=0,0,MAX($N$11*LN(1+(1-(('Month index (i)'!E12-1)/30))*((100-'Cumulative Repayment'!X12)*0.01))))</f>
        <v>1.0701101775204811</v>
      </c>
      <c r="Z12" s="11">
        <f>IF('Month index (i)'!F12=0,0,MAX($N$11*LN(1+(1-(('Month index (i)'!F12-1)/30))*((100-'Cumulative Repayment'!Y12)*0.01))))</f>
        <v>0.96153371983036562</v>
      </c>
      <c r="AA12" s="11">
        <f>IF('Month index (i)'!G12=0,0,MAX($N$11*LN(1+(1-(('Month index (i)'!G12-1)/30))*((100-'Cumulative Repayment'!Z12)*0.01))))</f>
        <v>0.86298042982531742</v>
      </c>
      <c r="AB12" s="11">
        <f>IF('Month index (i)'!H12=0,0,MAX($N$11*LN(1+(1-(('Month index (i)'!H12-1)/30))*((100-'Cumulative Repayment'!AA12)*0.01))))</f>
        <v>0.77338000911084726</v>
      </c>
      <c r="AC12" s="11">
        <f>IF('Month index (i)'!I12=0,0,MAX($N$11*LN(1+(1-(('Month index (i)'!I12-1)/30))*((100-'Cumulative Repayment'!AB12)*0.01))))</f>
        <v>0.69175081586166931</v>
      </c>
      <c r="AD12" s="11">
        <f>IF('Month index (i)'!J12=0,0,MAX($N$11*LN(1+(1-(('Month index (i)'!J12-1)/30))*((100-'Cumulative Repayment'!AC12)*0.01))))</f>
        <v>0.61719574387622234</v>
      </c>
      <c r="AE12" s="11">
        <f>IF('Month index (i)'!K12=0,0,MAX($N$11*LN(1+(1-(('Month index (i)'!K12-1)/30))*((100-'Cumulative Repayment'!AD12)*0.01))))</f>
        <v>0.54889690227947696</v>
      </c>
      <c r="AF12" s="11">
        <f>IF('Month index (i)'!L12=0,0,MAX($N$11*LN(1+(1-(('Month index (i)'!L12-1)/30))*((100-'Cumulative Repayment'!AE12)*0.01))))</f>
        <v>0.48610954379427512</v>
      </c>
      <c r="AG12" s="11">
        <f>IF('Month index (i)'!M12=0,0,MAX($N$11*LN(1+(1-(('Month index (i)'!M12-1)/30))*((100-'Cumulative Repayment'!AF12)*0.01))))</f>
        <v>0.42815558523980252</v>
      </c>
      <c r="AH12" s="11">
        <f>IF('Month index (i)'!N12=0,0,MAX($N$11*LN(1+(1-(('Month index (i)'!N12-1)/30))*((100-'Cumulative Repayment'!AG12)*0.01))))</f>
        <v>0.37441697363214071</v>
      </c>
      <c r="AI12" s="11">
        <f>IF('Month index (i)'!O12=0,0,MAX($N$11*LN(1+(1-(('Month index (i)'!O12-1)/30))*((100-'Cumulative Repayment'!AH12)*0.01))))</f>
        <v>0.32432907573917996</v>
      </c>
      <c r="AJ12" s="11">
        <f>IF('Month index (i)'!P12=0,0,MAX($N$11*LN(1+(1-(('Month index (i)'!P12-1)/30))*((100-'Cumulative Repayment'!AI12)*0.01))))</f>
        <v>0.27737420744975105</v>
      </c>
      <c r="AK12" s="11">
        <f>IF('Month index (i)'!Q12=0,0,MAX($N$11*LN(1+(1-(('Month index (i)'!Q12-1)/30))*((100-'Cumulative Repayment'!AJ12)*0.01))))</f>
        <v>0.23307537028033404</v>
      </c>
      <c r="AL12" s="11">
        <f>IF('Month index (i)'!R12=0,0,MAX($N$11*LN(1+(1-(('Month index (i)'!R12-1)/30))*((100-'Cumulative Repayment'!AK12)*0.01))))</f>
        <v>0.19099022380767339</v>
      </c>
      <c r="AM12" s="11">
        <f>IF('Month index (i)'!S12=0,0,MAX($N$11*LN(1+(1-(('Month index (i)'!S12-1)/30))*((100-'Cumulative Repayment'!AL12)*0.01))))</f>
        <v>0.15070529274191924</v>
      </c>
      <c r="AN12" s="11">
        <f>IF('Month index (i)'!T12=0,0,MAX($N$11*LN(1+(1-(('Month index (i)'!T12-1)/30))*((100-'Cumulative Repayment'!AM12)*0.01))))</f>
        <v>0.11183038378398846</v>
      </c>
      <c r="AO12" s="11">
        <f>IF('Month index (i)'!U12=0,0,MAX($N$11*LN(1+(1-(('Month index (i)'!U12-1)/30))*((100-'Cumulative Repayment'!AN12)*0.01))))</f>
        <v>7.3993168545127913E-2</v>
      </c>
      <c r="AP12" s="11">
        <f>IF('Month index (i)'!V12=0,0,MAX($N$11*LN(1+(1-(('Month index (i)'!V12-1)/30))*((100-'Cumulative Repayment'!AO12)*0.01))))</f>
        <v>3.683387302656025E-2</v>
      </c>
      <c r="AQ12" s="11">
        <f>IF('Month index (i)'!W12=0,0,MAX($N$11*LN(1+(1-(('Month index (i)'!W12-1)/30))*((100-'Cumulative Repayment'!AP12)*0.01))))</f>
        <v>0</v>
      </c>
      <c r="AR12" s="11">
        <f>IF('Month index (i)'!X12=0,0,MAX($N$11*LN(1+(1-(('Month index (i)'!X12-1)/30))*((100-'Cumulative Repayment'!AQ12)*0.01))))</f>
        <v>0</v>
      </c>
      <c r="AS12" s="11">
        <f>IF('Month index (i)'!Y12=0,0,MAX($N$11*LN(1+(1-(('Month index (i)'!Y12-1)/30))*((100-'Cumulative Repayment'!AR12)*0.01))))</f>
        <v>0</v>
      </c>
      <c r="AT12" s="11">
        <f>IF('Month index (i)'!Z12=0,0,MAX($N$11*LN(1+(1-(('Month index (i)'!Z12-1)/30))*((100-'Cumulative Repayment'!AS12)*0.01))))</f>
        <v>0</v>
      </c>
      <c r="AU12" s="11">
        <f>IF('Month index (i)'!AA12=0,0,MAX($N$11*LN(1+(1-(('Month index (i)'!AA12-1)/30))*((100-'Cumulative Repayment'!AT12)*0.01))))</f>
        <v>0</v>
      </c>
      <c r="AV12" s="11">
        <f>IF('Month index (i)'!AB12=0,0,MAX($N$11*LN(1+(1-(('Month index (i)'!AB12-1)/30))*((100-'Cumulative Repayment'!AU12)*0.01))))</f>
        <v>0</v>
      </c>
      <c r="AW12" s="11">
        <f>IF('Month index (i)'!AC12=0,0,MAX($N$11*LN(1+(1-(('Month index (i)'!AC12-1)/30))*((100-'Cumulative Repayment'!AV12)*0.01))))</f>
        <v>0</v>
      </c>
      <c r="AX12" s="11">
        <f>IF('Month index (i)'!AD12=0,0,MAX($N$11*LN(1+(1-(('Month index (i)'!AD12-1)/30))*((100-'Cumulative Repayment'!AW12)*0.01))))</f>
        <v>0</v>
      </c>
      <c r="AY12" s="11">
        <f>IF('Month index (i)'!AE12=0,0,MAX($N$11*LN(1+(1-(('Month index (i)'!AE12-1)/30))*((100-'Cumulative Repayment'!AX12)*0.01))))</f>
        <v>0</v>
      </c>
      <c r="BA12" s="1"/>
    </row>
    <row r="13" spans="1:75" x14ac:dyDescent="0.25">
      <c r="A13" s="2" t="s">
        <v>12</v>
      </c>
      <c r="B13" s="1">
        <v>22334728.879999999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14.922053936300122</v>
      </c>
      <c r="O13" s="1">
        <v>28.996330310502522</v>
      </c>
      <c r="P13" s="1">
        <v>7.823856557151994</v>
      </c>
      <c r="Q13" s="1">
        <v>6.3552535498698202</v>
      </c>
      <c r="R13" s="1">
        <v>4.7997245265866875</v>
      </c>
      <c r="S13" s="1">
        <v>4.3759066217059894</v>
      </c>
      <c r="T13" s="1">
        <v>3.7446996759783371</v>
      </c>
      <c r="U13" s="1">
        <v>2.7637429284075554</v>
      </c>
      <c r="V13" s="1">
        <v>2.4516204917549915</v>
      </c>
      <c r="W13" s="10">
        <f>IF('Month index (i)'!C13=0,0,MAX($O$13*LN(1+(1-(('Month index (i)'!C13-1)/30))*((100-'Cumulative Repayment'!V13)*0.01))))</f>
        <v>4.4623720590005149</v>
      </c>
      <c r="X13" s="10">
        <f>IF('Month index (i)'!D13=0,0,MAX($O$13*LN(1+(1-(('Month index (i)'!D13-1)/30))*((100-'Cumulative Repayment'!W13)*0.01))))</f>
        <v>3.5103890126883983</v>
      </c>
      <c r="Y13" s="10">
        <f>IF('Month index (i)'!E13=0,0,MAX($O$13*LN(1+(1-(('Month index (i)'!E13-1)/30))*((100-'Cumulative Repayment'!X13)*0.01))))</f>
        <v>2.7644095099648029</v>
      </c>
      <c r="Z13" s="10">
        <f>IF('Month index (i)'!F13=0,0,MAX($O$13*LN(1+(1-(('Month index (i)'!F13-1)/30))*((100-'Cumulative Repayment'!Y13)*0.01))))</f>
        <v>2.1826244063635123</v>
      </c>
      <c r="AA13" s="10">
        <f>IF('Month index (i)'!G13=0,0,MAX($O$13*LN(1+(1-(('Month index (i)'!G13-1)/30))*((100-'Cumulative Repayment'!Z13)*0.01))))</f>
        <v>1.7296709195741287</v>
      </c>
      <c r="AB13" s="10">
        <f>IF('Month index (i)'!H13=0,0,MAX($O$13*LN(1+(1-(('Month index (i)'!H13-1)/30))*((100-'Cumulative Repayment'!AA13)*0.01))))</f>
        <v>1.3767627476345212</v>
      </c>
      <c r="AC13" s="10">
        <f>IF('Month index (i)'!I13=0,0,MAX($O$13*LN(1+(1-(('Month index (i)'!I13-1)/30))*((100-'Cumulative Repayment'!AB13)*0.01))))</f>
        <v>1.1010700080309406</v>
      </c>
      <c r="AD13" s="10">
        <f>IF('Month index (i)'!J13=0,0,MAX($O$13*LN(1+(1-(('Month index (i)'!J13-1)/30))*((100-'Cumulative Repayment'!AC13)*0.01))))</f>
        <v>0.88479596515604242</v>
      </c>
      <c r="AE13" s="10">
        <f>IF('Month index (i)'!K13=0,0,MAX($O$13*LN(1+(1-(('Month index (i)'!K13-1)/30))*((100-'Cumulative Repayment'!AD13)*0.01))))</f>
        <v>0.71421588198571861</v>
      </c>
      <c r="AF13" s="10">
        <f>IF('Month index (i)'!L13=0,0,MAX($O$13*LN(1+(1-(('Month index (i)'!L13-1)/30))*((100-'Cumulative Repayment'!AE13)*0.01))))</f>
        <v>0.5788085572790016</v>
      </c>
      <c r="AG13" s="10">
        <f>IF('Month index (i)'!M13=0,0,MAX($O$13*LN(1+(1-(('Month index (i)'!M13-1)/30))*((100-'Cumulative Repayment'!AF13)*0.01))))</f>
        <v>0.47052818097320981</v>
      </c>
      <c r="AH13" s="10">
        <f>IF('Month index (i)'!N13=0,0,MAX($O$13*LN(1+(1-(('Month index (i)'!N13-1)/30))*((100-'Cumulative Repayment'!AG13)*0.01))))</f>
        <v>0.38322017100287553</v>
      </c>
      <c r="AI13" s="10">
        <f>IF('Month index (i)'!O13=0,0,MAX($O$13*LN(1+(1-(('Month index (i)'!O13-1)/30))*((100-'Cumulative Repayment'!AH13)*0.01))))</f>
        <v>0.31216502671345819</v>
      </c>
      <c r="AJ13" s="10">
        <f>IF('Month index (i)'!P13=0,0,MAX($O$13*LN(1+(1-(('Month index (i)'!P13-1)/30))*((100-'Cumulative Repayment'!AI13)*0.01))))</f>
        <v>0.25372797157690813</v>
      </c>
      <c r="AK13" s="10">
        <f>IF('Month index (i)'!Q13=0,0,MAX($O$13*LN(1+(1-(('Month index (i)'!Q13-1)/30))*((100-'Cumulative Repayment'!AJ13)*0.01))))</f>
        <v>0.20509237503294134</v>
      </c>
      <c r="AL13" s="10">
        <f>IF('Month index (i)'!R13=0,0,MAX($O$13*LN(1+(1-(('Month index (i)'!R13-1)/30))*((100-'Cumulative Repayment'!AK13)*0.01))))</f>
        <v>0.16405779151644717</v>
      </c>
      <c r="AM13" s="10">
        <f>IF('Month index (i)'!S13=0,0,MAX($O$13*LN(1+(1-(('Month index (i)'!S13-1)/30))*((100-'Cumulative Repayment'!AL13)*0.01))))</f>
        <v>0.12888698587802014</v>
      </c>
      <c r="AN13" s="10">
        <f>IF('Month index (i)'!T13=0,0,MAX($O$13*LN(1+(1-(('Month index (i)'!T13-1)/30))*((100-'Cumulative Repayment'!AM13)*0.01))))</f>
        <v>9.8189650592196906E-2</v>
      </c>
      <c r="AO13" s="10">
        <f>IF('Month index (i)'!U13=0,0,MAX($O$13*LN(1+(1-(('Month index (i)'!U13-1)/30))*((100-'Cumulative Repayment'!AN13)*0.01))))</f>
        <v>7.0833338149271091E-2</v>
      </c>
      <c r="AP13" s="10">
        <f>IF('Month index (i)'!V13=0,0,MAX($O$13*LN(1+(1-(('Month index (i)'!V13-1)/30))*((100-'Cumulative Repayment'!AO13)*0.01))))</f>
        <v>4.5874371809928802E-2</v>
      </c>
      <c r="AQ13" s="10">
        <f>IF('Month index (i)'!W13=0,0,MAX($O$13*LN(1+(1-(('Month index (i)'!W13-1)/30))*((100-'Cumulative Repayment'!AP13)*0.01))))</f>
        <v>2.2503209203849919E-2</v>
      </c>
      <c r="AR13" s="10">
        <f>IF('Month index (i)'!X13=0,0,MAX($O$13*LN(1+(1-(('Month index (i)'!X13-1)/30))*((100-'Cumulative Repayment'!AQ13)*0.01))))</f>
        <v>0</v>
      </c>
      <c r="AS13" s="10">
        <f>IF('Month index (i)'!Y13=0,0,MAX($O$13*LN(1+(1-(('Month index (i)'!Y13-1)/30))*((100-'Cumulative Repayment'!AR13)*0.01))))</f>
        <v>0</v>
      </c>
      <c r="AT13" s="10">
        <f>IF('Month index (i)'!Z13=0,0,MAX($O$13*LN(1+(1-(('Month index (i)'!Z13-1)/30))*((100-'Cumulative Repayment'!AS13)*0.01))))</f>
        <v>0</v>
      </c>
      <c r="AU13" s="10">
        <f>IF('Month index (i)'!AA13=0,0,MAX($O$13*LN(1+(1-(('Month index (i)'!AA13-1)/30))*((100-'Cumulative Repayment'!AT13)*0.01))))</f>
        <v>0</v>
      </c>
      <c r="AV13" s="10">
        <f>IF('Month index (i)'!AB13=0,0,MAX($O$13*LN(1+(1-(('Month index (i)'!AB13-1)/30))*((100-'Cumulative Repayment'!AU13)*0.01))))</f>
        <v>0</v>
      </c>
      <c r="AW13" s="10">
        <f>IF('Month index (i)'!AC13=0,0,MAX($O$13*LN(1+(1-(('Month index (i)'!AC13-1)/30))*((100-'Cumulative Repayment'!AV13)*0.01))))</f>
        <v>0</v>
      </c>
      <c r="AX13" s="10">
        <f>IF('Month index (i)'!AD13=0,0,MAX($O$13*LN(1+(1-(('Month index (i)'!AD13-1)/30))*((100-'Cumulative Repayment'!AW13)*0.01))))</f>
        <v>0</v>
      </c>
      <c r="AY13" s="10">
        <f>IF('Month index (i)'!AE13=0,0,MAX($O$13*LN(1+(1-(('Month index (i)'!AE13-1)/30))*((100-'Cumulative Repayment'!AX13)*0.01))))</f>
        <v>0</v>
      </c>
      <c r="BA13" s="1"/>
    </row>
    <row r="14" spans="1:75" x14ac:dyDescent="0.25">
      <c r="A14" s="2" t="s">
        <v>13</v>
      </c>
      <c r="B14" s="6">
        <v>22393345.390000001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15.968566320585831</v>
      </c>
      <c r="P14" s="6">
        <v>34.103861870546531</v>
      </c>
      <c r="Q14" s="6">
        <v>6.8891228761599521</v>
      </c>
      <c r="R14" s="6">
        <v>6.1469233204195222</v>
      </c>
      <c r="S14" s="6">
        <v>5.3129297087128968</v>
      </c>
      <c r="T14" s="6">
        <v>3.9681801647949309</v>
      </c>
      <c r="U14" s="6">
        <v>3.0228553537261362</v>
      </c>
      <c r="V14" s="6">
        <v>2.797483935918518</v>
      </c>
      <c r="W14" s="11">
        <f>IF('Month index (i)'!C14=0,0,MAX($P$14*LN(1+(1-(('Month index (i)'!C14-1)/30))*((100-'Cumulative Repayment'!V14)*0.01))))</f>
        <v>5.0556353219736412</v>
      </c>
      <c r="X14" s="11">
        <f>IF('Month index (i)'!D14=0,0,MAX($P$14*LN(1+(1-(('Month index (i)'!D14-1)/30))*((100-'Cumulative Repayment'!W14)*0.01))))</f>
        <v>3.7777810126749878</v>
      </c>
      <c r="Y14" s="11">
        <f>IF('Month index (i)'!E14=0,0,MAX($P$14*LN(1+(1-(('Month index (i)'!E14-1)/30))*((100-'Cumulative Repayment'!X14)*0.01))))</f>
        <v>2.8254702548730113</v>
      </c>
      <c r="Z14" s="11">
        <f>IF('Month index (i)'!F14=0,0,MAX($P$14*LN(1+(1-(('Month index (i)'!F14-1)/30))*((100-'Cumulative Repayment'!Y14)*0.01))))</f>
        <v>2.1209090960607715</v>
      </c>
      <c r="AA14" s="11">
        <f>IF('Month index (i)'!G14=0,0,MAX($P$14*LN(1+(1-(('Month index (i)'!G14-1)/30))*((100-'Cumulative Repayment'!Z14)*0.01))))</f>
        <v>1.60091860899089</v>
      </c>
      <c r="AB14" s="11">
        <f>IF('Month index (i)'!H14=0,0,MAX($P$14*LN(1+(1-(('Month index (i)'!H14-1)/30))*((100-'Cumulative Repayment'!AA14)*0.01))))</f>
        <v>1.2166793216227159</v>
      </c>
      <c r="AC14" s="11">
        <f>IF('Month index (i)'!I14=0,0,MAX($P$14*LN(1+(1-(('Month index (i)'!I14-1)/30))*((100-'Cumulative Repayment'!AB14)*0.01))))</f>
        <v>0.93164102780236224</v>
      </c>
      <c r="AD14" s="11">
        <f>IF('Month index (i)'!J14=0,0,MAX($P$14*LN(1+(1-(('Month index (i)'!J14-1)/30))*((100-'Cumulative Repayment'!AC14)*0.01))))</f>
        <v>0.71895803953136628</v>
      </c>
      <c r="AE14" s="11">
        <f>IF('Month index (i)'!K14=0,0,MAX($P$14*LN(1+(1-(('Month index (i)'!K14-1)/30))*((100-'Cumulative Repayment'!AD14)*0.01))))</f>
        <v>0.55911901726368685</v>
      </c>
      <c r="AF14" s="11">
        <f>IF('Month index (i)'!L14=0,0,MAX($P$14*LN(1+(1-(('Month index (i)'!L14-1)/30))*((100-'Cumulative Repayment'!AE14)*0.01))))</f>
        <v>0.43800785224337097</v>
      </c>
      <c r="AG14" s="11">
        <f>IF('Month index (i)'!M14=0,0,MAX($P$14*LN(1+(1-(('Month index (i)'!M14-1)/30))*((100-'Cumulative Repayment'!AF14)*0.01))))</f>
        <v>0.34541626264458142</v>
      </c>
      <c r="AH14" s="11">
        <f>IF('Month index (i)'!N14=0,0,MAX($P$14*LN(1+(1-(('Month index (i)'!N14-1)/30))*((100-'Cumulative Repayment'!AG14)*0.01))))</f>
        <v>0.27394384589162113</v>
      </c>
      <c r="AI14" s="11">
        <f>IF('Month index (i)'!O14=0,0,MAX($P$14*LN(1+(1-(('Month index (i)'!O14-1)/30))*((100-'Cumulative Repayment'!AH14)*0.01))))</f>
        <v>0.21820142302081016</v>
      </c>
      <c r="AJ14" s="11">
        <f>IF('Month index (i)'!P14=0,0,MAX($P$14*LN(1+(1-(('Month index (i)'!P14-1)/30))*((100-'Cumulative Repayment'!AI14)*0.01))))</f>
        <v>0.17424046096587004</v>
      </c>
      <c r="AK14" s="11">
        <f>IF('Month index (i)'!Q14=0,0,MAX($P$14*LN(1+(1-(('Month index (i)'!Q14-1)/30))*((100-'Cumulative Repayment'!AJ14)*0.01))))</f>
        <v>0.13914642421601151</v>
      </c>
      <c r="AL14" s="11">
        <f>IF('Month index (i)'!R14=0,0,MAX($P$14*LN(1+(1-(('Month index (i)'!R14-1)/30))*((100-'Cumulative Repayment'!AK14)*0.01))))</f>
        <v>0.11074915081561333</v>
      </c>
      <c r="AM14" s="11">
        <f>IF('Month index (i)'!S14=0,0,MAX($P$14*LN(1+(1-(('Month index (i)'!S14-1)/30))*((100-'Cumulative Repayment'!AL14)*0.01))))</f>
        <v>8.7416068207332831E-2</v>
      </c>
      <c r="AN14" s="11">
        <f>IF('Month index (i)'!T14=0,0,MAX($P$14*LN(1+(1-(('Month index (i)'!T14-1)/30))*((100-'Cumulative Repayment'!AM14)*0.01))))</f>
        <v>6.7903809477191809E-2</v>
      </c>
      <c r="AO14" s="11">
        <f>IF('Month index (i)'!U14=0,0,MAX($P$14*LN(1+(1-(('Month index (i)'!U14-1)/30))*((100-'Cumulative Repayment'!AN14)*0.01))))</f>
        <v>5.1250925998970819E-2</v>
      </c>
      <c r="AP14" s="11">
        <f>IF('Month index (i)'!V14=0,0,MAX($P$14*LN(1+(1-(('Month index (i)'!V14-1)/30))*((100-'Cumulative Repayment'!AO14)*0.01))))</f>
        <v>3.6699483316616842E-2</v>
      </c>
      <c r="AQ14" s="11">
        <f>IF('Month index (i)'!W14=0,0,MAX($P$14*LN(1+(1-(('Month index (i)'!W14-1)/30))*((100-'Cumulative Repayment'!AP14)*0.01))))</f>
        <v>2.3636901986654898E-2</v>
      </c>
      <c r="AR14" s="11">
        <f>IF('Month index (i)'!X14=0,0,MAX($P$14*LN(1+(1-(('Month index (i)'!X14-1)/30))*((100-'Cumulative Repayment'!AQ14)*0.01))))</f>
        <v>1.1551887639286315E-2</v>
      </c>
      <c r="AS14" s="11">
        <f>IF('Month index (i)'!Y14=0,0,MAX($P$14*LN(1+(1-(('Month index (i)'!Y14-1)/30))*((100-'Cumulative Repayment'!AR14)*0.01))))</f>
        <v>0</v>
      </c>
      <c r="AT14" s="11">
        <f>IF('Month index (i)'!Z14=0,0,MAX($P$14*LN(1+(1-(('Month index (i)'!Z14-1)/30))*((100-'Cumulative Repayment'!AS14)*0.01))))</f>
        <v>0</v>
      </c>
      <c r="AU14" s="11">
        <f>IF('Month index (i)'!AA14=0,0,MAX($P$14*LN(1+(1-(('Month index (i)'!AA14-1)/30))*((100-'Cumulative Repayment'!AT14)*0.01))))</f>
        <v>0</v>
      </c>
      <c r="AV14" s="11">
        <f>IF('Month index (i)'!AB14=0,0,MAX($P$14*LN(1+(1-(('Month index (i)'!AB14-1)/30))*((100-'Cumulative Repayment'!AU14)*0.01))))</f>
        <v>0</v>
      </c>
      <c r="AW14" s="11">
        <f>IF('Month index (i)'!AC14=0,0,MAX($P$14*LN(1+(1-(('Month index (i)'!AC14-1)/30))*((100-'Cumulative Repayment'!AV14)*0.01))))</f>
        <v>0</v>
      </c>
      <c r="AX14" s="11">
        <f>IF('Month index (i)'!AD14=0,0,MAX($P$14*LN(1+(1-(('Month index (i)'!AD14-1)/30))*((100-'Cumulative Repayment'!AW14)*0.01))))</f>
        <v>0</v>
      </c>
      <c r="AY14" s="11">
        <f>IF('Month index (i)'!AE14=0,0,MAX($P$14*LN(1+(1-(('Month index (i)'!AE14-1)/30))*((100-'Cumulative Repayment'!AX14)*0.01))))</f>
        <v>0</v>
      </c>
      <c r="BA14" s="1"/>
    </row>
    <row r="15" spans="1:75" x14ac:dyDescent="0.25">
      <c r="A15" s="2" t="s">
        <v>14</v>
      </c>
      <c r="B15" s="1">
        <v>24671655.23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15.184925960883735</v>
      </c>
      <c r="Q15" s="1">
        <v>36.413301321899191</v>
      </c>
      <c r="R15" s="1">
        <v>6.7025566974899711</v>
      </c>
      <c r="S15" s="1">
        <v>6.1322045719913385</v>
      </c>
      <c r="T15" s="1">
        <v>4.7028693826312029</v>
      </c>
      <c r="U15" s="1">
        <v>3.8305400719560878</v>
      </c>
      <c r="V15" s="1">
        <v>3.0284636479982132</v>
      </c>
      <c r="W15" s="10">
        <f>IF('Month index (i)'!C15=0,0,MAX($Q$15*LN(1+(1-(('Month index (i)'!C15-1)/30))*((100-'Cumulative Repayment'!V15)*0.01))))</f>
        <v>6.1513648221115398</v>
      </c>
      <c r="X15" s="10">
        <f>IF('Month index (i)'!D15=0,0,MAX($Q$15*LN(1+(1-(('Month index (i)'!D15-1)/30))*((100-'Cumulative Repayment'!W15)*0.01))))</f>
        <v>4.4802286910105478</v>
      </c>
      <c r="Y15" s="10">
        <f>IF('Month index (i)'!E15=0,0,MAX($Q$15*LN(1+(1-(('Month index (i)'!E15-1)/30))*((100-'Cumulative Repayment'!X15)*0.01))))</f>
        <v>3.2585736183556726</v>
      </c>
      <c r="Z15" s="10">
        <f>IF('Month index (i)'!F15=0,0,MAX($Q$15*LN(1+(1-(('Month index (i)'!F15-1)/30))*((100-'Cumulative Repayment'!Y15)*0.01))))</f>
        <v>2.3762167297196446</v>
      </c>
      <c r="AA15" s="10">
        <f>IF('Month index (i)'!G15=0,0,MAX($Q$15*LN(1+(1-(('Month index (i)'!G15-1)/30))*((100-'Cumulative Repayment'!Z15)*0.01))))</f>
        <v>1.7423355151686815</v>
      </c>
      <c r="AB15" s="10">
        <f>IF('Month index (i)'!H15=0,0,MAX($Q$15*LN(1+(1-(('Month index (i)'!H15-1)/30))*((100-'Cumulative Repayment'!AA15)*0.01))))</f>
        <v>1.2870792616531648</v>
      </c>
      <c r="AC15" s="10">
        <f>IF('Month index (i)'!I15=0,0,MAX($Q$15*LN(1+(1-(('Month index (i)'!I15-1)/30))*((100-'Cumulative Repayment'!AB15)*0.01))))</f>
        <v>0.95899493882559916</v>
      </c>
      <c r="AD15" s="10">
        <f>IF('Month index (i)'!J15=0,0,MAX($Q$15*LN(1+(1-(('Month index (i)'!J15-1)/30))*((100-'Cumulative Repayment'!AC15)*0.01))))</f>
        <v>0.72114467726772613</v>
      </c>
      <c r="AE15" s="10">
        <f>IF('Month index (i)'!K15=0,0,MAX($Q$15*LN(1+(1-(('Month index (i)'!K15-1)/30))*((100-'Cumulative Repayment'!AD15)*0.01))))</f>
        <v>0.54738094801923387</v>
      </c>
      <c r="AF15" s="10">
        <f>IF('Month index (i)'!L15=0,0,MAX($Q$15*LN(1+(1-(('Month index (i)'!L15-1)/30))*((100-'Cumulative Repayment'!AE15)*0.01))))</f>
        <v>0.41930887829072655</v>
      </c>
      <c r="AG15" s="10">
        <f>IF('Month index (i)'!M15=0,0,MAX($Q$15*LN(1+(1-(('Month index (i)'!M15-1)/30))*((100-'Cumulative Repayment'!AF15)*0.01))))</f>
        <v>0.32399976625114307</v>
      </c>
      <c r="AH15" s="10">
        <f>IF('Month index (i)'!N15=0,0,MAX($Q$15*LN(1+(1-(('Month index (i)'!N15-1)/30))*((100-'Cumulative Repayment'!AG15)*0.01))))</f>
        <v>0.25234323719066604</v>
      </c>
      <c r="AI15" s="10">
        <f>IF('Month index (i)'!O15=0,0,MAX($Q$15*LN(1+(1-(('Month index (i)'!O15-1)/30))*((100-'Cumulative Repayment'!AH15)*0.01))))</f>
        <v>0.19788758901737813</v>
      </c>
      <c r="AJ15" s="10">
        <f>IF('Month index (i)'!P15=0,0,MAX($Q$15*LN(1+(1-(('Month index (i)'!P15-1)/30))*((100-'Cumulative Repayment'!AI15)*0.01))))</f>
        <v>0.1560336007181522</v>
      </c>
      <c r="AK15" s="10">
        <f>IF('Month index (i)'!Q15=0,0,MAX($Q$15*LN(1+(1-(('Month index (i)'!Q15-1)/30))*((100-'Cumulative Repayment'!AJ15)*0.01))))</f>
        <v>0.12347686135496536</v>
      </c>
      <c r="AL15" s="10">
        <f>IF('Month index (i)'!R15=0,0,MAX($Q$15*LN(1+(1-(('Month index (i)'!R15-1)/30))*((100-'Cumulative Repayment'!AK15)*0.01))))</f>
        <v>9.782213154502474E-2</v>
      </c>
      <c r="AM15" s="10">
        <f>IF('Month index (i)'!S15=0,0,MAX($Q$15*LN(1+(1-(('Month index (i)'!S15-1)/30))*((100-'Cumulative Repayment'!AL15)*0.01))))</f>
        <v>7.7315904345524572E-2</v>
      </c>
      <c r="AN15" s="10">
        <f>IF('Month index (i)'!T15=0,0,MAX($Q$15*LN(1+(1-(('Month index (i)'!T15-1)/30))*((100-'Cumulative Repayment'!AM15)*0.01))))</f>
        <v>6.0659972278660095E-2</v>
      </c>
      <c r="AO15" s="10">
        <f>IF('Month index (i)'!U15=0,0,MAX($Q$15*LN(1+(1-(('Month index (i)'!U15-1)/30))*((100-'Cumulative Repayment'!AN15)*0.01))))</f>
        <v>4.6880530883677531E-2</v>
      </c>
      <c r="AP15" s="10">
        <f>IF('Month index (i)'!V15=0,0,MAX($Q$15*LN(1+(1-(('Month index (i)'!V15-1)/30))*((100-'Cumulative Repayment'!AO15)*0.01))))</f>
        <v>3.5235424535801564E-2</v>
      </c>
      <c r="AQ15" s="10">
        <f>IF('Month index (i)'!W15=0,0,MAX($Q$15*LN(1+(1-(('Month index (i)'!W15-1)/30))*((100-'Cumulative Repayment'!AP15)*0.01))))</f>
        <v>2.5147634576724063E-2</v>
      </c>
      <c r="AR15" s="10">
        <f>IF('Month index (i)'!X15=0,0,MAX($Q$15*LN(1+(1-(('Month index (i)'!X15-1)/30))*((100-'Cumulative Repayment'!AQ15)*0.01))))</f>
        <v>1.6156822937880642E-2</v>
      </c>
      <c r="AS15" s="10">
        <f>IF('Month index (i)'!Y15=0,0,MAX($Q$15*LN(1+(1-(('Month index (i)'!Y15-1)/30))*((100-'Cumulative Repayment'!AR15)*0.01))))</f>
        <v>7.8832428053883744E-3</v>
      </c>
      <c r="AT15" s="10">
        <f>IF('Month index (i)'!Z15=0,0,MAX($Q$15*LN(1+(1-(('Month index (i)'!Z15-1)/30))*((100-'Cumulative Repayment'!AS15)*0.01))))</f>
        <v>0</v>
      </c>
      <c r="AU15" s="10">
        <f>IF('Month index (i)'!AA15=0,0,MAX($Q$15*LN(1+(1-(('Month index (i)'!AA15-1)/30))*((100-'Cumulative Repayment'!AT15)*0.01))))</f>
        <v>0</v>
      </c>
      <c r="AV15" s="10">
        <f>IF('Month index (i)'!AB15=0,0,MAX($Q$15*LN(1+(1-(('Month index (i)'!AB15-1)/30))*((100-'Cumulative Repayment'!AU15)*0.01))))</f>
        <v>0</v>
      </c>
      <c r="AW15" s="10">
        <f>IF('Month index (i)'!AC15=0,0,MAX($Q$15*LN(1+(1-(('Month index (i)'!AC15-1)/30))*((100-'Cumulative Repayment'!AV15)*0.01))))</f>
        <v>0</v>
      </c>
      <c r="AX15" s="10">
        <f>IF('Month index (i)'!AD15=0,0,MAX($Q$15*LN(1+(1-(('Month index (i)'!AD15-1)/30))*((100-'Cumulative Repayment'!AW15)*0.01))))</f>
        <v>0</v>
      </c>
      <c r="AY15" s="10">
        <f>IF('Month index (i)'!AE15=0,0,MAX($Q$15*LN(1+(1-(('Month index (i)'!AE15-1)/30))*((100-'Cumulative Repayment'!AX15)*0.01))))</f>
        <v>0</v>
      </c>
      <c r="BA15" s="1"/>
    </row>
    <row r="16" spans="1:75" x14ac:dyDescent="0.25">
      <c r="A16" s="2" t="s">
        <v>15</v>
      </c>
      <c r="B16" s="6">
        <v>25478232.23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13.620056441411906</v>
      </c>
      <c r="R16" s="6">
        <v>31.517457794990829</v>
      </c>
      <c r="S16" s="6">
        <v>6.326970354332154</v>
      </c>
      <c r="T16" s="6">
        <v>5.3272552339868513</v>
      </c>
      <c r="U16" s="6">
        <v>4.6254347607852067</v>
      </c>
      <c r="V16" s="6">
        <v>3.7128336513321751</v>
      </c>
      <c r="W16" s="11">
        <f>IF('Month index (i)'!C16=0,0,MAX($R$16*LN(1+(1-(('Month index (i)'!C16-1)/30))*((100-'Cumulative Repayment'!V16)*0.01))))</f>
        <v>7.7547821203088434</v>
      </c>
      <c r="X16" s="11">
        <f>IF('Month index (i)'!D16=0,0,MAX($R$16*LN(1+(1-(('Month index (i)'!D16-1)/30))*((100-'Cumulative Repayment'!W16)*0.01))))</f>
        <v>5.9526854644303597</v>
      </c>
      <c r="Y16" s="11">
        <f>IF('Month index (i)'!E16=0,0,MAX($R$16*LN(1+(1-(('Month index (i)'!E16-1)/30))*((100-'Cumulative Repayment'!X16)*0.01))))</f>
        <v>4.546911082849018</v>
      </c>
      <c r="Z16" s="11">
        <f>IF('Month index (i)'!F16=0,0,MAX($R$16*LN(1+(1-(('Month index (i)'!F16-1)/30))*((100-'Cumulative Repayment'!Y16)*0.01))))</f>
        <v>3.4678018577114793</v>
      </c>
      <c r="AA16" s="11">
        <f>IF('Month index (i)'!G16=0,0,MAX($R$16*LN(1+(1-(('Month index (i)'!G16-1)/30))*((100-'Cumulative Repayment'!Z16)*0.01))))</f>
        <v>2.6481381929817207</v>
      </c>
      <c r="AB16" s="11">
        <f>IF('Month index (i)'!H16=0,0,MAX($R$16*LN(1+(1-(('Month index (i)'!H16-1)/30))*((100-'Cumulative Repayment'!AA16)*0.01))))</f>
        <v>2.0291039342127295</v>
      </c>
      <c r="AC16" s="11">
        <f>IF('Month index (i)'!I16=0,0,MAX($R$16*LN(1+(1-(('Month index (i)'!I16-1)/30))*((100-'Cumulative Repayment'!AB16)*0.01))))</f>
        <v>1.5624483842351464</v>
      </c>
      <c r="AD16" s="11">
        <f>IF('Month index (i)'!J16=0,0,MAX($R$16*LN(1+(1-(('Month index (i)'!J16-1)/30))*((100-'Cumulative Repayment'!AC16)*0.01))))</f>
        <v>1.2102463872318123</v>
      </c>
      <c r="AE16" s="11">
        <f>IF('Month index (i)'!K16=0,0,MAX($R$16*LN(1+(1-(('Month index (i)'!K16-1)/30))*((100-'Cumulative Repayment'!AD16)*0.01))))</f>
        <v>0.94350894639479765</v>
      </c>
      <c r="AF16" s="11">
        <f>IF('Month index (i)'!L16=0,0,MAX($R$16*LN(1+(1-(('Month index (i)'!L16-1)/30))*((100-'Cumulative Repayment'!AE16)*0.01))))</f>
        <v>0.74046095935463496</v>
      </c>
      <c r="AG16" s="11">
        <f>IF('Month index (i)'!M16=0,0,MAX($R$16*LN(1+(1-(('Month index (i)'!M16-1)/30))*((100-'Cumulative Repayment'!AF16)*0.01))))</f>
        <v>0.5849097728701409</v>
      </c>
      <c r="AH16" s="11">
        <f>IF('Month index (i)'!N16=0,0,MAX($R$16*LN(1+(1-(('Month index (i)'!N16-1)/30))*((100-'Cumulative Repayment'!AG16)*0.01))))</f>
        <v>0.46487190596378031</v>
      </c>
      <c r="AI16" s="11">
        <f>IF('Month index (i)'!O16=0,0,MAX($R$16*LN(1+(1-(('Month index (i)'!O16-1)/30))*((100-'Cumulative Repayment'!AH16)*0.01))))</f>
        <v>0.37148850646985776</v>
      </c>
      <c r="AJ16" s="11">
        <f>IF('Month index (i)'!P16=0,0,MAX($R$16*LN(1+(1-(('Month index (i)'!P16-1)/30))*((100-'Cumulative Repayment'!AI16)*0.01))))</f>
        <v>0.29820005682062151</v>
      </c>
      <c r="AK16" s="11">
        <f>IF('Month index (i)'!Q16=0,0,MAX($R$16*LN(1+(1-(('Month index (i)'!Q16-1)/30))*((100-'Cumulative Repayment'!AJ16)*0.01))))</f>
        <v>0.24013199691654005</v>
      </c>
      <c r="AL16" s="11">
        <f>IF('Month index (i)'!R16=0,0,MAX($R$16*LN(1+(1-(('Month index (i)'!R16-1)/30))*((100-'Cumulative Repayment'!AK16)*0.01))))</f>
        <v>0.19364305711747301</v>
      </c>
      <c r="AM16" s="11">
        <f>IF('Month index (i)'!S16=0,0,MAX($R$16*LN(1+(1-(('Month index (i)'!S16-1)/30))*((100-'Cumulative Repayment'!AL16)*0.01))))</f>
        <v>0.15599530268054521</v>
      </c>
      <c r="AN16" s="11">
        <f>IF('Month index (i)'!T16=0,0,MAX($R$16*LN(1+(1-(('Month index (i)'!T16-1)/30))*((100-'Cumulative Repayment'!AM16)*0.01))))</f>
        <v>0.12511357302119203</v>
      </c>
      <c r="AO16" s="11">
        <f>IF('Month index (i)'!U16=0,0,MAX($R$16*LN(1+(1-(('Month index (i)'!U16-1)/30))*((100-'Cumulative Repayment'!AN16)*0.01))))</f>
        <v>9.9409877057017579E-2</v>
      </c>
      <c r="AP16" s="11">
        <f>IF('Month index (i)'!V16=0,0,MAX($R$16*LN(1+(1-(('Month index (i)'!V16-1)/30))*((100-'Cumulative Repayment'!AO16)*0.01))))</f>
        <v>7.7654692960502841E-2</v>
      </c>
      <c r="AQ16" s="11">
        <f>IF('Month index (i)'!W16=0,0,MAX($R$16*LN(1+(1-(('Month index (i)'!W16-1)/30))*((100-'Cumulative Repayment'!AP16)*0.01))))</f>
        <v>5.888200781632142E-2</v>
      </c>
      <c r="AR16" s="11">
        <f>IF('Month index (i)'!X16=0,0,MAX($R$16*LN(1+(1-(('Month index (i)'!X16-1)/30))*((100-'Cumulative Repayment'!AQ16)*0.01))))</f>
        <v>4.231854907886709E-2</v>
      </c>
      <c r="AS16" s="11">
        <f>IF('Month index (i)'!Y16=0,0,MAX($R$16*LN(1+(1-(('Month index (i)'!Y16-1)/30))*((100-'Cumulative Repayment'!AR16)*0.01))))</f>
        <v>2.7330279758687081E-2</v>
      </c>
      <c r="AT16" s="11">
        <f>IF('Month index (i)'!Z16=0,0,MAX($R$16*LN(1+(1-(('Month index (i)'!Z16-1)/30))*((100-'Cumulative Repayment'!AS16)*0.01))))</f>
        <v>1.338109850601266E-2</v>
      </c>
      <c r="AU16" s="11">
        <f>IF('Month index (i)'!AA16=0,0,MAX($R$16*LN(1+(1-(('Month index (i)'!AA16-1)/30))*((100-'Cumulative Repayment'!AT16)*0.01))))</f>
        <v>0</v>
      </c>
      <c r="AV16" s="11">
        <f>IF('Month index (i)'!AB16=0,0,MAX($R$16*LN(1+(1-(('Month index (i)'!AB16-1)/30))*((100-'Cumulative Repayment'!AU16)*0.01))))</f>
        <v>0</v>
      </c>
      <c r="AW16" s="11">
        <f>IF('Month index (i)'!AC16=0,0,MAX($R$16*LN(1+(1-(('Month index (i)'!AC16-1)/30))*((100-'Cumulative Repayment'!AV16)*0.01))))</f>
        <v>0</v>
      </c>
      <c r="AX16" s="11">
        <f>IF('Month index (i)'!AD16=0,0,MAX($R$16*LN(1+(1-(('Month index (i)'!AD16-1)/30))*((100-'Cumulative Repayment'!AW16)*0.01))))</f>
        <v>0</v>
      </c>
      <c r="AY16" s="11">
        <f>IF('Month index (i)'!AE16=0,0,MAX($R$16*LN(1+(1-(('Month index (i)'!AE16-1)/30))*((100-'Cumulative Repayment'!AX16)*0.01))))</f>
        <v>0</v>
      </c>
      <c r="BA16" s="1"/>
    </row>
    <row r="17" spans="1:53" x14ac:dyDescent="0.25">
      <c r="A17" s="2" t="s">
        <v>16</v>
      </c>
      <c r="B17" s="1">
        <v>25878820.949999999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13.564485633956211</v>
      </c>
      <c r="S17" s="1">
        <v>32.359027160393104</v>
      </c>
      <c r="T17" s="1">
        <v>6.0443564759854329</v>
      </c>
      <c r="U17" s="1">
        <v>5.2634620125535507</v>
      </c>
      <c r="V17" s="1">
        <v>4.2451444836786516</v>
      </c>
      <c r="W17" s="10">
        <f>IF('Month index (i)'!C17=0,0,MAX($S$17*LN(1+(1-(('Month index (i)'!C17-1)/30))*((100-'Cumulative Repayment'!V17)*0.01))))</f>
        <v>9.009117439933279</v>
      </c>
      <c r="X17" s="10">
        <f>IF('Month index (i)'!D17=0,0,MAX($S$17*LN(1+(1-(('Month index (i)'!D17-1)/30))*((100-'Cumulative Repayment'!W17)*0.01))))</f>
        <v>6.8592595619609309</v>
      </c>
      <c r="Y17" s="10">
        <f>IF('Month index (i)'!E17=0,0,MAX($S$17*LN(1+(1-(('Month index (i)'!E17-1)/30))*((100-'Cumulative Repayment'!X17)*0.01))))</f>
        <v>5.1823685395836963</v>
      </c>
      <c r="Z17" s="10">
        <f>IF('Month index (i)'!F17=0,0,MAX($S$17*LN(1+(1-(('Month index (i)'!F17-1)/30))*((100-'Cumulative Repayment'!Y17)*0.01))))</f>
        <v>3.9013558726946531</v>
      </c>
      <c r="AA17" s="10">
        <f>IF('Month index (i)'!G17=0,0,MAX($S$17*LN(1+(1-(('Month index (i)'!G17-1)/30))*((100-'Cumulative Repayment'!Z17)*0.01))))</f>
        <v>2.9367217160270749</v>
      </c>
      <c r="AB17" s="10">
        <f>IF('Month index (i)'!H17=0,0,MAX($S$17*LN(1+(1-(('Month index (i)'!H17-1)/30))*((100-'Cumulative Repayment'!AA17)*0.01))))</f>
        <v>2.2165142654107708</v>
      </c>
      <c r="AC17" s="10">
        <f>IF('Month index (i)'!I17=0,0,MAX($S$17*LN(1+(1-(('Month index (i)'!I17-1)/30))*((100-'Cumulative Repayment'!AB17)*0.01))))</f>
        <v>1.6808090188620735</v>
      </c>
      <c r="AD17" s="10">
        <f>IF('Month index (i)'!J17=0,0,MAX($S$17*LN(1+(1-(('Month index (i)'!J17-1)/30))*((100-'Cumulative Repayment'!AC17)*0.01))))</f>
        <v>1.2823422616088536</v>
      </c>
      <c r="AE17" s="10">
        <f>IF('Month index (i)'!K17=0,0,MAX($S$17*LN(1+(1-(('Month index (i)'!K17-1)/30))*((100-'Cumulative Repayment'!AD17)*0.01))))</f>
        <v>0.98512914546320851</v>
      </c>
      <c r="AF17" s="10">
        <f>IF('Month index (i)'!L17=0,0,MAX($S$17*LN(1+(1-(('Month index (i)'!L17-1)/30))*((100-'Cumulative Repayment'!AE17)*0.01))))</f>
        <v>0.76237146042643944</v>
      </c>
      <c r="AG17" s="10">
        <f>IF('Month index (i)'!M17=0,0,MAX($S$17*LN(1+(1-(('Month index (i)'!M17-1)/30))*((100-'Cumulative Repayment'!AF17)*0.01))))</f>
        <v>0.59436887756662338</v>
      </c>
      <c r="AH17" s="10">
        <f>IF('Month index (i)'!N17=0,0,MAX($S$17*LN(1+(1-(('Month index (i)'!N17-1)/30))*((100-'Cumulative Repayment'!AG17)*0.01))))</f>
        <v>0.46673322727366218</v>
      </c>
      <c r="AI17" s="10">
        <f>IF('Month index (i)'!O17=0,0,MAX($S$17*LN(1+(1-(('Month index (i)'!O17-1)/30))*((100-'Cumulative Repayment'!AH17)*0.01))))</f>
        <v>0.36897762619890867</v>
      </c>
      <c r="AJ17" s="10">
        <f>IF('Month index (i)'!P17=0,0,MAX($S$17*LN(1+(1-(('Month index (i)'!P17-1)/30))*((100-'Cumulative Repayment'!AI17)*0.01))))</f>
        <v>0.29345032163728185</v>
      </c>
      <c r="AK17" s="10">
        <f>IF('Month index (i)'!Q17=0,0,MAX($S$17*LN(1+(1-(('Month index (i)'!Q17-1)/30))*((100-'Cumulative Repayment'!AJ17)*0.01))))</f>
        <v>0.23454961090354162</v>
      </c>
      <c r="AL17" s="10">
        <f>IF('Month index (i)'!R17=0,0,MAX($S$17*LN(1+(1-(('Month index (i)'!R17-1)/30))*((100-'Cumulative Repayment'!AK17)*0.01))))</f>
        <v>0.18815415677197092</v>
      </c>
      <c r="AM17" s="10">
        <f>IF('Month index (i)'!S17=0,0,MAX($S$17*LN(1+(1-(('Month index (i)'!S17-1)/30))*((100-'Cumulative Repayment'!AL17)*0.01))))</f>
        <v>0.15121270009037427</v>
      </c>
      <c r="AN17" s="10">
        <f>IF('Month index (i)'!T17=0,0,MAX($S$17*LN(1+(1-(('Month index (i)'!T17-1)/30))*((100-'Cumulative Repayment'!AM17)*0.01))))</f>
        <v>0.12144937658639089</v>
      </c>
      <c r="AO17" s="10">
        <f>IF('Month index (i)'!U17=0,0,MAX($S$17*LN(1+(1-(('Month index (i)'!U17-1)/30))*((100-'Cumulative Repayment'!AN17)*0.01))))</f>
        <v>9.7151928067973389E-2</v>
      </c>
      <c r="AP17" s="10">
        <f>IF('Month index (i)'!V17=0,0,MAX($S$17*LN(1+(1-(('Month index (i)'!V17-1)/30))*((100-'Cumulative Repayment'!AO17)*0.01))))</f>
        <v>7.7018997825329394E-2</v>
      </c>
      <c r="AQ17" s="10">
        <f>IF('Month index (i)'!W17=0,0,MAX($S$17*LN(1+(1-(('Month index (i)'!W17-1)/30))*((100-'Cumulative Repayment'!AP17)*0.01))))</f>
        <v>6.004942201096395E-2</v>
      </c>
      <c r="AR17" s="10">
        <f>IF('Month index (i)'!X17=0,0,MAX($S$17*LN(1+(1-(('Month index (i)'!X17-1)/30))*((100-'Cumulative Repayment'!AQ17)*0.01))))</f>
        <v>4.5461335378422722E-2</v>
      </c>
      <c r="AS17" s="10">
        <f>IF('Month index (i)'!Y17=0,0,MAX($S$17*LN(1+(1-(('Month index (i)'!Y17-1)/30))*((100-'Cumulative Repayment'!AR17)*0.01))))</f>
        <v>3.2632419383614074E-2</v>
      </c>
      <c r="AT17" s="10">
        <f>IF('Month index (i)'!Z17=0,0,MAX($S$17*LN(1+(1-(('Month index (i)'!Z17-1)/30))*((100-'Cumulative Repayment'!AS17)*0.01))))</f>
        <v>2.1055098957996884E-2</v>
      </c>
      <c r="AU17" s="10">
        <f>IF('Month index (i)'!AA17=0,0,MAX($S$17*LN(1+(1-(('Month index (i)'!AA17-1)/30))*((100-'Cumulative Repayment'!AT17)*0.01))))</f>
        <v>1.0302227556651352E-2</v>
      </c>
      <c r="AV17" s="10">
        <f>IF('Month index (i)'!AB17=0,0,MAX($S$17*LN(1+(1-(('Month index (i)'!AB17-1)/30))*((100-'Cumulative Repayment'!AU17)*0.01))))</f>
        <v>0</v>
      </c>
      <c r="AW17" s="10">
        <f>IF('Month index (i)'!AC17=0,0,MAX($S$17*LN(1+(1-(('Month index (i)'!AC17-1)/30))*((100-'Cumulative Repayment'!AV17)*0.01))))</f>
        <v>0</v>
      </c>
      <c r="AX17" s="10">
        <f>IF('Month index (i)'!AD17=0,0,MAX($S$17*LN(1+(1-(('Month index (i)'!AD17-1)/30))*((100-'Cumulative Repayment'!AW17)*0.01))))</f>
        <v>0</v>
      </c>
      <c r="AY17" s="10">
        <f>IF('Month index (i)'!AE17=0,0,MAX($S$17*LN(1+(1-(('Month index (i)'!AE17-1)/30))*((100-'Cumulative Repayment'!AX17)*0.01))))</f>
        <v>0</v>
      </c>
      <c r="BA17" s="1"/>
    </row>
    <row r="18" spans="1:53" x14ac:dyDescent="0.25">
      <c r="A18" s="2" t="s">
        <v>17</v>
      </c>
      <c r="B18" s="6">
        <v>25887161.41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15.362087240912366</v>
      </c>
      <c r="T18" s="6">
        <v>27.293364181947982</v>
      </c>
      <c r="U18" s="6">
        <v>5.3520030182405387</v>
      </c>
      <c r="V18" s="6">
        <v>4.307222651183678</v>
      </c>
      <c r="W18" s="11">
        <f>IF('Month index (i)'!C18=0,0,MAX($T$18*LN(1+(1-(('Month index (i)'!C18-1)/30))*((100-'Cumulative Repayment'!V18)*0.01))))</f>
        <v>9.4409970686633624</v>
      </c>
      <c r="X18" s="11">
        <f>IF('Month index (i)'!D18=0,0,MAX($T$18*LN(1+(1-(('Month index (i)'!D18-1)/30))*((100-'Cumulative Repayment'!W18)*0.01))))</f>
        <v>7.5506672216132813</v>
      </c>
      <c r="Y18" s="11">
        <f>IF('Month index (i)'!E18=0,0,MAX($T$18*LN(1+(1-(('Month index (i)'!E18-1)/30))*((100-'Cumulative Repayment'!X18)*0.01))))</f>
        <v>5.9929844507064924</v>
      </c>
      <c r="Z18" s="11">
        <f>IF('Month index (i)'!F18=0,0,MAX($T$18*LN(1+(1-(('Month index (i)'!F18-1)/30))*((100-'Cumulative Repayment'!Y18)*0.01))))</f>
        <v>4.7333598231515888</v>
      </c>
      <c r="AA18" s="11">
        <f>IF('Month index (i)'!G18=0,0,MAX($T$18*LN(1+(1-(('Month index (i)'!G18-1)/30))*((100-'Cumulative Repayment'!Z18)*0.01))))</f>
        <v>3.7296416187087007</v>
      </c>
      <c r="AB18" s="11">
        <f>IF('Month index (i)'!H18=0,0,MAX($T$18*LN(1+(1-(('Month index (i)'!H18-1)/30))*((100-'Cumulative Repayment'!AA18)*0.01))))</f>
        <v>2.9382730976496791</v>
      </c>
      <c r="AC18" s="11">
        <f>IF('Month index (i)'!I18=0,0,MAX($T$18*LN(1+(1-(('Month index (i)'!I18-1)/30))*((100-'Cumulative Repayment'!AB18)*0.01))))</f>
        <v>2.3185720889007659</v>
      </c>
      <c r="AD18" s="11">
        <f>IF('Month index (i)'!J18=0,0,MAX($T$18*LN(1+(1-(('Month index (i)'!J18-1)/30))*((100-'Cumulative Repayment'!AC18)*0.01))))</f>
        <v>1.8350297597187168</v>
      </c>
      <c r="AE18" s="11">
        <f>IF('Month index (i)'!K18=0,0,MAX($T$18*LN(1+(1-(('Month index (i)'!K18-1)/30))*((100-'Cumulative Repayment'!AD18)*0.01))))</f>
        <v>1.4580681282700994</v>
      </c>
      <c r="AF18" s="11">
        <f>IF('Month index (i)'!L18=0,0,MAX($T$18*LN(1+(1-(('Month index (i)'!L18-1)/30))*((100-'Cumulative Repayment'!AE18)*0.01))))</f>
        <v>1.1638323729621705</v>
      </c>
      <c r="AG18" s="11">
        <f>IF('Month index (i)'!M18=0,0,MAX($T$18*LN(1+(1-(('Month index (i)'!M18-1)/30))*((100-'Cumulative Repayment'!AF18)*0.01))))</f>
        <v>0.93350095842133596</v>
      </c>
      <c r="AH18" s="11">
        <f>IF('Month index (i)'!N18=0,0,MAX($T$18*LN(1+(1-(('Month index (i)'!N18-1)/30))*((100-'Cumulative Repayment'!AG18)*0.01))))</f>
        <v>0.75243589401361888</v>
      </c>
      <c r="AI18" s="11">
        <f>IF('Month index (i)'!O18=0,0,MAX($T$18*LN(1+(1-(('Month index (i)'!O18-1)/30))*((100-'Cumulative Repayment'!AH18)*0.01))))</f>
        <v>0.60935320692308703</v>
      </c>
      <c r="AJ18" s="11">
        <f>IF('Month index (i)'!P18=0,0,MAX($T$18*LN(1+(1-(('Month index (i)'!P18-1)/30))*((100-'Cumulative Repayment'!AI18)*0.01))))</f>
        <v>0.49559574147307123</v>
      </c>
      <c r="AK18" s="11">
        <f>IF('Month index (i)'!Q18=0,0,MAX($T$18*LN(1+(1-(('Month index (i)'!Q18-1)/30))*((100-'Cumulative Repayment'!AJ18)*0.01))))</f>
        <v>0.40453297525193849</v>
      </c>
      <c r="AL18" s="11">
        <f>IF('Month index (i)'!R18=0,0,MAX($T$18*LN(1+(1-(('Month index (i)'!R18-1)/30))*((100-'Cumulative Repayment'!AK18)*0.01))))</f>
        <v>0.33108345532510852</v>
      </c>
      <c r="AM18" s="11">
        <f>IF('Month index (i)'!S18=0,0,MAX($T$18*LN(1+(1-(('Month index (i)'!S18-1)/30))*((100-'Cumulative Repayment'!AL18)*0.01))))</f>
        <v>0.27134335596761278</v>
      </c>
      <c r="AN18" s="11">
        <f>IF('Month index (i)'!T18=0,0,MAX($T$18*LN(1+(1-(('Month index (i)'!T18-1)/30))*((100-'Cumulative Repayment'!AM18)*0.01))))</f>
        <v>0.22230159018482085</v>
      </c>
      <c r="AO18" s="11">
        <f>IF('Month index (i)'!U18=0,0,MAX($T$18*LN(1+(1-(('Month index (i)'!U18-1)/30))*((100-'Cumulative Repayment'!AN18)*0.01))))</f>
        <v>0.18162305624696692</v>
      </c>
      <c r="AP18" s="11">
        <f>IF('Month index (i)'!V18=0,0,MAX($T$18*LN(1+(1-(('Month index (i)'!V18-1)/30))*((100-'Cumulative Repayment'!AO18)*0.01))))</f>
        <v>0.14748434075229383</v>
      </c>
      <c r="AQ18" s="11">
        <f>IF('Month index (i)'!W18=0,0,MAX($T$18*LN(1+(1-(('Month index (i)'!W18-1)/30))*((100-'Cumulative Repayment'!AP18)*0.01))))</f>
        <v>0.11844923206203718</v>
      </c>
      <c r="AR18" s="11">
        <f>IF('Month index (i)'!X18=0,0,MAX($T$18*LN(1+(1-(('Month index (i)'!X18-1)/30))*((100-'Cumulative Repayment'!AQ18)*0.01))))</f>
        <v>9.3374157160476048E-2</v>
      </c>
      <c r="AS18" s="11">
        <f>IF('Month index (i)'!Y18=0,0,MAX($T$18*LN(1+(1-(('Month index (i)'!Y18-1)/30))*((100-'Cumulative Repayment'!AR18)*0.01))))</f>
        <v>7.1335950740414128E-2</v>
      </c>
      <c r="AT18" s="11">
        <f>IF('Month index (i)'!Z18=0,0,MAX($T$18*LN(1+(1-(('Month index (i)'!Z18-1)/30))*((100-'Cumulative Repayment'!AS18)*0.01))))</f>
        <v>5.1576181883848882E-2</v>
      </c>
      <c r="AU18" s="11">
        <f>IF('Month index (i)'!AA18=0,0,MAX($T$18*LN(1+(1-(('Month index (i)'!AA18-1)/30))*((100-'Cumulative Repayment'!AT18)*0.01))))</f>
        <v>3.3457655699375068E-2</v>
      </c>
      <c r="AV18" s="11">
        <f>IF('Month index (i)'!AB18=0,0,MAX($T$18*LN(1+(1-(('Month index (i)'!AB18-1)/30))*((100-'Cumulative Repayment'!AU18)*0.01))))</f>
        <v>1.6429748834066643E-2</v>
      </c>
      <c r="AW18" s="11">
        <f>IF('Month index (i)'!AC18=0,0,MAX($T$18*LN(1+(1-(('Month index (i)'!AC18-1)/30))*((100-'Cumulative Repayment'!AV18)*0.01))))</f>
        <v>0</v>
      </c>
      <c r="AX18" s="11">
        <f>IF('Month index (i)'!AD18=0,0,MAX($T$18*LN(1+(1-(('Month index (i)'!AD18-1)/30))*((100-'Cumulative Repayment'!AW18)*0.01))))</f>
        <v>0</v>
      </c>
      <c r="AY18" s="11">
        <f>IF('Month index (i)'!AE18=0,0,MAX($T$18*LN(1+(1-(('Month index (i)'!AE18-1)/30))*((100-'Cumulative Repayment'!AX18)*0.01))))</f>
        <v>0</v>
      </c>
      <c r="BA18" s="1"/>
    </row>
    <row r="19" spans="1:53" x14ac:dyDescent="0.25">
      <c r="A19" s="2" t="s">
        <v>18</v>
      </c>
      <c r="B19" s="1">
        <v>27699586.460000001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13.240913236363166</v>
      </c>
      <c r="U19" s="1">
        <v>31.598690986377996</v>
      </c>
      <c r="V19" s="1">
        <v>5.4280401700986252</v>
      </c>
      <c r="W19" s="10">
        <f>IF('Month index (i)'!C19=0,0,MAX($U$19*LN(1+(1-(('Month index (i)'!C19-1)/30))*((100-'Cumulative Repayment'!V19)*0.01))))</f>
        <v>11.688385308484207</v>
      </c>
      <c r="X19" s="10">
        <f>IF('Month index (i)'!D19=0,0,MAX($U$19*LN(1+(1-(('Month index (i)'!D19-1)/30))*((100-'Cumulative Repayment'!W19)*0.01))))</f>
        <v>9.0044953596401456</v>
      </c>
      <c r="Y19" s="10">
        <f>IF('Month index (i)'!E19=0,0,MAX($U$19*LN(1+(1-(('Month index (i)'!E19-1)/30))*((100-'Cumulative Repayment'!X19)*0.01))))</f>
        <v>6.8480512647093672</v>
      </c>
      <c r="Z19" s="10">
        <f>IF('Month index (i)'!F19=0,0,MAX($U$19*LN(1+(1-(('Month index (i)'!F19-1)/30))*((100-'Cumulative Repayment'!Y19)*0.01))))</f>
        <v>5.163864533860357</v>
      </c>
      <c r="AA19" s="10">
        <f>IF('Month index (i)'!G19=0,0,MAX($U$19*LN(1+(1-(('Month index (i)'!G19-1)/30))*((100-'Cumulative Repayment'!Z19)*0.01))))</f>
        <v>3.8771429933582051</v>
      </c>
      <c r="AB19" s="10">
        <f>IF('Month index (i)'!H19=0,0,MAX($U$19*LN(1+(1-(('Month index (i)'!H19-1)/30))*((100-'Cumulative Repayment'!AA19)*0.01))))</f>
        <v>2.9091420441278326</v>
      </c>
      <c r="AC19" s="10">
        <f>IF('Month index (i)'!I19=0,0,MAX($U$19*LN(1+(1-(('Month index (i)'!I19-1)/30))*((100-'Cumulative Repayment'!AB19)*0.01))))</f>
        <v>2.1877616850608432</v>
      </c>
      <c r="AD19" s="10">
        <f>IF('Month index (i)'!J19=0,0,MAX($U$19*LN(1+(1-(('Month index (i)'!J19-1)/30))*((100-'Cumulative Repayment'!AC19)*0.01))))</f>
        <v>1.6525599625359171</v>
      </c>
      <c r="AE19" s="10">
        <f>IF('Month index (i)'!K19=0,0,MAX($U$19*LN(1+(1-(('Month index (i)'!K19-1)/30))*((100-'Cumulative Repayment'!AD19)*0.01))))</f>
        <v>1.2557066830848698</v>
      </c>
      <c r="AF19" s="10">
        <f>IF('Month index (i)'!L19=0,0,MAX($U$19*LN(1+(1-(('Month index (i)'!L19-1)/30))*((100-'Cumulative Repayment'!AE19)*0.01))))</f>
        <v>0.96074354981522736</v>
      </c>
      <c r="AG19" s="10">
        <f>IF('Month index (i)'!M19=0,0,MAX($U$19*LN(1+(1-(('Month index (i)'!M19-1)/30))*((100-'Cumulative Repayment'!AF19)*0.01))))</f>
        <v>0.74052834722448291</v>
      </c>
      <c r="AH19" s="10">
        <f>IF('Month index (i)'!N19=0,0,MAX($U$19*LN(1+(1-(('Month index (i)'!N19-1)/30))*((100-'Cumulative Repayment'!AG19)*0.01))))</f>
        <v>0.57513438225583058</v>
      </c>
      <c r="AI19" s="10">
        <f>IF('Month index (i)'!O19=0,0,MAX($U$19*LN(1+(1-(('Month index (i)'!O19-1)/30))*((100-'Cumulative Repayment'!AH19)*0.01))))</f>
        <v>0.45003780919621272</v>
      </c>
      <c r="AJ19" s="10">
        <f>IF('Month index (i)'!P19=0,0,MAX($U$19*LN(1+(1-(('Month index (i)'!P19-1)/30))*((100-'Cumulative Repayment'!AI19)*0.01))))</f>
        <v>0.35467982360557604</v>
      </c>
      <c r="AK19" s="10">
        <f>IF('Month index (i)'!Q19=0,0,MAX($U$19*LN(1+(1-(('Month index (i)'!Q19-1)/30))*((100-'Cumulative Repayment'!AJ19)*0.01))))</f>
        <v>0.28137884534930957</v>
      </c>
      <c r="AL19" s="10">
        <f>IF('Month index (i)'!R19=0,0,MAX($U$19*LN(1+(1-(('Month index (i)'!R19-1)/30))*((100-'Cumulative Repayment'!AK19)*0.01))))</f>
        <v>0.22452977285136094</v>
      </c>
      <c r="AM19" s="10">
        <f>IF('Month index (i)'!S19=0,0,MAX($U$19*LN(1+(1-(('Month index (i)'!S19-1)/30))*((100-'Cumulative Repayment'!AL19)*0.01))))</f>
        <v>0.18002370555732708</v>
      </c>
      <c r="AN19" s="10">
        <f>IF('Month index (i)'!T19=0,0,MAX($U$19*LN(1+(1-(('Month index (i)'!T19-1)/30))*((100-'Cumulative Repayment'!AM19)*0.01))))</f>
        <v>0.14483086443793602</v>
      </c>
      <c r="AO19" s="10">
        <f>IF('Month index (i)'!U19=0,0,MAX($U$19*LN(1+(1-(('Month index (i)'!U19-1)/30))*((100-'Cumulative Repayment'!AN19)*0.01))))</f>
        <v>0.11670178880830302</v>
      </c>
      <c r="AP19" s="10">
        <f>IF('Month index (i)'!V19=0,0,MAX($U$19*LN(1+(1-(('Month index (i)'!V19-1)/30))*((100-'Cumulative Repayment'!AO19)*0.01))))</f>
        <v>9.395324005075098E-2</v>
      </c>
      <c r="AQ19" s="10">
        <f>IF('Month index (i)'!W19=0,0,MAX($U$19*LN(1+(1-(('Month index (i)'!W19-1)/30))*((100-'Cumulative Repayment'!AP19)*0.01))))</f>
        <v>7.5314398912843611E-2</v>
      </c>
      <c r="AR19" s="10">
        <f>IF('Month index (i)'!X19=0,0,MAX($U$19*LN(1+(1-(('Month index (i)'!X19-1)/30))*((100-'Cumulative Repayment'!AQ19)*0.01))))</f>
        <v>5.9815868912756247E-2</v>
      </c>
      <c r="AS19" s="10">
        <f>IF('Month index (i)'!Y19=0,0,MAX($U$19*LN(1+(1-(('Month index (i)'!Y19-1)/30))*((100-'Cumulative Repayment'!AR19)*0.01))))</f>
        <v>4.670905510754033E-2</v>
      </c>
      <c r="AT19" s="10">
        <f>IF('Month index (i)'!Z19=0,0,MAX($U$19*LN(1+(1-(('Month index (i)'!Z19-1)/30))*((100-'Cumulative Repayment'!AS19)*0.01))))</f>
        <v>3.5407104414088141E-2</v>
      </c>
      <c r="AU19" s="10">
        <f>IF('Month index (i)'!AA19=0,0,MAX($U$19*LN(1+(1-(('Month index (i)'!AA19-1)/30))*((100-'Cumulative Repayment'!AT19)*0.01))))</f>
        <v>2.544114916107669E-2</v>
      </c>
      <c r="AV19" s="10">
        <f>IF('Month index (i)'!AB19=0,0,MAX($U$19*LN(1+(1-(('Month index (i)'!AB19-1)/30))*((100-'Cumulative Repayment'!AU19)*0.01))))</f>
        <v>1.6427386930901757E-2</v>
      </c>
      <c r="AW19" s="10">
        <f>IF('Month index (i)'!AC19=0,0,MAX($U$19*LN(1+(1-(('Month index (i)'!AC19-1)/30))*((100-'Cumulative Repayment'!AV19)*0.01))))</f>
        <v>8.0417775186170451E-3</v>
      </c>
      <c r="AX19" s="10">
        <f>IF('Month index (i)'!AD19=0,0,MAX($U$19*LN(1+(1-(('Month index (i)'!AD19-1)/30))*((100-'Cumulative Repayment'!AW19)*0.01))))</f>
        <v>0</v>
      </c>
      <c r="AY19" s="10">
        <f>IF('Month index (i)'!AE19=0,0,MAX($U$19*LN(1+(1-(('Month index (i)'!AE19-1)/30))*((100-'Cumulative Repayment'!AX19)*0.01))))</f>
        <v>0</v>
      </c>
      <c r="BA19" s="1"/>
    </row>
    <row r="20" spans="1:53" x14ac:dyDescent="0.25">
      <c r="A20" s="2" t="s">
        <v>19</v>
      </c>
      <c r="B20" s="6">
        <v>29872889.68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14.675455996930525</v>
      </c>
      <c r="V20" s="6">
        <v>28.062317237466534</v>
      </c>
      <c r="W20" s="11">
        <f>IF('Month index (i)'!C20=0,0,MAX($V$20*LN(1+(1-(('Month index (i)'!C20-1)/30))*((100-'Cumulative Repayment'!V20)*0.01))))</f>
        <v>12.015452156511509</v>
      </c>
      <c r="X20" s="11">
        <f>IF('Month index (i)'!D20=0,0,MAX($V$20*LN(1+(1-(('Month index (i)'!D20-1)/30))*((100-'Cumulative Repayment'!W20)*0.01))))</f>
        <v>9.5865595011782947</v>
      </c>
      <c r="Y20" s="11">
        <f>IF('Month index (i)'!E20=0,0,MAX($V$20*LN(1+(1-(('Month index (i)'!E20-1)/30))*((100-'Cumulative Repayment'!X20)*0.01))))</f>
        <v>7.5573406908305669</v>
      </c>
      <c r="Z20" s="11">
        <f>IF('Month index (i)'!F20=0,0,MAX($V$20*LN(1+(1-(('Month index (i)'!F20-1)/30))*((100-'Cumulative Repayment'!Y20)*0.01))))</f>
        <v>5.9047433395749263</v>
      </c>
      <c r="AA20" s="11">
        <f>IF('Month index (i)'!G20=0,0,MAX($V$20*LN(1+(1-(('Month index (i)'!G20-1)/30))*((100-'Cumulative Repayment'!Z20)*0.01))))</f>
        <v>4.5872283633294364</v>
      </c>
      <c r="AB20" s="11">
        <f>IF('Month index (i)'!H20=0,0,MAX($V$20*LN(1+(1-(('Month index (i)'!H20-1)/30))*((100-'Cumulative Repayment'!AA20)*0.01))))</f>
        <v>3.5540239786748824</v>
      </c>
      <c r="AC20" s="11">
        <f>IF('Month index (i)'!I20=0,0,MAX($V$20*LN(1+(1-(('Month index (i)'!I20-1)/30))*((100-'Cumulative Repayment'!AB20)*0.01))))</f>
        <v>2.7531852871223155</v>
      </c>
      <c r="AD20" s="11">
        <f>IF('Month index (i)'!J20=0,0,MAX($V$20*LN(1+(1-(('Month index (i)'!J20-1)/30))*((100-'Cumulative Repayment'!AC20)*0.01))))</f>
        <v>2.1369824741767172</v>
      </c>
      <c r="AE20" s="11">
        <f>IF('Month index (i)'!K20=0,0,MAX($V$20*LN(1+(1-(('Month index (i)'!K20-1)/30))*((100-'Cumulative Repayment'!AD20)*0.01))))</f>
        <v>1.6645684173653874</v>
      </c>
      <c r="AF20" s="11">
        <f>IF('Month index (i)'!L20=0,0,MAX($V$20*LN(1+(1-(('Month index (i)'!L20-1)/30))*((100-'Cumulative Repayment'!AE20)*0.01))))</f>
        <v>1.3026338783238736</v>
      </c>
      <c r="AG20" s="11">
        <f>IF('Month index (i)'!M20=0,0,MAX($V$20*LN(1+(1-(('Month index (i)'!M20-1)/30))*((100-'Cumulative Repayment'!AF20)*0.01))))</f>
        <v>1.0248900553574878</v>
      </c>
      <c r="AH20" s="11">
        <f>IF('Month index (i)'!N20=0,0,MAX($V$20*LN(1+(1-(('Month index (i)'!N20-1)/30))*((100-'Cumulative Repayment'!AG20)*0.01))))</f>
        <v>0.81103318479305175</v>
      </c>
      <c r="AI20" s="11">
        <f>IF('Month index (i)'!O20=0,0,MAX($V$20*LN(1+(1-(('Month index (i)'!O20-1)/30))*((100-'Cumulative Repayment'!AH20)*0.01))))</f>
        <v>0.64559554125703822</v>
      </c>
      <c r="AJ20" s="11">
        <f>IF('Month index (i)'!P20=0,0,MAX($V$20*LN(1+(1-(('Month index (i)'!P20-1)/30))*((100-'Cumulative Repayment'!AI20)*0.01))))</f>
        <v>0.51688735399869801</v>
      </c>
      <c r="AK20" s="11">
        <f>IF('Month index (i)'!Q20=0,0,MAX($V$20*LN(1+(1-(('Month index (i)'!Q20-1)/30))*((100-'Cumulative Repayment'!AJ20)*0.01))))</f>
        <v>0.416107994409321</v>
      </c>
      <c r="AL20" s="11">
        <f>IF('Month index (i)'!R20=0,0,MAX($V$20*LN(1+(1-(('Month index (i)'!R20-1)/30))*((100-'Cumulative Repayment'!AK20)*0.01))))</f>
        <v>0.33663747428541052</v>
      </c>
      <c r="AM20" s="11">
        <f>IF('Month index (i)'!S20=0,0,MAX($V$20*LN(1+(1-(('Month index (i)'!S20-1)/30))*((100-'Cumulative Repayment'!AL20)*0.01))))</f>
        <v>0.27348926821542013</v>
      </c>
      <c r="AN20" s="11">
        <f>IF('Month index (i)'!T20=0,0,MAX($V$20*LN(1+(1-(('Month index (i)'!T20-1)/30))*((100-'Cumulative Repayment'!AM20)*0.01))))</f>
        <v>0.22289581136783024</v>
      </c>
      <c r="AO20" s="11">
        <f>IF('Month index (i)'!U20=0,0,MAX($V$20*LN(1+(1-(('Month index (i)'!U20-1)/30))*((100-'Cumulative Repayment'!AN20)*0.01))))</f>
        <v>0.18199807262510076</v>
      </c>
      <c r="AP20" s="11">
        <f>IF('Month index (i)'!V20=0,0,MAX($V$20*LN(1+(1-(('Month index (i)'!V20-1)/30))*((100-'Cumulative Repayment'!AO20)*0.01))))</f>
        <v>0.14861449172022481</v>
      </c>
      <c r="AQ20" s="11">
        <f>IF('Month index (i)'!W20=0,0,MAX($V$20*LN(1+(1-(('Month index (i)'!W20-1)/30))*((100-'Cumulative Repayment'!AP20)*0.01))))</f>
        <v>0.12106939936476047</v>
      </c>
      <c r="AR20" s="11">
        <f>IF('Month index (i)'!X20=0,0,MAX($V$20*LN(1+(1-(('Month index (i)'!X20-1)/30))*((100-'Cumulative Repayment'!AQ20)*0.01))))</f>
        <v>9.8065553275299464E-2</v>
      </c>
      <c r="AS20" s="11">
        <f>IF('Month index (i)'!Y20=0,0,MAX($V$20*LN(1+(1-(('Month index (i)'!Y20-1)/30))*((100-'Cumulative Repayment'!AR20)*0.01))))</f>
        <v>7.8589188023870951E-2</v>
      </c>
      <c r="AT20" s="11">
        <f>IF('Month index (i)'!Z20=0,0,MAX($V$20*LN(1+(1-(('Month index (i)'!Z20-1)/30))*((100-'Cumulative Repayment'!AS20)*0.01))))</f>
        <v>6.1838937234771831E-2</v>
      </c>
      <c r="AU20" s="11">
        <f>IF('Month index (i)'!AA20=0,0,MAX($V$20*LN(1+(1-(('Month index (i)'!AA20-1)/30))*((100-'Cumulative Repayment'!AT20)*0.01))))</f>
        <v>4.7172235994162086E-2</v>
      </c>
      <c r="AV20" s="11">
        <f>IF('Month index (i)'!AB20=0,0,MAX($V$20*LN(1+(1-(('Month index (i)'!AB20-1)/30))*((100-'Cumulative Repayment'!AU20)*0.01))))</f>
        <v>3.4064483697828205E-2</v>
      </c>
      <c r="AW20" s="11">
        <f>IF('Month index (i)'!AC20=0,0,MAX($V$20*LN(1+(1-(('Month index (i)'!AC20-1)/30))*((100-'Cumulative Repayment'!AV20)*0.01))))</f>
        <v>2.2077472505589807E-2</v>
      </c>
      <c r="AX20" s="11">
        <f>IF('Month index (i)'!AD20=0,0,MAX($V$20*LN(1+(1-(('Month index (i)'!AD20-1)/30))*((100-'Cumulative Repayment'!AW20)*0.01))))</f>
        <v>1.0834472843619406E-2</v>
      </c>
      <c r="AY20" s="11">
        <f>IF('Month index (i)'!AE20=0,0,MAX($V$20*LN(1+(1-(('Month index (i)'!AE20-1)/30))*((100-'Cumulative Repayment'!AX20)*0.01))))</f>
        <v>0</v>
      </c>
      <c r="BA20" s="1"/>
    </row>
    <row r="21" spans="1:53" x14ac:dyDescent="0.25">
      <c r="A21" s="2" t="s">
        <v>20</v>
      </c>
      <c r="B21" s="7">
        <v>30482978.52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14.348437004377089</v>
      </c>
      <c r="W21" s="12">
        <f>2*V21</f>
        <v>28.696874008754179</v>
      </c>
      <c r="X21" s="12">
        <f>IF('Month index (i)'!D21=0,0,MAX($W$21*LN(1+(1-(('Month index (i)'!D21-1)/30))*((100-'Cumulative Repayment'!W21)*0.01))))</f>
        <v>12.233419623226865</v>
      </c>
      <c r="Y21" s="12">
        <f>IF('Month index (i)'!E21=0,0,MAX($W$21*LN(1+(1-(('Month index (i)'!E21-1)/30))*((100-'Cumulative Repayment'!X21)*0.01))))</f>
        <v>9.7067246296299761</v>
      </c>
      <c r="Z21" s="12">
        <f>IF('Month index (i)'!F21=0,0,MAX($W$21*LN(1+(1-(('Month index (i)'!F21-1)/30))*((100-'Cumulative Repayment'!Y21)*0.01))))</f>
        <v>7.6052971339733659</v>
      </c>
      <c r="AA21" s="12">
        <f>IF('Month index (i)'!G21=0,0,MAX($W$21*LN(1+(1-(('Month index (i)'!G21-1)/30))*((100-'Cumulative Repayment'!Z21)*0.01))))</f>
        <v>5.9035488469572002</v>
      </c>
      <c r="AB21" s="12">
        <f>IF('Month index (i)'!H21=0,0,MAX($W$21*LN(1+(1-(('Month index (i)'!H21-1)/30))*((100-'Cumulative Repayment'!AA21)*0.01))))</f>
        <v>4.5556456724895158</v>
      </c>
      <c r="AC21" s="12">
        <f>IF('Month index (i)'!I21=0,0,MAX($W$21*LN(1+(1-(('Month index (i)'!I21-1)/30))*((100-'Cumulative Repayment'!AB21)*0.01))))</f>
        <v>3.5060045418265697</v>
      </c>
      <c r="AD21" s="12">
        <f>IF('Month index (i)'!J21=0,0,MAX($W$21*LN(1+(1-(('Month index (i)'!J21-1)/30))*((100-'Cumulative Repayment'!AC21)*0.01))))</f>
        <v>2.698288334875496</v>
      </c>
      <c r="AE21" s="12">
        <f>IF('Month index (i)'!K21=0,0,MAX($W$21*LN(1+(1-(('Month index (i)'!K21-1)/30))*((100-'Cumulative Repayment'!AD21)*0.01))))</f>
        <v>2.081257740021849</v>
      </c>
      <c r="AF21" s="12">
        <f>IF('Month index (i)'!L21=0,0,MAX($W$21*LN(1+(1-(('Month index (i)'!L21-1)/30))*((100-'Cumulative Repayment'!AE21)*0.01))))</f>
        <v>1.6115197772018928</v>
      </c>
      <c r="AG21" s="12">
        <f>IF('Month index (i)'!M21=0,0,MAX($W$21*LN(1+(1-(('Month index (i)'!M21-1)/30))*((100-'Cumulative Repayment'!AF21)*0.01))))</f>
        <v>1.2540529312446431</v>
      </c>
      <c r="AH21" s="12">
        <f>IF('Month index (i)'!N21=0,0,MAX($W$21*LN(1+(1-(('Month index (i)'!N21-1)/30))*((100-'Cumulative Repayment'!AG21)*0.01))))</f>
        <v>0.98148950326943996</v>
      </c>
      <c r="AI21" s="12">
        <f>IF('Month index (i)'!O21=0,0,MAX($W$21*LN(1+(1-(('Month index (i)'!O21-1)/30))*((100-'Cumulative Repayment'!AH21)*0.01))))</f>
        <v>0.77288890382539333</v>
      </c>
      <c r="AJ21" s="12">
        <f>IF('Month index (i)'!P21=0,0,MAX($W$21*LN(1+(1-(('Month index (i)'!P21-1)/30))*((100-'Cumulative Repayment'!AI21)*0.01))))</f>
        <v>0.61243664013801979</v>
      </c>
      <c r="AK21" s="12">
        <f>IF('Month index (i)'!Q21=0,0,MAX($W$21*LN(1+(1-(('Month index (i)'!Q21-1)/30))*((100-'Cumulative Repayment'!AJ21)*0.01))))</f>
        <v>0.48827713976612686</v>
      </c>
      <c r="AL21" s="12">
        <f>IF('Month index (i)'!R21=0,0,MAX($W$21*LN(1+(1-(('Month index (i)'!R21-1)/30))*((100-'Cumulative Repayment'!AK21)*0.01))))</f>
        <v>0.39155159988920007</v>
      </c>
      <c r="AM21" s="12">
        <f>IF('Month index (i)'!S21=0,0,MAX($W$21*LN(1+(1-(('Month index (i)'!S21-1)/30))*((100-'Cumulative Repayment'!AL21)*0.01))))</f>
        <v>0.31564243711672241</v>
      </c>
      <c r="AN21" s="12">
        <f>IF('Month index (i)'!T21=0,0,MAX($W$21*LN(1+(1-(('Month index (i)'!T21-1)/30))*((100-'Cumulative Repayment'!AM21)*0.01))))</f>
        <v>0.25559704879678413</v>
      </c>
      <c r="AO21" s="12">
        <f>IF('Month index (i)'!U21=0,0,MAX($W$21*LN(1+(1-(('Month index (i)'!U21-1)/30))*((100-'Cumulative Repayment'!AN21)*0.01))))</f>
        <v>0.20769599315861692</v>
      </c>
      <c r="AP21" s="12">
        <f>IF('Month index (i)'!V21=0,0,MAX($W$21*LN(1+(1-(('Month index (i)'!V21-1)/30))*((100-'Cumulative Repayment'!AO21)*0.01))))</f>
        <v>0.16913265713227038</v>
      </c>
      <c r="AQ21" s="12">
        <f>IF('Month index (i)'!W21=0,0,MAX($W$21*LN(1+(1-(('Month index (i)'!W21-1)/30))*((100-'Cumulative Repayment'!AP21)*0.01))))</f>
        <v>0.13777684024489573</v>
      </c>
      <c r="AR21" s="12">
        <f>IF('Month index (i)'!X21=0,0,MAX($W$21*LN(1+(1-(('Month index (i)'!X21-1)/30))*((100-'Cumulative Repayment'!AQ21)*0.01))))</f>
        <v>0.11200054590251005</v>
      </c>
      <c r="AS21" s="12">
        <f>IF('Month index (i)'!Y21=0,0,MAX($W$21*LN(1+(1-(('Month index (i)'!Y21-1)/30))*((100-'Cumulative Repayment'!AR21)*0.01))))</f>
        <v>9.0549473351996618E-2</v>
      </c>
      <c r="AT21" s="12">
        <f>IF('Month index (i)'!Z21=0,0,MAX($W$21*LN(1+(1-(('Month index (i)'!Z21-1)/30))*((100-'Cumulative Repayment'!AS21)*0.01))))</f>
        <v>7.2447912281753971E-2</v>
      </c>
      <c r="AU21" s="12">
        <f>IF('Month index (i)'!AA21=0,0,MAX($W$21*LN(1+(1-(('Month index (i)'!AA21-1)/30))*((100-'Cumulative Repayment'!AT21)*0.01))))</f>
        <v>5.6927982308456075E-2</v>
      </c>
      <c r="AV21" s="12">
        <f>IF('Month index (i)'!AB21=0,0,MAX($W$21*LN(1+(1-(('Month index (i)'!AB21-1)/30))*((100-'Cumulative Repayment'!AU21)*0.01))))</f>
        <v>4.3376582355551127E-2</v>
      </c>
      <c r="AW21" s="12">
        <f>IF('Month index (i)'!AC21=0,0,MAX($W$21*LN(1+(1-(('Month index (i)'!AC21-1)/30))*((100-'Cumulative Repayment'!AV21)*0.01))))</f>
        <v>3.1295193350641001E-2</v>
      </c>
      <c r="AX21" s="12">
        <f>IF('Month index (i)'!AD21=0,0,MAX($W$21*LN(1+(1-(('Month index (i)'!AD21-1)/30))*((100-'Cumulative Repayment'!AW21)*0.01))))</f>
        <v>2.0268966681286651E-2</v>
      </c>
      <c r="AY21" s="12">
        <f>IF('Month index (i)'!AE21=0,0,MAX($W$21*LN(1+(1-(('Month index (i)'!AE21-1)/30))*((100-'Cumulative Repayment'!AX21)*0.01))))</f>
        <v>9.9424553587908714E-3</v>
      </c>
      <c r="BA21" s="1"/>
    </row>
    <row r="23" spans="1:53" x14ac:dyDescent="0.25">
      <c r="S23" s="1"/>
      <c r="T23" s="1"/>
      <c r="U23" s="1"/>
    </row>
  </sheetData>
  <phoneticPr fontId="20" type="noConversion"/>
  <conditionalFormatting sqref="A1:AY21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8017E-CF37-4CF9-B6DD-A8DBD6693790}">
  <dimension ref="A1:AY22"/>
  <sheetViews>
    <sheetView topLeftCell="AD1" zoomScale="70" zoomScaleNormal="70" workbookViewId="0">
      <selection activeCell="I2" sqref="I2"/>
    </sheetView>
  </sheetViews>
  <sheetFormatPr defaultRowHeight="15" x14ac:dyDescent="0.25"/>
  <cols>
    <col min="1" max="1" width="12.42578125" bestFit="1" customWidth="1"/>
    <col min="2" max="2" width="19.5703125" bestFit="1" customWidth="1"/>
    <col min="3" max="3" width="11.5703125" bestFit="1" customWidth="1"/>
    <col min="4" max="4" width="12" bestFit="1" customWidth="1"/>
    <col min="5" max="6" width="11.5703125" bestFit="1" customWidth="1"/>
    <col min="7" max="7" width="12" bestFit="1" customWidth="1"/>
    <col min="8" max="10" width="11.140625" bestFit="1" customWidth="1"/>
    <col min="11" max="11" width="11.5703125" bestFit="1" customWidth="1"/>
    <col min="12" max="12" width="12.42578125" bestFit="1" customWidth="1"/>
    <col min="13" max="13" width="12" bestFit="1" customWidth="1"/>
    <col min="14" max="14" width="12.42578125" bestFit="1" customWidth="1"/>
    <col min="15" max="15" width="12" bestFit="1" customWidth="1"/>
    <col min="16" max="16" width="12.42578125" bestFit="1" customWidth="1"/>
    <col min="17" max="18" width="12" bestFit="1" customWidth="1"/>
    <col min="19" max="19" width="12.42578125" bestFit="1" customWidth="1"/>
    <col min="20" max="22" width="11.5703125" bestFit="1" customWidth="1"/>
    <col min="23" max="23" width="11.140625" bestFit="1" customWidth="1"/>
    <col min="24" max="24" width="12" bestFit="1" customWidth="1"/>
    <col min="25" max="25" width="11.5703125" bestFit="1" customWidth="1"/>
    <col min="26" max="26" width="12" bestFit="1" customWidth="1"/>
    <col min="27" max="27" width="11.5703125" bestFit="1" customWidth="1"/>
    <col min="28" max="28" width="12" bestFit="1" customWidth="1"/>
    <col min="29" max="30" width="11.5703125" bestFit="1" customWidth="1"/>
    <col min="31" max="31" width="12" bestFit="1" customWidth="1"/>
    <col min="32" max="34" width="11.140625" bestFit="1" customWidth="1"/>
    <col min="35" max="35" width="11.5703125" bestFit="1" customWidth="1"/>
    <col min="36" max="36" width="12.42578125" bestFit="1" customWidth="1"/>
    <col min="37" max="37" width="12" bestFit="1" customWidth="1"/>
    <col min="38" max="38" width="12.42578125" bestFit="1" customWidth="1"/>
    <col min="39" max="39" width="12" bestFit="1" customWidth="1"/>
    <col min="40" max="40" width="12.42578125" bestFit="1" customWidth="1"/>
    <col min="41" max="42" width="12" bestFit="1" customWidth="1"/>
    <col min="43" max="43" width="12.42578125" bestFit="1" customWidth="1"/>
    <col min="44" max="47" width="11.5703125" bestFit="1" customWidth="1"/>
    <col min="48" max="48" width="12.42578125" bestFit="1" customWidth="1"/>
    <col min="49" max="49" width="12" bestFit="1" customWidth="1"/>
    <col min="50" max="50" width="12.42578125" bestFit="1" customWidth="1"/>
    <col min="51" max="51" width="12" bestFit="1" customWidth="1"/>
  </cols>
  <sheetData>
    <row r="1" spans="1:51" x14ac:dyDescent="0.25">
      <c r="B1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19</v>
      </c>
      <c r="V1" s="15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  <c r="AD1" s="16" t="s">
        <v>28</v>
      </c>
      <c r="AE1" s="16" t="s">
        <v>29</v>
      </c>
      <c r="AF1" s="16" t="s">
        <v>30</v>
      </c>
      <c r="AG1" s="16" t="s">
        <v>31</v>
      </c>
      <c r="AH1" s="16" t="s">
        <v>32</v>
      </c>
      <c r="AI1" s="16" t="s">
        <v>33</v>
      </c>
      <c r="AJ1" s="16" t="s">
        <v>34</v>
      </c>
      <c r="AK1" s="16" t="s">
        <v>35</v>
      </c>
      <c r="AL1" s="16" t="s">
        <v>36</v>
      </c>
      <c r="AM1" s="16" t="s">
        <v>37</v>
      </c>
      <c r="AN1" s="16" t="s">
        <v>38</v>
      </c>
      <c r="AO1" s="16" t="s">
        <v>39</v>
      </c>
      <c r="AP1" s="16" t="s">
        <v>40</v>
      </c>
      <c r="AQ1" s="16" t="s">
        <v>41</v>
      </c>
      <c r="AR1" s="16" t="s">
        <v>42</v>
      </c>
      <c r="AS1" s="16" t="s">
        <v>43</v>
      </c>
      <c r="AT1" s="16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25">
      <c r="A2" t="s">
        <v>1</v>
      </c>
      <c r="B2" s="1">
        <v>10018746.17</v>
      </c>
      <c r="C2" s="1">
        <f>'Repayment Percentage'!C2</f>
        <v>14.403689398989936</v>
      </c>
      <c r="D2" s="1">
        <f>SUM('Repayment Percentage'!$C2:D2)</f>
        <v>47.663343585837154</v>
      </c>
      <c r="E2" s="1">
        <f>SUM('Repayment Percentage'!$C2:E2)</f>
        <v>60.919880157019691</v>
      </c>
      <c r="F2" s="1">
        <f>SUM('Repayment Percentage'!$C2:F2)</f>
        <v>70.183372057623458</v>
      </c>
      <c r="G2" s="1">
        <f>SUM('Repayment Percentage'!$C2:G2)</f>
        <v>77.533775566249332</v>
      </c>
      <c r="H2" s="1">
        <f>SUM('Repayment Percentage'!$C2:H2)</f>
        <v>82.917715840284643</v>
      </c>
      <c r="I2" s="1">
        <f>SUM('Repayment Percentage'!$C2:I2)</f>
        <v>87.185294365033315</v>
      </c>
      <c r="J2" s="1">
        <f>SUM('Repayment Percentage'!$C2:J2)</f>
        <v>90.423816576241308</v>
      </c>
      <c r="K2" s="1">
        <f>SUM('Repayment Percentage'!$C2:K2)</f>
        <v>92.78994489187663</v>
      </c>
      <c r="L2" s="1">
        <f>SUM('Repayment Percentage'!$C2:L2)</f>
        <v>94.47044060604243</v>
      </c>
      <c r="M2" s="1">
        <f>SUM('Repayment Percentage'!$C2:M2)</f>
        <v>95.635104108042299</v>
      </c>
      <c r="N2" s="1">
        <f>SUM('Repayment Percentage'!$C2:N2)</f>
        <v>96.560366295815641</v>
      </c>
      <c r="O2" s="1">
        <f>SUM('Repayment Percentage'!$C2:O2)</f>
        <v>97.193176618826342</v>
      </c>
      <c r="P2" s="1">
        <f>SUM('Repayment Percentage'!$C2:P2)</f>
        <v>97.724831170166269</v>
      </c>
      <c r="Q2" s="1">
        <f>SUM('Repayment Percentage'!$C2:Q2)</f>
        <v>98.095347893218445</v>
      </c>
      <c r="R2" s="1">
        <f>SUM('Repayment Percentage'!$C2:R2)</f>
        <v>98.392661543994365</v>
      </c>
      <c r="S2" s="1">
        <f>SUM('Repayment Percentage'!$C2:S2)</f>
        <v>98.63745165628842</v>
      </c>
      <c r="T2" s="1">
        <f>SUM('Repayment Percentage'!$C2:T2)</f>
        <v>98.817972648567434</v>
      </c>
      <c r="U2" s="1">
        <f>SUM('Repayment Percentage'!$C2:U2)</f>
        <v>98.98347249973294</v>
      </c>
      <c r="V2" s="1">
        <f>SUM('Repayment Percentage'!$C2:V2)</f>
        <v>99.097688089247171</v>
      </c>
      <c r="W2" s="1">
        <f>IF('Month index (i)'!C2=0,0,SUM('Repayment Percentage'!$C2:W2))</f>
        <v>99.197573225587362</v>
      </c>
      <c r="X2" s="1">
        <f>IF('Month index (i)'!D2=0,0,SUM('Repayment Percentage'!$C2:X2))</f>
        <v>99.277542321225852</v>
      </c>
      <c r="Y2" s="1">
        <f>IF('Month index (i)'!E2=0,0,SUM('Repayment Percentage'!$C2:Y2))</f>
        <v>99.341557190456641</v>
      </c>
      <c r="Z2" s="1">
        <f>IF('Month index (i)'!F2=0,0,SUM('Repayment Percentage'!$C2:Z2))</f>
        <v>99.392616997546057</v>
      </c>
      <c r="AA2" s="1">
        <f>IF('Month index (i)'!G2=0,0,SUM('Repayment Percentage'!$C2:AA2))</f>
        <v>99.43299517473109</v>
      </c>
      <c r="AB2" s="1">
        <f>IF('Month index (i)'!H2=0,0,SUM('Repayment Percentage'!$C2:AB2))</f>
        <v>99.46441097366116</v>
      </c>
      <c r="AC2" s="1">
        <f>IF('Month index (i)'!I2=0,0,SUM('Repayment Percentage'!$C2:AC2))</f>
        <v>99.488153838127758</v>
      </c>
      <c r="AD2" s="1">
        <f>IF('Month index (i)'!J2=0,0,SUM('Repayment Percentage'!$C2:AD2))</f>
        <v>99.505173309164505</v>
      </c>
      <c r="AE2" s="1">
        <f>IF('Month index (i)'!K2=0,0,SUM('Repayment Percentage'!$C2:AE2))</f>
        <v>99.516143342921879</v>
      </c>
      <c r="AF2" s="1">
        <f>IF('Month index (i)'!L2=0,0,SUM('Repayment Percentage'!$C2:AF2))</f>
        <v>99.521507212073018</v>
      </c>
      <c r="AG2" s="1">
        <f>IF('Month index (i)'!M2=0,0,SUM('Repayment Percentage'!$C2:AG2))</f>
        <v>0</v>
      </c>
      <c r="AH2" s="1">
        <f>IF('Month index (i)'!N2=0,0,SUM('Repayment Percentage'!$C2:AH2))</f>
        <v>0</v>
      </c>
      <c r="AI2" s="1">
        <f>IF('Month index (i)'!O2=0,0,SUM('Repayment Percentage'!$C2:AI2))</f>
        <v>0</v>
      </c>
      <c r="AJ2" s="1">
        <f>IF('Month index (i)'!P2=0,0,SUM('Repayment Percentage'!$C2:AJ2))</f>
        <v>0</v>
      </c>
      <c r="AK2" s="1">
        <f>IF('Month index (i)'!Q2=0,0,SUM('Repayment Percentage'!$C2:AK2))</f>
        <v>0</v>
      </c>
      <c r="AL2" s="1">
        <f>IF('Month index (i)'!R2=0,0,SUM('Repayment Percentage'!$C2:AL2))</f>
        <v>0</v>
      </c>
      <c r="AM2" s="1">
        <f>IF('Month index (i)'!S2=0,0,SUM('Repayment Percentage'!$C2:AM2))</f>
        <v>0</v>
      </c>
      <c r="AN2" s="1">
        <f>IF('Month index (i)'!T2=0,0,SUM('Repayment Percentage'!$C2:AN2))</f>
        <v>0</v>
      </c>
      <c r="AO2" s="1">
        <f>IF('Month index (i)'!U2=0,0,SUM('Repayment Percentage'!$C2:AO2))</f>
        <v>0</v>
      </c>
      <c r="AP2" s="1">
        <f>IF('Month index (i)'!V2=0,0,SUM('Repayment Percentage'!$C2:AP2))</f>
        <v>0</v>
      </c>
      <c r="AQ2" s="1">
        <f>IF('Month index (i)'!W2=0,0,SUM('Repayment Percentage'!$C2:AQ2))</f>
        <v>0</v>
      </c>
      <c r="AR2" s="1">
        <f>IF('Month index (i)'!X2=0,0,SUM('Repayment Percentage'!$C2:AR2))</f>
        <v>0</v>
      </c>
      <c r="AS2" s="1">
        <f>IF('Month index (i)'!Y2=0,0,SUM('Repayment Percentage'!$C2:AS2))</f>
        <v>0</v>
      </c>
      <c r="AT2" s="1">
        <f>IF('Month index (i)'!Z2=0,0,SUM('Repayment Percentage'!$C2:AT2))</f>
        <v>0</v>
      </c>
      <c r="AU2" s="1">
        <f>IF('Month index (i)'!AA2=0,0,SUM('Repayment Percentage'!$C2:AU2))</f>
        <v>0</v>
      </c>
      <c r="AV2" s="1">
        <f>IF('Month index (i)'!AB2=0,0,SUM('Repayment Percentage'!$C2:AV2))</f>
        <v>0</v>
      </c>
      <c r="AW2" s="1">
        <f>IF('Month index (i)'!AC2=0,0,SUM('Repayment Percentage'!$C2:AW2))</f>
        <v>0</v>
      </c>
      <c r="AX2" s="1">
        <f>IF('Month index (i)'!AD2=0,0,SUM('Repayment Percentage'!$C2:AX2))</f>
        <v>0</v>
      </c>
      <c r="AY2" s="1">
        <f>IF('Month index (i)'!AE2=0,0,SUM('Repayment Percentage'!$C2:AY2))</f>
        <v>0</v>
      </c>
    </row>
    <row r="3" spans="1:51" x14ac:dyDescent="0.25">
      <c r="A3" t="s">
        <v>2</v>
      </c>
      <c r="B3" s="1">
        <v>10868379.039999999</v>
      </c>
      <c r="C3" s="1">
        <v>0</v>
      </c>
      <c r="D3" s="1">
        <v>12.81471316811932</v>
      </c>
      <c r="E3" s="1">
        <v>40.527078543996019</v>
      </c>
      <c r="F3" s="1">
        <v>51.916713515725895</v>
      </c>
      <c r="G3" s="1">
        <v>60.850237792221868</v>
      </c>
      <c r="H3" s="1">
        <v>69.060770629876743</v>
      </c>
      <c r="I3" s="1">
        <v>75.21409871623321</v>
      </c>
      <c r="J3" s="1">
        <v>79.8662422248387</v>
      </c>
      <c r="K3" s="1">
        <v>83.726971947787334</v>
      </c>
      <c r="L3" s="1">
        <v>86.756519305200811</v>
      </c>
      <c r="M3" s="1">
        <v>89.104821835510791</v>
      </c>
      <c r="N3" s="1">
        <v>90.934293914725288</v>
      </c>
      <c r="O3" s="1">
        <v>92.424826490041141</v>
      </c>
      <c r="P3" s="1">
        <v>93.698815090276781</v>
      </c>
      <c r="Q3" s="1">
        <v>94.548497270665663</v>
      </c>
      <c r="R3" s="1">
        <v>95.281277197708036</v>
      </c>
      <c r="S3" s="1">
        <v>95.865149362696499</v>
      </c>
      <c r="T3" s="1">
        <v>96.347041370761758</v>
      </c>
      <c r="U3" s="1">
        <v>96.746132162869429</v>
      </c>
      <c r="V3" s="1">
        <f>SUM('Repayment Percentage'!$C3:V3)</f>
        <v>97.090294524729785</v>
      </c>
      <c r="W3" s="1">
        <f>IF('Month index (i)'!C3=0,0,SUM('Repayment Percentage'!$C3:W3))</f>
        <v>97.384389473144665</v>
      </c>
      <c r="X3" s="1">
        <f>IF('Month index (i)'!D3=0,0,SUM('Repayment Percentage'!$C3:X3))</f>
        <v>97.624958116001395</v>
      </c>
      <c r="Y3" s="1">
        <f>IF('Month index (i)'!E3=0,0,SUM('Repayment Percentage'!$C3:Y3))</f>
        <v>97.821712082490379</v>
      </c>
      <c r="Z3" s="1">
        <f>IF('Month index (i)'!F3=0,0,SUM('Repayment Percentage'!$C3:Z3))</f>
        <v>97.982221047956116</v>
      </c>
      <c r="AA3" s="1">
        <f>IF('Month index (i)'!G3=0,0,SUM('Repayment Percentage'!$C3:AA3))</f>
        <v>98.112388860645225</v>
      </c>
      <c r="AB3" s="1">
        <f>IF('Month index (i)'!H3=0,0,SUM('Repayment Percentage'!$C3:AB3))</f>
        <v>98.216812212914249</v>
      </c>
      <c r="AC3" s="1">
        <f>IF('Month index (i)'!I3=0,0,SUM('Repayment Percentage'!$C3:AC3))</f>
        <v>98.299050653686365</v>
      </c>
      <c r="AD3" s="1">
        <f>IF('Month index (i)'!J3=0,0,SUM('Repayment Percentage'!$C3:AD3))</f>
        <v>98.361829264767351</v>
      </c>
      <c r="AE3" s="1">
        <f>IF('Month index (i)'!K3=0,0,SUM('Repayment Percentage'!$C3:AE3))</f>
        <v>98.407189706791669</v>
      </c>
      <c r="AF3" s="1">
        <f>IF('Month index (i)'!L3=0,0,SUM('Repayment Percentage'!$C3:AF3))</f>
        <v>98.436601121165879</v>
      </c>
      <c r="AG3" s="1">
        <f>IF('Month index (i)'!M3=0,0,SUM('Repayment Percentage'!$C3:AG3))</f>
        <v>98.45103918640288</v>
      </c>
      <c r="AH3" s="1">
        <f>IF('Month index (i)'!N3=0,0,SUM('Repayment Percentage'!$C3:AH3))</f>
        <v>0</v>
      </c>
      <c r="AI3" s="1">
        <f>IF('Month index (i)'!O3=0,0,SUM('Repayment Percentage'!$C3:AI3))</f>
        <v>0</v>
      </c>
      <c r="AJ3" s="1">
        <f>IF('Month index (i)'!P3=0,0,SUM('Repayment Percentage'!$C3:AJ3))</f>
        <v>0</v>
      </c>
      <c r="AK3" s="1">
        <f>IF('Month index (i)'!Q3=0,0,SUM('Repayment Percentage'!$C3:AK3))</f>
        <v>0</v>
      </c>
      <c r="AL3" s="1">
        <f>IF('Month index (i)'!R3=0,0,SUM('Repayment Percentage'!$C3:AL3))</f>
        <v>0</v>
      </c>
      <c r="AM3" s="1">
        <f>IF('Month index (i)'!S3=0,0,SUM('Repayment Percentage'!$C3:AM3))</f>
        <v>0</v>
      </c>
      <c r="AN3" s="1">
        <f>IF('Month index (i)'!T3=0,0,SUM('Repayment Percentage'!$C3:AN3))</f>
        <v>0</v>
      </c>
      <c r="AO3" s="1">
        <f>IF('Month index (i)'!U3=0,0,SUM('Repayment Percentage'!$C3:AO3))</f>
        <v>0</v>
      </c>
      <c r="AP3" s="1">
        <f>IF('Month index (i)'!V3=0,0,SUM('Repayment Percentage'!$C3:AP3))</f>
        <v>0</v>
      </c>
      <c r="AQ3" s="1">
        <f>IF('Month index (i)'!W3=0,0,SUM('Repayment Percentage'!$C3:AQ3))</f>
        <v>0</v>
      </c>
      <c r="AR3" s="1">
        <f>IF('Month index (i)'!X3=0,0,SUM('Repayment Percentage'!$C3:AR3))</f>
        <v>0</v>
      </c>
      <c r="AS3" s="1">
        <f>IF('Month index (i)'!Y3=0,0,SUM('Repayment Percentage'!$C3:AS3))</f>
        <v>0</v>
      </c>
      <c r="AT3" s="1">
        <f>IF('Month index (i)'!Z3=0,0,SUM('Repayment Percentage'!$C3:AT3))</f>
        <v>0</v>
      </c>
      <c r="AU3" s="1">
        <f>IF('Month index (i)'!AA3=0,0,SUM('Repayment Percentage'!$C3:AU3))</f>
        <v>0</v>
      </c>
      <c r="AV3" s="1">
        <f>IF('Month index (i)'!AB3=0,0,SUM('Repayment Percentage'!$C3:AV3))</f>
        <v>0</v>
      </c>
      <c r="AW3" s="1">
        <f>IF('Month index (i)'!AC3=0,0,SUM('Repayment Percentage'!$C3:AW3))</f>
        <v>0</v>
      </c>
      <c r="AX3" s="1">
        <f>IF('Month index (i)'!AD3=0,0,SUM('Repayment Percentage'!$C3:AX3))</f>
        <v>0</v>
      </c>
      <c r="AY3" s="1">
        <f>IF('Month index (i)'!AE3=0,0,SUM('Repayment Percentage'!$C3:AY3))</f>
        <v>0</v>
      </c>
    </row>
    <row r="4" spans="1:51" x14ac:dyDescent="0.25">
      <c r="A4" t="s">
        <v>3</v>
      </c>
      <c r="B4" s="1">
        <v>10733932.609999999</v>
      </c>
      <c r="C4" s="1">
        <v>0</v>
      </c>
      <c r="D4" s="1">
        <v>0</v>
      </c>
      <c r="E4" s="1">
        <v>14.325134094539466</v>
      </c>
      <c r="F4" s="1">
        <v>41.839146500846162</v>
      </c>
      <c r="G4" s="1">
        <v>53.096121217403471</v>
      </c>
      <c r="H4" s="1">
        <v>61.288600357627921</v>
      </c>
      <c r="I4" s="1">
        <v>67.912611014613034</v>
      </c>
      <c r="J4" s="1">
        <v>74.045045639614841</v>
      </c>
      <c r="K4" s="1">
        <v>78.735451740459553</v>
      </c>
      <c r="L4" s="1">
        <v>82.676646877141152</v>
      </c>
      <c r="M4" s="1">
        <v>85.495516260745376</v>
      </c>
      <c r="N4" s="1">
        <v>87.905187807956622</v>
      </c>
      <c r="O4" s="1">
        <v>89.692026397024307</v>
      </c>
      <c r="P4" s="1">
        <v>91.27604547165123</v>
      </c>
      <c r="Q4" s="1">
        <v>92.464559827341787</v>
      </c>
      <c r="R4" s="1">
        <v>93.492153478314037</v>
      </c>
      <c r="S4" s="1">
        <v>94.328442406720114</v>
      </c>
      <c r="T4" s="1">
        <v>94.931640156812932</v>
      </c>
      <c r="U4" s="1">
        <v>95.503741009605591</v>
      </c>
      <c r="V4" s="1">
        <f>SUM('Repayment Percentage'!$C4:V4)</f>
        <v>95.972466702490294</v>
      </c>
      <c r="W4" s="1">
        <f>IF('Month index (i)'!C4=0,0,SUM('Repayment Percentage'!$C4:W4))</f>
        <v>96.412188552647024</v>
      </c>
      <c r="X4" s="1">
        <f>IF('Month index (i)'!D4=0,0,SUM('Repayment Percentage'!$C4:X4))</f>
        <v>96.771783737161812</v>
      </c>
      <c r="Y4" s="1">
        <f>IF('Month index (i)'!E4=0,0,SUM('Repayment Percentage'!$C4:Y4))</f>
        <v>97.066272714469378</v>
      </c>
      <c r="Z4" s="1">
        <f>IF('Month index (i)'!F4=0,0,SUM('Repayment Percentage'!$C4:Z4))</f>
        <v>97.307369124071627</v>
      </c>
      <c r="AA4" s="1">
        <f>IF('Month index (i)'!G4=0,0,SUM('Repayment Percentage'!$C4:AA4))</f>
        <v>97.504223437024706</v>
      </c>
      <c r="AB4" s="1">
        <f>IF('Month index (i)'!H4=0,0,SUM('Repayment Percentage'!$C4:AB4))</f>
        <v>97.663985964123086</v>
      </c>
      <c r="AC4" s="1">
        <f>IF('Month index (i)'!I4=0,0,SUM('Repayment Percentage'!$C4:AC4))</f>
        <v>97.792232848665691</v>
      </c>
      <c r="AD4" s="1">
        <f>IF('Month index (i)'!J4=0,0,SUM('Repayment Percentage'!$C4:AD4))</f>
        <v>97.893287928724604</v>
      </c>
      <c r="AE4" s="1">
        <f>IF('Month index (i)'!K4=0,0,SUM('Repayment Percentage'!$C4:AE4))</f>
        <v>97.970465055496405</v>
      </c>
      <c r="AF4" s="1">
        <f>IF('Month index (i)'!L4=0,0,SUM('Repayment Percentage'!$C4:AF4))</f>
        <v>98.026249116416551</v>
      </c>
      <c r="AG4" s="1">
        <f>IF('Month index (i)'!M4=0,0,SUM('Repayment Percentage'!$C4:AG4))</f>
        <v>98.062429189015191</v>
      </c>
      <c r="AH4" s="1">
        <f>IF('Month index (i)'!N4=0,0,SUM('Repayment Percentage'!$C4:AH4))</f>
        <v>98.080193568785717</v>
      </c>
      <c r="AI4" s="1">
        <f>IF('Month index (i)'!O4=0,0,SUM('Repayment Percentage'!$C4:AI4))</f>
        <v>0</v>
      </c>
      <c r="AJ4" s="1">
        <f>IF('Month index (i)'!P4=0,0,SUM('Repayment Percentage'!$C4:AJ4))</f>
        <v>0</v>
      </c>
      <c r="AK4" s="1">
        <f>IF('Month index (i)'!Q4=0,0,SUM('Repayment Percentage'!$C4:AK4))</f>
        <v>0</v>
      </c>
      <c r="AL4" s="1">
        <f>IF('Month index (i)'!R4=0,0,SUM('Repayment Percentage'!$C4:AL4))</f>
        <v>0</v>
      </c>
      <c r="AM4" s="1">
        <f>IF('Month index (i)'!S4=0,0,SUM('Repayment Percentage'!$C4:AM4))</f>
        <v>0</v>
      </c>
      <c r="AN4" s="1">
        <f>IF('Month index (i)'!T4=0,0,SUM('Repayment Percentage'!$C4:AN4))</f>
        <v>0</v>
      </c>
      <c r="AO4" s="1">
        <f>IF('Month index (i)'!U4=0,0,SUM('Repayment Percentage'!$C4:AO4))</f>
        <v>0</v>
      </c>
      <c r="AP4" s="1">
        <f>IF('Month index (i)'!V4=0,0,SUM('Repayment Percentage'!$C4:AP4))</f>
        <v>0</v>
      </c>
      <c r="AQ4" s="1">
        <f>IF('Month index (i)'!W4=0,0,SUM('Repayment Percentage'!$C4:AQ4))</f>
        <v>0</v>
      </c>
      <c r="AR4" s="1">
        <f>IF('Month index (i)'!X4=0,0,SUM('Repayment Percentage'!$C4:AR4))</f>
        <v>0</v>
      </c>
      <c r="AS4" s="1">
        <f>IF('Month index (i)'!Y4=0,0,SUM('Repayment Percentage'!$C4:AS4))</f>
        <v>0</v>
      </c>
      <c r="AT4" s="1">
        <f>IF('Month index (i)'!Z4=0,0,SUM('Repayment Percentage'!$C4:AT4))</f>
        <v>0</v>
      </c>
      <c r="AU4" s="1">
        <f>IF('Month index (i)'!AA4=0,0,SUM('Repayment Percentage'!$C4:AU4))</f>
        <v>0</v>
      </c>
      <c r="AV4" s="1">
        <f>IF('Month index (i)'!AB4=0,0,SUM('Repayment Percentage'!$C4:AV4))</f>
        <v>0</v>
      </c>
      <c r="AW4" s="1">
        <f>IF('Month index (i)'!AC4=0,0,SUM('Repayment Percentage'!$C4:AW4))</f>
        <v>0</v>
      </c>
      <c r="AX4" s="1">
        <f>IF('Month index (i)'!AD4=0,0,SUM('Repayment Percentage'!$C4:AX4))</f>
        <v>0</v>
      </c>
      <c r="AY4" s="1">
        <f>IF('Month index (i)'!AE4=0,0,SUM('Repayment Percentage'!$C4:AY4))</f>
        <v>0</v>
      </c>
    </row>
    <row r="5" spans="1:51" x14ac:dyDescent="0.25">
      <c r="A5" t="s">
        <v>4</v>
      </c>
      <c r="B5" s="1">
        <v>12558727.02</v>
      </c>
      <c r="C5" s="1">
        <v>0</v>
      </c>
      <c r="D5" s="1">
        <v>0</v>
      </c>
      <c r="E5" s="1">
        <v>0</v>
      </c>
      <c r="F5" s="1">
        <v>12.880938788014202</v>
      </c>
      <c r="G5" s="1">
        <v>45.384360460444185</v>
      </c>
      <c r="H5" s="1">
        <v>56.432255185685214</v>
      </c>
      <c r="I5" s="1">
        <v>66.366570885143744</v>
      </c>
      <c r="J5" s="1">
        <v>73.423761861494782</v>
      </c>
      <c r="K5" s="1">
        <v>78.952575640902822</v>
      </c>
      <c r="L5" s="1">
        <v>83.499409401128943</v>
      </c>
      <c r="M5" s="1">
        <v>86.821589741027751</v>
      </c>
      <c r="N5" s="1">
        <v>89.50248311074445</v>
      </c>
      <c r="O5" s="1">
        <v>91.521447290762111</v>
      </c>
      <c r="P5" s="1">
        <v>93.114495612310861</v>
      </c>
      <c r="Q5" s="1">
        <v>94.323692529786342</v>
      </c>
      <c r="R5" s="1">
        <v>95.199362490801235</v>
      </c>
      <c r="S5" s="1">
        <v>95.917812217881931</v>
      </c>
      <c r="T5" s="1">
        <v>96.480460803900797</v>
      </c>
      <c r="U5" s="1">
        <v>96.903296891630333</v>
      </c>
      <c r="V5" s="1">
        <f>SUM('Repayment Percentage'!$C5:V5)</f>
        <v>97.278094750720996</v>
      </c>
      <c r="W5" s="1">
        <f>IF('Month index (i)'!C5=0,0,SUM('Repayment Percentage'!$C5:W5))</f>
        <v>97.659226779669154</v>
      </c>
      <c r="X5" s="1">
        <f>IF('Month index (i)'!D5=0,0,SUM('Repayment Percentage'!$C5:X5))</f>
        <v>97.962143420125372</v>
      </c>
      <c r="Y5" s="1">
        <f>IF('Month index (i)'!E5=0,0,SUM('Repayment Percentage'!$C5:Y5))</f>
        <v>98.204110678027348</v>
      </c>
      <c r="Z5" s="1">
        <f>IF('Month index (i)'!F5=0,0,SUM('Repayment Percentage'!$C5:Z5))</f>
        <v>98.398105759169056</v>
      </c>
      <c r="AA5" s="1">
        <f>IF('Month index (i)'!G5=0,0,SUM('Repayment Percentage'!$C5:AA5))</f>
        <v>98.553932762731066</v>
      </c>
      <c r="AB5" s="1">
        <f>IF('Month index (i)'!H5=0,0,SUM('Repayment Percentage'!$C5:AB5))</f>
        <v>98.679030739150221</v>
      </c>
      <c r="AC5" s="1">
        <f>IF('Month index (i)'!I5=0,0,SUM('Repayment Percentage'!$C5:AC5))</f>
        <v>98.779060707726359</v>
      </c>
      <c r="AD5" s="1">
        <f>IF('Month index (i)'!J5=0,0,SUM('Repayment Percentage'!$C5:AD5))</f>
        <v>98.858333369267868</v>
      </c>
      <c r="AE5" s="1">
        <f>IF('Month index (i)'!K5=0,0,SUM('Repayment Percentage'!$C5:AE5))</f>
        <v>98.9201213899713</v>
      </c>
      <c r="AF5" s="1">
        <f>IF('Month index (i)'!L5=0,0,SUM('Repayment Percentage'!$C5:AF5))</f>
        <v>98.966887396726989</v>
      </c>
      <c r="AG5" s="1">
        <f>IF('Month index (i)'!M5=0,0,SUM('Repayment Percentage'!$C5:AG5))</f>
        <v>99.000449757440961</v>
      </c>
      <c r="AH5" s="1">
        <f>IF('Month index (i)'!N5=0,0,SUM('Repayment Percentage'!$C5:AH5))</f>
        <v>99.022101746169483</v>
      </c>
      <c r="AI5" s="1">
        <f>IF('Month index (i)'!O5=0,0,SUM('Repayment Percentage'!$C5:AI5))</f>
        <v>99.032695032836173</v>
      </c>
      <c r="AJ5" s="1">
        <f>IF('Month index (i)'!P5=0,0,SUM('Repayment Percentage'!$C5:AJ5))</f>
        <v>0</v>
      </c>
      <c r="AK5" s="1">
        <f>IF('Month index (i)'!Q5=0,0,SUM('Repayment Percentage'!$C5:AK5))</f>
        <v>0</v>
      </c>
      <c r="AL5" s="1">
        <f>IF('Month index (i)'!R5=0,0,SUM('Repayment Percentage'!$C5:AL5))</f>
        <v>0</v>
      </c>
      <c r="AM5" s="1">
        <f>IF('Month index (i)'!S5=0,0,SUM('Repayment Percentage'!$C5:AM5))</f>
        <v>0</v>
      </c>
      <c r="AN5" s="1">
        <f>IF('Month index (i)'!T5=0,0,SUM('Repayment Percentage'!$C5:AN5))</f>
        <v>0</v>
      </c>
      <c r="AO5" s="1">
        <f>IF('Month index (i)'!U5=0,0,SUM('Repayment Percentage'!$C5:AO5))</f>
        <v>0</v>
      </c>
      <c r="AP5" s="1">
        <f>IF('Month index (i)'!V5=0,0,SUM('Repayment Percentage'!$C5:AP5))</f>
        <v>0</v>
      </c>
      <c r="AQ5" s="1">
        <f>IF('Month index (i)'!W5=0,0,SUM('Repayment Percentage'!$C5:AQ5))</f>
        <v>0</v>
      </c>
      <c r="AR5" s="1">
        <f>IF('Month index (i)'!X5=0,0,SUM('Repayment Percentage'!$C5:AR5))</f>
        <v>0</v>
      </c>
      <c r="AS5" s="1">
        <f>IF('Month index (i)'!Y5=0,0,SUM('Repayment Percentage'!$C5:AS5))</f>
        <v>0</v>
      </c>
      <c r="AT5" s="1">
        <f>IF('Month index (i)'!Z5=0,0,SUM('Repayment Percentage'!$C5:AT5))</f>
        <v>0</v>
      </c>
      <c r="AU5" s="1">
        <f>IF('Month index (i)'!AA5=0,0,SUM('Repayment Percentage'!$C5:AU5))</f>
        <v>0</v>
      </c>
      <c r="AV5" s="1">
        <f>IF('Month index (i)'!AB5=0,0,SUM('Repayment Percentage'!$C5:AV5))</f>
        <v>0</v>
      </c>
      <c r="AW5" s="1">
        <f>IF('Month index (i)'!AC5=0,0,SUM('Repayment Percentage'!$C5:AW5))</f>
        <v>0</v>
      </c>
      <c r="AX5" s="1">
        <f>IF('Month index (i)'!AD5=0,0,SUM('Repayment Percentage'!$C5:AX5))</f>
        <v>0</v>
      </c>
      <c r="AY5" s="1">
        <f>IF('Month index (i)'!AE5=0,0,SUM('Repayment Percentage'!$C5:AY5))</f>
        <v>0</v>
      </c>
    </row>
    <row r="6" spans="1:51" x14ac:dyDescent="0.25">
      <c r="A6" t="s">
        <v>5</v>
      </c>
      <c r="B6" s="1">
        <v>14505071.439999999</v>
      </c>
      <c r="C6" s="1">
        <v>0</v>
      </c>
      <c r="D6" s="1">
        <v>0</v>
      </c>
      <c r="E6" s="1">
        <v>0</v>
      </c>
      <c r="F6" s="1">
        <v>0</v>
      </c>
      <c r="G6" s="1">
        <v>13.734801984539555</v>
      </c>
      <c r="H6" s="1">
        <v>40.831846051218072</v>
      </c>
      <c r="I6" s="1">
        <v>50.446557607578391</v>
      </c>
      <c r="J6" s="1">
        <v>58.911911157053915</v>
      </c>
      <c r="K6" s="1">
        <v>65.388435894528769</v>
      </c>
      <c r="L6" s="1">
        <v>70.923542655781645</v>
      </c>
      <c r="M6" s="1">
        <v>75.25602376488537</v>
      </c>
      <c r="N6" s="1">
        <v>79.321449105527478</v>
      </c>
      <c r="O6" s="1">
        <v>82.474134784406147</v>
      </c>
      <c r="P6" s="1">
        <v>84.706215276661894</v>
      </c>
      <c r="Q6" s="1">
        <v>86.692777571042427</v>
      </c>
      <c r="R6" s="1">
        <v>88.346495658486745</v>
      </c>
      <c r="S6" s="1">
        <v>89.671873343079525</v>
      </c>
      <c r="T6" s="1">
        <v>90.854567897254014</v>
      </c>
      <c r="U6" s="1">
        <v>91.837506661738999</v>
      </c>
      <c r="V6" s="1">
        <f>SUM('Repayment Percentage'!$C6:V6)</f>
        <v>92.64310800250702</v>
      </c>
      <c r="W6" s="1">
        <f>IF('Month index (i)'!C6=0,0,SUM('Repayment Percentage'!$C6:W6))</f>
        <v>93.55779487303603</v>
      </c>
      <c r="X6" s="1">
        <f>IF('Month index (i)'!D6=0,0,SUM('Repayment Percentage'!$C6:X6))</f>
        <v>94.303875883109015</v>
      </c>
      <c r="Y6" s="1">
        <f>IF('Month index (i)'!E6=0,0,SUM('Repayment Percentage'!$C6:Y6))</f>
        <v>94.914339942585599</v>
      </c>
      <c r="Z6" s="1">
        <f>IF('Month index (i)'!F6=0,0,SUM('Repayment Percentage'!$C6:Z6))</f>
        <v>95.414976493052833</v>
      </c>
      <c r="AA6" s="1">
        <f>IF('Month index (i)'!G6=0,0,SUM('Repayment Percentage'!$C6:AA6))</f>
        <v>95.8259789529057</v>
      </c>
      <c r="AB6" s="1">
        <f>IF('Month index (i)'!H6=0,0,SUM('Repayment Percentage'!$C6:AB6))</f>
        <v>96.163182983390428</v>
      </c>
      <c r="AC6" s="1">
        <f>IF('Month index (i)'!I6=0,0,SUM('Repayment Percentage'!$C6:AC6))</f>
        <v>96.439018005506142</v>
      </c>
      <c r="AD6" s="1">
        <f>IF('Month index (i)'!J6=0,0,SUM('Repayment Percentage'!$C6:AD6))</f>
        <v>96.663235982005702</v>
      </c>
      <c r="AE6" s="1">
        <f>IF('Month index (i)'!K6=0,0,SUM('Repayment Percentage'!$C6:AE6))</f>
        <v>96.843468139776846</v>
      </c>
      <c r="AF6" s="1">
        <f>IF('Month index (i)'!L6=0,0,SUM('Repayment Percentage'!$C6:AF6))</f>
        <v>96.985648939847195</v>
      </c>
      <c r="AG6" s="1">
        <f>IF('Month index (i)'!M6=0,0,SUM('Repayment Percentage'!$C6:AG6))</f>
        <v>97.094337340543547</v>
      </c>
      <c r="AH6" s="1">
        <f>IF('Month index (i)'!N6=0,0,SUM('Repayment Percentage'!$C6:AH6))</f>
        <v>97.172958042286268</v>
      </c>
      <c r="AI6" s="1">
        <f>IF('Month index (i)'!O6=0,0,SUM('Repayment Percentage'!$C6:AI6))</f>
        <v>97.223979630988438</v>
      </c>
      <c r="AJ6" s="1">
        <f>IF('Month index (i)'!P6=0,0,SUM('Repayment Percentage'!$C6:AJ6))</f>
        <v>97.249042019248904</v>
      </c>
      <c r="AK6" s="1">
        <f>IF('Month index (i)'!Q6=0,0,SUM('Repayment Percentage'!$C6:AK6))</f>
        <v>0</v>
      </c>
      <c r="AL6" s="1">
        <f>IF('Month index (i)'!R6=0,0,SUM('Repayment Percentage'!$C6:AL6))</f>
        <v>0</v>
      </c>
      <c r="AM6" s="1">
        <f>IF('Month index (i)'!S6=0,0,SUM('Repayment Percentage'!$C6:AM6))</f>
        <v>0</v>
      </c>
      <c r="AN6" s="1">
        <f>IF('Month index (i)'!T6=0,0,SUM('Repayment Percentage'!$C6:AN6))</f>
        <v>0</v>
      </c>
      <c r="AO6" s="1">
        <f>IF('Month index (i)'!U6=0,0,SUM('Repayment Percentage'!$C6:AO6))</f>
        <v>0</v>
      </c>
      <c r="AP6" s="1">
        <f>IF('Month index (i)'!V6=0,0,SUM('Repayment Percentage'!$C6:AP6))</f>
        <v>0</v>
      </c>
      <c r="AQ6" s="1">
        <f>IF('Month index (i)'!W6=0,0,SUM('Repayment Percentage'!$C6:AQ6))</f>
        <v>0</v>
      </c>
      <c r="AR6" s="1">
        <f>IF('Month index (i)'!X6=0,0,SUM('Repayment Percentage'!$C6:AR6))</f>
        <v>0</v>
      </c>
      <c r="AS6" s="1">
        <f>IF('Month index (i)'!Y6=0,0,SUM('Repayment Percentage'!$C6:AS6))</f>
        <v>0</v>
      </c>
      <c r="AT6" s="1">
        <f>IF('Month index (i)'!Z6=0,0,SUM('Repayment Percentage'!$C6:AT6))</f>
        <v>0</v>
      </c>
      <c r="AU6" s="1">
        <f>IF('Month index (i)'!AA6=0,0,SUM('Repayment Percentage'!$C6:AU6))</f>
        <v>0</v>
      </c>
      <c r="AV6" s="1">
        <f>IF('Month index (i)'!AB6=0,0,SUM('Repayment Percentage'!$C6:AV6))</f>
        <v>0</v>
      </c>
      <c r="AW6" s="1">
        <f>IF('Month index (i)'!AC6=0,0,SUM('Repayment Percentage'!$C6:AW6))</f>
        <v>0</v>
      </c>
      <c r="AX6" s="1">
        <f>IF('Month index (i)'!AD6=0,0,SUM('Repayment Percentage'!$C6:AX6))</f>
        <v>0</v>
      </c>
      <c r="AY6" s="1">
        <f>IF('Month index (i)'!AE6=0,0,SUM('Repayment Percentage'!$C6:AY6))</f>
        <v>0</v>
      </c>
    </row>
    <row r="7" spans="1:51" x14ac:dyDescent="0.25">
      <c r="A7" t="s">
        <v>6</v>
      </c>
      <c r="B7" s="1">
        <v>15652952.199999999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14.626338410462916</v>
      </c>
      <c r="I7" s="1">
        <v>44.539892417227207</v>
      </c>
      <c r="J7" s="1">
        <v>55.141751215467195</v>
      </c>
      <c r="K7" s="1">
        <v>62.590167815116686</v>
      </c>
      <c r="L7" s="1">
        <v>68.84369326828967</v>
      </c>
      <c r="M7" s="1">
        <v>73.721516635053675</v>
      </c>
      <c r="N7" s="1">
        <v>78.466870485939381</v>
      </c>
      <c r="O7" s="1">
        <v>82.032242326786118</v>
      </c>
      <c r="P7" s="1">
        <v>84.982524255073102</v>
      </c>
      <c r="Q7" s="1">
        <v>87.27392095402935</v>
      </c>
      <c r="R7" s="1">
        <v>89.074738502044355</v>
      </c>
      <c r="S7" s="1">
        <v>90.61898336340667</v>
      </c>
      <c r="T7" s="1">
        <v>91.7863673026485</v>
      </c>
      <c r="U7" s="1">
        <v>92.712413572693336</v>
      </c>
      <c r="V7" s="1">
        <f>SUM('Repayment Percentage'!$C7:V7)</f>
        <v>93.474315215758466</v>
      </c>
      <c r="W7" s="1">
        <f>IF('Month index (i)'!C7=0,0,SUM('Repayment Percentage'!$C7:W7))</f>
        <v>94.434762247179279</v>
      </c>
      <c r="X7" s="1">
        <f>IF('Month index (i)'!D7=0,0,SUM('Repayment Percentage'!$C7:X7))</f>
        <v>95.201733447016551</v>
      </c>
      <c r="Y7" s="1">
        <f>IF('Month index (i)'!E7=0,0,SUM('Repayment Percentage'!$C7:Y7))</f>
        <v>95.817332702206016</v>
      </c>
      <c r="Z7" s="1">
        <f>IF('Month index (i)'!F7=0,0,SUM('Repayment Percentage'!$C7:Z7))</f>
        <v>96.313665966567768</v>
      </c>
      <c r="AA7" s="1">
        <f>IF('Month index (i)'!G7=0,0,SUM('Repayment Percentage'!$C7:AA7))</f>
        <v>96.715286070815694</v>
      </c>
      <c r="AB7" s="1">
        <f>IF('Month index (i)'!H7=0,0,SUM('Repayment Percentage'!$C7:AB7))</f>
        <v>97.04103090144487</v>
      </c>
      <c r="AC7" s="1">
        <f>IF('Month index (i)'!I7=0,0,SUM('Repayment Percentage'!$C7:AC7))</f>
        <v>97.305399089641767</v>
      </c>
      <c r="AD7" s="1">
        <f>IF('Month index (i)'!J7=0,0,SUM('Repayment Percentage'!$C7:AD7))</f>
        <v>97.519577414045401</v>
      </c>
      <c r="AE7" s="1">
        <f>IF('Month index (i)'!K7=0,0,SUM('Repayment Percentage'!$C7:AE7))</f>
        <v>97.692207594403513</v>
      </c>
      <c r="AF7" s="1">
        <f>IF('Month index (i)'!L7=0,0,SUM('Repayment Percentage'!$C7:AF7))</f>
        <v>97.829958483457006</v>
      </c>
      <c r="AG7" s="1">
        <f>IF('Month index (i)'!M7=0,0,SUM('Repayment Percentage'!$C7:AG7))</f>
        <v>97.937952731134558</v>
      </c>
      <c r="AH7" s="1">
        <f>IF('Month index (i)'!N7=0,0,SUM('Repayment Percentage'!$C7:AH7))</f>
        <v>98.020084093422128</v>
      </c>
      <c r="AI7" s="1">
        <f>IF('Month index (i)'!O7=0,0,SUM('Repayment Percentage'!$C7:AI7))</f>
        <v>98.079251860530121</v>
      </c>
      <c r="AJ7" s="1">
        <f>IF('Month index (i)'!P7=0,0,SUM('Repayment Percentage'!$C7:AJ7))</f>
        <v>98.117531625963522</v>
      </c>
      <c r="AK7" s="1">
        <f>IF('Month index (i)'!Q7=0,0,SUM('Repayment Percentage'!$C7:AK7))</f>
        <v>98.136296179090309</v>
      </c>
      <c r="AL7" s="1">
        <f>IF('Month index (i)'!R7=0,0,SUM('Repayment Percentage'!$C7:AL7))</f>
        <v>0</v>
      </c>
      <c r="AM7" s="1">
        <f>IF('Month index (i)'!S7=0,0,SUM('Repayment Percentage'!$C7:AM7))</f>
        <v>0</v>
      </c>
      <c r="AN7" s="1">
        <f>IF('Month index (i)'!T7=0,0,SUM('Repayment Percentage'!$C7:AN7))</f>
        <v>0</v>
      </c>
      <c r="AO7" s="1">
        <f>IF('Month index (i)'!U7=0,0,SUM('Repayment Percentage'!$C7:AO7))</f>
        <v>0</v>
      </c>
      <c r="AP7" s="1">
        <f>IF('Month index (i)'!V7=0,0,SUM('Repayment Percentage'!$C7:AP7))</f>
        <v>0</v>
      </c>
      <c r="AQ7" s="1">
        <f>IF('Month index (i)'!W7=0,0,SUM('Repayment Percentage'!$C7:AQ7))</f>
        <v>0</v>
      </c>
      <c r="AR7" s="1">
        <f>IF('Month index (i)'!X7=0,0,SUM('Repayment Percentage'!$C7:AR7))</f>
        <v>0</v>
      </c>
      <c r="AS7" s="1">
        <f>IF('Month index (i)'!Y7=0,0,SUM('Repayment Percentage'!$C7:AS7))</f>
        <v>0</v>
      </c>
      <c r="AT7" s="1">
        <f>IF('Month index (i)'!Z7=0,0,SUM('Repayment Percentage'!$C7:AT7))</f>
        <v>0</v>
      </c>
      <c r="AU7" s="1">
        <f>IF('Month index (i)'!AA7=0,0,SUM('Repayment Percentage'!$C7:AU7))</f>
        <v>0</v>
      </c>
      <c r="AV7" s="1">
        <f>IF('Month index (i)'!AB7=0,0,SUM('Repayment Percentage'!$C7:AV7))</f>
        <v>0</v>
      </c>
      <c r="AW7" s="1">
        <f>IF('Month index (i)'!AC7=0,0,SUM('Repayment Percentage'!$C7:AW7))</f>
        <v>0</v>
      </c>
      <c r="AX7" s="1">
        <f>IF('Month index (i)'!AD7=0,0,SUM('Repayment Percentage'!$C7:AX7))</f>
        <v>0</v>
      </c>
      <c r="AY7" s="1">
        <f>IF('Month index (i)'!AE7=0,0,SUM('Repayment Percentage'!$C7:AY7))</f>
        <v>0</v>
      </c>
    </row>
    <row r="8" spans="1:51" x14ac:dyDescent="0.25">
      <c r="A8" t="s">
        <v>7</v>
      </c>
      <c r="B8" s="1">
        <v>15107713.300000001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14.312444557708146</v>
      </c>
      <c r="J8" s="1">
        <v>45.010020014081149</v>
      </c>
      <c r="K8" s="1">
        <v>55.444082394653329</v>
      </c>
      <c r="L8" s="1">
        <v>63.020079749593869</v>
      </c>
      <c r="M8" s="1">
        <v>69.180643770887542</v>
      </c>
      <c r="N8" s="1">
        <v>73.797496938203068</v>
      </c>
      <c r="O8" s="1">
        <v>78.214298586140089</v>
      </c>
      <c r="P8" s="1">
        <v>81.839923981083217</v>
      </c>
      <c r="Q8" s="1">
        <v>84.408062602035201</v>
      </c>
      <c r="R8" s="1">
        <v>86.456346507449268</v>
      </c>
      <c r="S8" s="1">
        <v>88.335360454583153</v>
      </c>
      <c r="T8" s="1">
        <v>89.762683344010767</v>
      </c>
      <c r="U8" s="1">
        <v>90.990641846506307</v>
      </c>
      <c r="V8" s="1">
        <f>SUM('Repayment Percentage'!$C8:V8)</f>
        <v>91.927650427414449</v>
      </c>
      <c r="W8" s="1">
        <f>IF('Month index (i)'!C8=0,0,SUM('Repayment Percentage'!$C8:W8))</f>
        <v>93.221600510062842</v>
      </c>
      <c r="X8" s="1">
        <f>IF('Month index (i)'!D8=0,0,SUM('Repayment Percentage'!$C8:X8))</f>
        <v>94.244760505493304</v>
      </c>
      <c r="Y8" s="1">
        <f>IF('Month index (i)'!E8=0,0,SUM('Repayment Percentage'!$C8:Y8))</f>
        <v>95.058351994095673</v>
      </c>
      <c r="Z8" s="1">
        <f>IF('Month index (i)'!F8=0,0,SUM('Repayment Percentage'!$C8:Z8))</f>
        <v>95.708764667114579</v>
      </c>
      <c r="AA8" s="1">
        <f>IF('Month index (i)'!G8=0,0,SUM('Repayment Percentage'!$C8:AA8))</f>
        <v>96.231215548273127</v>
      </c>
      <c r="AB8" s="1">
        <f>IF('Month index (i)'!H8=0,0,SUM('Repayment Percentage'!$C8:AB8))</f>
        <v>96.65251724732336</v>
      </c>
      <c r="AC8" s="1">
        <f>IF('Month index (i)'!I8=0,0,SUM('Repayment Percentage'!$C8:AC8))</f>
        <v>96.993152326577089</v>
      </c>
      <c r="AD8" s="1">
        <f>IF('Month index (i)'!J8=0,0,SUM('Repayment Percentage'!$C8:AD8))</f>
        <v>97.268819652986366</v>
      </c>
      <c r="AE8" s="1">
        <f>IF('Month index (i)'!K8=0,0,SUM('Repayment Percentage'!$C8:AE8))</f>
        <v>97.491584392643631</v>
      </c>
      <c r="AF8" s="1">
        <f>IF('Month index (i)'!L8=0,0,SUM('Repayment Percentage'!$C8:AF8))</f>
        <v>97.670732608595017</v>
      </c>
      <c r="AG8" s="1">
        <f>IF('Month index (i)'!M8=0,0,SUM('Repayment Percentage'!$C8:AG8))</f>
        <v>97.813406263938887</v>
      </c>
      <c r="AH8" s="1">
        <f>IF('Month index (i)'!N8=0,0,SUM('Repayment Percentage'!$C8:AH8))</f>
        <v>97.925074786236635</v>
      </c>
      <c r="AI8" s="1">
        <f>IF('Month index (i)'!O8=0,0,SUM('Repayment Percentage'!$C8:AI8))</f>
        <v>98.009884422241953</v>
      </c>
      <c r="AJ8" s="1">
        <f>IF('Month index (i)'!P8=0,0,SUM('Repayment Percentage'!$C8:AJ8))</f>
        <v>98.070915436094452</v>
      </c>
      <c r="AK8" s="1">
        <f>IF('Month index (i)'!Q8=0,0,SUM('Repayment Percentage'!$C8:AK8))</f>
        <v>98.110368884490811</v>
      </c>
      <c r="AL8" s="1">
        <f>IF('Month index (i)'!R8=0,0,SUM('Repayment Percentage'!$C8:AL8))</f>
        <v>98.129698495408334</v>
      </c>
      <c r="AM8" s="1">
        <f>IF('Month index (i)'!S8=0,0,SUM('Repayment Percentage'!$C8:AM8))</f>
        <v>0</v>
      </c>
      <c r="AN8" s="1">
        <f>IF('Month index (i)'!T8=0,0,SUM('Repayment Percentage'!$C8:AN8))</f>
        <v>0</v>
      </c>
      <c r="AO8" s="1">
        <f>IF('Month index (i)'!U8=0,0,SUM('Repayment Percentage'!$C8:AO8))</f>
        <v>0</v>
      </c>
      <c r="AP8" s="1">
        <f>IF('Month index (i)'!V8=0,0,SUM('Repayment Percentage'!$C8:AP8))</f>
        <v>0</v>
      </c>
      <c r="AQ8" s="1">
        <f>IF('Month index (i)'!W8=0,0,SUM('Repayment Percentage'!$C8:AQ8))</f>
        <v>0</v>
      </c>
      <c r="AR8" s="1">
        <f>IF('Month index (i)'!X8=0,0,SUM('Repayment Percentage'!$C8:AR8))</f>
        <v>0</v>
      </c>
      <c r="AS8" s="1">
        <f>IF('Month index (i)'!Y8=0,0,SUM('Repayment Percentage'!$C8:AS8))</f>
        <v>0</v>
      </c>
      <c r="AT8" s="1">
        <f>IF('Month index (i)'!Z8=0,0,SUM('Repayment Percentage'!$C8:AT8))</f>
        <v>0</v>
      </c>
      <c r="AU8" s="1">
        <f>IF('Month index (i)'!AA8=0,0,SUM('Repayment Percentage'!$C8:AU8))</f>
        <v>0</v>
      </c>
      <c r="AV8" s="1">
        <f>IF('Month index (i)'!AB8=0,0,SUM('Repayment Percentage'!$C8:AV8))</f>
        <v>0</v>
      </c>
      <c r="AW8" s="1">
        <f>IF('Month index (i)'!AC8=0,0,SUM('Repayment Percentage'!$C8:AW8))</f>
        <v>0</v>
      </c>
      <c r="AX8" s="1">
        <f>IF('Month index (i)'!AD8=0,0,SUM('Repayment Percentage'!$C8:AX8))</f>
        <v>0</v>
      </c>
      <c r="AY8" s="1">
        <f>IF('Month index (i)'!AE8=0,0,SUM('Repayment Percentage'!$C8:AY8))</f>
        <v>0</v>
      </c>
    </row>
    <row r="9" spans="1:51" x14ac:dyDescent="0.25">
      <c r="A9" t="s">
        <v>8</v>
      </c>
      <c r="B9" s="1">
        <v>17004745.039999999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14.127841166385405</v>
      </c>
      <c r="K9" s="1">
        <v>43.224215139423229</v>
      </c>
      <c r="L9" s="1">
        <v>52.18139254147853</v>
      </c>
      <c r="M9" s="1">
        <v>59.505538755199119</v>
      </c>
      <c r="N9" s="1">
        <v>66.071388095331301</v>
      </c>
      <c r="O9" s="1">
        <v>70.797070298208951</v>
      </c>
      <c r="P9" s="1">
        <v>75.060329043310375</v>
      </c>
      <c r="Q9" s="1">
        <v>78.267653403170343</v>
      </c>
      <c r="R9" s="1">
        <v>80.965917616604258</v>
      </c>
      <c r="S9" s="1">
        <v>83.282747472466653</v>
      </c>
      <c r="T9" s="1">
        <v>85.245837946418277</v>
      </c>
      <c r="U9" s="1">
        <v>86.932610899057622</v>
      </c>
      <c r="V9" s="1">
        <f>SUM('Repayment Percentage'!$C9:V9)</f>
        <v>88.205476616778498</v>
      </c>
      <c r="W9" s="1">
        <f>IF('Month index (i)'!C9=0,0,SUM('Repayment Percentage'!$C9:W9))</f>
        <v>90.087922223347618</v>
      </c>
      <c r="X9" s="1">
        <f>IF('Month index (i)'!D9=0,0,SUM('Repayment Percentage'!$C9:X9))</f>
        <v>91.586806332799355</v>
      </c>
      <c r="Y9" s="1">
        <f>IF('Month index (i)'!E9=0,0,SUM('Repayment Percentage'!$C9:Y9))</f>
        <v>92.785729715969609</v>
      </c>
      <c r="Z9" s="1">
        <f>IF('Month index (i)'!F9=0,0,SUM('Repayment Percentage'!$C9:Z9))</f>
        <v>93.749177049963606</v>
      </c>
      <c r="AA9" s="1">
        <f>IF('Month index (i)'!G9=0,0,SUM('Repayment Percentage'!$C9:AA9))</f>
        <v>94.526822517286973</v>
      </c>
      <c r="AB9" s="1">
        <f>IF('Month index (i)'!H9=0,0,SUM('Repayment Percentage'!$C9:AB9))</f>
        <v>95.156948308192497</v>
      </c>
      <c r="AC9" s="1">
        <f>IF('Month index (i)'!I9=0,0,SUM('Repayment Percentage'!$C9:AC9))</f>
        <v>95.669103484729121</v>
      </c>
      <c r="AD9" s="1">
        <f>IF('Month index (i)'!J9=0,0,SUM('Repayment Percentage'!$C9:AD9))</f>
        <v>96.086145018414513</v>
      </c>
      <c r="AE9" s="1">
        <f>IF('Month index (i)'!K9=0,0,SUM('Repayment Percentage'!$C9:AE9))</f>
        <v>96.42579186965466</v>
      </c>
      <c r="AF9" s="1">
        <f>IF('Month index (i)'!L9=0,0,SUM('Repayment Percentage'!$C9:AF9))</f>
        <v>96.701802580068374</v>
      </c>
      <c r="AG9" s="1">
        <f>IF('Month index (i)'!M9=0,0,SUM('Repayment Percentage'!$C9:AG9))</f>
        <v>96.924865054994584</v>
      </c>
      <c r="AH9" s="1">
        <f>IF('Month index (i)'!N9=0,0,SUM('Repayment Percentage'!$C9:AH9))</f>
        <v>97.103267556611598</v>
      </c>
      <c r="AI9" s="1">
        <f>IF('Month index (i)'!O9=0,0,SUM('Repayment Percentage'!$C9:AI9))</f>
        <v>97.243403565172201</v>
      </c>
      <c r="AJ9" s="1">
        <f>IF('Month index (i)'!P9=0,0,SUM('Repayment Percentage'!$C9:AJ9))</f>
        <v>97.350150128006291</v>
      </c>
      <c r="AK9" s="1">
        <f>IF('Month index (i)'!Q9=0,0,SUM('Repayment Percentage'!$C9:AK9))</f>
        <v>97.427149177888779</v>
      </c>
      <c r="AL9" s="1">
        <f>IF('Month index (i)'!R9=0,0,SUM('Repayment Percentage'!$C9:AL9))</f>
        <v>97.477013512070414</v>
      </c>
      <c r="AM9" s="1">
        <f>IF('Month index (i)'!S9=0,0,SUM('Repayment Percentage'!$C9:AM9))</f>
        <v>97.501473147750303</v>
      </c>
      <c r="AN9" s="1">
        <f>IF('Month index (i)'!T9=0,0,SUM('Repayment Percentage'!$C9:AN9))</f>
        <v>0</v>
      </c>
      <c r="AO9" s="1">
        <f>IF('Month index (i)'!U9=0,0,SUM('Repayment Percentage'!$C9:AO9))</f>
        <v>0</v>
      </c>
      <c r="AP9" s="1">
        <f>IF('Month index (i)'!V9=0,0,SUM('Repayment Percentage'!$C9:AP9))</f>
        <v>0</v>
      </c>
      <c r="AQ9" s="1">
        <f>IF('Month index (i)'!W9=0,0,SUM('Repayment Percentage'!$C9:AQ9))</f>
        <v>0</v>
      </c>
      <c r="AR9" s="1">
        <f>IF('Month index (i)'!X9=0,0,SUM('Repayment Percentage'!$C9:AR9))</f>
        <v>0</v>
      </c>
      <c r="AS9" s="1">
        <f>IF('Month index (i)'!Y9=0,0,SUM('Repayment Percentage'!$C9:AS9))</f>
        <v>0</v>
      </c>
      <c r="AT9" s="1">
        <f>IF('Month index (i)'!Z9=0,0,SUM('Repayment Percentage'!$C9:AT9))</f>
        <v>0</v>
      </c>
      <c r="AU9" s="1">
        <f>IF('Month index (i)'!AA9=0,0,SUM('Repayment Percentage'!$C9:AU9))</f>
        <v>0</v>
      </c>
      <c r="AV9" s="1">
        <f>IF('Month index (i)'!AB9=0,0,SUM('Repayment Percentage'!$C9:AV9))</f>
        <v>0</v>
      </c>
      <c r="AW9" s="1">
        <f>IF('Month index (i)'!AC9=0,0,SUM('Repayment Percentage'!$C9:AW9))</f>
        <v>0</v>
      </c>
      <c r="AX9" s="1">
        <f>IF('Month index (i)'!AD9=0,0,SUM('Repayment Percentage'!$C9:AX9))</f>
        <v>0</v>
      </c>
      <c r="AY9" s="1">
        <f>IF('Month index (i)'!AE9=0,0,SUM('Repayment Percentage'!$C9:AY9))</f>
        <v>0</v>
      </c>
    </row>
    <row r="10" spans="1:51" x14ac:dyDescent="0.25">
      <c r="A10" t="s">
        <v>9</v>
      </c>
      <c r="B10" s="1">
        <v>16794379.949999999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14.898238979046083</v>
      </c>
      <c r="L10" s="1">
        <v>42.865395218118785</v>
      </c>
      <c r="M10" s="1">
        <v>51.829663112986793</v>
      </c>
      <c r="N10" s="1">
        <v>58.87359062636903</v>
      </c>
      <c r="O10" s="1">
        <v>64.56490809593717</v>
      </c>
      <c r="P10" s="1">
        <v>69.602675090127391</v>
      </c>
      <c r="Q10" s="1">
        <v>73.670207276690789</v>
      </c>
      <c r="R10" s="1">
        <v>77.008064593655916</v>
      </c>
      <c r="S10" s="1">
        <v>79.795924350276465</v>
      </c>
      <c r="T10" s="1">
        <v>81.874404895787762</v>
      </c>
      <c r="U10" s="1">
        <v>83.719397035554138</v>
      </c>
      <c r="V10" s="1">
        <f>SUM('Repayment Percentage'!$C10:V10)</f>
        <v>85.31406013593255</v>
      </c>
      <c r="W10" s="1">
        <f>IF('Month index (i)'!C10=0,0,SUM('Repayment Percentage'!$C10:W10))</f>
        <v>87.675814571194465</v>
      </c>
      <c r="X10" s="1">
        <f>IF('Month index (i)'!D10=0,0,SUM('Repayment Percentage'!$C10:X10))</f>
        <v>89.563775149213484</v>
      </c>
      <c r="Y10" s="1">
        <f>IF('Month index (i)'!E10=0,0,SUM('Repayment Percentage'!$C10:Y10))</f>
        <v>91.07864516007848</v>
      </c>
      <c r="Z10" s="1">
        <f>IF('Month index (i)'!F10=0,0,SUM('Repayment Percentage'!$C10:Z10))</f>
        <v>92.299146456339685</v>
      </c>
      <c r="AA10" s="1">
        <f>IF('Month index (i)'!G10=0,0,SUM('Repayment Percentage'!$C10:AA10))</f>
        <v>93.286572682146868</v>
      </c>
      <c r="AB10" s="1">
        <f>IF('Month index (i)'!H10=0,0,SUM('Repayment Percentage'!$C10:AB10))</f>
        <v>94.088569818682885</v>
      </c>
      <c r="AC10" s="1">
        <f>IF('Month index (i)'!I10=0,0,SUM('Repayment Percentage'!$C10:AC10))</f>
        <v>94.742175989056733</v>
      </c>
      <c r="AD10" s="1">
        <f>IF('Month index (i)'!J10=0,0,SUM('Repayment Percentage'!$C10:AD10))</f>
        <v>95.276214669892042</v>
      </c>
      <c r="AE10" s="1">
        <f>IF('Month index (i)'!K10=0,0,SUM('Repayment Percentage'!$C10:AE10))</f>
        <v>95.713153096220523</v>
      </c>
      <c r="AF10" s="1">
        <f>IF('Month index (i)'!L10=0,0,SUM('Repayment Percentage'!$C10:AF10))</f>
        <v>96.070532694448175</v>
      </c>
      <c r="AG10" s="1">
        <f>IF('Month index (i)'!M10=0,0,SUM('Repayment Percentage'!$C10:AG10))</f>
        <v>96.362064000631264</v>
      </c>
      <c r="AH10" s="1">
        <f>IF('Month index (i)'!N10=0,0,SUM('Repayment Percentage'!$C10:AH10))</f>
        <v>96.598461771279062</v>
      </c>
      <c r="AI10" s="1">
        <f>IF('Month index (i)'!O10=0,0,SUM('Repayment Percentage'!$C10:AI10))</f>
        <v>96.788080207956824</v>
      </c>
      <c r="AJ10" s="1">
        <f>IF('Month index (i)'!P10=0,0,SUM('Repayment Percentage'!$C10:AJ10))</f>
        <v>96.93739467957478</v>
      </c>
      <c r="AK10" s="1">
        <f>IF('Month index (i)'!Q10=0,0,SUM('Repayment Percentage'!$C10:AK10))</f>
        <v>97.051365288286476</v>
      </c>
      <c r="AL10" s="1">
        <f>IF('Month index (i)'!R10=0,0,SUM('Repayment Percentage'!$C10:AL10))</f>
        <v>97.133708874955147</v>
      </c>
      <c r="AM10" s="1">
        <f>IF('Month index (i)'!S10=0,0,SUM('Repayment Percentage'!$C10:AM10))</f>
        <v>97.187099221573689</v>
      </c>
      <c r="AN10" s="1">
        <f>IF('Month index (i)'!T10=0,0,SUM('Repayment Percentage'!$C10:AN10))</f>
        <v>97.21330988068091</v>
      </c>
      <c r="AO10" s="1">
        <f>IF('Month index (i)'!U10=0,0,SUM('Repayment Percentage'!$C10:AO10))</f>
        <v>0</v>
      </c>
      <c r="AP10" s="1">
        <f>IF('Month index (i)'!V10=0,0,SUM('Repayment Percentage'!$C10:AP10))</f>
        <v>0</v>
      </c>
      <c r="AQ10" s="1">
        <f>IF('Month index (i)'!W10=0,0,SUM('Repayment Percentage'!$C10:AQ10))</f>
        <v>0</v>
      </c>
      <c r="AR10" s="1">
        <f>IF('Month index (i)'!X10=0,0,SUM('Repayment Percentage'!$C10:AR10))</f>
        <v>0</v>
      </c>
      <c r="AS10" s="1">
        <f>IF('Month index (i)'!Y10=0,0,SUM('Repayment Percentage'!$C10:AS10))</f>
        <v>0</v>
      </c>
      <c r="AT10" s="1">
        <f>IF('Month index (i)'!Z10=0,0,SUM('Repayment Percentage'!$C10:AT10))</f>
        <v>0</v>
      </c>
      <c r="AU10" s="1">
        <f>IF('Month index (i)'!AA10=0,0,SUM('Repayment Percentage'!$C10:AU10))</f>
        <v>0</v>
      </c>
      <c r="AV10" s="1">
        <f>IF('Month index (i)'!AB10=0,0,SUM('Repayment Percentage'!$C10:AV10))</f>
        <v>0</v>
      </c>
      <c r="AW10" s="1">
        <f>IF('Month index (i)'!AC10=0,0,SUM('Repayment Percentage'!$C10:AW10))</f>
        <v>0</v>
      </c>
      <c r="AX10" s="1">
        <f>IF('Month index (i)'!AD10=0,0,SUM('Repayment Percentage'!$C10:AX10))</f>
        <v>0</v>
      </c>
      <c r="AY10" s="1">
        <f>IF('Month index (i)'!AE10=0,0,SUM('Repayment Percentage'!$C10:AY10))</f>
        <v>0</v>
      </c>
    </row>
    <row r="11" spans="1:51" x14ac:dyDescent="0.25">
      <c r="A11" t="s">
        <v>10</v>
      </c>
      <c r="B11" s="1">
        <v>19217205.82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14.746219489676049</v>
      </c>
      <c r="M11" s="1">
        <v>46.711902417455612</v>
      </c>
      <c r="N11" s="1">
        <v>56.253756874213465</v>
      </c>
      <c r="O11" s="1">
        <v>63.107332583067482</v>
      </c>
      <c r="P11" s="1">
        <v>68.87557163083973</v>
      </c>
      <c r="Q11" s="1">
        <v>73.654962238417667</v>
      </c>
      <c r="R11" s="1">
        <v>77.401155606710375</v>
      </c>
      <c r="S11" s="1">
        <v>80.457697569687596</v>
      </c>
      <c r="T11" s="1">
        <v>83.053295049737898</v>
      </c>
      <c r="U11" s="1">
        <v>84.986790342863713</v>
      </c>
      <c r="V11" s="1">
        <f>SUM('Repayment Percentage'!$C11:V11)</f>
        <v>86.521567160901668</v>
      </c>
      <c r="W11" s="1">
        <f>IF('Month index (i)'!C11=0,0,SUM('Repayment Percentage'!$C11:W11))</f>
        <v>89.140031895043109</v>
      </c>
      <c r="X11" s="1">
        <f>IF('Month index (i)'!D11=0,0,SUM('Repayment Percentage'!$C11:X11))</f>
        <v>91.15786060982947</v>
      </c>
      <c r="Y11" s="1">
        <f>IF('Month index (i)'!E11=0,0,SUM('Repayment Percentage'!$C11:Y11))</f>
        <v>92.720681833555943</v>
      </c>
      <c r="Z11" s="1">
        <f>IF('Month index (i)'!F11=0,0,SUM('Repayment Percentage'!$C11:Z11))</f>
        <v>93.938202610905591</v>
      </c>
      <c r="AA11" s="1">
        <f>IF('Month index (i)'!G11=0,0,SUM('Repayment Percentage'!$C11:AA11))</f>
        <v>94.89265777277285</v>
      </c>
      <c r="AB11" s="1">
        <f>IF('Month index (i)'!H11=0,0,SUM('Repayment Percentage'!$C11:AB11))</f>
        <v>95.645598619789823</v>
      </c>
      <c r="AC11" s="1">
        <f>IF('Month index (i)'!I11=0,0,SUM('Repayment Percentage'!$C11:AC11))</f>
        <v>96.243141437659261</v>
      </c>
      <c r="AD11" s="1">
        <f>IF('Month index (i)'!J11=0,0,SUM('Repayment Percentage'!$C11:AD11))</f>
        <v>96.719930086790441</v>
      </c>
      <c r="AE11" s="1">
        <f>IF('Month index (i)'!K11=0,0,SUM('Repayment Percentage'!$C11:AE11))</f>
        <v>97.102085397211653</v>
      </c>
      <c r="AF11" s="1">
        <f>IF('Month index (i)'!L11=0,0,SUM('Repayment Percentage'!$C11:AF11))</f>
        <v>97.409382969516201</v>
      </c>
      <c r="AG11" s="1">
        <f>IF('Month index (i)'!M11=0,0,SUM('Repayment Percentage'!$C11:AG11))</f>
        <v>97.656855079899117</v>
      </c>
      <c r="AH11" s="1">
        <f>IF('Month index (i)'!N11=0,0,SUM('Repayment Percentage'!$C11:AH11))</f>
        <v>97.855967599901021</v>
      </c>
      <c r="AI11" s="1">
        <f>IF('Month index (i)'!O11=0,0,SUM('Repayment Percentage'!$C11:AI11))</f>
        <v>98.015484992635578</v>
      </c>
      <c r="AJ11" s="1">
        <f>IF('Month index (i)'!P11=0,0,SUM('Repayment Percentage'!$C11:AJ11))</f>
        <v>98.142106630971313</v>
      </c>
      <c r="AK11" s="1">
        <f>IF('Month index (i)'!Q11=0,0,SUM('Repayment Percentage'!$C11:AK11))</f>
        <v>98.240935083123617</v>
      </c>
      <c r="AL11" s="1">
        <f>IF('Month index (i)'!R11=0,0,SUM('Repayment Percentage'!$C11:AL11))</f>
        <v>98.315820247344874</v>
      </c>
      <c r="AM11" s="1">
        <f>IF('Month index (i)'!S11=0,0,SUM('Repayment Percentage'!$C11:AM11))</f>
        <v>98.369610919435132</v>
      </c>
      <c r="AN11" s="1">
        <f>IF('Month index (i)'!T11=0,0,SUM('Repayment Percentage'!$C11:AN11))</f>
        <v>98.404336384444534</v>
      </c>
      <c r="AO11" s="1">
        <f>IF('Month index (i)'!U11=0,0,SUM('Repayment Percentage'!$C11:AO11))</f>
        <v>98.421334023490871</v>
      </c>
      <c r="AP11" s="1">
        <f>IF('Month index (i)'!V11=0,0,SUM('Repayment Percentage'!$C11:AP11))</f>
        <v>0</v>
      </c>
      <c r="AQ11" s="1">
        <f>IF('Month index (i)'!W11=0,0,SUM('Repayment Percentage'!$C11:AQ11))</f>
        <v>0</v>
      </c>
      <c r="AR11" s="1">
        <f>IF('Month index (i)'!X11=0,0,SUM('Repayment Percentage'!$C11:AR11))</f>
        <v>0</v>
      </c>
      <c r="AS11" s="1">
        <f>IF('Month index (i)'!Y11=0,0,SUM('Repayment Percentage'!$C11:AS11))</f>
        <v>0</v>
      </c>
      <c r="AT11" s="1">
        <f>IF('Month index (i)'!Z11=0,0,SUM('Repayment Percentage'!$C11:AT11))</f>
        <v>0</v>
      </c>
      <c r="AU11" s="1">
        <f>IF('Month index (i)'!AA11=0,0,SUM('Repayment Percentage'!$C11:AU11))</f>
        <v>0</v>
      </c>
      <c r="AV11" s="1">
        <f>IF('Month index (i)'!AB11=0,0,SUM('Repayment Percentage'!$C11:AV11))</f>
        <v>0</v>
      </c>
      <c r="AW11" s="1">
        <f>IF('Month index (i)'!AC11=0,0,SUM('Repayment Percentage'!$C11:AW11))</f>
        <v>0</v>
      </c>
      <c r="AX11" s="1">
        <f>IF('Month index (i)'!AD11=0,0,SUM('Repayment Percentage'!$C11:AX11))</f>
        <v>0</v>
      </c>
      <c r="AY11" s="1">
        <f>IF('Month index (i)'!AE11=0,0,SUM('Repayment Percentage'!$C11:AY11))</f>
        <v>0</v>
      </c>
    </row>
    <row r="12" spans="1:51" x14ac:dyDescent="0.25">
      <c r="A12" t="s">
        <v>11</v>
      </c>
      <c r="B12" s="1">
        <v>21628095.289999999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13.146259538234171</v>
      </c>
      <c r="N12" s="1">
        <v>41.944346917106635</v>
      </c>
      <c r="O12" s="1">
        <v>49.273348702728043</v>
      </c>
      <c r="P12" s="1">
        <v>55.864018296545986</v>
      </c>
      <c r="Q12" s="1">
        <v>61.000755374422987</v>
      </c>
      <c r="R12" s="1">
        <v>65.422157431228882</v>
      </c>
      <c r="S12" s="1">
        <v>69.193278739248598</v>
      </c>
      <c r="T12" s="1">
        <v>72.36032378327846</v>
      </c>
      <c r="U12" s="1">
        <v>75.342340883499958</v>
      </c>
      <c r="V12" s="1">
        <f>SUM('Repayment Percentage'!$C12:V12)</f>
        <v>77.708123691182422</v>
      </c>
      <c r="W12" s="1">
        <f>IF('Month index (i)'!C12=0,0,SUM('Repayment Percentage'!$C12:W12))</f>
        <v>79.030192470966313</v>
      </c>
      <c r="X12" s="1">
        <f>IF('Month index (i)'!D12=0,0,SUM('Repayment Percentage'!$C12:X12))</f>
        <v>80.220063587456679</v>
      </c>
      <c r="Y12" s="1">
        <f>IF('Month index (i)'!E12=0,0,SUM('Repayment Percentage'!$C12:Y12))</f>
        <v>81.290173764977155</v>
      </c>
      <c r="Z12" s="1">
        <f>IF('Month index (i)'!F12=0,0,SUM('Repayment Percentage'!$C12:Z12))</f>
        <v>82.251707484807525</v>
      </c>
      <c r="AA12" s="1">
        <f>IF('Month index (i)'!G12=0,0,SUM('Repayment Percentage'!$C12:AA12))</f>
        <v>83.114687914632839</v>
      </c>
      <c r="AB12" s="1">
        <f>IF('Month index (i)'!H12=0,0,SUM('Repayment Percentage'!$C12:AB12))</f>
        <v>83.888067923743691</v>
      </c>
      <c r="AC12" s="1">
        <f>IF('Month index (i)'!I12=0,0,SUM('Repayment Percentage'!$C12:AC12))</f>
        <v>84.579818739605358</v>
      </c>
      <c r="AD12" s="1">
        <f>IF('Month index (i)'!J12=0,0,SUM('Repayment Percentage'!$C12:AD12))</f>
        <v>85.197014483481581</v>
      </c>
      <c r="AE12" s="1">
        <f>IF('Month index (i)'!K12=0,0,SUM('Repayment Percentage'!$C12:AE12))</f>
        <v>85.745911385761062</v>
      </c>
      <c r="AF12" s="1">
        <f>IF('Month index (i)'!L12=0,0,SUM('Repayment Percentage'!$C12:AF12))</f>
        <v>86.232020929555333</v>
      </c>
      <c r="AG12" s="1">
        <f>IF('Month index (i)'!M12=0,0,SUM('Repayment Percentage'!$C12:AG12))</f>
        <v>86.66017651479514</v>
      </c>
      <c r="AH12" s="1">
        <f>IF('Month index (i)'!N12=0,0,SUM('Repayment Percentage'!$C12:AH12))</f>
        <v>87.034593488427276</v>
      </c>
      <c r="AI12" s="1">
        <f>IF('Month index (i)'!O12=0,0,SUM('Repayment Percentage'!$C12:AI12))</f>
        <v>87.358922564166463</v>
      </c>
      <c r="AJ12" s="1">
        <f>IF('Month index (i)'!P12=0,0,SUM('Repayment Percentage'!$C12:AJ12))</f>
        <v>87.636296771616216</v>
      </c>
      <c r="AK12" s="1">
        <f>IF('Month index (i)'!Q12=0,0,SUM('Repayment Percentage'!$C12:AK12))</f>
        <v>87.869372141896548</v>
      </c>
      <c r="AL12" s="1">
        <f>IF('Month index (i)'!R12=0,0,SUM('Repayment Percentage'!$C12:AL12))</f>
        <v>88.060362365704222</v>
      </c>
      <c r="AM12" s="1">
        <f>IF('Month index (i)'!S12=0,0,SUM('Repayment Percentage'!$C12:AM12))</f>
        <v>88.21106765844614</v>
      </c>
      <c r="AN12" s="1">
        <f>IF('Month index (i)'!T12=0,0,SUM('Repayment Percentage'!$C12:AN12))</f>
        <v>88.322898042230122</v>
      </c>
      <c r="AO12" s="1">
        <f>IF('Month index (i)'!U12=0,0,SUM('Repayment Percentage'!$C12:AO12))</f>
        <v>88.396891210775252</v>
      </c>
      <c r="AP12" s="1">
        <f>IF('Month index (i)'!V12=0,0,SUM('Repayment Percentage'!$C12:AP12))</f>
        <v>88.433725083801818</v>
      </c>
      <c r="AQ12" s="1">
        <f>IF('Month index (i)'!W12=0,0,SUM('Repayment Percentage'!$C12:AQ12))</f>
        <v>0</v>
      </c>
      <c r="AR12" s="1">
        <f>IF('Month index (i)'!X12=0,0,SUM('Repayment Percentage'!$C12:AR12))</f>
        <v>0</v>
      </c>
      <c r="AS12" s="1">
        <f>IF('Month index (i)'!Y12=0,0,SUM('Repayment Percentage'!$C12:AS12))</f>
        <v>0</v>
      </c>
      <c r="AT12" s="1">
        <f>IF('Month index (i)'!Z12=0,0,SUM('Repayment Percentage'!$C12:AT12))</f>
        <v>0</v>
      </c>
      <c r="AU12" s="1">
        <f>IF('Month index (i)'!AA12=0,0,SUM('Repayment Percentage'!$C12:AU12))</f>
        <v>0</v>
      </c>
      <c r="AV12" s="1">
        <f>IF('Month index (i)'!AB12=0,0,SUM('Repayment Percentage'!$C12:AV12))</f>
        <v>0</v>
      </c>
      <c r="AW12" s="1">
        <f>IF('Month index (i)'!AC12=0,0,SUM('Repayment Percentage'!$C12:AW12))</f>
        <v>0</v>
      </c>
      <c r="AX12" s="1">
        <f>IF('Month index (i)'!AD12=0,0,SUM('Repayment Percentage'!$C12:AX12))</f>
        <v>0</v>
      </c>
      <c r="AY12" s="1">
        <f>IF('Month index (i)'!AE12=0,0,SUM('Repayment Percentage'!$C12:AY12))</f>
        <v>0</v>
      </c>
    </row>
    <row r="13" spans="1:51" x14ac:dyDescent="0.25">
      <c r="A13" t="s">
        <v>12</v>
      </c>
      <c r="B13" s="1">
        <v>22334728.879999999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14.922053936300122</v>
      </c>
      <c r="O13" s="1">
        <v>43.918384246802646</v>
      </c>
      <c r="P13" s="1">
        <v>51.742240803954637</v>
      </c>
      <c r="Q13" s="1">
        <v>58.097494353824459</v>
      </c>
      <c r="R13" s="1">
        <v>62.897218880411145</v>
      </c>
      <c r="S13" s="1">
        <v>67.273125502117139</v>
      </c>
      <c r="T13" s="1">
        <v>71.017825178095478</v>
      </c>
      <c r="U13" s="1">
        <v>73.78156810650303</v>
      </c>
      <c r="V13" s="1">
        <f>SUM('Repayment Percentage'!$C13:V13)</f>
        <v>76.233188598258025</v>
      </c>
      <c r="W13" s="1">
        <f>IF('Month index (i)'!C13=0,0,SUM('Repayment Percentage'!$C13:W13))</f>
        <v>80.69556065725854</v>
      </c>
      <c r="X13" s="1">
        <f>IF('Month index (i)'!D13=0,0,SUM('Repayment Percentage'!$C13:X13))</f>
        <v>84.205949669946932</v>
      </c>
      <c r="Y13" s="1">
        <f>IF('Month index (i)'!E13=0,0,SUM('Repayment Percentage'!$C13:Y13))</f>
        <v>86.970359179911739</v>
      </c>
      <c r="Z13" s="1">
        <f>IF('Month index (i)'!F13=0,0,SUM('Repayment Percentage'!$C13:Z13))</f>
        <v>89.152983586275255</v>
      </c>
      <c r="AA13" s="1">
        <f>IF('Month index (i)'!G13=0,0,SUM('Repayment Percentage'!$C13:AA13))</f>
        <v>90.882654505849388</v>
      </c>
      <c r="AB13" s="1">
        <f>IF('Month index (i)'!H13=0,0,SUM('Repayment Percentage'!$C13:AB13))</f>
        <v>92.259417253483903</v>
      </c>
      <c r="AC13" s="1">
        <f>IF('Month index (i)'!I13=0,0,SUM('Repayment Percentage'!$C13:AC13))</f>
        <v>93.360487261514848</v>
      </c>
      <c r="AD13" s="1">
        <f>IF('Month index (i)'!J13=0,0,SUM('Repayment Percentage'!$C13:AD13))</f>
        <v>94.245283226670892</v>
      </c>
      <c r="AE13" s="1">
        <f>IF('Month index (i)'!K13=0,0,SUM('Repayment Percentage'!$C13:AE13))</f>
        <v>94.959499108656615</v>
      </c>
      <c r="AF13" s="1">
        <f>IF('Month index (i)'!L13=0,0,SUM('Repayment Percentage'!$C13:AF13))</f>
        <v>95.538307665935619</v>
      </c>
      <c r="AG13" s="1">
        <f>IF('Month index (i)'!M13=0,0,SUM('Repayment Percentage'!$C13:AG13))</f>
        <v>96.008835846908823</v>
      </c>
      <c r="AH13" s="1">
        <f>IF('Month index (i)'!N13=0,0,SUM('Repayment Percentage'!$C13:AH13))</f>
        <v>96.392056017911699</v>
      </c>
      <c r="AI13" s="1">
        <f>IF('Month index (i)'!O13=0,0,SUM('Repayment Percentage'!$C13:AI13))</f>
        <v>96.704221044625157</v>
      </c>
      <c r="AJ13" s="1">
        <f>IF('Month index (i)'!P13=0,0,SUM('Repayment Percentage'!$C13:AJ13))</f>
        <v>96.957949016202065</v>
      </c>
      <c r="AK13" s="1">
        <f>IF('Month index (i)'!Q13=0,0,SUM('Repayment Percentage'!$C13:AK13))</f>
        <v>97.163041391235012</v>
      </c>
      <c r="AL13" s="1">
        <f>IF('Month index (i)'!R13=0,0,SUM('Repayment Percentage'!$C13:AL13))</f>
        <v>97.327099182751454</v>
      </c>
      <c r="AM13" s="1">
        <f>IF('Month index (i)'!S13=0,0,SUM('Repayment Percentage'!$C13:AM13))</f>
        <v>97.455986168629479</v>
      </c>
      <c r="AN13" s="1">
        <f>IF('Month index (i)'!T13=0,0,SUM('Repayment Percentage'!$C13:AN13))</f>
        <v>97.554175819221683</v>
      </c>
      <c r="AO13" s="1">
        <f>IF('Month index (i)'!U13=0,0,SUM('Repayment Percentage'!$C13:AO13))</f>
        <v>97.625009157370954</v>
      </c>
      <c r="AP13" s="1">
        <f>IF('Month index (i)'!V13=0,0,SUM('Repayment Percentage'!$C13:AP13))</f>
        <v>97.670883529180884</v>
      </c>
      <c r="AQ13" s="1">
        <f>IF('Month index (i)'!W13=0,0,SUM('Repayment Percentage'!$C13:AQ13))</f>
        <v>97.693386738384731</v>
      </c>
      <c r="AR13" s="1">
        <f>IF('Month index (i)'!X13=0,0,SUM('Repayment Percentage'!$C13:AR13))</f>
        <v>0</v>
      </c>
      <c r="AS13" s="1">
        <f>IF('Month index (i)'!Y13=0,0,SUM('Repayment Percentage'!$C13:AS13))</f>
        <v>0</v>
      </c>
      <c r="AT13" s="1">
        <f>IF('Month index (i)'!Z13=0,0,SUM('Repayment Percentage'!$C13:AT13))</f>
        <v>0</v>
      </c>
      <c r="AU13" s="1">
        <f>IF('Month index (i)'!AA13=0,0,SUM('Repayment Percentage'!$C13:AU13))</f>
        <v>0</v>
      </c>
      <c r="AV13" s="1">
        <f>IF('Month index (i)'!AB13=0,0,SUM('Repayment Percentage'!$C13:AV13))</f>
        <v>0</v>
      </c>
      <c r="AW13" s="1">
        <f>IF('Month index (i)'!AC13=0,0,SUM('Repayment Percentage'!$C13:AW13))</f>
        <v>0</v>
      </c>
      <c r="AX13" s="1">
        <f>IF('Month index (i)'!AD13=0,0,SUM('Repayment Percentage'!$C13:AX13))</f>
        <v>0</v>
      </c>
      <c r="AY13" s="1">
        <f>IF('Month index (i)'!AE13=0,0,SUM('Repayment Percentage'!$C13:AY13))</f>
        <v>0</v>
      </c>
    </row>
    <row r="14" spans="1:51" x14ac:dyDescent="0.25">
      <c r="A14" t="s">
        <v>13</v>
      </c>
      <c r="B14" s="1">
        <v>22393345.390000001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15.968566320585831</v>
      </c>
      <c r="P14" s="1">
        <v>50.07242819113236</v>
      </c>
      <c r="Q14" s="1">
        <v>56.961551067292312</v>
      </c>
      <c r="R14" s="1">
        <v>63.108474387711837</v>
      </c>
      <c r="S14" s="1">
        <v>68.421404096424737</v>
      </c>
      <c r="T14" s="1">
        <v>72.389584261219667</v>
      </c>
      <c r="U14" s="1">
        <v>75.412439614945811</v>
      </c>
      <c r="V14" s="1">
        <f>SUM('Repayment Percentage'!$C14:V14)</f>
        <v>78.209923550864332</v>
      </c>
      <c r="W14" s="1">
        <f>IF('Month index (i)'!C14=0,0,SUM('Repayment Percentage'!$C14:W14))</f>
        <v>83.265558872837971</v>
      </c>
      <c r="X14" s="1">
        <f>IF('Month index (i)'!D14=0,0,SUM('Repayment Percentage'!$C14:X14))</f>
        <v>87.043339885512964</v>
      </c>
      <c r="Y14" s="1">
        <f>IF('Month index (i)'!E14=0,0,SUM('Repayment Percentage'!$C14:Y14))</f>
        <v>89.868810140385975</v>
      </c>
      <c r="Z14" s="1">
        <f>IF('Month index (i)'!F14=0,0,SUM('Repayment Percentage'!$C14:Z14))</f>
        <v>91.989719236446746</v>
      </c>
      <c r="AA14" s="1">
        <f>IF('Month index (i)'!G14=0,0,SUM('Repayment Percentage'!$C14:AA14))</f>
        <v>93.590637845437641</v>
      </c>
      <c r="AB14" s="1">
        <f>IF('Month index (i)'!H14=0,0,SUM('Repayment Percentage'!$C14:AB14))</f>
        <v>94.807317167060361</v>
      </c>
      <c r="AC14" s="1">
        <f>IF('Month index (i)'!I14=0,0,SUM('Repayment Percentage'!$C14:AC14))</f>
        <v>95.738958194862718</v>
      </c>
      <c r="AD14" s="1">
        <f>IF('Month index (i)'!J14=0,0,SUM('Repayment Percentage'!$C14:AD14))</f>
        <v>96.457916234394091</v>
      </c>
      <c r="AE14" s="1">
        <f>IF('Month index (i)'!K14=0,0,SUM('Repayment Percentage'!$C14:AE14))</f>
        <v>97.017035251657774</v>
      </c>
      <c r="AF14" s="1">
        <f>IF('Month index (i)'!L14=0,0,SUM('Repayment Percentage'!$C14:AF14))</f>
        <v>97.455043103901147</v>
      </c>
      <c r="AG14" s="1">
        <f>IF('Month index (i)'!M14=0,0,SUM('Repayment Percentage'!$C14:AG14))</f>
        <v>97.800459366545724</v>
      </c>
      <c r="AH14" s="1">
        <f>IF('Month index (i)'!N14=0,0,SUM('Repayment Percentage'!$C14:AH14))</f>
        <v>98.074403212437346</v>
      </c>
      <c r="AI14" s="1">
        <f>IF('Month index (i)'!O14=0,0,SUM('Repayment Percentage'!$C14:AI14))</f>
        <v>98.292604635458162</v>
      </c>
      <c r="AJ14" s="1">
        <f>IF('Month index (i)'!P14=0,0,SUM('Repayment Percentage'!$C14:AJ14))</f>
        <v>98.466845096424038</v>
      </c>
      <c r="AK14" s="1">
        <f>IF('Month index (i)'!Q14=0,0,SUM('Repayment Percentage'!$C14:AK14))</f>
        <v>98.605991520640046</v>
      </c>
      <c r="AL14" s="1">
        <f>IF('Month index (i)'!R14=0,0,SUM('Repayment Percentage'!$C14:AL14))</f>
        <v>98.716740671455653</v>
      </c>
      <c r="AM14" s="1">
        <f>IF('Month index (i)'!S14=0,0,SUM('Repayment Percentage'!$C14:AM14))</f>
        <v>98.804156739662986</v>
      </c>
      <c r="AN14" s="1">
        <f>IF('Month index (i)'!T14=0,0,SUM('Repayment Percentage'!$C14:AN14))</f>
        <v>98.872060549140173</v>
      </c>
      <c r="AO14" s="1">
        <f>IF('Month index (i)'!U14=0,0,SUM('Repayment Percentage'!$C14:AO14))</f>
        <v>98.923311475139144</v>
      </c>
      <c r="AP14" s="1">
        <f>IF('Month index (i)'!V14=0,0,SUM('Repayment Percentage'!$C14:AP14))</f>
        <v>98.960010958455754</v>
      </c>
      <c r="AQ14" s="1">
        <f>IF('Month index (i)'!W14=0,0,SUM('Repayment Percentage'!$C14:AQ14))</f>
        <v>98.983647860442403</v>
      </c>
      <c r="AR14" s="1">
        <f>IF('Month index (i)'!X14=0,0,SUM('Repayment Percentage'!$C14:AR14))</f>
        <v>98.995199748081689</v>
      </c>
      <c r="AS14" s="1">
        <f>IF('Month index (i)'!Y14=0,0,SUM('Repayment Percentage'!$C14:AS14))</f>
        <v>0</v>
      </c>
      <c r="AT14" s="1">
        <f>IF('Month index (i)'!Z14=0,0,SUM('Repayment Percentage'!$C14:AT14))</f>
        <v>0</v>
      </c>
      <c r="AU14" s="1">
        <f>IF('Month index (i)'!AA14=0,0,SUM('Repayment Percentage'!$C14:AU14))</f>
        <v>0</v>
      </c>
      <c r="AV14" s="1">
        <f>IF('Month index (i)'!AB14=0,0,SUM('Repayment Percentage'!$C14:AV14))</f>
        <v>0</v>
      </c>
      <c r="AW14" s="1">
        <f>IF('Month index (i)'!AC14=0,0,SUM('Repayment Percentage'!$C14:AW14))</f>
        <v>0</v>
      </c>
      <c r="AX14" s="1">
        <f>IF('Month index (i)'!AD14=0,0,SUM('Repayment Percentage'!$C14:AX14))</f>
        <v>0</v>
      </c>
      <c r="AY14" s="1">
        <f>IF('Month index (i)'!AE14=0,0,SUM('Repayment Percentage'!$C14:AY14))</f>
        <v>0</v>
      </c>
    </row>
    <row r="15" spans="1:51" x14ac:dyDescent="0.25">
      <c r="A15" t="s">
        <v>14</v>
      </c>
      <c r="B15" s="1">
        <v>24671655.23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15.184925960883735</v>
      </c>
      <c r="Q15" s="1">
        <v>51.598227282782929</v>
      </c>
      <c r="R15" s="1">
        <v>58.300783980272897</v>
      </c>
      <c r="S15" s="1">
        <v>64.432988552264234</v>
      </c>
      <c r="T15" s="1">
        <v>69.135857934895441</v>
      </c>
      <c r="U15" s="1">
        <v>72.966398006851534</v>
      </c>
      <c r="V15" s="1">
        <f>SUM('Repayment Percentage'!$C15:V15)</f>
        <v>75.994861654849743</v>
      </c>
      <c r="W15" s="1">
        <f>IF('Month index (i)'!C15=0,0,SUM('Repayment Percentage'!$C15:W15))</f>
        <v>82.146226476961289</v>
      </c>
      <c r="X15" s="1">
        <f>IF('Month index (i)'!D15=0,0,SUM('Repayment Percentage'!$C15:X15))</f>
        <v>86.626455167971841</v>
      </c>
      <c r="Y15" s="1">
        <f>IF('Month index (i)'!E15=0,0,SUM('Repayment Percentage'!$C15:Y15))</f>
        <v>89.88502878632751</v>
      </c>
      <c r="Z15" s="1">
        <f>IF('Month index (i)'!F15=0,0,SUM('Repayment Percentage'!$C15:Z15))</f>
        <v>92.261245516047154</v>
      </c>
      <c r="AA15" s="1">
        <f>IF('Month index (i)'!G15=0,0,SUM('Repayment Percentage'!$C15:AA15))</f>
        <v>94.00358103121583</v>
      </c>
      <c r="AB15" s="1">
        <f>IF('Month index (i)'!H15=0,0,SUM('Repayment Percentage'!$C15:AB15))</f>
        <v>95.290660292868992</v>
      </c>
      <c r="AC15" s="1">
        <f>IF('Month index (i)'!I15=0,0,SUM('Repayment Percentage'!$C15:AC15))</f>
        <v>96.249655231694589</v>
      </c>
      <c r="AD15" s="1">
        <f>IF('Month index (i)'!J15=0,0,SUM('Repayment Percentage'!$C15:AD15))</f>
        <v>96.97079990896232</v>
      </c>
      <c r="AE15" s="1">
        <f>IF('Month index (i)'!K15=0,0,SUM('Repayment Percentage'!$C15:AE15))</f>
        <v>97.518180856981559</v>
      </c>
      <c r="AF15" s="1">
        <f>IF('Month index (i)'!L15=0,0,SUM('Repayment Percentage'!$C15:AF15))</f>
        <v>97.93748973527228</v>
      </c>
      <c r="AG15" s="1">
        <f>IF('Month index (i)'!M15=0,0,SUM('Repayment Percentage'!$C15:AG15))</f>
        <v>98.261489501523428</v>
      </c>
      <c r="AH15" s="1">
        <f>IF('Month index (i)'!N15=0,0,SUM('Repayment Percentage'!$C15:AH15))</f>
        <v>98.5138327387141</v>
      </c>
      <c r="AI15" s="1">
        <f>IF('Month index (i)'!O15=0,0,SUM('Repayment Percentage'!$C15:AI15))</f>
        <v>98.711720327731484</v>
      </c>
      <c r="AJ15" s="1">
        <f>IF('Month index (i)'!P15=0,0,SUM('Repayment Percentage'!$C15:AJ15))</f>
        <v>98.867753928449631</v>
      </c>
      <c r="AK15" s="1">
        <f>IF('Month index (i)'!Q15=0,0,SUM('Repayment Percentage'!$C15:AK15))</f>
        <v>98.99123078980459</v>
      </c>
      <c r="AL15" s="1">
        <f>IF('Month index (i)'!R15=0,0,SUM('Repayment Percentage'!$C15:AL15))</f>
        <v>99.089052921349619</v>
      </c>
      <c r="AM15" s="1">
        <f>IF('Month index (i)'!S15=0,0,SUM('Repayment Percentage'!$C15:AM15))</f>
        <v>99.166368825695145</v>
      </c>
      <c r="AN15" s="1">
        <f>IF('Month index (i)'!T15=0,0,SUM('Repayment Percentage'!$C15:AN15))</f>
        <v>99.227028797973801</v>
      </c>
      <c r="AO15" s="1">
        <f>IF('Month index (i)'!U15=0,0,SUM('Repayment Percentage'!$C15:AO15))</f>
        <v>99.273909328857485</v>
      </c>
      <c r="AP15" s="1">
        <f>IF('Month index (i)'!V15=0,0,SUM('Repayment Percentage'!$C15:AP15))</f>
        <v>99.309144753393284</v>
      </c>
      <c r="AQ15" s="1">
        <f>IF('Month index (i)'!W15=0,0,SUM('Repayment Percentage'!$C15:AQ15))</f>
        <v>99.334292387970009</v>
      </c>
      <c r="AR15" s="1">
        <f>IF('Month index (i)'!X15=0,0,SUM('Repayment Percentage'!$C15:AR15))</f>
        <v>99.350449210907897</v>
      </c>
      <c r="AS15" s="1">
        <f>IF('Month index (i)'!Y15=0,0,SUM('Repayment Percentage'!$C15:AS15))</f>
        <v>99.358332453713288</v>
      </c>
      <c r="AT15" s="1">
        <f>IF('Month index (i)'!Z15=0,0,SUM('Repayment Percentage'!$C15:AT15))</f>
        <v>0</v>
      </c>
      <c r="AU15" s="1">
        <f>IF('Month index (i)'!AA15=0,0,SUM('Repayment Percentage'!$C15:AU15))</f>
        <v>0</v>
      </c>
      <c r="AV15" s="1">
        <f>IF('Month index (i)'!AB15=0,0,SUM('Repayment Percentage'!$C15:AV15))</f>
        <v>0</v>
      </c>
      <c r="AW15" s="1">
        <f>IF('Month index (i)'!AC15=0,0,SUM('Repayment Percentage'!$C15:AW15))</f>
        <v>0</v>
      </c>
      <c r="AX15" s="1">
        <f>IF('Month index (i)'!AD15=0,0,SUM('Repayment Percentage'!$C15:AX15))</f>
        <v>0</v>
      </c>
      <c r="AY15" s="1">
        <f>IF('Month index (i)'!AE15=0,0,SUM('Repayment Percentage'!$C15:AY15))</f>
        <v>0</v>
      </c>
    </row>
    <row r="16" spans="1:51" x14ac:dyDescent="0.25">
      <c r="A16" t="s">
        <v>15</v>
      </c>
      <c r="B16" s="1">
        <v>25478232.23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13.620056441411906</v>
      </c>
      <c r="R16" s="1">
        <v>45.137514236402737</v>
      </c>
      <c r="S16" s="1">
        <v>51.464484590734891</v>
      </c>
      <c r="T16" s="1">
        <v>56.791739824721745</v>
      </c>
      <c r="U16" s="1">
        <v>61.417174585506949</v>
      </c>
      <c r="V16" s="1">
        <f>SUM('Repayment Percentage'!$C16:V16)</f>
        <v>65.130008236839117</v>
      </c>
      <c r="W16" s="1">
        <f>IF('Month index (i)'!C16=0,0,SUM('Repayment Percentage'!$C16:W16))</f>
        <v>72.884790357147963</v>
      </c>
      <c r="X16" s="1">
        <f>IF('Month index (i)'!D16=0,0,SUM('Repayment Percentage'!$C16:X16))</f>
        <v>78.837475821578323</v>
      </c>
      <c r="Y16" s="1">
        <f>IF('Month index (i)'!E16=0,0,SUM('Repayment Percentage'!$C16:Y16))</f>
        <v>83.384386904427345</v>
      </c>
      <c r="Z16" s="1">
        <f>IF('Month index (i)'!F16=0,0,SUM('Repayment Percentage'!$C16:Z16))</f>
        <v>86.852188762138823</v>
      </c>
      <c r="AA16" s="1">
        <f>IF('Month index (i)'!G16=0,0,SUM('Repayment Percentage'!$C16:AA16))</f>
        <v>89.500326955120542</v>
      </c>
      <c r="AB16" s="1">
        <f>IF('Month index (i)'!H16=0,0,SUM('Repayment Percentage'!$C16:AB16))</f>
        <v>91.52943088933327</v>
      </c>
      <c r="AC16" s="1">
        <f>IF('Month index (i)'!I16=0,0,SUM('Repayment Percentage'!$C16:AC16))</f>
        <v>93.091879273568409</v>
      </c>
      <c r="AD16" s="1">
        <f>IF('Month index (i)'!J16=0,0,SUM('Repayment Percentage'!$C16:AD16))</f>
        <v>94.302125660800215</v>
      </c>
      <c r="AE16" s="1">
        <f>IF('Month index (i)'!K16=0,0,SUM('Repayment Percentage'!$C16:AE16))</f>
        <v>95.245634607195015</v>
      </c>
      <c r="AF16" s="1">
        <f>IF('Month index (i)'!L16=0,0,SUM('Repayment Percentage'!$C16:AF16))</f>
        <v>95.98609556654965</v>
      </c>
      <c r="AG16" s="1">
        <f>IF('Month index (i)'!M16=0,0,SUM('Repayment Percentage'!$C16:AG16))</f>
        <v>96.571005339419798</v>
      </c>
      <c r="AH16" s="1">
        <f>IF('Month index (i)'!N16=0,0,SUM('Repayment Percentage'!$C16:AH16))</f>
        <v>97.035877245383574</v>
      </c>
      <c r="AI16" s="1">
        <f>IF('Month index (i)'!O16=0,0,SUM('Repayment Percentage'!$C16:AI16))</f>
        <v>97.407365751853433</v>
      </c>
      <c r="AJ16" s="1">
        <f>IF('Month index (i)'!P16=0,0,SUM('Repayment Percentage'!$C16:AJ16))</f>
        <v>97.705565808674052</v>
      </c>
      <c r="AK16" s="1">
        <f>IF('Month index (i)'!Q16=0,0,SUM('Repayment Percentage'!$C16:AK16))</f>
        <v>97.945697805590598</v>
      </c>
      <c r="AL16" s="1">
        <f>IF('Month index (i)'!R16=0,0,SUM('Repayment Percentage'!$C16:AL16))</f>
        <v>98.139340862708067</v>
      </c>
      <c r="AM16" s="1">
        <f>IF('Month index (i)'!S16=0,0,SUM('Repayment Percentage'!$C16:AM16))</f>
        <v>98.295336165388619</v>
      </c>
      <c r="AN16" s="1">
        <f>IF('Month index (i)'!T16=0,0,SUM('Repayment Percentage'!$C16:AN16))</f>
        <v>98.420449738409815</v>
      </c>
      <c r="AO16" s="1">
        <f>IF('Month index (i)'!U16=0,0,SUM('Repayment Percentage'!$C16:AO16))</f>
        <v>98.519859615466828</v>
      </c>
      <c r="AP16" s="1">
        <f>IF('Month index (i)'!V16=0,0,SUM('Repayment Percentage'!$C16:AP16))</f>
        <v>98.597514308427336</v>
      </c>
      <c r="AQ16" s="1">
        <f>IF('Month index (i)'!W16=0,0,SUM('Repayment Percentage'!$C16:AQ16))</f>
        <v>98.656396316243658</v>
      </c>
      <c r="AR16" s="1">
        <f>IF('Month index (i)'!X16=0,0,SUM('Repayment Percentage'!$C16:AR16))</f>
        <v>98.698714865322529</v>
      </c>
      <c r="AS16" s="1">
        <f>IF('Month index (i)'!Y16=0,0,SUM('Repayment Percentage'!$C16:AS16))</f>
        <v>98.726045145081216</v>
      </c>
      <c r="AT16" s="1">
        <f>IF('Month index (i)'!Z16=0,0,SUM('Repayment Percentage'!$C16:AT16))</f>
        <v>98.739426243587232</v>
      </c>
      <c r="AU16" s="1">
        <f>IF('Month index (i)'!AA16=0,0,SUM('Repayment Percentage'!$C16:AU16))</f>
        <v>0</v>
      </c>
      <c r="AV16" s="1">
        <f>IF('Month index (i)'!AB16=0,0,SUM('Repayment Percentage'!$C16:AV16))</f>
        <v>0</v>
      </c>
      <c r="AW16" s="1">
        <f>IF('Month index (i)'!AC16=0,0,SUM('Repayment Percentage'!$C16:AW16))</f>
        <v>0</v>
      </c>
      <c r="AX16" s="1">
        <f>IF('Month index (i)'!AD16=0,0,SUM('Repayment Percentage'!$C16:AX16))</f>
        <v>0</v>
      </c>
      <c r="AY16" s="1">
        <f>IF('Month index (i)'!AE16=0,0,SUM('Repayment Percentage'!$C16:AY16))</f>
        <v>0</v>
      </c>
    </row>
    <row r="17" spans="1:51" x14ac:dyDescent="0.25">
      <c r="A17" t="s">
        <v>16</v>
      </c>
      <c r="B17" s="1">
        <v>25878820.949999999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13.564485633956211</v>
      </c>
      <c r="S17" s="1">
        <v>45.923512794349314</v>
      </c>
      <c r="T17" s="1">
        <v>51.967869270334745</v>
      </c>
      <c r="U17" s="1">
        <v>57.231331282888299</v>
      </c>
      <c r="V17" s="1">
        <f>SUM('Repayment Percentage'!$C17:V17)</f>
        <v>61.476475766566949</v>
      </c>
      <c r="W17" s="1">
        <f>IF('Month index (i)'!C17=0,0,SUM('Repayment Percentage'!$C17:W17))</f>
        <v>70.485593206500226</v>
      </c>
      <c r="X17" s="1">
        <f>IF('Month index (i)'!D17=0,0,SUM('Repayment Percentage'!$C17:X17))</f>
        <v>77.344852768461152</v>
      </c>
      <c r="Y17" s="1">
        <f>IF('Month index (i)'!E17=0,0,SUM('Repayment Percentage'!$C17:Y17))</f>
        <v>82.527221308044844</v>
      </c>
      <c r="Z17" s="1">
        <f>IF('Month index (i)'!F17=0,0,SUM('Repayment Percentage'!$C17:Z17))</f>
        <v>86.428577180739495</v>
      </c>
      <c r="AA17" s="1">
        <f>IF('Month index (i)'!G17=0,0,SUM('Repayment Percentage'!$C17:AA17))</f>
        <v>89.365298896766575</v>
      </c>
      <c r="AB17" s="1">
        <f>IF('Month index (i)'!H17=0,0,SUM('Repayment Percentage'!$C17:AB17))</f>
        <v>91.58181316217734</v>
      </c>
      <c r="AC17" s="1">
        <f>IF('Month index (i)'!I17=0,0,SUM('Repayment Percentage'!$C17:AC17))</f>
        <v>93.262622181039418</v>
      </c>
      <c r="AD17" s="1">
        <f>IF('Month index (i)'!J17=0,0,SUM('Repayment Percentage'!$C17:AD17))</f>
        <v>94.544964442648279</v>
      </c>
      <c r="AE17" s="1">
        <f>IF('Month index (i)'!K17=0,0,SUM('Repayment Percentage'!$C17:AE17))</f>
        <v>95.530093588111484</v>
      </c>
      <c r="AF17" s="1">
        <f>IF('Month index (i)'!L17=0,0,SUM('Repayment Percentage'!$C17:AF17))</f>
        <v>96.29246504853792</v>
      </c>
      <c r="AG17" s="1">
        <f>IF('Month index (i)'!M17=0,0,SUM('Repayment Percentage'!$C17:AG17))</f>
        <v>96.886833926104543</v>
      </c>
      <c r="AH17" s="1">
        <f>IF('Month index (i)'!N17=0,0,SUM('Repayment Percentage'!$C17:AH17))</f>
        <v>97.353567153378208</v>
      </c>
      <c r="AI17" s="1">
        <f>IF('Month index (i)'!O17=0,0,SUM('Repayment Percentage'!$C17:AI17))</f>
        <v>97.72254477957712</v>
      </c>
      <c r="AJ17" s="1">
        <f>IF('Month index (i)'!P17=0,0,SUM('Repayment Percentage'!$C17:AJ17))</f>
        <v>98.015995101214401</v>
      </c>
      <c r="AK17" s="1">
        <f>IF('Month index (i)'!Q17=0,0,SUM('Repayment Percentage'!$C17:AK17))</f>
        <v>98.250544712117943</v>
      </c>
      <c r="AL17" s="1">
        <f>IF('Month index (i)'!R17=0,0,SUM('Repayment Percentage'!$C17:AL17))</f>
        <v>98.438698868889915</v>
      </c>
      <c r="AM17" s="1">
        <f>IF('Month index (i)'!S17=0,0,SUM('Repayment Percentage'!$C17:AM17))</f>
        <v>98.589911568980284</v>
      </c>
      <c r="AN17" s="1">
        <f>IF('Month index (i)'!T17=0,0,SUM('Repayment Percentage'!$C17:AN17))</f>
        <v>98.711360945566682</v>
      </c>
      <c r="AO17" s="1">
        <f>IF('Month index (i)'!U17=0,0,SUM('Repayment Percentage'!$C17:AO17))</f>
        <v>98.808512873634655</v>
      </c>
      <c r="AP17" s="1">
        <f>IF('Month index (i)'!V17=0,0,SUM('Repayment Percentage'!$C17:AP17))</f>
        <v>98.885531871459989</v>
      </c>
      <c r="AQ17" s="1">
        <f>IF('Month index (i)'!W17=0,0,SUM('Repayment Percentage'!$C17:AQ17))</f>
        <v>98.945581293470951</v>
      </c>
      <c r="AR17" s="1">
        <f>IF('Month index (i)'!X17=0,0,SUM('Repayment Percentage'!$C17:AR17))</f>
        <v>98.991042628849371</v>
      </c>
      <c r="AS17" s="1">
        <f>IF('Month index (i)'!Y17=0,0,SUM('Repayment Percentage'!$C17:AS17))</f>
        <v>99.023675048232988</v>
      </c>
      <c r="AT17" s="1">
        <f>IF('Month index (i)'!Z17=0,0,SUM('Repayment Percentage'!$C17:AT17))</f>
        <v>99.04473014719099</v>
      </c>
      <c r="AU17" s="1">
        <f>IF('Month index (i)'!AA17=0,0,SUM('Repayment Percentage'!$C17:AU17))</f>
        <v>99.05503237474764</v>
      </c>
      <c r="AV17" s="1">
        <f>IF('Month index (i)'!AB17=0,0,SUM('Repayment Percentage'!$C17:AV17))</f>
        <v>0</v>
      </c>
      <c r="AW17" s="1">
        <f>IF('Month index (i)'!AC17=0,0,SUM('Repayment Percentage'!$C17:AW17))</f>
        <v>0</v>
      </c>
      <c r="AX17" s="1">
        <f>IF('Month index (i)'!AD17=0,0,SUM('Repayment Percentage'!$C17:AX17))</f>
        <v>0</v>
      </c>
      <c r="AY17" s="1">
        <f>IF('Month index (i)'!AE17=0,0,SUM('Repayment Percentage'!$C17:AY17))</f>
        <v>0</v>
      </c>
    </row>
    <row r="18" spans="1:51" x14ac:dyDescent="0.25">
      <c r="A18" t="s">
        <v>17</v>
      </c>
      <c r="B18" s="1">
        <v>25887161.41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15.362087240912366</v>
      </c>
      <c r="T18" s="1">
        <v>42.655451422860352</v>
      </c>
      <c r="U18" s="1">
        <v>48.00745444110089</v>
      </c>
      <c r="V18" s="1">
        <f>SUM('Repayment Percentage'!$C18:V18)</f>
        <v>52.314677092284569</v>
      </c>
      <c r="W18" s="1">
        <f>IF('Month index (i)'!C18=0,0,SUM('Repayment Percentage'!$C18:W18))</f>
        <v>61.755674160947933</v>
      </c>
      <c r="X18" s="1">
        <f>IF('Month index (i)'!D18=0,0,SUM('Repayment Percentage'!$C18:X18))</f>
        <v>69.306341382561214</v>
      </c>
      <c r="Y18" s="1">
        <f>IF('Month index (i)'!E18=0,0,SUM('Repayment Percentage'!$C18:Y18))</f>
        <v>75.299325833267702</v>
      </c>
      <c r="Z18" s="1">
        <f>IF('Month index (i)'!F18=0,0,SUM('Repayment Percentage'!$C18:Z18))</f>
        <v>80.032685656419289</v>
      </c>
      <c r="AA18" s="1">
        <f>IF('Month index (i)'!G18=0,0,SUM('Repayment Percentage'!$C18:AA18))</f>
        <v>83.762327275127987</v>
      </c>
      <c r="AB18" s="1">
        <f>IF('Month index (i)'!H18=0,0,SUM('Repayment Percentage'!$C18:AB18))</f>
        <v>86.700600372777672</v>
      </c>
      <c r="AC18" s="1">
        <f>IF('Month index (i)'!I18=0,0,SUM('Repayment Percentage'!$C18:AC18))</f>
        <v>89.019172461678437</v>
      </c>
      <c r="AD18" s="1">
        <f>IF('Month index (i)'!J18=0,0,SUM('Repayment Percentage'!$C18:AD18))</f>
        <v>90.854202221397159</v>
      </c>
      <c r="AE18" s="1">
        <f>IF('Month index (i)'!K18=0,0,SUM('Repayment Percentage'!$C18:AE18))</f>
        <v>92.312270349667259</v>
      </c>
      <c r="AF18" s="1">
        <f>IF('Month index (i)'!L18=0,0,SUM('Repayment Percentage'!$C18:AF18))</f>
        <v>93.476102722629435</v>
      </c>
      <c r="AG18" s="1">
        <f>IF('Month index (i)'!M18=0,0,SUM('Repayment Percentage'!$C18:AG18))</f>
        <v>94.409603681050768</v>
      </c>
      <c r="AH18" s="1">
        <f>IF('Month index (i)'!N18=0,0,SUM('Repayment Percentage'!$C18:AH18))</f>
        <v>95.162039575064384</v>
      </c>
      <c r="AI18" s="1">
        <f>IF('Month index (i)'!O18=0,0,SUM('Repayment Percentage'!$C18:AI18))</f>
        <v>95.771392781987473</v>
      </c>
      <c r="AJ18" s="1">
        <f>IF('Month index (i)'!P18=0,0,SUM('Repayment Percentage'!$C18:AJ18))</f>
        <v>96.26698852346054</v>
      </c>
      <c r="AK18" s="1">
        <f>IF('Month index (i)'!Q18=0,0,SUM('Repayment Percentage'!$C18:AK18))</f>
        <v>96.67152149871248</v>
      </c>
      <c r="AL18" s="1">
        <f>IF('Month index (i)'!R18=0,0,SUM('Repayment Percentage'!$C18:AL18))</f>
        <v>97.002604954037594</v>
      </c>
      <c r="AM18" s="1">
        <f>IF('Month index (i)'!S18=0,0,SUM('Repayment Percentage'!$C18:AM18))</f>
        <v>97.27394831000521</v>
      </c>
      <c r="AN18" s="1">
        <f>IF('Month index (i)'!T18=0,0,SUM('Repayment Percentage'!$C18:AN18))</f>
        <v>97.496249900190037</v>
      </c>
      <c r="AO18" s="1">
        <f>IF('Month index (i)'!U18=0,0,SUM('Repayment Percentage'!$C18:AO18))</f>
        <v>97.677872956437</v>
      </c>
      <c r="AP18" s="1">
        <f>IF('Month index (i)'!V18=0,0,SUM('Repayment Percentage'!$C18:AP18))</f>
        <v>97.825357297189299</v>
      </c>
      <c r="AQ18" s="1">
        <f>IF('Month index (i)'!W18=0,0,SUM('Repayment Percentage'!$C18:AQ18))</f>
        <v>97.943806529251333</v>
      </c>
      <c r="AR18" s="1">
        <f>IF('Month index (i)'!X18=0,0,SUM('Repayment Percentage'!$C18:AR18))</f>
        <v>98.037180686411816</v>
      </c>
      <c r="AS18" s="1">
        <f>IF('Month index (i)'!Y18=0,0,SUM('Repayment Percentage'!$C18:AS18))</f>
        <v>98.108516637152235</v>
      </c>
      <c r="AT18" s="1">
        <f>IF('Month index (i)'!Z18=0,0,SUM('Repayment Percentage'!$C18:AT18))</f>
        <v>98.16009281903608</v>
      </c>
      <c r="AU18" s="1">
        <f>IF('Month index (i)'!AA18=0,0,SUM('Repayment Percentage'!$C18:AU18))</f>
        <v>98.19355047473546</v>
      </c>
      <c r="AV18" s="1">
        <f>IF('Month index (i)'!AB18=0,0,SUM('Repayment Percentage'!$C18:AV18))</f>
        <v>98.209980223569531</v>
      </c>
      <c r="AW18" s="1">
        <f>IF('Month index (i)'!AC18=0,0,SUM('Repayment Percentage'!$C18:AW18))</f>
        <v>0</v>
      </c>
      <c r="AX18" s="1">
        <f>IF('Month index (i)'!AD18=0,0,SUM('Repayment Percentage'!$C18:AX18))</f>
        <v>0</v>
      </c>
      <c r="AY18" s="1">
        <f>IF('Month index (i)'!AE18=0,0,SUM('Repayment Percentage'!$C18:AY18))</f>
        <v>0</v>
      </c>
    </row>
    <row r="19" spans="1:51" x14ac:dyDescent="0.25">
      <c r="A19" t="s">
        <v>18</v>
      </c>
      <c r="B19" s="1">
        <v>27699586.460000001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13.240913236363166</v>
      </c>
      <c r="U19" s="1">
        <v>44.839604222741158</v>
      </c>
      <c r="V19" s="1">
        <f>SUM('Repayment Percentage'!$C19:V19)</f>
        <v>50.267644392839784</v>
      </c>
      <c r="W19" s="1">
        <f>IF('Month index (i)'!C19=0,0,SUM('Repayment Percentage'!$C19:W19))</f>
        <v>61.956029701323992</v>
      </c>
      <c r="X19" s="1">
        <f>IF('Month index (i)'!D19=0,0,SUM('Repayment Percentage'!$C19:X19))</f>
        <v>70.96052506096413</v>
      </c>
      <c r="Y19" s="1">
        <f>IF('Month index (i)'!E19=0,0,SUM('Repayment Percentage'!$C19:Y19))</f>
        <v>77.808576325673499</v>
      </c>
      <c r="Z19" s="1">
        <f>IF('Month index (i)'!F19=0,0,SUM('Repayment Percentage'!$C19:Z19))</f>
        <v>82.972440859533862</v>
      </c>
      <c r="AA19" s="1">
        <f>IF('Month index (i)'!G19=0,0,SUM('Repayment Percentage'!$C19:AA19))</f>
        <v>86.849583852892067</v>
      </c>
      <c r="AB19" s="1">
        <f>IF('Month index (i)'!H19=0,0,SUM('Repayment Percentage'!$C19:AB19))</f>
        <v>89.7587258970199</v>
      </c>
      <c r="AC19" s="1">
        <f>IF('Month index (i)'!I19=0,0,SUM('Repayment Percentage'!$C19:AC19))</f>
        <v>91.946487582080749</v>
      </c>
      <c r="AD19" s="1">
        <f>IF('Month index (i)'!J19=0,0,SUM('Repayment Percentage'!$C19:AD19))</f>
        <v>93.599047544616667</v>
      </c>
      <c r="AE19" s="1">
        <f>IF('Month index (i)'!K19=0,0,SUM('Repayment Percentage'!$C19:AE19))</f>
        <v>94.854754227701534</v>
      </c>
      <c r="AF19" s="1">
        <f>IF('Month index (i)'!L19=0,0,SUM('Repayment Percentage'!$C19:AF19))</f>
        <v>95.815497777516768</v>
      </c>
      <c r="AG19" s="1">
        <f>IF('Month index (i)'!M19=0,0,SUM('Repayment Percentage'!$C19:AG19))</f>
        <v>96.556026124741251</v>
      </c>
      <c r="AH19" s="1">
        <f>IF('Month index (i)'!N19=0,0,SUM('Repayment Percentage'!$C19:AH19))</f>
        <v>97.131160506997077</v>
      </c>
      <c r="AI19" s="1">
        <f>IF('Month index (i)'!O19=0,0,SUM('Repayment Percentage'!$C19:AI19))</f>
        <v>97.581198316193294</v>
      </c>
      <c r="AJ19" s="1">
        <f>IF('Month index (i)'!P19=0,0,SUM('Repayment Percentage'!$C19:AJ19))</f>
        <v>97.935878139798874</v>
      </c>
      <c r="AK19" s="1">
        <f>IF('Month index (i)'!Q19=0,0,SUM('Repayment Percentage'!$C19:AK19))</f>
        <v>98.217256985148182</v>
      </c>
      <c r="AL19" s="1">
        <f>IF('Month index (i)'!R19=0,0,SUM('Repayment Percentage'!$C19:AL19))</f>
        <v>98.441786757999537</v>
      </c>
      <c r="AM19" s="1">
        <f>IF('Month index (i)'!S19=0,0,SUM('Repayment Percentage'!$C19:AM19))</f>
        <v>98.621810463556869</v>
      </c>
      <c r="AN19" s="1">
        <f>IF('Month index (i)'!T19=0,0,SUM('Repayment Percentage'!$C19:AN19))</f>
        <v>98.766641327994805</v>
      </c>
      <c r="AO19" s="1">
        <f>IF('Month index (i)'!U19=0,0,SUM('Repayment Percentage'!$C19:AO19))</f>
        <v>98.883343116803104</v>
      </c>
      <c r="AP19" s="1">
        <f>IF('Month index (i)'!V19=0,0,SUM('Repayment Percentage'!$C19:AP19))</f>
        <v>98.977296356853856</v>
      </c>
      <c r="AQ19" s="1">
        <f>IF('Month index (i)'!W19=0,0,SUM('Repayment Percentage'!$C19:AQ19))</f>
        <v>99.052610755766693</v>
      </c>
      <c r="AR19" s="1">
        <f>IF('Month index (i)'!X19=0,0,SUM('Repayment Percentage'!$C19:AR19))</f>
        <v>99.112426624679443</v>
      </c>
      <c r="AS19" s="1">
        <f>IF('Month index (i)'!Y19=0,0,SUM('Repayment Percentage'!$C19:AS19))</f>
        <v>99.159135679786985</v>
      </c>
      <c r="AT19" s="1">
        <f>IF('Month index (i)'!Z19=0,0,SUM('Repayment Percentage'!$C19:AT19))</f>
        <v>99.194542784201076</v>
      </c>
      <c r="AU19" s="1">
        <f>IF('Month index (i)'!AA19=0,0,SUM('Repayment Percentage'!$C19:AU19))</f>
        <v>99.219983933362158</v>
      </c>
      <c r="AV19" s="1">
        <f>IF('Month index (i)'!AB19=0,0,SUM('Repayment Percentage'!$C19:AV19))</f>
        <v>99.236411320293058</v>
      </c>
      <c r="AW19" s="1">
        <f>IF('Month index (i)'!AC19=0,0,SUM('Repayment Percentage'!$C19:AW19))</f>
        <v>99.244453097811672</v>
      </c>
      <c r="AX19" s="1">
        <f>IF('Month index (i)'!AD19=0,0,SUM('Repayment Percentage'!$C19:AX19))</f>
        <v>0</v>
      </c>
      <c r="AY19" s="1">
        <f>IF('Month index (i)'!AE19=0,0,SUM('Repayment Percentage'!$C19:AY19))</f>
        <v>0</v>
      </c>
    </row>
    <row r="20" spans="1:51" x14ac:dyDescent="0.25">
      <c r="A20" t="s">
        <v>19</v>
      </c>
      <c r="B20" s="1">
        <v>29872889.68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14.675455996930525</v>
      </c>
      <c r="V20" s="1">
        <f>SUM('Repayment Percentage'!$C20:V20)</f>
        <v>42.737773234397061</v>
      </c>
      <c r="W20" s="1">
        <f>IF('Month index (i)'!C20=0,0,SUM('Repayment Percentage'!$C20:W20))</f>
        <v>54.753225390908568</v>
      </c>
      <c r="X20" s="1">
        <f>IF('Month index (i)'!D20=0,0,SUM('Repayment Percentage'!$C20:X20))</f>
        <v>64.339784892086868</v>
      </c>
      <c r="Y20" s="1">
        <f>IF('Month index (i)'!E20=0,0,SUM('Repayment Percentage'!$C20:Y20))</f>
        <v>71.89712558291744</v>
      </c>
      <c r="Z20" s="1">
        <f>IF('Month index (i)'!F20=0,0,SUM('Repayment Percentage'!$C20:Z20))</f>
        <v>77.801868922492361</v>
      </c>
      <c r="AA20" s="1">
        <f>IF('Month index (i)'!G20=0,0,SUM('Repayment Percentage'!$C20:AA20))</f>
        <v>82.389097285821791</v>
      </c>
      <c r="AB20" s="1">
        <f>IF('Month index (i)'!H20=0,0,SUM('Repayment Percentage'!$C20:AB20))</f>
        <v>85.943121264496668</v>
      </c>
      <c r="AC20" s="1">
        <f>IF('Month index (i)'!I20=0,0,SUM('Repayment Percentage'!$C20:AC20))</f>
        <v>88.696306551618989</v>
      </c>
      <c r="AD20" s="1">
        <f>IF('Month index (i)'!J20=0,0,SUM('Repayment Percentage'!$C20:AD20))</f>
        <v>90.833289025795708</v>
      </c>
      <c r="AE20" s="1">
        <f>IF('Month index (i)'!K20=0,0,SUM('Repayment Percentage'!$C20:AE20))</f>
        <v>92.497857443161095</v>
      </c>
      <c r="AF20" s="1">
        <f>IF('Month index (i)'!L20=0,0,SUM('Repayment Percentage'!$C20:AF20))</f>
        <v>93.800491321484969</v>
      </c>
      <c r="AG20" s="1">
        <f>IF('Month index (i)'!M20=0,0,SUM('Repayment Percentage'!$C20:AG20))</f>
        <v>94.825381376842458</v>
      </c>
      <c r="AH20" s="1">
        <f>IF('Month index (i)'!N20=0,0,SUM('Repayment Percentage'!$C20:AH20))</f>
        <v>95.636414561635505</v>
      </c>
      <c r="AI20" s="1">
        <f>IF('Month index (i)'!O20=0,0,SUM('Repayment Percentage'!$C20:AI20))</f>
        <v>96.282010102892542</v>
      </c>
      <c r="AJ20" s="1">
        <f>IF('Month index (i)'!P20=0,0,SUM('Repayment Percentage'!$C20:AJ20))</f>
        <v>96.79889745689124</v>
      </c>
      <c r="AK20" s="1">
        <f>IF('Month index (i)'!Q20=0,0,SUM('Repayment Percentage'!$C20:AK20))</f>
        <v>97.215005451300556</v>
      </c>
      <c r="AL20" s="1">
        <f>IF('Month index (i)'!R20=0,0,SUM('Repayment Percentage'!$C20:AL20))</f>
        <v>97.551642925585966</v>
      </c>
      <c r="AM20" s="1">
        <f>IF('Month index (i)'!S20=0,0,SUM('Repayment Percentage'!$C20:AM20))</f>
        <v>97.82513219380138</v>
      </c>
      <c r="AN20" s="1">
        <f>IF('Month index (i)'!T20=0,0,SUM('Repayment Percentage'!$C20:AN20))</f>
        <v>98.048028005169215</v>
      </c>
      <c r="AO20" s="1">
        <f>IF('Month index (i)'!U20=0,0,SUM('Repayment Percentage'!$C20:AO20))</f>
        <v>98.230026077794321</v>
      </c>
      <c r="AP20" s="1">
        <f>IF('Month index (i)'!V20=0,0,SUM('Repayment Percentage'!$C20:AP20))</f>
        <v>98.378640569514545</v>
      </c>
      <c r="AQ20" s="1">
        <f>IF('Month index (i)'!W20=0,0,SUM('Repayment Percentage'!$C20:AQ20))</f>
        <v>98.499709968879301</v>
      </c>
      <c r="AR20" s="1">
        <f>IF('Month index (i)'!X20=0,0,SUM('Repayment Percentage'!$C20:AR20))</f>
        <v>98.597775522154606</v>
      </c>
      <c r="AS20" s="1">
        <f>IF('Month index (i)'!Y20=0,0,SUM('Repayment Percentage'!$C20:AS20))</f>
        <v>98.676364710178476</v>
      </c>
      <c r="AT20" s="1">
        <f>IF('Month index (i)'!Z20=0,0,SUM('Repayment Percentage'!$C20:AT20))</f>
        <v>98.738203647413243</v>
      </c>
      <c r="AU20" s="1">
        <f>IF('Month index (i)'!AA20=0,0,SUM('Repayment Percentage'!$C20:AU20))</f>
        <v>98.785375883407411</v>
      </c>
      <c r="AV20" s="1">
        <f>IF('Month index (i)'!AB20=0,0,SUM('Repayment Percentage'!$C20:AV20))</f>
        <v>98.819440367105244</v>
      </c>
      <c r="AW20" s="1">
        <f>IF('Month index (i)'!AC20=0,0,SUM('Repayment Percentage'!$C20:AW20))</f>
        <v>98.84151783961083</v>
      </c>
      <c r="AX20" s="1">
        <f>IF('Month index (i)'!AD20=0,0,SUM('Repayment Percentage'!$C20:AX20))</f>
        <v>98.852352312454457</v>
      </c>
      <c r="AY20" s="1">
        <f>IF('Month index (i)'!AE20=0,0,SUM('Repayment Percentage'!$C20:AY20))</f>
        <v>0</v>
      </c>
    </row>
    <row r="21" spans="1:51" x14ac:dyDescent="0.25">
      <c r="A21" t="s">
        <v>20</v>
      </c>
      <c r="B21" s="1">
        <v>30482978.52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f>SUM('Repayment Percentage'!$C21:V21)</f>
        <v>14.348437004377089</v>
      </c>
      <c r="W21" s="1">
        <f>IF('Month index (i)'!C21=0,0,SUM('Repayment Percentage'!$C21:W21))</f>
        <v>43.045311013131268</v>
      </c>
      <c r="X21" s="1">
        <f>IF('Month index (i)'!D21=0,0,SUM('Repayment Percentage'!$C21:X21))</f>
        <v>55.278730636358134</v>
      </c>
      <c r="Y21" s="1">
        <f>IF('Month index (i)'!E21=0,0,SUM('Repayment Percentage'!$C21:Y21))</f>
        <v>64.985455265988108</v>
      </c>
      <c r="Z21" s="1">
        <f>IF('Month index (i)'!F21=0,0,SUM('Repayment Percentage'!$C21:Z21))</f>
        <v>72.590752399961474</v>
      </c>
      <c r="AA21" s="1">
        <f>IF('Month index (i)'!G21=0,0,SUM('Repayment Percentage'!$C21:AA21))</f>
        <v>78.494301246918667</v>
      </c>
      <c r="AB21" s="1">
        <f>IF('Month index (i)'!H21=0,0,SUM('Repayment Percentage'!$C21:AB21))</f>
        <v>83.049946919408185</v>
      </c>
      <c r="AC21" s="1">
        <f>IF('Month index (i)'!I21=0,0,SUM('Repayment Percentage'!$C21:AC21))</f>
        <v>86.555951461234756</v>
      </c>
      <c r="AD21" s="1">
        <f>IF('Month index (i)'!J21=0,0,SUM('Repayment Percentage'!$C21:AD21))</f>
        <v>89.254239796110255</v>
      </c>
      <c r="AE21" s="1">
        <f>IF('Month index (i)'!K21=0,0,SUM('Repayment Percentage'!$C21:AE21))</f>
        <v>91.33549753613211</v>
      </c>
      <c r="AF21" s="1">
        <f>IF('Month index (i)'!L21=0,0,SUM('Repayment Percentage'!$C21:AF21))</f>
        <v>92.947017313334001</v>
      </c>
      <c r="AG21" s="1">
        <f>IF('Month index (i)'!M21=0,0,SUM('Repayment Percentage'!$C21:AG21))</f>
        <v>94.201070244578645</v>
      </c>
      <c r="AH21" s="1">
        <f>IF('Month index (i)'!N21=0,0,SUM('Repayment Percentage'!$C21:AH21))</f>
        <v>95.182559747848089</v>
      </c>
      <c r="AI21" s="1">
        <f>IF('Month index (i)'!O21=0,0,SUM('Repayment Percentage'!$C21:AI21))</f>
        <v>95.955448651673478</v>
      </c>
      <c r="AJ21" s="1">
        <f>IF('Month index (i)'!P21=0,0,SUM('Repayment Percentage'!$C21:AJ21))</f>
        <v>96.567885291811493</v>
      </c>
      <c r="AK21" s="1">
        <f>IF('Month index (i)'!Q21=0,0,SUM('Repayment Percentage'!$C21:AK21))</f>
        <v>97.056162431577619</v>
      </c>
      <c r="AL21" s="1">
        <f>IF('Month index (i)'!R21=0,0,SUM('Repayment Percentage'!$C21:AL21))</f>
        <v>97.447714031466816</v>
      </c>
      <c r="AM21" s="1">
        <f>IF('Month index (i)'!S21=0,0,SUM('Repayment Percentage'!$C21:AM21))</f>
        <v>97.763356468583538</v>
      </c>
      <c r="AN21" s="1">
        <f>IF('Month index (i)'!T21=0,0,SUM('Repayment Percentage'!$C21:AN21))</f>
        <v>98.018953517380325</v>
      </c>
      <c r="AO21" s="1">
        <f>IF('Month index (i)'!U21=0,0,SUM('Repayment Percentage'!$C21:AO21))</f>
        <v>98.226649510538948</v>
      </c>
      <c r="AP21" s="1">
        <f>IF('Month index (i)'!V21=0,0,SUM('Repayment Percentage'!$C21:AP21))</f>
        <v>98.395782167671214</v>
      </c>
      <c r="AQ21" s="1">
        <f>IF('Month index (i)'!W21=0,0,SUM('Repayment Percentage'!$C21:AQ21))</f>
        <v>98.533559007916111</v>
      </c>
      <c r="AR21" s="1">
        <f>IF('Month index (i)'!X21=0,0,SUM('Repayment Percentage'!$C21:AR21))</f>
        <v>98.645559553818615</v>
      </c>
      <c r="AS21" s="1">
        <f>IF('Month index (i)'!Y21=0,0,SUM('Repayment Percentage'!$C21:AS21))</f>
        <v>98.736109027170613</v>
      </c>
      <c r="AT21" s="1">
        <f>IF('Month index (i)'!Z21=0,0,SUM('Repayment Percentage'!$C21:AT21))</f>
        <v>98.808556939452373</v>
      </c>
      <c r="AU21" s="1">
        <f>IF('Month index (i)'!AA21=0,0,SUM('Repayment Percentage'!$C21:AU21))</f>
        <v>98.865484921760824</v>
      </c>
      <c r="AV21" s="1">
        <f>IF('Month index (i)'!AB21=0,0,SUM('Repayment Percentage'!$C21:AV21))</f>
        <v>98.908861504116373</v>
      </c>
      <c r="AW21" s="1">
        <f>IF('Month index (i)'!AC21=0,0,SUM('Repayment Percentage'!$C21:AW21))</f>
        <v>98.940156697467017</v>
      </c>
      <c r="AX21" s="1">
        <f>IF('Month index (i)'!AD21=0,0,SUM('Repayment Percentage'!$C21:AX21))</f>
        <v>98.960425664148303</v>
      </c>
      <c r="AY21" s="1">
        <f>IF('Month index (i)'!AE21=0,0,SUM('Repayment Percentage'!$C21:AY21))</f>
        <v>98.9703681195071</v>
      </c>
    </row>
    <row r="22" spans="1:51" x14ac:dyDescent="0.25"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8B828-432B-42D3-8B77-645358BD4004}">
  <dimension ref="A1:AE21"/>
  <sheetViews>
    <sheetView tabSelected="1" topLeftCell="F1" zoomScale="70" zoomScaleNormal="100" workbookViewId="0">
      <selection activeCell="R27" sqref="R27:R28"/>
    </sheetView>
  </sheetViews>
  <sheetFormatPr defaultRowHeight="15" x14ac:dyDescent="0.25"/>
  <cols>
    <col min="1" max="1" width="12.42578125" bestFit="1" customWidth="1"/>
    <col min="2" max="2" width="19.5703125" bestFit="1" customWidth="1"/>
    <col min="3" max="3" width="11.140625" bestFit="1" customWidth="1"/>
    <col min="4" max="4" width="12" bestFit="1" customWidth="1"/>
    <col min="5" max="5" width="11.5703125" bestFit="1" customWidth="1"/>
    <col min="6" max="6" width="12" bestFit="1" customWidth="1"/>
    <col min="7" max="7" width="11.5703125" bestFit="1" customWidth="1"/>
    <col min="8" max="8" width="12" bestFit="1" customWidth="1"/>
    <col min="9" max="10" width="11.5703125" bestFit="1" customWidth="1"/>
    <col min="11" max="11" width="12" bestFit="1" customWidth="1"/>
    <col min="12" max="12" width="11.140625" bestFit="1" customWidth="1"/>
    <col min="13" max="13" width="11.140625" customWidth="1"/>
    <col min="14" max="14" width="11.140625" bestFit="1" customWidth="1"/>
    <col min="15" max="15" width="11.5703125" bestFit="1" customWidth="1"/>
    <col min="16" max="16" width="12.42578125" bestFit="1" customWidth="1"/>
    <col min="17" max="17" width="12" bestFit="1" customWidth="1"/>
    <col min="18" max="18" width="12.42578125" bestFit="1" customWidth="1"/>
    <col min="19" max="19" width="12" bestFit="1" customWidth="1"/>
    <col min="20" max="20" width="12.42578125" bestFit="1" customWidth="1"/>
    <col min="21" max="22" width="12" bestFit="1" customWidth="1"/>
    <col min="23" max="23" width="12.42578125" bestFit="1" customWidth="1"/>
    <col min="24" max="27" width="11.5703125" bestFit="1" customWidth="1"/>
    <col min="28" max="28" width="12.42578125" bestFit="1" customWidth="1"/>
    <col min="29" max="29" width="12" bestFit="1" customWidth="1"/>
    <col min="30" max="30" width="12.42578125" bestFit="1" customWidth="1"/>
    <col min="31" max="31" width="12" bestFit="1" customWidth="1"/>
  </cols>
  <sheetData>
    <row r="1" spans="1:31" x14ac:dyDescent="0.25">
      <c r="B1" t="s">
        <v>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35</v>
      </c>
      <c r="R1" s="2" t="s">
        <v>36</v>
      </c>
      <c r="S1" s="2" t="s">
        <v>37</v>
      </c>
      <c r="T1" s="2" t="s">
        <v>38</v>
      </c>
      <c r="U1" s="2" t="s">
        <v>39</v>
      </c>
      <c r="V1" s="2" t="s">
        <v>40</v>
      </c>
      <c r="W1" s="2" t="s">
        <v>41</v>
      </c>
      <c r="X1" s="2" t="s">
        <v>42</v>
      </c>
      <c r="Y1" s="2" t="s">
        <v>43</v>
      </c>
      <c r="Z1" s="2" t="s">
        <v>44</v>
      </c>
      <c r="AA1" s="2" t="s">
        <v>45</v>
      </c>
      <c r="AB1" s="2" t="s">
        <v>46</v>
      </c>
      <c r="AC1" s="2" t="s">
        <v>47</v>
      </c>
      <c r="AD1" s="2" t="s">
        <v>48</v>
      </c>
      <c r="AE1" s="2" t="s">
        <v>49</v>
      </c>
    </row>
    <row r="2" spans="1:31" x14ac:dyDescent="0.25">
      <c r="A2" s="2" t="s">
        <v>1</v>
      </c>
      <c r="B2" s="1">
        <v>10018746.17</v>
      </c>
      <c r="C2" s="14">
        <v>21</v>
      </c>
      <c r="D2" s="14">
        <v>22</v>
      </c>
      <c r="E2" s="14">
        <v>23</v>
      </c>
      <c r="F2" s="14">
        <v>24</v>
      </c>
      <c r="G2" s="14">
        <v>25</v>
      </c>
      <c r="H2" s="14">
        <v>26</v>
      </c>
      <c r="I2" s="14">
        <v>27</v>
      </c>
      <c r="J2" s="14">
        <v>28</v>
      </c>
      <c r="K2" s="14">
        <v>29</v>
      </c>
      <c r="L2" s="14">
        <v>30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</row>
    <row r="3" spans="1:31" x14ac:dyDescent="0.25">
      <c r="A3" s="2" t="s">
        <v>2</v>
      </c>
      <c r="B3" s="1">
        <v>10868379.039999999</v>
      </c>
      <c r="C3" s="14">
        <v>20</v>
      </c>
      <c r="D3" s="14">
        <v>21</v>
      </c>
      <c r="E3" s="14">
        <v>22</v>
      </c>
      <c r="F3" s="14">
        <v>23</v>
      </c>
      <c r="G3" s="14">
        <v>24</v>
      </c>
      <c r="H3" s="14">
        <v>25</v>
      </c>
      <c r="I3" s="14">
        <v>26</v>
      </c>
      <c r="J3" s="14">
        <v>27</v>
      </c>
      <c r="K3" s="14">
        <v>28</v>
      </c>
      <c r="L3" s="14">
        <v>29</v>
      </c>
      <c r="M3" s="14">
        <v>30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</row>
    <row r="4" spans="1:31" x14ac:dyDescent="0.25">
      <c r="A4" s="2" t="s">
        <v>3</v>
      </c>
      <c r="B4" s="1">
        <v>10733932.609999999</v>
      </c>
      <c r="C4" s="14">
        <v>19</v>
      </c>
      <c r="D4" s="14">
        <v>20</v>
      </c>
      <c r="E4" s="14">
        <v>21</v>
      </c>
      <c r="F4" s="14">
        <v>22</v>
      </c>
      <c r="G4" s="14">
        <v>23</v>
      </c>
      <c r="H4" s="14">
        <v>24</v>
      </c>
      <c r="I4" s="14">
        <v>25</v>
      </c>
      <c r="J4" s="14">
        <v>26</v>
      </c>
      <c r="K4" s="14">
        <v>27</v>
      </c>
      <c r="L4" s="14">
        <v>28</v>
      </c>
      <c r="M4" s="14">
        <v>29</v>
      </c>
      <c r="N4" s="14">
        <v>30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</row>
    <row r="5" spans="1:31" x14ac:dyDescent="0.25">
      <c r="A5" s="2" t="s">
        <v>4</v>
      </c>
      <c r="B5" s="1">
        <v>12558727.02</v>
      </c>
      <c r="C5" s="14">
        <v>18</v>
      </c>
      <c r="D5" s="14">
        <v>19</v>
      </c>
      <c r="E5" s="14">
        <v>20</v>
      </c>
      <c r="F5" s="14">
        <v>21</v>
      </c>
      <c r="G5" s="14">
        <v>22</v>
      </c>
      <c r="H5" s="14">
        <v>23</v>
      </c>
      <c r="I5" s="14">
        <v>24</v>
      </c>
      <c r="J5" s="14">
        <v>25</v>
      </c>
      <c r="K5" s="14">
        <v>26</v>
      </c>
      <c r="L5" s="14">
        <v>27</v>
      </c>
      <c r="M5" s="14">
        <v>28</v>
      </c>
      <c r="N5" s="14">
        <v>29</v>
      </c>
      <c r="O5" s="14">
        <v>30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</row>
    <row r="6" spans="1:31" x14ac:dyDescent="0.25">
      <c r="A6" s="2" t="s">
        <v>5</v>
      </c>
      <c r="B6" s="1">
        <v>14505071.439999999</v>
      </c>
      <c r="C6" s="14">
        <v>17</v>
      </c>
      <c r="D6" s="14">
        <v>18</v>
      </c>
      <c r="E6" s="14">
        <v>19</v>
      </c>
      <c r="F6" s="14">
        <v>20</v>
      </c>
      <c r="G6" s="14">
        <v>21</v>
      </c>
      <c r="H6" s="14">
        <v>22</v>
      </c>
      <c r="I6" s="14">
        <v>23</v>
      </c>
      <c r="J6" s="14">
        <v>24</v>
      </c>
      <c r="K6" s="14">
        <v>25</v>
      </c>
      <c r="L6" s="14">
        <v>26</v>
      </c>
      <c r="M6" s="14">
        <v>27</v>
      </c>
      <c r="N6" s="14">
        <v>28</v>
      </c>
      <c r="O6" s="14">
        <v>29</v>
      </c>
      <c r="P6" s="14">
        <v>30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</row>
    <row r="7" spans="1:31" x14ac:dyDescent="0.25">
      <c r="A7" s="2" t="s">
        <v>6</v>
      </c>
      <c r="B7" s="1">
        <v>15652952.199999999</v>
      </c>
      <c r="C7" s="14">
        <v>16</v>
      </c>
      <c r="D7" s="14">
        <v>17</v>
      </c>
      <c r="E7" s="14">
        <v>18</v>
      </c>
      <c r="F7" s="14">
        <v>19</v>
      </c>
      <c r="G7" s="14">
        <v>20</v>
      </c>
      <c r="H7" s="14">
        <v>21</v>
      </c>
      <c r="I7" s="14">
        <v>22</v>
      </c>
      <c r="J7" s="14">
        <v>23</v>
      </c>
      <c r="K7" s="14">
        <v>24</v>
      </c>
      <c r="L7" s="14">
        <v>25</v>
      </c>
      <c r="M7" s="14">
        <v>26</v>
      </c>
      <c r="N7" s="14">
        <v>27</v>
      </c>
      <c r="O7" s="14">
        <v>28</v>
      </c>
      <c r="P7" s="14">
        <v>29</v>
      </c>
      <c r="Q7" s="14">
        <v>30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</row>
    <row r="8" spans="1:31" x14ac:dyDescent="0.25">
      <c r="A8" s="2" t="s">
        <v>7</v>
      </c>
      <c r="B8" s="1">
        <v>15107713.300000001</v>
      </c>
      <c r="C8" s="14">
        <v>15</v>
      </c>
      <c r="D8" s="14">
        <v>16</v>
      </c>
      <c r="E8" s="14">
        <v>17</v>
      </c>
      <c r="F8" s="14">
        <v>18</v>
      </c>
      <c r="G8" s="14">
        <v>19</v>
      </c>
      <c r="H8" s="14">
        <v>20</v>
      </c>
      <c r="I8" s="14">
        <v>21</v>
      </c>
      <c r="J8" s="14">
        <v>22</v>
      </c>
      <c r="K8" s="14">
        <v>23</v>
      </c>
      <c r="L8" s="14">
        <v>24</v>
      </c>
      <c r="M8" s="14">
        <v>25</v>
      </c>
      <c r="N8" s="14">
        <v>26</v>
      </c>
      <c r="O8" s="14">
        <v>27</v>
      </c>
      <c r="P8" s="14">
        <v>28</v>
      </c>
      <c r="Q8" s="14">
        <v>29</v>
      </c>
      <c r="R8" s="14">
        <v>30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</row>
    <row r="9" spans="1:31" x14ac:dyDescent="0.25">
      <c r="A9" s="2" t="s">
        <v>8</v>
      </c>
      <c r="B9" s="1">
        <v>17004745.039999999</v>
      </c>
      <c r="C9" s="14">
        <v>14</v>
      </c>
      <c r="D9" s="14">
        <v>15</v>
      </c>
      <c r="E9" s="14">
        <v>16</v>
      </c>
      <c r="F9" s="14">
        <v>17</v>
      </c>
      <c r="G9" s="14">
        <v>18</v>
      </c>
      <c r="H9" s="14">
        <v>19</v>
      </c>
      <c r="I9" s="14">
        <v>20</v>
      </c>
      <c r="J9" s="14">
        <v>21</v>
      </c>
      <c r="K9" s="14">
        <v>22</v>
      </c>
      <c r="L9" s="14">
        <v>23</v>
      </c>
      <c r="M9" s="14">
        <v>24</v>
      </c>
      <c r="N9" s="14">
        <v>25</v>
      </c>
      <c r="O9" s="14">
        <v>26</v>
      </c>
      <c r="P9" s="14">
        <v>27</v>
      </c>
      <c r="Q9" s="14">
        <v>28</v>
      </c>
      <c r="R9" s="14">
        <v>29</v>
      </c>
      <c r="S9" s="14">
        <v>30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</row>
    <row r="10" spans="1:31" x14ac:dyDescent="0.25">
      <c r="A10" s="2" t="s">
        <v>9</v>
      </c>
      <c r="B10" s="1">
        <v>16794379.949999999</v>
      </c>
      <c r="C10" s="14">
        <v>13</v>
      </c>
      <c r="D10" s="14">
        <v>14</v>
      </c>
      <c r="E10" s="14">
        <v>15</v>
      </c>
      <c r="F10" s="14">
        <v>16</v>
      </c>
      <c r="G10" s="14">
        <v>17</v>
      </c>
      <c r="H10" s="14">
        <v>18</v>
      </c>
      <c r="I10" s="14">
        <v>19</v>
      </c>
      <c r="J10" s="14">
        <v>20</v>
      </c>
      <c r="K10" s="14">
        <v>21</v>
      </c>
      <c r="L10" s="14">
        <v>22</v>
      </c>
      <c r="M10" s="14">
        <v>23</v>
      </c>
      <c r="N10" s="14">
        <v>24</v>
      </c>
      <c r="O10" s="14">
        <v>25</v>
      </c>
      <c r="P10" s="14">
        <v>26</v>
      </c>
      <c r="Q10" s="14">
        <v>27</v>
      </c>
      <c r="R10" s="14">
        <v>28</v>
      </c>
      <c r="S10" s="14">
        <v>29</v>
      </c>
      <c r="T10" s="14">
        <v>30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</row>
    <row r="11" spans="1:31" x14ac:dyDescent="0.25">
      <c r="A11" s="2" t="s">
        <v>10</v>
      </c>
      <c r="B11" s="1">
        <v>19217205.82</v>
      </c>
      <c r="C11" s="14">
        <v>12</v>
      </c>
      <c r="D11" s="14">
        <v>13</v>
      </c>
      <c r="E11" s="14">
        <v>14</v>
      </c>
      <c r="F11" s="14">
        <v>15</v>
      </c>
      <c r="G11" s="14">
        <v>16</v>
      </c>
      <c r="H11" s="14">
        <v>17</v>
      </c>
      <c r="I11" s="14">
        <v>18</v>
      </c>
      <c r="J11" s="14">
        <v>19</v>
      </c>
      <c r="K11" s="14">
        <v>20</v>
      </c>
      <c r="L11" s="14">
        <v>21</v>
      </c>
      <c r="M11" s="14">
        <v>22</v>
      </c>
      <c r="N11" s="14">
        <v>23</v>
      </c>
      <c r="O11" s="14">
        <v>24</v>
      </c>
      <c r="P11" s="14">
        <v>25</v>
      </c>
      <c r="Q11" s="14">
        <v>26</v>
      </c>
      <c r="R11" s="14">
        <v>27</v>
      </c>
      <c r="S11" s="14">
        <v>28</v>
      </c>
      <c r="T11" s="14">
        <v>29</v>
      </c>
      <c r="U11" s="14">
        <v>30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</row>
    <row r="12" spans="1:31" x14ac:dyDescent="0.25">
      <c r="A12" s="2" t="s">
        <v>11</v>
      </c>
      <c r="B12" s="1">
        <v>21628095.289999999</v>
      </c>
      <c r="C12" s="14">
        <v>11</v>
      </c>
      <c r="D12" s="14">
        <v>12</v>
      </c>
      <c r="E12" s="14">
        <v>13</v>
      </c>
      <c r="F12" s="14">
        <v>14</v>
      </c>
      <c r="G12" s="14">
        <v>15</v>
      </c>
      <c r="H12" s="14">
        <v>16</v>
      </c>
      <c r="I12" s="14">
        <v>17</v>
      </c>
      <c r="J12" s="14">
        <v>18</v>
      </c>
      <c r="K12" s="14">
        <v>19</v>
      </c>
      <c r="L12" s="14">
        <v>20</v>
      </c>
      <c r="M12" s="14">
        <v>21</v>
      </c>
      <c r="N12" s="14">
        <v>22</v>
      </c>
      <c r="O12" s="14">
        <v>23</v>
      </c>
      <c r="P12" s="14">
        <v>24</v>
      </c>
      <c r="Q12" s="14">
        <v>25</v>
      </c>
      <c r="R12" s="14">
        <v>26</v>
      </c>
      <c r="S12" s="14">
        <v>27</v>
      </c>
      <c r="T12" s="14">
        <v>28</v>
      </c>
      <c r="U12" s="14">
        <v>29</v>
      </c>
      <c r="V12" s="14">
        <v>30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</row>
    <row r="13" spans="1:31" x14ac:dyDescent="0.25">
      <c r="A13" s="2" t="s">
        <v>12</v>
      </c>
      <c r="B13" s="1">
        <v>22334728.879999999</v>
      </c>
      <c r="C13" s="14">
        <v>10</v>
      </c>
      <c r="D13" s="14">
        <v>11</v>
      </c>
      <c r="E13" s="14">
        <v>12</v>
      </c>
      <c r="F13" s="14">
        <v>13</v>
      </c>
      <c r="G13" s="14">
        <v>14</v>
      </c>
      <c r="H13" s="14">
        <v>15</v>
      </c>
      <c r="I13" s="14">
        <v>16</v>
      </c>
      <c r="J13" s="14">
        <v>17</v>
      </c>
      <c r="K13" s="14">
        <v>18</v>
      </c>
      <c r="L13" s="14">
        <v>19</v>
      </c>
      <c r="M13" s="14">
        <v>20</v>
      </c>
      <c r="N13" s="14">
        <v>21</v>
      </c>
      <c r="O13" s="14">
        <v>22</v>
      </c>
      <c r="P13" s="14">
        <v>23</v>
      </c>
      <c r="Q13" s="14">
        <v>24</v>
      </c>
      <c r="R13" s="14">
        <v>25</v>
      </c>
      <c r="S13" s="14">
        <v>26</v>
      </c>
      <c r="T13" s="14">
        <v>27</v>
      </c>
      <c r="U13" s="14">
        <v>28</v>
      </c>
      <c r="V13" s="14">
        <v>29</v>
      </c>
      <c r="W13" s="14">
        <v>30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</row>
    <row r="14" spans="1:31" x14ac:dyDescent="0.25">
      <c r="A14" s="2" t="s">
        <v>13</v>
      </c>
      <c r="B14" s="1">
        <v>22393345.390000001</v>
      </c>
      <c r="C14" s="14">
        <v>9</v>
      </c>
      <c r="D14" s="14">
        <v>10</v>
      </c>
      <c r="E14" s="14">
        <v>11</v>
      </c>
      <c r="F14" s="14">
        <v>12</v>
      </c>
      <c r="G14" s="14">
        <v>13</v>
      </c>
      <c r="H14" s="14">
        <v>14</v>
      </c>
      <c r="I14" s="14">
        <v>15</v>
      </c>
      <c r="J14" s="14">
        <v>16</v>
      </c>
      <c r="K14" s="14">
        <v>17</v>
      </c>
      <c r="L14" s="14">
        <v>18</v>
      </c>
      <c r="M14" s="14">
        <v>19</v>
      </c>
      <c r="N14" s="14">
        <v>20</v>
      </c>
      <c r="O14" s="14">
        <v>21</v>
      </c>
      <c r="P14" s="14">
        <v>22</v>
      </c>
      <c r="Q14" s="14">
        <v>23</v>
      </c>
      <c r="R14" s="14">
        <v>24</v>
      </c>
      <c r="S14" s="14">
        <v>25</v>
      </c>
      <c r="T14" s="14">
        <v>26</v>
      </c>
      <c r="U14" s="14">
        <v>27</v>
      </c>
      <c r="V14" s="14">
        <v>28</v>
      </c>
      <c r="W14" s="14">
        <v>29</v>
      </c>
      <c r="X14" s="14">
        <v>30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</row>
    <row r="15" spans="1:31" x14ac:dyDescent="0.25">
      <c r="A15" s="2" t="s">
        <v>14</v>
      </c>
      <c r="B15" s="1">
        <v>24671655.23</v>
      </c>
      <c r="C15" s="14">
        <v>8</v>
      </c>
      <c r="D15" s="14">
        <v>9</v>
      </c>
      <c r="E15" s="14">
        <v>10</v>
      </c>
      <c r="F15" s="14">
        <v>11</v>
      </c>
      <c r="G15" s="14">
        <v>12</v>
      </c>
      <c r="H15" s="14">
        <v>13</v>
      </c>
      <c r="I15" s="14">
        <v>14</v>
      </c>
      <c r="J15" s="14">
        <v>15</v>
      </c>
      <c r="K15" s="14">
        <v>16</v>
      </c>
      <c r="L15" s="14">
        <v>17</v>
      </c>
      <c r="M15" s="14">
        <v>18</v>
      </c>
      <c r="N15" s="14">
        <v>19</v>
      </c>
      <c r="O15" s="14">
        <v>20</v>
      </c>
      <c r="P15" s="14">
        <v>21</v>
      </c>
      <c r="Q15" s="14">
        <v>22</v>
      </c>
      <c r="R15" s="14">
        <v>23</v>
      </c>
      <c r="S15" s="14">
        <v>24</v>
      </c>
      <c r="T15" s="14">
        <v>25</v>
      </c>
      <c r="U15" s="14">
        <v>26</v>
      </c>
      <c r="V15" s="14">
        <v>27</v>
      </c>
      <c r="W15" s="14">
        <v>28</v>
      </c>
      <c r="X15" s="14">
        <v>29</v>
      </c>
      <c r="Y15" s="14">
        <v>30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</row>
    <row r="16" spans="1:31" x14ac:dyDescent="0.25">
      <c r="A16" s="2" t="s">
        <v>15</v>
      </c>
      <c r="B16" s="1">
        <v>25478232.23</v>
      </c>
      <c r="C16" s="14">
        <v>7</v>
      </c>
      <c r="D16" s="14">
        <v>8</v>
      </c>
      <c r="E16" s="14">
        <v>9</v>
      </c>
      <c r="F16" s="14">
        <v>10</v>
      </c>
      <c r="G16" s="14">
        <v>11</v>
      </c>
      <c r="H16" s="14">
        <v>12</v>
      </c>
      <c r="I16" s="14">
        <v>13</v>
      </c>
      <c r="J16" s="14">
        <v>14</v>
      </c>
      <c r="K16" s="14">
        <v>15</v>
      </c>
      <c r="L16" s="14">
        <v>16</v>
      </c>
      <c r="M16" s="14">
        <v>17</v>
      </c>
      <c r="N16" s="14">
        <v>18</v>
      </c>
      <c r="O16" s="14">
        <v>19</v>
      </c>
      <c r="P16" s="14">
        <v>20</v>
      </c>
      <c r="Q16" s="14">
        <v>21</v>
      </c>
      <c r="R16" s="14">
        <v>22</v>
      </c>
      <c r="S16" s="14">
        <v>23</v>
      </c>
      <c r="T16" s="14">
        <v>24</v>
      </c>
      <c r="U16" s="14">
        <v>25</v>
      </c>
      <c r="V16" s="14">
        <v>26</v>
      </c>
      <c r="W16" s="14">
        <v>27</v>
      </c>
      <c r="X16" s="14">
        <v>28</v>
      </c>
      <c r="Y16" s="14">
        <v>29</v>
      </c>
      <c r="Z16" s="14">
        <v>30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</row>
    <row r="17" spans="1:31" x14ac:dyDescent="0.25">
      <c r="A17" s="2" t="s">
        <v>16</v>
      </c>
      <c r="B17" s="1">
        <v>25878820.949999999</v>
      </c>
      <c r="C17" s="14">
        <v>6</v>
      </c>
      <c r="D17" s="14">
        <v>7</v>
      </c>
      <c r="E17" s="14">
        <v>8</v>
      </c>
      <c r="F17" s="14">
        <v>9</v>
      </c>
      <c r="G17" s="14">
        <v>10</v>
      </c>
      <c r="H17" s="14">
        <v>11</v>
      </c>
      <c r="I17" s="14">
        <v>12</v>
      </c>
      <c r="J17" s="14">
        <v>13</v>
      </c>
      <c r="K17" s="14">
        <v>14</v>
      </c>
      <c r="L17" s="14">
        <v>15</v>
      </c>
      <c r="M17" s="14">
        <v>16</v>
      </c>
      <c r="N17" s="14">
        <v>17</v>
      </c>
      <c r="O17" s="14">
        <v>18</v>
      </c>
      <c r="P17" s="14">
        <v>19</v>
      </c>
      <c r="Q17" s="14">
        <v>20</v>
      </c>
      <c r="R17" s="14">
        <v>21</v>
      </c>
      <c r="S17" s="14">
        <v>22</v>
      </c>
      <c r="T17" s="14">
        <v>23</v>
      </c>
      <c r="U17" s="14">
        <v>24</v>
      </c>
      <c r="V17" s="14">
        <v>25</v>
      </c>
      <c r="W17" s="14">
        <v>26</v>
      </c>
      <c r="X17" s="14">
        <v>27</v>
      </c>
      <c r="Y17" s="14">
        <v>28</v>
      </c>
      <c r="Z17" s="14">
        <v>29</v>
      </c>
      <c r="AA17" s="14">
        <v>30</v>
      </c>
      <c r="AB17" s="14">
        <v>0</v>
      </c>
      <c r="AC17" s="14">
        <v>0</v>
      </c>
      <c r="AD17" s="14">
        <v>0</v>
      </c>
      <c r="AE17" s="14">
        <v>0</v>
      </c>
    </row>
    <row r="18" spans="1:31" x14ac:dyDescent="0.25">
      <c r="A18" s="2" t="s">
        <v>17</v>
      </c>
      <c r="B18" s="1">
        <v>25887161.41</v>
      </c>
      <c r="C18" s="14">
        <v>5</v>
      </c>
      <c r="D18" s="14">
        <v>6</v>
      </c>
      <c r="E18" s="14">
        <v>7</v>
      </c>
      <c r="F18" s="14">
        <v>8</v>
      </c>
      <c r="G18" s="14">
        <v>9</v>
      </c>
      <c r="H18" s="14">
        <v>10</v>
      </c>
      <c r="I18" s="14">
        <v>11</v>
      </c>
      <c r="J18" s="14">
        <v>12</v>
      </c>
      <c r="K18" s="14">
        <v>13</v>
      </c>
      <c r="L18" s="14">
        <v>14</v>
      </c>
      <c r="M18" s="14">
        <v>15</v>
      </c>
      <c r="N18" s="14">
        <v>16</v>
      </c>
      <c r="O18" s="14">
        <v>17</v>
      </c>
      <c r="P18" s="14">
        <v>18</v>
      </c>
      <c r="Q18" s="14">
        <v>19</v>
      </c>
      <c r="R18" s="14">
        <v>20</v>
      </c>
      <c r="S18" s="14">
        <v>21</v>
      </c>
      <c r="T18" s="14">
        <v>22</v>
      </c>
      <c r="U18" s="14">
        <v>23</v>
      </c>
      <c r="V18" s="14">
        <v>24</v>
      </c>
      <c r="W18" s="14">
        <v>25</v>
      </c>
      <c r="X18" s="14">
        <v>26</v>
      </c>
      <c r="Y18" s="14">
        <v>27</v>
      </c>
      <c r="Z18" s="14">
        <v>28</v>
      </c>
      <c r="AA18" s="14">
        <v>29</v>
      </c>
      <c r="AB18" s="14">
        <v>30</v>
      </c>
      <c r="AC18" s="14">
        <v>0</v>
      </c>
      <c r="AD18" s="14">
        <v>0</v>
      </c>
      <c r="AE18" s="14">
        <v>0</v>
      </c>
    </row>
    <row r="19" spans="1:31" x14ac:dyDescent="0.25">
      <c r="A19" s="2" t="s">
        <v>18</v>
      </c>
      <c r="B19" s="1">
        <v>27699586.460000001</v>
      </c>
      <c r="C19" s="14">
        <v>4</v>
      </c>
      <c r="D19" s="14">
        <v>5</v>
      </c>
      <c r="E19" s="14">
        <v>6</v>
      </c>
      <c r="F19" s="14">
        <v>7</v>
      </c>
      <c r="G19" s="14">
        <v>8</v>
      </c>
      <c r="H19" s="14">
        <v>9</v>
      </c>
      <c r="I19" s="14">
        <v>10</v>
      </c>
      <c r="J19" s="14">
        <v>11</v>
      </c>
      <c r="K19" s="14">
        <v>12</v>
      </c>
      <c r="L19" s="14">
        <v>13</v>
      </c>
      <c r="M19" s="14">
        <v>14</v>
      </c>
      <c r="N19" s="14">
        <v>15</v>
      </c>
      <c r="O19" s="14">
        <v>16</v>
      </c>
      <c r="P19" s="14">
        <v>17</v>
      </c>
      <c r="Q19" s="14">
        <v>18</v>
      </c>
      <c r="R19" s="14">
        <v>19</v>
      </c>
      <c r="S19" s="14">
        <v>20</v>
      </c>
      <c r="T19" s="14">
        <v>21</v>
      </c>
      <c r="U19" s="14">
        <v>22</v>
      </c>
      <c r="V19" s="14">
        <v>23</v>
      </c>
      <c r="W19" s="14">
        <v>24</v>
      </c>
      <c r="X19" s="14">
        <v>25</v>
      </c>
      <c r="Y19" s="14">
        <v>26</v>
      </c>
      <c r="Z19" s="14">
        <v>27</v>
      </c>
      <c r="AA19" s="14">
        <v>28</v>
      </c>
      <c r="AB19" s="14">
        <v>29</v>
      </c>
      <c r="AC19" s="14">
        <v>30</v>
      </c>
      <c r="AD19" s="14">
        <v>0</v>
      </c>
      <c r="AE19" s="14">
        <v>0</v>
      </c>
    </row>
    <row r="20" spans="1:31" x14ac:dyDescent="0.25">
      <c r="A20" s="2" t="s">
        <v>19</v>
      </c>
      <c r="B20" s="1">
        <v>29872889.68</v>
      </c>
      <c r="C20" s="14">
        <v>3</v>
      </c>
      <c r="D20" s="14">
        <v>4</v>
      </c>
      <c r="E20" s="14">
        <v>5</v>
      </c>
      <c r="F20" s="14">
        <v>6</v>
      </c>
      <c r="G20" s="14">
        <v>7</v>
      </c>
      <c r="H20" s="14">
        <v>8</v>
      </c>
      <c r="I20" s="14">
        <v>9</v>
      </c>
      <c r="J20" s="14">
        <v>10</v>
      </c>
      <c r="K20" s="14">
        <v>11</v>
      </c>
      <c r="L20" s="14">
        <v>12</v>
      </c>
      <c r="M20" s="14">
        <v>13</v>
      </c>
      <c r="N20" s="14">
        <v>14</v>
      </c>
      <c r="O20" s="14">
        <v>15</v>
      </c>
      <c r="P20" s="14">
        <v>16</v>
      </c>
      <c r="Q20" s="14">
        <v>17</v>
      </c>
      <c r="R20" s="14">
        <v>18</v>
      </c>
      <c r="S20" s="14">
        <v>19</v>
      </c>
      <c r="T20" s="14">
        <v>20</v>
      </c>
      <c r="U20" s="14">
        <v>21</v>
      </c>
      <c r="V20" s="14">
        <v>22</v>
      </c>
      <c r="W20" s="14">
        <v>23</v>
      </c>
      <c r="X20" s="14">
        <v>24</v>
      </c>
      <c r="Y20" s="14">
        <v>25</v>
      </c>
      <c r="Z20" s="14">
        <v>26</v>
      </c>
      <c r="AA20" s="14">
        <v>27</v>
      </c>
      <c r="AB20" s="14">
        <v>28</v>
      </c>
      <c r="AC20" s="14">
        <v>29</v>
      </c>
      <c r="AD20" s="14">
        <v>30</v>
      </c>
      <c r="AE20" s="14">
        <v>0</v>
      </c>
    </row>
    <row r="21" spans="1:31" x14ac:dyDescent="0.25">
      <c r="A21" s="2" t="s">
        <v>20</v>
      </c>
      <c r="B21" s="1">
        <v>30482978.52</v>
      </c>
      <c r="C21" s="14">
        <v>2</v>
      </c>
      <c r="D21" s="14">
        <v>3</v>
      </c>
      <c r="E21" s="14">
        <v>4</v>
      </c>
      <c r="F21" s="14">
        <v>5</v>
      </c>
      <c r="G21" s="14">
        <v>6</v>
      </c>
      <c r="H21" s="14">
        <v>7</v>
      </c>
      <c r="I21" s="14">
        <v>8</v>
      </c>
      <c r="J21" s="14">
        <v>9</v>
      </c>
      <c r="K21" s="14">
        <v>10</v>
      </c>
      <c r="L21" s="14">
        <v>11</v>
      </c>
      <c r="M21" s="14">
        <v>12</v>
      </c>
      <c r="N21" s="14">
        <v>13</v>
      </c>
      <c r="O21" s="14">
        <v>14</v>
      </c>
      <c r="P21" s="14">
        <v>15</v>
      </c>
      <c r="Q21" s="14">
        <v>16</v>
      </c>
      <c r="R21" s="14">
        <v>17</v>
      </c>
      <c r="S21" s="14">
        <v>18</v>
      </c>
      <c r="T21" s="14">
        <v>19</v>
      </c>
      <c r="U21" s="14">
        <v>20</v>
      </c>
      <c r="V21" s="14">
        <v>21</v>
      </c>
      <c r="W21" s="14">
        <v>22</v>
      </c>
      <c r="X21" s="14">
        <v>23</v>
      </c>
      <c r="Y21" s="14">
        <v>24</v>
      </c>
      <c r="Z21" s="14">
        <v>25</v>
      </c>
      <c r="AA21" s="14">
        <v>26</v>
      </c>
      <c r="AB21" s="14">
        <v>27</v>
      </c>
      <c r="AC21" s="14">
        <v>28</v>
      </c>
      <c r="AD21" s="14">
        <v>29</v>
      </c>
      <c r="AE21" s="14">
        <v>30</v>
      </c>
    </row>
  </sheetData>
  <phoneticPr fontId="20" type="noConversion"/>
  <conditionalFormatting sqref="C2:AE21">
    <cfRule type="cellIs" dxfId="1" priority="1" operator="greaterThan">
      <formula>30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80EE5-DD1D-446E-A691-1F6B01AC595D}">
  <dimension ref="A1:BB21"/>
  <sheetViews>
    <sheetView topLeftCell="AO1" zoomScaleNormal="100" workbookViewId="0">
      <selection activeCell="AU24" sqref="AU24"/>
    </sheetView>
  </sheetViews>
  <sheetFormatPr defaultRowHeight="15" x14ac:dyDescent="0.25"/>
  <cols>
    <col min="1" max="1" width="10.140625" bestFit="1" customWidth="1"/>
    <col min="2" max="2" width="18.5703125" bestFit="1" customWidth="1"/>
    <col min="3" max="3" width="10.140625" bestFit="1" customWidth="1"/>
    <col min="4" max="51" width="12" bestFit="1" customWidth="1"/>
    <col min="52" max="52" width="16.5703125" bestFit="1" customWidth="1"/>
    <col min="53" max="53" width="24.140625" bestFit="1" customWidth="1"/>
  </cols>
  <sheetData>
    <row r="1" spans="1:54" x14ac:dyDescent="0.25">
      <c r="B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/>
    </row>
    <row r="2" spans="1:54" x14ac:dyDescent="0.25">
      <c r="A2" s="2" t="s">
        <v>1</v>
      </c>
      <c r="B2" s="1">
        <v>10018746.17</v>
      </c>
      <c r="C2">
        <f>$B2*'Repayment Percentage'!C2*0.01</f>
        <v>1443069.0800000003</v>
      </c>
      <c r="D2">
        <f>$B2*'Repayment Percentage'!D2*0.01</f>
        <v>3332200.33</v>
      </c>
      <c r="E2">
        <f>$B2*'Repayment Percentage'!E2*0.01</f>
        <v>1328138.75</v>
      </c>
      <c r="F2">
        <f>$B2*'Repayment Percentage'!F2*0.01</f>
        <v>928085.74</v>
      </c>
      <c r="G2">
        <f>$B2*'Repayment Percentage'!G2*0.01</f>
        <v>736418.27</v>
      </c>
      <c r="H2">
        <f>$B2*'Repayment Percentage'!H2*0.01</f>
        <v>539403.31000000006</v>
      </c>
      <c r="I2">
        <f>$B2*'Repayment Percentage'!I2*0.01</f>
        <v>427557.86</v>
      </c>
      <c r="J2">
        <f>$B2*'Repayment Percentage'!J2*0.01</f>
        <v>324459.32</v>
      </c>
      <c r="K2">
        <f>$B2*'Repayment Percentage'!K2*0.01</f>
        <v>237056.39</v>
      </c>
      <c r="L2">
        <f>$B2*'Repayment Percentage'!L2*0.01</f>
        <v>168364.6</v>
      </c>
      <c r="M2">
        <f>$B2*'Repayment Percentage'!M2*0.01</f>
        <v>116684.68000000001</v>
      </c>
      <c r="N2">
        <f>$B2*'Repayment Percentage'!N2*0.01</f>
        <v>92699.669999999984</v>
      </c>
      <c r="O2">
        <f>$B2*'Repayment Percentage'!O2*0.01</f>
        <v>63399.660000000011</v>
      </c>
      <c r="P2">
        <f>$B2*'Repayment Percentage'!P2*0.01</f>
        <v>53265.120000000003</v>
      </c>
      <c r="Q2">
        <f>$B2*'Repayment Percentage'!Q2*0.01</f>
        <v>37121.129999999997</v>
      </c>
      <c r="R2">
        <f>$B2*'Repayment Percentage'!R2*0.01</f>
        <v>29787.099999999995</v>
      </c>
      <c r="S2">
        <f>$B2*'Repayment Percentage'!S2*0.01</f>
        <v>24524.9</v>
      </c>
      <c r="T2">
        <f>$B2*'Repayment Percentage'!T2*0.01</f>
        <v>18085.939999999999</v>
      </c>
      <c r="U2">
        <f>$B2*'Repayment Percentage'!U2*0.01</f>
        <v>16581.010000000002</v>
      </c>
      <c r="V2">
        <f>$B2*'Repayment Percentage'!V2*0.01</f>
        <v>11442.97</v>
      </c>
      <c r="W2">
        <f>$B2*'Repayment Percentage'!W2*0.01</f>
        <v>10007.238271482347</v>
      </c>
      <c r="X2">
        <f>$B2*'Repayment Percentage'!X2*0.01</f>
        <v>8011.9007064645039</v>
      </c>
      <c r="Y2">
        <f>$B2*'Repayment Percentage'!Y2*0.01</f>
        <v>6413.4872592897909</v>
      </c>
      <c r="Z2">
        <f>$B2*'Repayment Percentage'!Z2*0.01</f>
        <v>5115.5524671796475</v>
      </c>
      <c r="AA2">
        <f>$B2*'Repayment Percentage'!AA2*0.01</f>
        <v>4045.3870802411961</v>
      </c>
      <c r="AB2">
        <f>$B2*'Repayment Percentage'!AB2*0.01</f>
        <v>3147.4691520816655</v>
      </c>
      <c r="AC2">
        <f>$B2*'Repayment Percentage'!AC2*0.01</f>
        <v>2378.7373243961497</v>
      </c>
      <c r="AD2">
        <f>$B2*'Repayment Percentage'!AD2*0.01</f>
        <v>1705.1376026487351</v>
      </c>
      <c r="AE2">
        <f>$B2*'Repayment Percentage'!AE2*0.01</f>
        <v>1099.0598369146701</v>
      </c>
      <c r="AF2">
        <f>$B2*'Repayment Percentage'!AF2*0.01</f>
        <v>537.39243514316843</v>
      </c>
      <c r="AG2">
        <f>$B2*'Repayment Percentage'!AG2*0.01</f>
        <v>0</v>
      </c>
      <c r="AH2">
        <f>$B2*'Repayment Percentage'!AH2*0.01</f>
        <v>0</v>
      </c>
      <c r="AI2">
        <f>$B2*'Repayment Percentage'!AI2*0.01</f>
        <v>0</v>
      </c>
      <c r="AJ2">
        <f>$B2*'Repayment Percentage'!AJ2*0.01</f>
        <v>0</v>
      </c>
      <c r="AK2">
        <f>$B2*'Repayment Percentage'!AK2*0.01</f>
        <v>0</v>
      </c>
      <c r="AL2">
        <f>$B2*'Repayment Percentage'!AL2*0.01</f>
        <v>0</v>
      </c>
      <c r="AM2">
        <f>$B2*'Repayment Percentage'!AM2*0.01</f>
        <v>0</v>
      </c>
      <c r="AN2">
        <f>$B2*'Repayment Percentage'!AN2*0.01</f>
        <v>0</v>
      </c>
      <c r="AO2">
        <f>$B2*'Repayment Percentage'!AO2*0.01</f>
        <v>0</v>
      </c>
      <c r="AP2">
        <f>$B2*'Repayment Percentage'!AP2*0.01</f>
        <v>0</v>
      </c>
      <c r="AQ2">
        <f>$B2*'Repayment Percentage'!AQ2*0.01</f>
        <v>0</v>
      </c>
      <c r="AR2">
        <f>$B2*'Repayment Percentage'!AR2*0.01</f>
        <v>0</v>
      </c>
      <c r="AS2">
        <f>$B2*'Repayment Percentage'!AS2*0.01</f>
        <v>0</v>
      </c>
      <c r="AT2">
        <f>$B2*'Repayment Percentage'!AT2*0.01</f>
        <v>0</v>
      </c>
      <c r="AU2">
        <f>$B2*'Repayment Percentage'!AU2*0.01</f>
        <v>0</v>
      </c>
      <c r="AV2">
        <f>$B2*'Repayment Percentage'!AV2*0.01</f>
        <v>0</v>
      </c>
      <c r="AW2">
        <f>$B2*'Repayment Percentage'!AW2*0.01</f>
        <v>0</v>
      </c>
      <c r="AX2">
        <f>$B2*'Repayment Percentage'!AX2*0.01</f>
        <v>0</v>
      </c>
      <c r="AY2">
        <f>$B2*'Repayment Percentage'!AY2*0.01</f>
        <v>0</v>
      </c>
      <c r="AZ2">
        <f>SUM(C2:AY2)</f>
        <v>9970807.1921358425</v>
      </c>
      <c r="BA2" s="17">
        <f>(AZ2/B2)</f>
        <v>0.99521507212073046</v>
      </c>
    </row>
    <row r="3" spans="1:54" x14ac:dyDescent="0.25">
      <c r="A3" s="2" t="s">
        <v>2</v>
      </c>
      <c r="B3" s="1">
        <v>10868379.039999999</v>
      </c>
      <c r="C3">
        <f>$B3*'Repayment Percentage'!C3*0.01</f>
        <v>0</v>
      </c>
      <c r="D3">
        <f>$B3*'Repayment Percentage'!D3*0.01</f>
        <v>1392751.6</v>
      </c>
      <c r="E3">
        <f>$B3*'Repayment Percentage'!E3*0.01</f>
        <v>3011884.91</v>
      </c>
      <c r="F3">
        <f>$B3*'Repayment Percentage'!F3*0.01</f>
        <v>1237868.7</v>
      </c>
      <c r="G3">
        <f>$B3*'Repayment Percentage'!G3*0.01</f>
        <v>970929.28000000014</v>
      </c>
      <c r="H3">
        <f>$B3*'Repayment Percentage'!H3*0.01</f>
        <v>892351.82999999984</v>
      </c>
      <c r="I3">
        <f>$B3*'Repayment Percentage'!I3*0.01</f>
        <v>668767.02</v>
      </c>
      <c r="J3">
        <f>$B3*'Repayment Percentage'!J3*0.01</f>
        <v>505612.59</v>
      </c>
      <c r="K3">
        <f>$B3*'Repayment Percentage'!K3*0.01</f>
        <v>419598.73999999993</v>
      </c>
      <c r="L3">
        <f>$B3*'Repayment Percentage'!L3*0.01</f>
        <v>329262.69</v>
      </c>
      <c r="M3">
        <f>$B3*'Repayment Percentage'!M3*0.01</f>
        <v>255222.42</v>
      </c>
      <c r="N3">
        <f>$B3*'Repayment Percentage'!N3*0.01</f>
        <v>198833.96</v>
      </c>
      <c r="O3">
        <f>$B3*'Repayment Percentage'!O3*0.01</f>
        <v>161996.73000000001</v>
      </c>
      <c r="P3">
        <f>$B3*'Repayment Percentage'!P3*0.01</f>
        <v>138461.91000000003</v>
      </c>
      <c r="Q3">
        <f>$B3*'Repayment Percentage'!Q3*0.01</f>
        <v>92346.680000000008</v>
      </c>
      <c r="R3">
        <f>$B3*'Repayment Percentage'!R3*0.01</f>
        <v>79641.3</v>
      </c>
      <c r="S3">
        <f>$B3*'Repayment Percentage'!S3*0.01</f>
        <v>63457.439999999995</v>
      </c>
      <c r="T3">
        <f>$B3*'Repayment Percentage'!T3*0.01</f>
        <v>52373.85</v>
      </c>
      <c r="U3">
        <f>$B3*'Repayment Percentage'!U3*0.01</f>
        <v>43374.700000000004</v>
      </c>
      <c r="V3">
        <f>$B3*'Repayment Percentage'!V3*0.01</f>
        <v>37404.870000000003</v>
      </c>
      <c r="W3">
        <f>$B3*'Repayment Percentage'!W3*0.01</f>
        <v>31963.353731222429</v>
      </c>
      <c r="X3">
        <f>$B3*'Repayment Percentage'!X3*0.01</f>
        <v>26145.911957053147</v>
      </c>
      <c r="Y3">
        <f>$B3*'Repayment Percentage'!Y3*0.01</f>
        <v>21383.966854258128</v>
      </c>
      <c r="Z3">
        <f>$B3*'Repayment Percentage'!Z3*0.01</f>
        <v>17444.722759999106</v>
      </c>
      <c r="AA3">
        <f>$B3*'Repayment Percentage'!AA3*0.01</f>
        <v>14147.131271130149</v>
      </c>
      <c r="AB3">
        <f>$B3*'Repayment Percentage'!AB3*0.01</f>
        <v>11349.125730871689</v>
      </c>
      <c r="AC3">
        <f>$B3*'Repayment Percentage'!AC3*0.01</f>
        <v>8937.9854596988644</v>
      </c>
      <c r="AD3">
        <f>$B3*'Repayment Percentage'!AD3*0.01</f>
        <v>6823.0174083294187</v>
      </c>
      <c r="AE3">
        <f>$B3*'Repayment Percentage'!AE3*0.01</f>
        <v>4929.9447734230034</v>
      </c>
      <c r="AF3">
        <f>$B3*'Repayment Percentage'!AF3*0.01</f>
        <v>3196.5439952142801</v>
      </c>
      <c r="AG3">
        <f>$B3*'Repayment Percentage'!AG3*0.01</f>
        <v>1569.1836559994792</v>
      </c>
      <c r="AH3">
        <f>$B3*'Repayment Percentage'!AH3*0.01</f>
        <v>0</v>
      </c>
      <c r="AI3">
        <f>$B3*'Repayment Percentage'!AI3*0.01</f>
        <v>0</v>
      </c>
      <c r="AJ3">
        <f>$B3*'Repayment Percentage'!AJ3*0.01</f>
        <v>0</v>
      </c>
      <c r="AK3">
        <f>$B3*'Repayment Percentage'!AK3*0.01</f>
        <v>0</v>
      </c>
      <c r="AL3">
        <f>$B3*'Repayment Percentage'!AL3*0.01</f>
        <v>0</v>
      </c>
      <c r="AM3">
        <f>$B3*'Repayment Percentage'!AM3*0.01</f>
        <v>0</v>
      </c>
      <c r="AN3">
        <f>$B3*'Repayment Percentage'!AN3*0.01</f>
        <v>0</v>
      </c>
      <c r="AO3">
        <f>$B3*'Repayment Percentage'!AO3*0.01</f>
        <v>0</v>
      </c>
      <c r="AP3">
        <f>$B3*'Repayment Percentage'!AP3*0.01</f>
        <v>0</v>
      </c>
      <c r="AQ3">
        <f>$B3*'Repayment Percentage'!AQ3*0.01</f>
        <v>0</v>
      </c>
      <c r="AR3">
        <f>$B3*'Repayment Percentage'!AR3*0.01</f>
        <v>0</v>
      </c>
      <c r="AS3">
        <f>$B3*'Repayment Percentage'!AS3*0.01</f>
        <v>0</v>
      </c>
      <c r="AT3">
        <f>$B3*'Repayment Percentage'!AT3*0.01</f>
        <v>0</v>
      </c>
      <c r="AU3">
        <f>$B3*'Repayment Percentage'!AU3*0.01</f>
        <v>0</v>
      </c>
      <c r="AV3">
        <f>$B3*'Repayment Percentage'!AV3*0.01</f>
        <v>0</v>
      </c>
      <c r="AW3">
        <f>$B3*'Repayment Percentage'!AW3*0.01</f>
        <v>0</v>
      </c>
      <c r="AX3">
        <f>$B3*'Repayment Percentage'!AX3*0.01</f>
        <v>0</v>
      </c>
      <c r="AY3">
        <f>$B3*'Repayment Percentage'!AY3*0.01</f>
        <v>0</v>
      </c>
      <c r="AZ3">
        <f t="shared" ref="AZ3:AZ20" si="0">SUM(C3:AY3)</f>
        <v>10700032.107597198</v>
      </c>
      <c r="BA3" s="17">
        <f t="shared" ref="BA3:BA21" si="1">(AZ3/B3)</f>
        <v>0.984510391864029</v>
      </c>
    </row>
    <row r="4" spans="1:54" x14ac:dyDescent="0.25">
      <c r="A4" s="2" t="s">
        <v>3</v>
      </c>
      <c r="B4" s="1">
        <v>10733932.609999999</v>
      </c>
      <c r="C4">
        <f>$B4*'Repayment Percentage'!C4*0.01</f>
        <v>0</v>
      </c>
      <c r="D4">
        <f>$B4*'Repayment Percentage'!D4*0.01</f>
        <v>0</v>
      </c>
      <c r="E4">
        <f>$B4*'Repayment Percentage'!E4*0.01</f>
        <v>1537650.24</v>
      </c>
      <c r="F4">
        <f>$B4*'Repayment Percentage'!F4*0.01</f>
        <v>2953335.5500000003</v>
      </c>
      <c r="G4">
        <f>$B4*'Repayment Percentage'!G4*0.01</f>
        <v>1208316.08</v>
      </c>
      <c r="H4">
        <f>$B4*'Repayment Percentage'!H4*0.01</f>
        <v>879375.19000000006</v>
      </c>
      <c r="I4">
        <f>$B4*'Repayment Percentage'!I4*0.01</f>
        <v>711016.84</v>
      </c>
      <c r="J4">
        <f>$B4*'Repayment Percentage'!J4*0.01</f>
        <v>658251.4</v>
      </c>
      <c r="K4">
        <f>$B4*'Repayment Percentage'!K4*0.01</f>
        <v>503465.03000000009</v>
      </c>
      <c r="L4">
        <f>$B4*'Repayment Percentage'!L4*0.01</f>
        <v>423045.22999999992</v>
      </c>
      <c r="M4">
        <f>$B4*'Repayment Percentage'!M4*0.01</f>
        <v>302575.53999999998</v>
      </c>
      <c r="N4">
        <f>$B4*'Repayment Percentage'!N4*0.01</f>
        <v>258652.52000000002</v>
      </c>
      <c r="O4">
        <f>$B4*'Repayment Percentage'!O4*0.01</f>
        <v>191798.05000000002</v>
      </c>
      <c r="P4">
        <f>$B4*'Repayment Percentage'!P4*0.01</f>
        <v>170027.54</v>
      </c>
      <c r="Q4">
        <f>$B4*'Repayment Percentage'!Q4*0.01</f>
        <v>127574.33</v>
      </c>
      <c r="R4">
        <f>$B4*'Repayment Percentage'!R4*0.01</f>
        <v>110301.21</v>
      </c>
      <c r="S4">
        <f>$B4*'Repayment Percentage'!S4*0.01</f>
        <v>89766.69</v>
      </c>
      <c r="T4">
        <f>$B4*'Repayment Percentage'!T4*0.01</f>
        <v>64746.840000000004</v>
      </c>
      <c r="U4">
        <f>$B4*'Repayment Percentage'!U4*0.01</f>
        <v>61408.919999999991</v>
      </c>
      <c r="V4">
        <f>$B4*'Repayment Percentage'!V4*0.01</f>
        <v>50312.69999999999</v>
      </c>
      <c r="W4">
        <f>$B4*'Repayment Percentage'!W4*0.01</f>
        <v>47199.44706726903</v>
      </c>
      <c r="X4">
        <f>$B4*'Repayment Percentage'!X4*0.01</f>
        <v>38598.704774622711</v>
      </c>
      <c r="Y4">
        <f>$B4*'Repayment Percentage'!Y4*0.01</f>
        <v>31610.248368072225</v>
      </c>
      <c r="Z4">
        <f>$B4*'Repayment Percentage'!Z4*0.01</f>
        <v>25879.126131835568</v>
      </c>
      <c r="AA4">
        <f>$B4*'Repayment Percentage'!AA4*0.01</f>
        <v>21130.209292261345</v>
      </c>
      <c r="AB4">
        <f>$B4*'Repayment Percentage'!AB4*0.01</f>
        <v>17148.801994772413</v>
      </c>
      <c r="AC4">
        <f>$B4*'Repayment Percentage'!AC4*0.01</f>
        <v>13765.934161227427</v>
      </c>
      <c r="AD4">
        <f>$B4*'Repayment Percentage'!AD4*0.01</f>
        <v>10847.18419250473</v>
      </c>
      <c r="AE4">
        <f>$B4*'Repayment Percentage'!AE4*0.01</f>
        <v>8284.1407780194568</v>
      </c>
      <c r="AF4">
        <f>$B4*'Repayment Percentage'!AF4*0.01</f>
        <v>5987.8235062895646</v>
      </c>
      <c r="AG4">
        <f>$B4*'Repayment Percentage'!AG4*0.01</f>
        <v>3883.5446109864188</v>
      </c>
      <c r="AH4">
        <f>$B4*'Repayment Percentage'!AH4*0.01</f>
        <v>1906.8165531533355</v>
      </c>
      <c r="AI4">
        <f>$B4*'Repayment Percentage'!AI4*0.01</f>
        <v>0</v>
      </c>
      <c r="AJ4">
        <f>$B4*'Repayment Percentage'!AJ4*0.01</f>
        <v>0</v>
      </c>
      <c r="AK4">
        <f>$B4*'Repayment Percentage'!AK4*0.01</f>
        <v>0</v>
      </c>
      <c r="AL4">
        <f>$B4*'Repayment Percentage'!AL4*0.01</f>
        <v>0</v>
      </c>
      <c r="AM4">
        <f>$B4*'Repayment Percentage'!AM4*0.01</f>
        <v>0</v>
      </c>
      <c r="AN4">
        <f>$B4*'Repayment Percentage'!AN4*0.01</f>
        <v>0</v>
      </c>
      <c r="AO4">
        <f>$B4*'Repayment Percentage'!AO4*0.01</f>
        <v>0</v>
      </c>
      <c r="AP4">
        <f>$B4*'Repayment Percentage'!AP4*0.01</f>
        <v>0</v>
      </c>
      <c r="AQ4">
        <f>$B4*'Repayment Percentage'!AQ4*0.01</f>
        <v>0</v>
      </c>
      <c r="AR4">
        <f>$B4*'Repayment Percentage'!AR4*0.01</f>
        <v>0</v>
      </c>
      <c r="AS4">
        <f>$B4*'Repayment Percentage'!AS4*0.01</f>
        <v>0</v>
      </c>
      <c r="AT4">
        <f>$B4*'Repayment Percentage'!AT4*0.01</f>
        <v>0</v>
      </c>
      <c r="AU4">
        <f>$B4*'Repayment Percentage'!AU4*0.01</f>
        <v>0</v>
      </c>
      <c r="AV4">
        <f>$B4*'Repayment Percentage'!AV4*0.01</f>
        <v>0</v>
      </c>
      <c r="AW4">
        <f>$B4*'Repayment Percentage'!AW4*0.01</f>
        <v>0</v>
      </c>
      <c r="AX4">
        <f>$B4*'Repayment Percentage'!AX4*0.01</f>
        <v>0</v>
      </c>
      <c r="AY4">
        <f>$B4*'Repayment Percentage'!AY4*0.01</f>
        <v>0</v>
      </c>
      <c r="AZ4">
        <f t="shared" si="0"/>
        <v>10527861.881431011</v>
      </c>
      <c r="BA4" s="17">
        <f t="shared" si="1"/>
        <v>0.98080193568785712</v>
      </c>
    </row>
    <row r="5" spans="1:54" x14ac:dyDescent="0.25">
      <c r="A5" s="2" t="s">
        <v>4</v>
      </c>
      <c r="B5" s="1">
        <v>12558727.02</v>
      </c>
      <c r="C5">
        <f>$B5*'Repayment Percentage'!C5*0.01</f>
        <v>0</v>
      </c>
      <c r="D5">
        <f>$B5*'Repayment Percentage'!D5*0.01</f>
        <v>0</v>
      </c>
      <c r="E5">
        <f>$B5*'Repayment Percentage'!E5*0.01</f>
        <v>0</v>
      </c>
      <c r="F5">
        <f>$B5*'Repayment Percentage'!F5*0.01</f>
        <v>1617681.94</v>
      </c>
      <c r="G5">
        <f>$B5*'Repayment Percentage'!G5*0.01</f>
        <v>4082015.9999999995</v>
      </c>
      <c r="H5">
        <f>$B5*'Repayment Percentage'!H5*0.01</f>
        <v>1387474.94</v>
      </c>
      <c r="I5">
        <f>$B5*'Repayment Percentage'!I5*0.01</f>
        <v>1247623.5900000001</v>
      </c>
      <c r="J5">
        <f>$B5*'Repayment Percentage'!J5*0.01</f>
        <v>886293.35</v>
      </c>
      <c r="K5">
        <f>$B5*'Repayment Percentage'!K5*0.01</f>
        <v>694348.63</v>
      </c>
      <c r="L5">
        <f>$B5*'Repayment Percentage'!L5*0.01</f>
        <v>571024.43999999994</v>
      </c>
      <c r="M5">
        <f>$B5*'Repayment Percentage'!M5*0.01</f>
        <v>417223.56000000006</v>
      </c>
      <c r="N5">
        <f>$B5*'Repayment Percentage'!N5*0.01</f>
        <v>336686.08000000007</v>
      </c>
      <c r="O5">
        <f>$B5*'Repayment Percentage'!O5*0.01</f>
        <v>253556.2</v>
      </c>
      <c r="P5">
        <f>$B5*'Repayment Percentage'!P5*0.01</f>
        <v>200066.59000000005</v>
      </c>
      <c r="Q5">
        <f>$B5*'Repayment Percentage'!Q5*0.01</f>
        <v>151859.74</v>
      </c>
      <c r="R5">
        <f>$B5*'Repayment Percentage'!R5*0.01</f>
        <v>109973</v>
      </c>
      <c r="S5">
        <f>$B5*'Repayment Percentage'!S5*0.01</f>
        <v>90228.14</v>
      </c>
      <c r="T5">
        <f>$B5*'Repayment Percentage'!T5*0.01</f>
        <v>70661.499999999985</v>
      </c>
      <c r="U5">
        <f>$B5*'Repayment Percentage'!U5*0.01</f>
        <v>53102.83</v>
      </c>
      <c r="V5">
        <f>$B5*'Repayment Percentage'!V5*0.01</f>
        <v>47069.840000000004</v>
      </c>
      <c r="W5">
        <f>$B5*'Repayment Percentage'!W5*0.01</f>
        <v>47865.331101387033</v>
      </c>
      <c r="X5">
        <f>$B5*'Repayment Percentage'!X5*0.01</f>
        <v>38042.473973050706</v>
      </c>
      <c r="Y5">
        <f>$B5*'Repayment Percentage'!Y5*0.01</f>
        <v>30388.007397688772</v>
      </c>
      <c r="Z5">
        <f>$B5*'Repayment Percentage'!Z5*0.01</f>
        <v>24363.312672814383</v>
      </c>
      <c r="AA5">
        <f>$B5*'Repayment Percentage'!AA5*0.01</f>
        <v>19569.888000798044</v>
      </c>
      <c r="AB5">
        <f>$B5*'Repayment Percentage'!AB5*0.01</f>
        <v>15710.713366025957</v>
      </c>
      <c r="AC5">
        <f>$B5*'Repayment Percentage'!AC5*0.01</f>
        <v>12562.490691668605</v>
      </c>
      <c r="AD5">
        <f>$B5*'Repayment Percentage'!AD5*0.01</f>
        <v>9955.6371644869814</v>
      </c>
      <c r="AE5">
        <f>$B5*'Repayment Percentage'!AE5*0.01</f>
        <v>7759.7888512057116</v>
      </c>
      <c r="AF5">
        <f>$B5*'Repayment Percentage'!AF5*0.01</f>
        <v>5873.2151266018263</v>
      </c>
      <c r="AG5">
        <f>$B5*'Repayment Percentage'!AG5*0.01</f>
        <v>4215.005263535355</v>
      </c>
      <c r="AH5">
        <f>$B5*'Repayment Percentage'!AH5*0.01</f>
        <v>2719.2141588165118</v>
      </c>
      <c r="AI5">
        <f>$B5*'Repayment Percentage'!AI5*0.01</f>
        <v>1330.3819549157611</v>
      </c>
      <c r="AJ5">
        <f>$B5*'Repayment Percentage'!AJ5*0.01</f>
        <v>0</v>
      </c>
      <c r="AK5">
        <f>$B5*'Repayment Percentage'!AK5*0.01</f>
        <v>0</v>
      </c>
      <c r="AL5">
        <f>$B5*'Repayment Percentage'!AL5*0.01</f>
        <v>0</v>
      </c>
      <c r="AM5">
        <f>$B5*'Repayment Percentage'!AM5*0.01</f>
        <v>0</v>
      </c>
      <c r="AN5">
        <f>$B5*'Repayment Percentage'!AN5*0.01</f>
        <v>0</v>
      </c>
      <c r="AO5">
        <f>$B5*'Repayment Percentage'!AO5*0.01</f>
        <v>0</v>
      </c>
      <c r="AP5">
        <f>$B5*'Repayment Percentage'!AP5*0.01</f>
        <v>0</v>
      </c>
      <c r="AQ5">
        <f>$B5*'Repayment Percentage'!AQ5*0.01</f>
        <v>0</v>
      </c>
      <c r="AR5">
        <f>$B5*'Repayment Percentage'!AR5*0.01</f>
        <v>0</v>
      </c>
      <c r="AS5">
        <f>$B5*'Repayment Percentage'!AS5*0.01</f>
        <v>0</v>
      </c>
      <c r="AT5">
        <f>$B5*'Repayment Percentage'!AT5*0.01</f>
        <v>0</v>
      </c>
      <c r="AU5">
        <f>$B5*'Repayment Percentage'!AU5*0.01</f>
        <v>0</v>
      </c>
      <c r="AV5">
        <f>$B5*'Repayment Percentage'!AV5*0.01</f>
        <v>0</v>
      </c>
      <c r="AW5">
        <f>$B5*'Repayment Percentage'!AW5*0.01</f>
        <v>0</v>
      </c>
      <c r="AX5">
        <f>$B5*'Repayment Percentage'!AX5*0.01</f>
        <v>0</v>
      </c>
      <c r="AY5">
        <f>$B5*'Repayment Percentage'!AY5*0.01</f>
        <v>0</v>
      </c>
      <c r="AZ5">
        <f t="shared" si="0"/>
        <v>12437245.829722995</v>
      </c>
      <c r="BA5" s="17">
        <f t="shared" si="1"/>
        <v>0.99032695032836182</v>
      </c>
    </row>
    <row r="6" spans="1:54" x14ac:dyDescent="0.25">
      <c r="A6" s="2" t="s">
        <v>5</v>
      </c>
      <c r="B6" s="1">
        <v>14505071.439999999</v>
      </c>
      <c r="C6">
        <f>$B6*'Repayment Percentage'!C6*0.01</f>
        <v>0</v>
      </c>
      <c r="D6">
        <f>$B6*'Repayment Percentage'!D6*0.01</f>
        <v>0</v>
      </c>
      <c r="E6">
        <f>$B6*'Repayment Percentage'!E6*0.01</f>
        <v>0</v>
      </c>
      <c r="F6">
        <f>$B6*'Repayment Percentage'!F6*0.01</f>
        <v>0</v>
      </c>
      <c r="G6">
        <f>$B6*'Repayment Percentage'!G6*0.01</f>
        <v>1992242.84</v>
      </c>
      <c r="H6">
        <f>$B6*'Repayment Percentage'!H6*0.01</f>
        <v>3930445.6</v>
      </c>
      <c r="I6">
        <f>$B6*'Repayment Percentage'!I6*0.01</f>
        <v>1394620.78</v>
      </c>
      <c r="J6">
        <f>$B6*'Repayment Percentage'!J6*0.01</f>
        <v>1227905.58</v>
      </c>
      <c r="K6">
        <f>$B6*'Repayment Percentage'!K6*0.01</f>
        <v>939424.54000000015</v>
      </c>
      <c r="L6">
        <f>$B6*'Repayment Percentage'!L6*0.01</f>
        <v>802871.19000000006</v>
      </c>
      <c r="M6">
        <f>$B6*'Repayment Percentage'!M6*0.01</f>
        <v>628429.48</v>
      </c>
      <c r="N6">
        <f>$B6*'Repayment Percentage'!N6*0.01</f>
        <v>589692.85</v>
      </c>
      <c r="O6">
        <f>$B6*'Repayment Percentage'!O6*0.01</f>
        <v>457299.31</v>
      </c>
      <c r="P6">
        <f>$B6*'Repayment Percentage'!P6*0.01</f>
        <v>323764.87</v>
      </c>
      <c r="Q6">
        <f>$B6*'Repayment Percentage'!Q6*0.01</f>
        <v>288152.28000000003</v>
      </c>
      <c r="R6">
        <f>$B6*'Repayment Percentage'!R6*0.01</f>
        <v>239872.99</v>
      </c>
      <c r="S6">
        <f>$B6*'Repayment Percentage'!S6*0.01</f>
        <v>192246.98</v>
      </c>
      <c r="T6">
        <f>$B6*'Repayment Percentage'!T6*0.01</f>
        <v>171550.69</v>
      </c>
      <c r="U6">
        <f>$B6*'Repayment Percentage'!U6*0.01</f>
        <v>142575.97</v>
      </c>
      <c r="V6">
        <f>$B6*'Repayment Percentage'!V6*0.01</f>
        <v>116853.05000000002</v>
      </c>
      <c r="W6">
        <f>$B6*'Repayment Percentage'!W6*0.01</f>
        <v>132675.984022533</v>
      </c>
      <c r="X6">
        <f>$B6*'Repayment Percentage'!X6*0.01</f>
        <v>108219.58351136032</v>
      </c>
      <c r="Y6">
        <f>$B6*'Repayment Percentage'!Y6*0.01</f>
        <v>88548.247942602131</v>
      </c>
      <c r="Z6">
        <f>$B6*'Repayment Percentage'!Z6*0.01</f>
        <v>72617.689300024998</v>
      </c>
      <c r="AA6">
        <f>$B6*'Repayment Percentage'!AA6*0.01</f>
        <v>59616.20042181528</v>
      </c>
      <c r="AB6">
        <f>$B6*'Repayment Percentage'!AB6*0.01</f>
        <v>48911.685520368424</v>
      </c>
      <c r="AC6">
        <f>$B6*'Repayment Percentage'!AC6*0.01</f>
        <v>40010.067014424312</v>
      </c>
      <c r="AD6">
        <f>$B6*'Repayment Percentage'!AD6*0.01</f>
        <v>32522.977672583722</v>
      </c>
      <c r="AE6">
        <f>$B6*'Repayment Percentage'!AE6*0.01</f>
        <v>26142.803242558384</v>
      </c>
      <c r="AF6">
        <f>$B6*'Repayment Percentage'!AF6*0.01</f>
        <v>20623.426624167561</v>
      </c>
      <c r="AG6">
        <f>$B6*'Repayment Percentage'!AG6*0.01</f>
        <v>15765.330167999324</v>
      </c>
      <c r="AH6">
        <f>$B6*'Repayment Percentage'!AH6*0.01</f>
        <v>11403.988954410481</v>
      </c>
      <c r="AI6">
        <f>$B6*'Repayment Percentage'!AI6*0.01</f>
        <v>7400.7178910720586</v>
      </c>
      <c r="AJ6">
        <f>$B6*'Repayment Percentage'!AJ6*0.01</f>
        <v>3635.3173217514222</v>
      </c>
      <c r="AK6">
        <f>$B6*'Repayment Percentage'!AK6*0.01</f>
        <v>0</v>
      </c>
      <c r="AL6">
        <f>$B6*'Repayment Percentage'!AL6*0.01</f>
        <v>0</v>
      </c>
      <c r="AM6">
        <f>$B6*'Repayment Percentage'!AM6*0.01</f>
        <v>0</v>
      </c>
      <c r="AN6">
        <f>$B6*'Repayment Percentage'!AN6*0.01</f>
        <v>0</v>
      </c>
      <c r="AO6">
        <f>$B6*'Repayment Percentage'!AO6*0.01</f>
        <v>0</v>
      </c>
      <c r="AP6">
        <f>$B6*'Repayment Percentage'!AP6*0.01</f>
        <v>0</v>
      </c>
      <c r="AQ6">
        <f>$B6*'Repayment Percentage'!AQ6*0.01</f>
        <v>0</v>
      </c>
      <c r="AR6">
        <f>$B6*'Repayment Percentage'!AR6*0.01</f>
        <v>0</v>
      </c>
      <c r="AS6">
        <f>$B6*'Repayment Percentage'!AS6*0.01</f>
        <v>0</v>
      </c>
      <c r="AT6">
        <f>$B6*'Repayment Percentage'!AT6*0.01</f>
        <v>0</v>
      </c>
      <c r="AU6">
        <f>$B6*'Repayment Percentage'!AU6*0.01</f>
        <v>0</v>
      </c>
      <c r="AV6">
        <f>$B6*'Repayment Percentage'!AV6*0.01</f>
        <v>0</v>
      </c>
      <c r="AW6">
        <f>$B6*'Repayment Percentage'!AW6*0.01</f>
        <v>0</v>
      </c>
      <c r="AX6">
        <f>$B6*'Repayment Percentage'!AX6*0.01</f>
        <v>0</v>
      </c>
      <c r="AY6">
        <f>$B6*'Repayment Percentage'!AY6*0.01</f>
        <v>0</v>
      </c>
      <c r="AZ6">
        <f t="shared" si="0"/>
        <v>14106043.019607674</v>
      </c>
      <c r="BA6" s="17">
        <f t="shared" si="1"/>
        <v>0.97249042019248921</v>
      </c>
    </row>
    <row r="7" spans="1:54" x14ac:dyDescent="0.25">
      <c r="A7" s="2" t="s">
        <v>6</v>
      </c>
      <c r="B7" s="1">
        <v>15652952.199999999</v>
      </c>
      <c r="C7">
        <f>$B7*'Repayment Percentage'!C7*0.01</f>
        <v>0</v>
      </c>
      <c r="D7">
        <f>$B7*'Repayment Percentage'!D7*0.01</f>
        <v>0</v>
      </c>
      <c r="E7">
        <f>$B7*'Repayment Percentage'!E7*0.01</f>
        <v>0</v>
      </c>
      <c r="F7">
        <f>$B7*'Repayment Percentage'!F7*0.01</f>
        <v>0</v>
      </c>
      <c r="G7">
        <f>$B7*'Repayment Percentage'!G7*0.01</f>
        <v>0</v>
      </c>
      <c r="H7">
        <f>$B7*'Repayment Percentage'!H7*0.01</f>
        <v>2289453.7600000002</v>
      </c>
      <c r="I7">
        <f>$B7*'Repayment Percentage'!I7*0.01</f>
        <v>4682354.3099999996</v>
      </c>
      <c r="J7">
        <f>$B7*'Repayment Percentage'!J7*0.01</f>
        <v>1659503.8900000001</v>
      </c>
      <c r="K7">
        <f>$B7*'Repayment Percentage'!K7*0.01</f>
        <v>1165897.0900000001</v>
      </c>
      <c r="L7">
        <f>$B7*'Repayment Percentage'!L7*0.01</f>
        <v>978861.35000000021</v>
      </c>
      <c r="M7">
        <f>$B7*'Repayment Percentage'!M7*0.01</f>
        <v>763523.36</v>
      </c>
      <c r="N7">
        <f>$B7*'Repayment Percentage'!N7*0.01</f>
        <v>742787.97</v>
      </c>
      <c r="O7">
        <f>$B7*'Repayment Percentage'!O7*0.01</f>
        <v>558085.94999999995</v>
      </c>
      <c r="P7">
        <f>$B7*'Repayment Percentage'!P7*0.01</f>
        <v>461806.22000000003</v>
      </c>
      <c r="Q7">
        <f>$B7*'Repayment Percentage'!Q7*0.01</f>
        <v>358671.23</v>
      </c>
      <c r="R7">
        <f>$B7*'Repayment Percentage'!R7*0.01</f>
        <v>281881.11</v>
      </c>
      <c r="S7">
        <f>$B7*'Repayment Percentage'!S7*0.01</f>
        <v>241719.90999999997</v>
      </c>
      <c r="T7">
        <f>$B7*'Repayment Percentage'!T7*0.01</f>
        <v>182730.05000000002</v>
      </c>
      <c r="U7">
        <f>$B7*'Repayment Percentage'!U7*0.01</f>
        <v>144953.58000000002</v>
      </c>
      <c r="V7">
        <f>$B7*'Repayment Percentage'!V7*0.01</f>
        <v>119260.10000000002</v>
      </c>
      <c r="W7">
        <f>$B7*'Repayment Percentage'!W7*0.01</f>
        <v>150338.31473461981</v>
      </c>
      <c r="X7">
        <f>$B7*'Repayment Percentage'!X7*0.01</f>
        <v>120053.63529829519</v>
      </c>
      <c r="Y7">
        <f>$B7*'Repayment Percentage'!Y7*0.01</f>
        <v>96359.457158362886</v>
      </c>
      <c r="Z7">
        <f>$B7*'Repayment Percentage'!Z7*0.01</f>
        <v>77690.808623245088</v>
      </c>
      <c r="AA7">
        <f>$B7*'Repayment Percentage'!AA7*0.01</f>
        <v>62865.402943518478</v>
      </c>
      <c r="AB7">
        <f>$B7*'Repayment Percentage'!AB7*0.01</f>
        <v>50988.68263235654</v>
      </c>
      <c r="AC7">
        <f>$B7*'Repayment Percentage'!AC7*0.01</f>
        <v>41381.426130466563</v>
      </c>
      <c r="AD7">
        <f>$B7*'Repayment Percentage'!AD7*0.01</f>
        <v>33525.23074166174</v>
      </c>
      <c r="AE7">
        <f>$B7*'Repayment Percentage'!AE7*0.01</f>
        <v>27021.719614230078</v>
      </c>
      <c r="AF7">
        <f>$B7*'Repayment Percentage'!AF7*0.01</f>
        <v>21562.080818618917</v>
      </c>
      <c r="AG7">
        <f>$B7*'Repayment Percentage'!AG7*0.01</f>
        <v>16904.28796771586</v>
      </c>
      <c r="AH7">
        <f>$B7*'Repayment Percentage'!AH7*0.01</f>
        <v>12855.982880081056</v>
      </c>
      <c r="AI7">
        <f>$B7*'Repayment Percentage'!AI7*0.01</f>
        <v>9261.5023032224035</v>
      </c>
      <c r="AJ7">
        <f>$B7*'Repayment Percentage'!AJ7*0.01</f>
        <v>5991.913385561862</v>
      </c>
      <c r="AK7">
        <f>$B7*'Repayment Percentage'!AK7*0.01</f>
        <v>2937.2065314802057</v>
      </c>
      <c r="AL7">
        <f>$B7*'Repayment Percentage'!AL7*0.01</f>
        <v>0</v>
      </c>
      <c r="AM7">
        <f>$B7*'Repayment Percentage'!AM7*0.01</f>
        <v>0</v>
      </c>
      <c r="AN7">
        <f>$B7*'Repayment Percentage'!AN7*0.01</f>
        <v>0</v>
      </c>
      <c r="AO7">
        <f>$B7*'Repayment Percentage'!AO7*0.01</f>
        <v>0</v>
      </c>
      <c r="AP7">
        <f>$B7*'Repayment Percentage'!AP7*0.01</f>
        <v>0</v>
      </c>
      <c r="AQ7">
        <f>$B7*'Repayment Percentage'!AQ7*0.01</f>
        <v>0</v>
      </c>
      <c r="AR7">
        <f>$B7*'Repayment Percentage'!AR7*0.01</f>
        <v>0</v>
      </c>
      <c r="AS7">
        <f>$B7*'Repayment Percentage'!AS7*0.01</f>
        <v>0</v>
      </c>
      <c r="AT7">
        <f>$B7*'Repayment Percentage'!AT7*0.01</f>
        <v>0</v>
      </c>
      <c r="AU7">
        <f>$B7*'Repayment Percentage'!AU7*0.01</f>
        <v>0</v>
      </c>
      <c r="AV7">
        <f>$B7*'Repayment Percentage'!AV7*0.01</f>
        <v>0</v>
      </c>
      <c r="AW7">
        <f>$B7*'Repayment Percentage'!AW7*0.01</f>
        <v>0</v>
      </c>
      <c r="AX7">
        <f>$B7*'Repayment Percentage'!AX7*0.01</f>
        <v>0</v>
      </c>
      <c r="AY7">
        <f>$B7*'Repayment Percentage'!AY7*0.01</f>
        <v>0</v>
      </c>
      <c r="AZ7">
        <f t="shared" si="0"/>
        <v>15361227.531763436</v>
      </c>
      <c r="BA7" s="17">
        <f t="shared" si="1"/>
        <v>0.98136296179090343</v>
      </c>
    </row>
    <row r="8" spans="1:54" x14ac:dyDescent="0.25">
      <c r="A8" s="2" t="s">
        <v>7</v>
      </c>
      <c r="B8" s="1">
        <v>15107713.300000001</v>
      </c>
      <c r="C8">
        <f>$B8*'Repayment Percentage'!C8*0.01</f>
        <v>0</v>
      </c>
      <c r="D8">
        <f>$B8*'Repayment Percentage'!D8*0.01</f>
        <v>0</v>
      </c>
      <c r="E8">
        <f>$B8*'Repayment Percentage'!E8*0.01</f>
        <v>0</v>
      </c>
      <c r="F8">
        <f>$B8*'Repayment Percentage'!F8*0.01</f>
        <v>0</v>
      </c>
      <c r="G8">
        <f>$B8*'Repayment Percentage'!G8*0.01</f>
        <v>0</v>
      </c>
      <c r="H8">
        <f>$B8*'Repayment Percentage'!H8*0.01</f>
        <v>0</v>
      </c>
      <c r="I8">
        <f>$B8*'Repayment Percentage'!I8*0.01</f>
        <v>2162283.09</v>
      </c>
      <c r="J8">
        <f>$B8*'Repayment Percentage'!J8*0.01</f>
        <v>4637701.6900000004</v>
      </c>
      <c r="K8">
        <f>$B8*'Repayment Percentage'!K8*0.01</f>
        <v>1576348.23</v>
      </c>
      <c r="L8">
        <f>$B8*'Repayment Percentage'!L8*0.01</f>
        <v>1144559.96</v>
      </c>
      <c r="M8">
        <f>$B8*'Repayment Percentage'!M8*0.01</f>
        <v>930720.35</v>
      </c>
      <c r="N8">
        <f>$B8*'Repayment Percentage'!N8*0.01</f>
        <v>697500.93999999983</v>
      </c>
      <c r="O8">
        <f>$B8*'Repayment Percentage'!O8*0.01</f>
        <v>667277.73</v>
      </c>
      <c r="P8">
        <f>$B8*'Repayment Percentage'!P8*0.01</f>
        <v>547749.09</v>
      </c>
      <c r="Q8">
        <f>$B8*'Repayment Percentage'!Q8*0.01</f>
        <v>387987.02</v>
      </c>
      <c r="R8">
        <f>$B8*'Repayment Percentage'!R8*0.01</f>
        <v>309448.86</v>
      </c>
      <c r="S8">
        <f>$B8*'Repayment Percentage'!S8*0.01</f>
        <v>283876.03999999998</v>
      </c>
      <c r="T8">
        <f>$B8*'Repayment Percentage'!T8*0.01</f>
        <v>215635.85</v>
      </c>
      <c r="U8">
        <f>$B8*'Repayment Percentage'!U8*0.01</f>
        <v>185516.45</v>
      </c>
      <c r="V8">
        <f>$B8*'Repayment Percentage'!V8*0.01</f>
        <v>141560.57000000004</v>
      </c>
      <c r="W8">
        <f>$B8*'Repayment Percentage'!W8*0.01</f>
        <v>195486.26873163189</v>
      </c>
      <c r="X8">
        <f>$B8*'Repayment Percentage'!X8*0.01</f>
        <v>154576.07870992701</v>
      </c>
      <c r="Y8">
        <f>$B8*'Repayment Percentage'!Y8*0.01</f>
        <v>122915.06953124799</v>
      </c>
      <c r="Z8">
        <f>$B8*'Repayment Percentage'!Z8*0.01</f>
        <v>98262.481906562447</v>
      </c>
      <c r="AA8">
        <f>$B8*'Repayment Percentage'!AA8*0.01</f>
        <v>78930.381258758032</v>
      </c>
      <c r="AB8">
        <f>$B8*'Repayment Percentage'!AB8*0.01</f>
        <v>63649.052820538425</v>
      </c>
      <c r="AC8">
        <f>$B8*'Repayment Percentage'!AC8*0.01</f>
        <v>51462.171172882292</v>
      </c>
      <c r="AD8">
        <f>$B8*'Repayment Percentage'!AD8*0.01</f>
        <v>41647.029335689636</v>
      </c>
      <c r="AE8">
        <f>$B8*'Repayment Percentage'!AE8*0.01</f>
        <v>33654.658200910664</v>
      </c>
      <c r="AF8">
        <f>$B8*'Repayment Percentage'!AF8*0.01</f>
        <v>27065.198848000928</v>
      </c>
      <c r="AG8">
        <f>$B8*'Repayment Percentage'!AG8*0.01</f>
        <v>21554.726803981321</v>
      </c>
      <c r="AH8">
        <f>$B8*'Repayment Percentage'!AH8*0.01</f>
        <v>16870.560195091282</v>
      </c>
      <c r="AI8">
        <f>$B8*'Repayment Percentage'!AI8*0.01</f>
        <v>12812.796658457919</v>
      </c>
      <c r="AJ8">
        <f>$B8*'Repayment Percentage'!AJ8*0.01</f>
        <v>9220.390596918367</v>
      </c>
      <c r="AK8">
        <f>$B8*'Repayment Percentage'!AK8*0.01</f>
        <v>5960.5138706846956</v>
      </c>
      <c r="AL8">
        <f>$B8*'Repayment Percentage'!AL8*0.01</f>
        <v>2920.2621994248998</v>
      </c>
      <c r="AM8">
        <f>$B8*'Repayment Percentage'!AM8*0.01</f>
        <v>0</v>
      </c>
      <c r="AN8">
        <f>$B8*'Repayment Percentage'!AN8*0.01</f>
        <v>0</v>
      </c>
      <c r="AO8">
        <f>$B8*'Repayment Percentage'!AO8*0.01</f>
        <v>0</v>
      </c>
      <c r="AP8">
        <f>$B8*'Repayment Percentage'!AP8*0.01</f>
        <v>0</v>
      </c>
      <c r="AQ8">
        <f>$B8*'Repayment Percentage'!AQ8*0.01</f>
        <v>0</v>
      </c>
      <c r="AR8">
        <f>$B8*'Repayment Percentage'!AR8*0.01</f>
        <v>0</v>
      </c>
      <c r="AS8">
        <f>$B8*'Repayment Percentage'!AS8*0.01</f>
        <v>0</v>
      </c>
      <c r="AT8">
        <f>$B8*'Repayment Percentage'!AT8*0.01</f>
        <v>0</v>
      </c>
      <c r="AU8">
        <f>$B8*'Repayment Percentage'!AU8*0.01</f>
        <v>0</v>
      </c>
      <c r="AV8">
        <f>$B8*'Repayment Percentage'!AV8*0.01</f>
        <v>0</v>
      </c>
      <c r="AW8">
        <f>$B8*'Repayment Percentage'!AW8*0.01</f>
        <v>0</v>
      </c>
      <c r="AX8">
        <f>$B8*'Repayment Percentage'!AX8*0.01</f>
        <v>0</v>
      </c>
      <c r="AY8">
        <f>$B8*'Repayment Percentage'!AY8*0.01</f>
        <v>0</v>
      </c>
      <c r="AZ8">
        <f t="shared" si="0"/>
        <v>14825153.510840703</v>
      </c>
      <c r="BA8" s="17">
        <f t="shared" si="1"/>
        <v>0.98129698495408313</v>
      </c>
    </row>
    <row r="9" spans="1:54" x14ac:dyDescent="0.25">
      <c r="A9" s="2" t="s">
        <v>8</v>
      </c>
      <c r="B9" s="1">
        <v>17004745.039999999</v>
      </c>
      <c r="C9">
        <f>$B9*'Repayment Percentage'!C9*0.01</f>
        <v>0</v>
      </c>
      <c r="D9">
        <f>$B9*'Repayment Percentage'!D9*0.01</f>
        <v>0</v>
      </c>
      <c r="E9">
        <f>$B9*'Repayment Percentage'!E9*0.01</f>
        <v>0</v>
      </c>
      <c r="F9">
        <f>$B9*'Repayment Percentage'!F9*0.01</f>
        <v>0</v>
      </c>
      <c r="G9">
        <f>$B9*'Repayment Percentage'!G9*0.01</f>
        <v>0</v>
      </c>
      <c r="H9">
        <f>$B9*'Repayment Percentage'!H9*0.01</f>
        <v>0</v>
      </c>
      <c r="I9">
        <f>$B9*'Repayment Percentage'!I9*0.01</f>
        <v>0</v>
      </c>
      <c r="J9">
        <f>$B9*'Repayment Percentage'!J9*0.01</f>
        <v>2402403.3700000006</v>
      </c>
      <c r="K9">
        <f>$B9*'Repayment Percentage'!K9*0.01</f>
        <v>4947764.21</v>
      </c>
      <c r="L9">
        <f>$B9*'Repayment Percentage'!L9*0.01</f>
        <v>1523145.1799999997</v>
      </c>
      <c r="M9">
        <f>$B9*'Repayment Percentage'!M9*0.01</f>
        <v>1245452.3899999999</v>
      </c>
      <c r="N9">
        <f>$B9*'Repayment Percentage'!N9*0.01</f>
        <v>1116505.94</v>
      </c>
      <c r="O9">
        <f>$B9*'Repayment Percentage'!O9*0.01</f>
        <v>803590.21</v>
      </c>
      <c r="P9">
        <f>$B9*'Repayment Percentage'!P9*0.01</f>
        <v>724956.28</v>
      </c>
      <c r="Q9">
        <f>$B9*'Repayment Percentage'!Q9*0.01</f>
        <v>545397.32999999996</v>
      </c>
      <c r="R9">
        <f>$B9*'Repayment Percentage'!R9*0.01</f>
        <v>458832.95</v>
      </c>
      <c r="S9">
        <f>$B9*'Repayment Percentage'!S9*0.01</f>
        <v>393971.01000000007</v>
      </c>
      <c r="T9">
        <f>$B9*'Repayment Percentage'!T9*0.01</f>
        <v>333818.53000000003</v>
      </c>
      <c r="U9">
        <f>$B9*'Repayment Percentage'!U9*0.01</f>
        <v>286831.43999999994</v>
      </c>
      <c r="V9">
        <f>$B9*'Repayment Percentage'!V9*0.01</f>
        <v>216447.57</v>
      </c>
      <c r="W9">
        <f>$B9*'Repayment Percentage'!W9*0.01</f>
        <v>320105.07591375988</v>
      </c>
      <c r="X9">
        <f>$B9*'Repayment Percentage'!X9*0.01</f>
        <v>254881.42125734329</v>
      </c>
      <c r="Y9">
        <f>$B9*'Repayment Percentage'!Y9*0.01</f>
        <v>203873.86453304478</v>
      </c>
      <c r="Z9">
        <f>$B9*'Repayment Percentage'!Z9*0.01</f>
        <v>163831.76274035676</v>
      </c>
      <c r="AA9">
        <f>$B9*'Repayment Percentage'!AA9*0.01</f>
        <v>132236.62903345417</v>
      </c>
      <c r="AB9">
        <f>$B9*'Repayment Percentage'!AB9*0.01</f>
        <v>107151.28417476839</v>
      </c>
      <c r="AC9">
        <f>$B9*'Repayment Percentage'!AC9*0.01</f>
        <v>87090.681979214511</v>
      </c>
      <c r="AD9">
        <f>$B9*'Repayment Percentage'!AD9*0.01</f>
        <v>70916.849514107031</v>
      </c>
      <c r="AE9">
        <f>$B9*'Repayment Percentage'!AE9*0.01</f>
        <v>57756.081089775107</v>
      </c>
      <c r="AF9">
        <f>$B9*'Repayment Percentage'!AF9*0.01</f>
        <v>46934.917588945864</v>
      </c>
      <c r="AG9">
        <f>$B9*'Repayment Percentage'!AG9*0.01</f>
        <v>37931.205141116756</v>
      </c>
      <c r="AH9">
        <f>$B9*'Repayment Percentage'!AH9*0.01</f>
        <v>30336.8905449544</v>
      </c>
      <c r="AI9">
        <f>$B9*'Repayment Percentage'!AI9*0.01</f>
        <v>23829.770964963845</v>
      </c>
      <c r="AJ9">
        <f>$B9*'Repayment Percentage'!AJ9*0.01</f>
        <v>18151.980848900515</v>
      </c>
      <c r="AK9">
        <f>$B9*'Repayment Percentage'!AK9*0.01</f>
        <v>13093.492115739107</v>
      </c>
      <c r="AL9">
        <f>$B9*'Repayment Percentage'!AL9*0.01</f>
        <v>8479.3028934812937</v>
      </c>
      <c r="AM9">
        <f>$B9*'Repayment Percentage'!AM9*0.01</f>
        <v>4159.2986850771631</v>
      </c>
      <c r="AN9">
        <f>$B9*'Repayment Percentage'!AN9*0.01</f>
        <v>0</v>
      </c>
      <c r="AO9">
        <f>$B9*'Repayment Percentage'!AO9*0.01</f>
        <v>0</v>
      </c>
      <c r="AP9">
        <f>$B9*'Repayment Percentage'!AP9*0.01</f>
        <v>0</v>
      </c>
      <c r="AQ9">
        <f>$B9*'Repayment Percentage'!AQ9*0.01</f>
        <v>0</v>
      </c>
      <c r="AR9">
        <f>$B9*'Repayment Percentage'!AR9*0.01</f>
        <v>0</v>
      </c>
      <c r="AS9">
        <f>$B9*'Repayment Percentage'!AS9*0.01</f>
        <v>0</v>
      </c>
      <c r="AT9">
        <f>$B9*'Repayment Percentage'!AT9*0.01</f>
        <v>0</v>
      </c>
      <c r="AU9">
        <f>$B9*'Repayment Percentage'!AU9*0.01</f>
        <v>0</v>
      </c>
      <c r="AV9">
        <f>$B9*'Repayment Percentage'!AV9*0.01</f>
        <v>0</v>
      </c>
      <c r="AW9">
        <f>$B9*'Repayment Percentage'!AW9*0.01</f>
        <v>0</v>
      </c>
      <c r="AX9">
        <f>$B9*'Repayment Percentage'!AX9*0.01</f>
        <v>0</v>
      </c>
      <c r="AY9">
        <f>$B9*'Repayment Percentage'!AY9*0.01</f>
        <v>0</v>
      </c>
      <c r="AZ9">
        <f t="shared" si="0"/>
        <v>16579876.919019001</v>
      </c>
      <c r="BA9" s="17">
        <f t="shared" si="1"/>
        <v>0.97501473147750306</v>
      </c>
    </row>
    <row r="10" spans="1:54" x14ac:dyDescent="0.25">
      <c r="A10" s="2" t="s">
        <v>9</v>
      </c>
      <c r="B10" s="1">
        <v>16794379.949999999</v>
      </c>
      <c r="C10">
        <f>$B10*'Repayment Percentage'!C10*0.01</f>
        <v>0</v>
      </c>
      <c r="D10">
        <f>$B10*'Repayment Percentage'!D10*0.01</f>
        <v>0</v>
      </c>
      <c r="E10">
        <f>$B10*'Repayment Percentage'!E10*0.01</f>
        <v>0</v>
      </c>
      <c r="F10">
        <f>$B10*'Repayment Percentage'!F10*0.01</f>
        <v>0</v>
      </c>
      <c r="G10">
        <f>$B10*'Repayment Percentage'!G10*0.01</f>
        <v>0</v>
      </c>
      <c r="H10">
        <f>$B10*'Repayment Percentage'!H10*0.01</f>
        <v>0</v>
      </c>
      <c r="I10">
        <f>$B10*'Repayment Percentage'!I10*0.01</f>
        <v>0</v>
      </c>
      <c r="J10">
        <f>$B10*'Repayment Percentage'!J10*0.01</f>
        <v>0</v>
      </c>
      <c r="K10">
        <f>$B10*'Repayment Percentage'!K10*0.01</f>
        <v>2502066.86</v>
      </c>
      <c r="L10">
        <f>$B10*'Repayment Percentage'!L10*0.01</f>
        <v>4696910.4800000004</v>
      </c>
      <c r="M10">
        <f>$B10*'Repayment Percentage'!M10*0.01</f>
        <v>1505493.21</v>
      </c>
      <c r="N10">
        <f>$B10*'Repayment Percentage'!N10*0.01</f>
        <v>1182983.95</v>
      </c>
      <c r="O10">
        <f>$B10*'Repayment Percentage'!O10*0.01</f>
        <v>955821.48</v>
      </c>
      <c r="P10">
        <f>$B10*'Repayment Percentage'!P10*0.01</f>
        <v>846061.73</v>
      </c>
      <c r="Q10">
        <f>$B10*'Repayment Percentage'!Q10*0.01</f>
        <v>683116.81</v>
      </c>
      <c r="R10">
        <f>$B10*'Repayment Percentage'!R10*0.01</f>
        <v>560572.44000000006</v>
      </c>
      <c r="S10">
        <f>$B10*'Repayment Percentage'!S10*0.01</f>
        <v>468203.76</v>
      </c>
      <c r="T10">
        <f>$B10*'Repayment Percentage'!T10*0.01</f>
        <v>349067.91999999993</v>
      </c>
      <c r="U10">
        <f>$B10*'Repayment Percentage'!U10*0.01</f>
        <v>309854.99</v>
      </c>
      <c r="V10">
        <f>$B10*'Repayment Percentage'!V10*0.01</f>
        <v>267813.78000000003</v>
      </c>
      <c r="W10">
        <f>$B10*'Repayment Percentage'!W10*0.01</f>
        <v>396642.01334386208</v>
      </c>
      <c r="X10">
        <f>$B10*'Repayment Percentage'!X10*0.01</f>
        <v>317071.27277872938</v>
      </c>
      <c r="Y10">
        <f>$B10*'Repayment Percentage'!Y10*0.01</f>
        <v>254413.02537327362</v>
      </c>
      <c r="Z10">
        <f>$B10*'Repayment Percentage'!Z10*0.01</f>
        <v>204975.6249887817</v>
      </c>
      <c r="AA10">
        <f>$B10*'Repayment Percentage'!AA10*0.01</f>
        <v>165832.11208800334</v>
      </c>
      <c r="AB10">
        <f>$B10*'Repayment Percentage'!AB10*0.01</f>
        <v>134690.44629797811</v>
      </c>
      <c r="AC10">
        <f>$B10*'Repayment Percentage'!AC10*0.01</f>
        <v>109769.10362922741</v>
      </c>
      <c r="AD10">
        <f>$B10*'Repayment Percentage'!AD10*0.01</f>
        <v>89688.485139449651</v>
      </c>
      <c r="AE10">
        <f>$B10*'Repayment Percentage'!AE10*0.01</f>
        <v>73381.099465155901</v>
      </c>
      <c r="AF10">
        <f>$B10*'Repayment Percentage'!AF10*0.01</f>
        <v>60019.687590136367</v>
      </c>
      <c r="AG10">
        <f>$B10*'Repayment Percentage'!AG10*0.01</f>
        <v>48960.875233586419</v>
      </c>
      <c r="AH10">
        <f>$B10*'Repayment Percentage'!AH10*0.01</f>
        <v>39701.539795921555</v>
      </c>
      <c r="AI10">
        <f>$B10*'Repayment Percentage'!AI10*0.01</f>
        <v>31845.240710914481</v>
      </c>
      <c r="AJ10">
        <f>$B10*'Repayment Percentage'!AJ10*0.01</f>
        <v>25076.439683853216</v>
      </c>
      <c r="AK10">
        <f>$B10*'Repayment Percentage'!AK10*0.01</f>
        <v>19140.6570583711</v>
      </c>
      <c r="AL10">
        <f>$B10*'Repayment Percentage'!AL10*0.01</f>
        <v>13829.094809594986</v>
      </c>
      <c r="AM10">
        <f>$B10*'Repayment Percentage'!AM10*0.01</f>
        <v>8966.5776677410195</v>
      </c>
      <c r="AN10">
        <f>$B10*'Repayment Percentage'!AN10*0.01</f>
        <v>4401.9176778670399</v>
      </c>
      <c r="AO10">
        <f>$B10*'Repayment Percentage'!AO10*0.01</f>
        <v>0</v>
      </c>
      <c r="AP10">
        <f>$B10*'Repayment Percentage'!AP10*0.01</f>
        <v>0</v>
      </c>
      <c r="AQ10">
        <f>$B10*'Repayment Percentage'!AQ10*0.01</f>
        <v>0</v>
      </c>
      <c r="AR10">
        <f>$B10*'Repayment Percentage'!AR10*0.01</f>
        <v>0</v>
      </c>
      <c r="AS10">
        <f>$B10*'Repayment Percentage'!AS10*0.01</f>
        <v>0</v>
      </c>
      <c r="AT10">
        <f>$B10*'Repayment Percentage'!AT10*0.01</f>
        <v>0</v>
      </c>
      <c r="AU10">
        <f>$B10*'Repayment Percentage'!AU10*0.01</f>
        <v>0</v>
      </c>
      <c r="AV10">
        <f>$B10*'Repayment Percentage'!AV10*0.01</f>
        <v>0</v>
      </c>
      <c r="AW10">
        <f>$B10*'Repayment Percentage'!AW10*0.01</f>
        <v>0</v>
      </c>
      <c r="AX10">
        <f>$B10*'Repayment Percentage'!AX10*0.01</f>
        <v>0</v>
      </c>
      <c r="AY10">
        <f>$B10*'Repayment Percentage'!AY10*0.01</f>
        <v>0</v>
      </c>
      <c r="AZ10">
        <f t="shared" si="0"/>
        <v>16326372.62333245</v>
      </c>
      <c r="BA10" s="17">
        <f t="shared" si="1"/>
        <v>0.97213309880680954</v>
      </c>
    </row>
    <row r="11" spans="1:54" x14ac:dyDescent="0.25">
      <c r="A11" s="2" t="s">
        <v>10</v>
      </c>
      <c r="B11" s="1">
        <v>19217205.82</v>
      </c>
      <c r="C11">
        <f>$B11*'Repayment Percentage'!C11*0.01</f>
        <v>0</v>
      </c>
      <c r="D11">
        <f>$B11*'Repayment Percentage'!D11*0.01</f>
        <v>0</v>
      </c>
      <c r="E11">
        <f>$B11*'Repayment Percentage'!E11*0.01</f>
        <v>0</v>
      </c>
      <c r="F11">
        <f>$B11*'Repayment Percentage'!F11*0.01</f>
        <v>0</v>
      </c>
      <c r="G11">
        <f>$B11*'Repayment Percentage'!G11*0.01</f>
        <v>0</v>
      </c>
      <c r="H11">
        <f>$B11*'Repayment Percentage'!H11*0.01</f>
        <v>0</v>
      </c>
      <c r="I11">
        <f>$B11*'Repayment Percentage'!I11*0.01</f>
        <v>0</v>
      </c>
      <c r="J11">
        <f>$B11*'Repayment Percentage'!J11*0.01</f>
        <v>0</v>
      </c>
      <c r="K11">
        <f>$B11*'Repayment Percentage'!K11*0.01</f>
        <v>0</v>
      </c>
      <c r="L11">
        <f>$B11*'Repayment Percentage'!L11*0.01</f>
        <v>2833811.35</v>
      </c>
      <c r="M11">
        <f>$B11*'Repayment Percentage'!M11*0.01</f>
        <v>6142911.0800000001</v>
      </c>
      <c r="N11">
        <f>$B11*'Repayment Percentage'!N11*0.01</f>
        <v>1833677.81</v>
      </c>
      <c r="O11">
        <f>$B11*'Repayment Percentage'!O11*0.01</f>
        <v>1317065.75</v>
      </c>
      <c r="P11">
        <f>$B11*'Repayment Percentage'!P11*0.01</f>
        <v>1108494.3700000001</v>
      </c>
      <c r="Q11">
        <f>$B11*'Repayment Percentage'!Q11*0.01</f>
        <v>918465.33000000007</v>
      </c>
      <c r="R11">
        <f>$B11*'Repayment Percentage'!R11*0.01</f>
        <v>719913.69000000006</v>
      </c>
      <c r="S11">
        <f>$B11*'Repayment Percentage'!S11*0.01</f>
        <v>587381.96</v>
      </c>
      <c r="T11">
        <f>$B11*'Repayment Percentage'!T11*0.01</f>
        <v>498801.31000000006</v>
      </c>
      <c r="U11">
        <f>$B11*'Repayment Percentage'!U11*0.01</f>
        <v>371563.77000000008</v>
      </c>
      <c r="V11">
        <f>$B11*'Repayment Percentage'!V11*0.01</f>
        <v>294941.21999999997</v>
      </c>
      <c r="W11">
        <f>$B11*'Repayment Percentage'!W11*0.01</f>
        <v>503195.75728407688</v>
      </c>
      <c r="X11">
        <f>$B11*'Repayment Percentage'!X11*0.01</f>
        <v>387770.29721555702</v>
      </c>
      <c r="Y11">
        <f>$B11*'Repayment Percentage'!Y11*0.01</f>
        <v>300330.57116215769</v>
      </c>
      <c r="Z11">
        <f>$B11*'Repayment Percentage'!Z11*0.01</f>
        <v>233973.47368454444</v>
      </c>
      <c r="AA11">
        <f>$B11*'Repayment Percentage'!AA11*0.01</f>
        <v>183419.61291564492</v>
      </c>
      <c r="AB11">
        <f>$B11*'Repayment Percentage'!AB11*0.01</f>
        <v>144694.19227410309</v>
      </c>
      <c r="AC11">
        <f>$B11*'Repayment Percentage'!AC11*0.01</f>
        <v>114831.03317259729</v>
      </c>
      <c r="AD11">
        <f>$B11*'Repayment Percentage'!AD11*0.01</f>
        <v>91625.456029937006</v>
      </c>
      <c r="AE11">
        <f>$B11*'Repayment Percentage'!AE11*0.01</f>
        <v>73439.572555702791</v>
      </c>
      <c r="AF11">
        <f>$B11*'Repayment Percentage'!AF11*0.01</f>
        <v>59054.006949628929</v>
      </c>
      <c r="AG11">
        <f>$B11*'Repayment Percentage'!AG11*0.01</f>
        <v>47557.22479938373</v>
      </c>
      <c r="AH11">
        <f>$B11*'Repayment Percentage'!AH11*0.01</f>
        <v>38263.862782153847</v>
      </c>
      <c r="AI11">
        <f>$B11*'Repayment Percentage'!AI11*0.01</f>
        <v>30654.78568049756</v>
      </c>
      <c r="AJ11">
        <f>$B11*'Repayment Percentage'!AJ11*0.01</f>
        <v>24333.140851634598</v>
      </c>
      <c r="AK11">
        <f>$B11*'Repayment Percentage'!AK11*0.01</f>
        <v>18992.067058829285</v>
      </c>
      <c r="AL11">
        <f>$B11*'Repayment Percentage'!AL11*0.01</f>
        <v>14390.836137044893</v>
      </c>
      <c r="AM11">
        <f>$B11*'Repayment Percentage'!AM11*0.01</f>
        <v>10337.064167545957</v>
      </c>
      <c r="AN11">
        <f>$B11*'Repayment Percentage'!AN11*0.01</f>
        <v>6673.2640828081476</v>
      </c>
      <c r="AO11">
        <f>$B11*'Repayment Percentage'!AO11*0.01</f>
        <v>3266.4712800755738</v>
      </c>
      <c r="AP11">
        <f>$B11*'Repayment Percentage'!AP11*0.01</f>
        <v>0</v>
      </c>
      <c r="AQ11">
        <f>$B11*'Repayment Percentage'!AQ11*0.01</f>
        <v>0</v>
      </c>
      <c r="AR11">
        <f>$B11*'Repayment Percentage'!AR11*0.01</f>
        <v>0</v>
      </c>
      <c r="AS11">
        <f>$B11*'Repayment Percentage'!AS11*0.01</f>
        <v>0</v>
      </c>
      <c r="AT11">
        <f>$B11*'Repayment Percentage'!AT11*0.01</f>
        <v>0</v>
      </c>
      <c r="AU11">
        <f>$B11*'Repayment Percentage'!AU11*0.01</f>
        <v>0</v>
      </c>
      <c r="AV11">
        <f>$B11*'Repayment Percentage'!AV11*0.01</f>
        <v>0</v>
      </c>
      <c r="AW11">
        <f>$B11*'Repayment Percentage'!AW11*0.01</f>
        <v>0</v>
      </c>
      <c r="AX11">
        <f>$B11*'Repayment Percentage'!AX11*0.01</f>
        <v>0</v>
      </c>
      <c r="AY11">
        <f>$B11*'Repayment Percentage'!AY11*0.01</f>
        <v>0</v>
      </c>
      <c r="AZ11">
        <f t="shared" si="0"/>
        <v>18913830.330083925</v>
      </c>
      <c r="BA11" s="17">
        <f t="shared" si="1"/>
        <v>0.98421334023490858</v>
      </c>
    </row>
    <row r="12" spans="1:54" x14ac:dyDescent="0.25">
      <c r="A12" s="2" t="s">
        <v>11</v>
      </c>
      <c r="B12" s="1">
        <v>21628095.289999999</v>
      </c>
      <c r="C12">
        <f>$B12*'Repayment Percentage'!C12*0.01</f>
        <v>0</v>
      </c>
      <c r="D12">
        <f>$B12*'Repayment Percentage'!D12*0.01</f>
        <v>0</v>
      </c>
      <c r="E12">
        <f>$B12*'Repayment Percentage'!E12*0.01</f>
        <v>0</v>
      </c>
      <c r="F12">
        <f>$B12*'Repayment Percentage'!F12*0.01</f>
        <v>0</v>
      </c>
      <c r="G12">
        <f>$B12*'Repayment Percentage'!G12*0.01</f>
        <v>0</v>
      </c>
      <c r="H12">
        <f>$B12*'Repayment Percentage'!H12*0.01</f>
        <v>0</v>
      </c>
      <c r="I12">
        <f>$B12*'Repayment Percentage'!I12*0.01</f>
        <v>0</v>
      </c>
      <c r="J12">
        <f>$B12*'Repayment Percentage'!J12*0.01</f>
        <v>0</v>
      </c>
      <c r="K12">
        <f>$B12*'Repayment Percentage'!K12*0.01</f>
        <v>0</v>
      </c>
      <c r="L12">
        <f>$B12*'Repayment Percentage'!L12*0.01</f>
        <v>0</v>
      </c>
      <c r="M12">
        <f>$B12*'Repayment Percentage'!M12*0.01</f>
        <v>2843285.5400000005</v>
      </c>
      <c r="N12">
        <f>$B12*'Repayment Percentage'!N12*0.01</f>
        <v>6228477.7800000003</v>
      </c>
      <c r="O12">
        <f>$B12*'Repayment Percentage'!O12*0.01</f>
        <v>1585123.49</v>
      </c>
      <c r="P12">
        <f>$B12*'Repayment Percentage'!P12*0.01</f>
        <v>1425436.3</v>
      </c>
      <c r="Q12">
        <f>$B12*'Repayment Percentage'!Q12*0.01</f>
        <v>1110978.3899999999</v>
      </c>
      <c r="R12">
        <f>$B12*'Repayment Percentage'!R12*0.01</f>
        <v>956265.05</v>
      </c>
      <c r="S12">
        <f>$B12*'Repayment Percentage'!S12*0.01</f>
        <v>815621.71</v>
      </c>
      <c r="T12">
        <f>$B12*'Repayment Percentage'!T12*0.01</f>
        <v>684971.52000000014</v>
      </c>
      <c r="U12">
        <f>$B12*'Repayment Percentage'!U12*0.01</f>
        <v>644953.5</v>
      </c>
      <c r="V12">
        <f>$B12*'Repayment Percentage'!V12*0.01</f>
        <v>511673.76</v>
      </c>
      <c r="W12">
        <f>$B12*'Repayment Percentage'!W12*0.01</f>
        <v>285938.2954910007</v>
      </c>
      <c r="X12">
        <f>$B12*'Repayment Percentage'!X12*0.01</f>
        <v>257346.45890272473</v>
      </c>
      <c r="Y12">
        <f>$B12*'Repayment Percentage'!Y12*0.01</f>
        <v>231444.44890211779</v>
      </c>
      <c r="Z12">
        <f>$B12*'Repayment Percentage'!Z12*0.01</f>
        <v>207961.42917039309</v>
      </c>
      <c r="AA12">
        <f>$B12*'Repayment Percentage'!AA12*0.01</f>
        <v>186646.22969667122</v>
      </c>
      <c r="AB12">
        <f>$B12*'Repayment Percentage'!AB12*0.01</f>
        <v>167267.36532430473</v>
      </c>
      <c r="AC12">
        <f>$B12*'Repayment Percentage'!AC12*0.01</f>
        <v>149612.52562391426</v>
      </c>
      <c r="AD12">
        <f>$B12*'Repayment Percentage'!AD12*0.01</f>
        <v>133487.68361137371</v>
      </c>
      <c r="AE12">
        <f>$B12*'Repayment Percentage'!AE12*0.01</f>
        <v>118715.94506886347</v>
      </c>
      <c r="AF12">
        <f>$B12*'Repayment Percentage'!AF12*0.01</f>
        <v>105136.2353456101</v>
      </c>
      <c r="AG12">
        <f>$B12*'Repayment Percentage'!AG12*0.01</f>
        <v>92601.897965121665</v>
      </c>
      <c r="AH12">
        <f>$B12*'Repayment Percentage'!AH12*0.01</f>
        <v>80979.25983909356</v>
      </c>
      <c r="AI12">
        <f>$B12*'Repayment Percentage'!AI12*0.01</f>
        <v>70146.201554046114</v>
      </c>
      <c r="AJ12">
        <f>$B12*'Repayment Percentage'!AJ12*0.01</f>
        <v>59990.757897114439</v>
      </c>
      <c r="AK12">
        <f>$B12*'Repayment Percentage'!AK12*0.01</f>
        <v>50409.763181750983</v>
      </c>
      <c r="AL12">
        <f>$B12*'Repayment Percentage'!AL12*0.01</f>
        <v>41307.547599707868</v>
      </c>
      <c r="AM12">
        <f>$B12*'Repayment Percentage'!AM12*0.01</f>
        <v>32594.684321295746</v>
      </c>
      <c r="AN12">
        <f>$B12*'Repayment Percentage'!AN12*0.01</f>
        <v>24186.781967973733</v>
      </c>
      <c r="AO12">
        <f>$B12*'Repayment Percentage'!AO12*0.01</f>
        <v>16003.313001030572</v>
      </c>
      <c r="AP12">
        <f>$B12*'Repayment Percentage'!AP12*0.01</f>
        <v>7966.4651571820577</v>
      </c>
      <c r="AQ12">
        <f>$B12*'Repayment Percentage'!AQ12*0.01</f>
        <v>0</v>
      </c>
      <c r="AR12">
        <f>$B12*'Repayment Percentage'!AR12*0.01</f>
        <v>0</v>
      </c>
      <c r="AS12">
        <f>$B12*'Repayment Percentage'!AS12*0.01</f>
        <v>0</v>
      </c>
      <c r="AT12">
        <f>$B12*'Repayment Percentage'!AT12*0.01</f>
        <v>0</v>
      </c>
      <c r="AU12">
        <f>$B12*'Repayment Percentage'!AU12*0.01</f>
        <v>0</v>
      </c>
      <c r="AV12">
        <f>$B12*'Repayment Percentage'!AV12*0.01</f>
        <v>0</v>
      </c>
      <c r="AW12">
        <f>$B12*'Repayment Percentage'!AW12*0.01</f>
        <v>0</v>
      </c>
      <c r="AX12">
        <f>$B12*'Repayment Percentage'!AX12*0.01</f>
        <v>0</v>
      </c>
      <c r="AY12">
        <f>$B12*'Repayment Percentage'!AY12*0.01</f>
        <v>0</v>
      </c>
      <c r="AZ12">
        <f t="shared" si="0"/>
        <v>19126530.329621293</v>
      </c>
      <c r="BA12" s="17">
        <f t="shared" si="1"/>
        <v>0.8843372508380184</v>
      </c>
    </row>
    <row r="13" spans="1:54" x14ac:dyDescent="0.25">
      <c r="A13" s="2" t="s">
        <v>12</v>
      </c>
      <c r="B13" s="1">
        <v>22334728.879999999</v>
      </c>
      <c r="C13">
        <f>$B13*'Repayment Percentage'!C13*0.01</f>
        <v>0</v>
      </c>
      <c r="D13">
        <f>$B13*'Repayment Percentage'!D13*0.01</f>
        <v>0</v>
      </c>
      <c r="E13">
        <f>$B13*'Repayment Percentage'!E13*0.01</f>
        <v>0</v>
      </c>
      <c r="F13">
        <f>$B13*'Repayment Percentage'!F13*0.01</f>
        <v>0</v>
      </c>
      <c r="G13">
        <f>$B13*'Repayment Percentage'!G13*0.01</f>
        <v>0</v>
      </c>
      <c r="H13">
        <f>$B13*'Repayment Percentage'!H13*0.01</f>
        <v>0</v>
      </c>
      <c r="I13">
        <f>$B13*'Repayment Percentage'!I13*0.01</f>
        <v>0</v>
      </c>
      <c r="J13">
        <f>$B13*'Repayment Percentage'!J13*0.01</f>
        <v>0</v>
      </c>
      <c r="K13">
        <f>$B13*'Repayment Percentage'!K13*0.01</f>
        <v>0</v>
      </c>
      <c r="L13">
        <f>$B13*'Repayment Percentage'!L13*0.01</f>
        <v>0</v>
      </c>
      <c r="M13">
        <f>$B13*'Repayment Percentage'!M13*0.01</f>
        <v>0</v>
      </c>
      <c r="N13">
        <f>$B13*'Repayment Percentage'!N13*0.01</f>
        <v>3332800.29</v>
      </c>
      <c r="O13">
        <f>$B13*'Repayment Percentage'!O13*0.01</f>
        <v>6476251.7599999998</v>
      </c>
      <c r="P13">
        <f>$B13*'Repayment Percentage'!P13*0.01</f>
        <v>1747437.1500000001</v>
      </c>
      <c r="Q13">
        <f>$B13*'Repayment Percentage'!Q13*0.01</f>
        <v>1419428.6500000001</v>
      </c>
      <c r="R13">
        <f>$B13*'Repayment Percentage'!R13*0.01</f>
        <v>1072005.4600000002</v>
      </c>
      <c r="S13">
        <f>$B13*'Repayment Percentage'!S13*0.01</f>
        <v>977346.87999999989</v>
      </c>
      <c r="T13">
        <f>$B13*'Repayment Percentage'!T13*0.01</f>
        <v>836368.52</v>
      </c>
      <c r="U13">
        <f>$B13*'Repayment Percentage'!U13*0.01</f>
        <v>617274.49</v>
      </c>
      <c r="V13">
        <f>$B13*'Repayment Percentage'!V13*0.01</f>
        <v>547562.79</v>
      </c>
      <c r="W13">
        <f>$B13*'Repayment Percentage'!W13*0.01</f>
        <v>996658.70099463873</v>
      </c>
      <c r="X13">
        <f>$B13*'Repayment Percentage'!X13*0.01</f>
        <v>784035.86861726257</v>
      </c>
      <c r="Y13">
        <f>$B13*'Repayment Percentage'!Y13*0.01</f>
        <v>617423.36918357527</v>
      </c>
      <c r="Z13">
        <f>$B13*'Repayment Percentage'!Z13*0.01</f>
        <v>487483.24362999992</v>
      </c>
      <c r="AA13">
        <f>$B13*'Repayment Percentage'!AA13*0.01</f>
        <v>386317.31040308444</v>
      </c>
      <c r="AB13">
        <f>$B13*'Repayment Percentage'!AB13*0.01</f>
        <v>307496.2270050089</v>
      </c>
      <c r="AC13">
        <f>$B13*'Repayment Percentage'!AC13*0.01</f>
        <v>245921.00107270479</v>
      </c>
      <c r="AD13">
        <f>$B13*'Repayment Percentage'!AD13*0.01</f>
        <v>197616.77995878135</v>
      </c>
      <c r="AE13">
        <f>$B13*'Repayment Percentage'!AE13*0.01</f>
        <v>159518.18085941102</v>
      </c>
      <c r="AF13">
        <f>$B13*'Repayment Percentage'!AF13*0.01</f>
        <v>129275.3220025045</v>
      </c>
      <c r="AG13">
        <f>$B13*'Repayment Percentage'!AG13*0.01</f>
        <v>105091.19352436216</v>
      </c>
      <c r="AH13">
        <f>$B13*'Repayment Percentage'!AH13*0.01</f>
        <v>85591.18620696463</v>
      </c>
      <c r="AI13">
        <f>$B13*'Repayment Percentage'!AI13*0.01</f>
        <v>69721.212374630457</v>
      </c>
      <c r="AJ13">
        <f>$B13*'Repayment Percentage'!AJ13*0.01</f>
        <v>56669.454544425884</v>
      </c>
      <c r="AK13">
        <f>$B13*'Repayment Percentage'!AK13*0.01</f>
        <v>45806.825917160262</v>
      </c>
      <c r="AL13">
        <f>$B13*'Repayment Percentage'!AL13*0.01</f>
        <v>36641.862941714113</v>
      </c>
      <c r="AM13">
        <f>$B13*'Repayment Percentage'!AM13*0.01</f>
        <v>28786.558857459684</v>
      </c>
      <c r="AN13">
        <f>$B13*'Repayment Percentage'!AN13*0.01</f>
        <v>21930.392247986492</v>
      </c>
      <c r="AO13">
        <f>$B13*'Repayment Percentage'!AO13*0.01</f>
        <v>15820.434032293308</v>
      </c>
      <c r="AP13">
        <f>$B13*'Repayment Percentage'!AP13*0.01</f>
        <v>10245.916569150748</v>
      </c>
      <c r="AQ13">
        <f>$B13*'Repayment Percentage'!AQ13*0.01</f>
        <v>5026.0307649790857</v>
      </c>
      <c r="AR13">
        <f>$B13*'Repayment Percentage'!AR13*0.01</f>
        <v>0</v>
      </c>
      <c r="AS13">
        <f>$B13*'Repayment Percentage'!AS13*0.01</f>
        <v>0</v>
      </c>
      <c r="AT13">
        <f>$B13*'Repayment Percentage'!AT13*0.01</f>
        <v>0</v>
      </c>
      <c r="AU13">
        <f>$B13*'Repayment Percentage'!AU13*0.01</f>
        <v>0</v>
      </c>
      <c r="AV13">
        <f>$B13*'Repayment Percentage'!AV13*0.01</f>
        <v>0</v>
      </c>
      <c r="AW13">
        <f>$B13*'Repayment Percentage'!AW13*0.01</f>
        <v>0</v>
      </c>
      <c r="AX13">
        <f>$B13*'Repayment Percentage'!AX13*0.01</f>
        <v>0</v>
      </c>
      <c r="AY13">
        <f>$B13*'Repayment Percentage'!AY13*0.01</f>
        <v>0</v>
      </c>
      <c r="AZ13">
        <f t="shared" si="0"/>
        <v>21819553.0617081</v>
      </c>
      <c r="BA13" s="17">
        <f t="shared" si="1"/>
        <v>0.97693386738384713</v>
      </c>
    </row>
    <row r="14" spans="1:54" x14ac:dyDescent="0.25">
      <c r="A14" s="2" t="s">
        <v>13</v>
      </c>
      <c r="B14" s="1">
        <v>22393345.390000001</v>
      </c>
      <c r="C14">
        <f>$B14*'Repayment Percentage'!C14*0.01</f>
        <v>0</v>
      </c>
      <c r="D14">
        <f>$B14*'Repayment Percentage'!D14*0.01</f>
        <v>0</v>
      </c>
      <c r="E14">
        <f>$B14*'Repayment Percentage'!E14*0.01</f>
        <v>0</v>
      </c>
      <c r="F14">
        <f>$B14*'Repayment Percentage'!F14*0.01</f>
        <v>0</v>
      </c>
      <c r="G14">
        <f>$B14*'Repayment Percentage'!G14*0.01</f>
        <v>0</v>
      </c>
      <c r="H14">
        <f>$B14*'Repayment Percentage'!H14*0.01</f>
        <v>0</v>
      </c>
      <c r="I14">
        <f>$B14*'Repayment Percentage'!I14*0.01</f>
        <v>0</v>
      </c>
      <c r="J14">
        <f>$B14*'Repayment Percentage'!J14*0.01</f>
        <v>0</v>
      </c>
      <c r="K14">
        <f>$B14*'Repayment Percentage'!K14*0.01</f>
        <v>0</v>
      </c>
      <c r="L14">
        <f>$B14*'Repayment Percentage'!L14*0.01</f>
        <v>0</v>
      </c>
      <c r="M14">
        <f>$B14*'Repayment Percentage'!M14*0.01</f>
        <v>0</v>
      </c>
      <c r="N14">
        <f>$B14*'Repayment Percentage'!N14*0.01</f>
        <v>0</v>
      </c>
      <c r="O14">
        <f>$B14*'Repayment Percentage'!O14*0.01</f>
        <v>3575896.21</v>
      </c>
      <c r="P14">
        <f>$B14*'Repayment Percentage'!P14*0.01</f>
        <v>7636995.5800000001</v>
      </c>
      <c r="Q14">
        <f>$B14*'Repayment Percentage'!Q14*0.01</f>
        <v>1542705.08</v>
      </c>
      <c r="R14">
        <f>$B14*'Repayment Percentage'!R14*0.01</f>
        <v>1376501.77</v>
      </c>
      <c r="S14">
        <f>$B14*'Repayment Percentage'!S14*0.01</f>
        <v>1189742.7</v>
      </c>
      <c r="T14">
        <f>$B14*'Repayment Percentage'!T14*0.01</f>
        <v>888608.29000000015</v>
      </c>
      <c r="U14">
        <f>$B14*'Repayment Percentage'!U14*0.01</f>
        <v>676918.44000000006</v>
      </c>
      <c r="V14">
        <f>$B14*'Repayment Percentage'!V14*0.01</f>
        <v>626450.24</v>
      </c>
      <c r="W14">
        <f>$B14*'Repayment Percentage'!W14*0.01</f>
        <v>1132125.8793083963</v>
      </c>
      <c r="X14">
        <f>$B14*'Repayment Percentage'!X14*0.01</f>
        <v>845971.55024614977</v>
      </c>
      <c r="Y14">
        <f>$B14*'Repayment Percentage'!Y14*0.01</f>
        <v>632717.31306542677</v>
      </c>
      <c r="Z14">
        <f>$B14*'Repayment Percentage'!Z14*0.01</f>
        <v>474942.49928881548</v>
      </c>
      <c r="AA14">
        <f>$B14*'Repayment Percentage'!AA14*0.01</f>
        <v>358499.2335241136</v>
      </c>
      <c r="AB14">
        <f>$B14*'Repayment Percentage'!AB14*0.01</f>
        <v>272455.20277968375</v>
      </c>
      <c r="AC14">
        <f>$B14*'Repayment Percentage'!AC14*0.01</f>
        <v>208625.59315072891</v>
      </c>
      <c r="AD14">
        <f>$B14*'Repayment Percentage'!AD14*0.01</f>
        <v>160998.7570014316</v>
      </c>
      <c r="AE14">
        <f>$B14*'Repayment Percentage'!AE14*0.01</f>
        <v>125205.45267703112</v>
      </c>
      <c r="AF14">
        <f>$B14*'Repayment Percentage'!AF14*0.01</f>
        <v>98084.611188178926</v>
      </c>
      <c r="AG14">
        <f>$B14*'Repayment Percentage'!AG14*0.01</f>
        <v>77350.256727230677</v>
      </c>
      <c r="AH14">
        <f>$B14*'Repayment Percentage'!AH14*0.01</f>
        <v>61345.19158516005</v>
      </c>
      <c r="AI14">
        <f>$B14*'Repayment Percentage'!AI14*0.01</f>
        <v>48862.598302944993</v>
      </c>
      <c r="AJ14">
        <f>$B14*'Repayment Percentage'!AJ14*0.01</f>
        <v>39018.268233215407</v>
      </c>
      <c r="AK14">
        <f>$B14*'Repayment Percentage'!AK14*0.01</f>
        <v>31159.539372526058</v>
      </c>
      <c r="AL14">
        <f>$B14*'Repayment Percentage'!AL14*0.01</f>
        <v>24800.439858632297</v>
      </c>
      <c r="AM14">
        <f>$B14*'Repayment Percentage'!AM14*0.01</f>
        <v>19575.382080026022</v>
      </c>
      <c r="AN14">
        <f>$B14*'Repayment Percentage'!AN14*0.01</f>
        <v>15205.934589195116</v>
      </c>
      <c r="AO14">
        <f>$B14*'Repayment Percentage'!AO14*0.01</f>
        <v>11476.796874522845</v>
      </c>
      <c r="AP14">
        <f>$B14*'Repayment Percentage'!AP14*0.01</f>
        <v>8218.2420554354376</v>
      </c>
      <c r="AQ14">
        <f>$B14*'Repayment Percentage'!AQ14*0.01</f>
        <v>5293.0931013674035</v>
      </c>
      <c r="AR14">
        <f>$B14*'Repayment Percentage'!AR14*0.01</f>
        <v>2586.8540981301021</v>
      </c>
      <c r="AS14">
        <f>$B14*'Repayment Percentage'!AS14*0.01</f>
        <v>0</v>
      </c>
      <c r="AT14">
        <f>$B14*'Repayment Percentage'!AT14*0.01</f>
        <v>0</v>
      </c>
      <c r="AU14">
        <f>$B14*'Repayment Percentage'!AU14*0.01</f>
        <v>0</v>
      </c>
      <c r="AV14">
        <f>$B14*'Repayment Percentage'!AV14*0.01</f>
        <v>0</v>
      </c>
      <c r="AW14">
        <f>$B14*'Repayment Percentage'!AW14*0.01</f>
        <v>0</v>
      </c>
      <c r="AX14">
        <f>$B14*'Repayment Percentage'!AX14*0.01</f>
        <v>0</v>
      </c>
      <c r="AY14">
        <f>$B14*'Repayment Percentage'!AY14*0.01</f>
        <v>0</v>
      </c>
      <c r="AZ14">
        <f t="shared" si="0"/>
        <v>22168336.999108341</v>
      </c>
      <c r="BA14" s="17">
        <f t="shared" si="1"/>
        <v>0.98995199748081675</v>
      </c>
    </row>
    <row r="15" spans="1:54" x14ac:dyDescent="0.25">
      <c r="A15" s="2" t="s">
        <v>14</v>
      </c>
      <c r="B15" s="1">
        <v>24671655.23</v>
      </c>
      <c r="C15">
        <f>$B15*'Repayment Percentage'!C15*0.01</f>
        <v>0</v>
      </c>
      <c r="D15">
        <f>$B15*'Repayment Percentage'!D15*0.01</f>
        <v>0</v>
      </c>
      <c r="E15">
        <f>$B15*'Repayment Percentage'!E15*0.01</f>
        <v>0</v>
      </c>
      <c r="F15">
        <f>$B15*'Repayment Percentage'!F15*0.01</f>
        <v>0</v>
      </c>
      <c r="G15">
        <f>$B15*'Repayment Percentage'!G15*0.01</f>
        <v>0</v>
      </c>
      <c r="H15">
        <f>$B15*'Repayment Percentage'!H15*0.01</f>
        <v>0</v>
      </c>
      <c r="I15">
        <f>$B15*'Repayment Percentage'!I15*0.01</f>
        <v>0</v>
      </c>
      <c r="J15">
        <f>$B15*'Repayment Percentage'!J15*0.01</f>
        <v>0</v>
      </c>
      <c r="K15">
        <f>$B15*'Repayment Percentage'!K15*0.01</f>
        <v>0</v>
      </c>
      <c r="L15">
        <f>$B15*'Repayment Percentage'!L15*0.01</f>
        <v>0</v>
      </c>
      <c r="M15">
        <f>$B15*'Repayment Percentage'!M15*0.01</f>
        <v>0</v>
      </c>
      <c r="N15">
        <f>$B15*'Repayment Percentage'!N15*0.01</f>
        <v>0</v>
      </c>
      <c r="O15">
        <f>$B15*'Repayment Percentage'!O15*0.01</f>
        <v>0</v>
      </c>
      <c r="P15">
        <f>$B15*'Repayment Percentage'!P15*0.01</f>
        <v>3746372.58</v>
      </c>
      <c r="Q15">
        <f>$B15*'Repayment Percentage'!Q15*0.01</f>
        <v>8983764.160000002</v>
      </c>
      <c r="R15">
        <f>$B15*'Repayment Percentage'!R15*0.01</f>
        <v>1653631.6799999997</v>
      </c>
      <c r="S15">
        <f>$B15*'Repayment Percentage'!S15*0.01</f>
        <v>1512916.3700000003</v>
      </c>
      <c r="T15">
        <f>$B15*'Repayment Percentage'!T15*0.01</f>
        <v>1160275.72</v>
      </c>
      <c r="U15">
        <f>$B15*'Repayment Percentage'!U15*0.01</f>
        <v>945057.6399999999</v>
      </c>
      <c r="V15">
        <f>$B15*'Repayment Percentage'!V15*0.01</f>
        <v>747172.11</v>
      </c>
      <c r="W15">
        <f>$B15*'Repayment Percentage'!W15*0.01</f>
        <v>1517643.5208508619</v>
      </c>
      <c r="X15">
        <f>$B15*'Repayment Percentage'!X15*0.01</f>
        <v>1105346.5761616644</v>
      </c>
      <c r="Y15">
        <f>$B15*'Repayment Percentage'!Y15*0.01</f>
        <v>803944.04853644758</v>
      </c>
      <c r="Z15">
        <f>$B15*'Repayment Percentage'!Z15*0.01</f>
        <v>586251.99907401169</v>
      </c>
      <c r="AA15">
        <f>$B15*'Repayment Percentage'!AA15*0.01</f>
        <v>429863.01125226147</v>
      </c>
      <c r="AB15">
        <f>$B15*'Repayment Percentage'!AB15*0.01</f>
        <v>317543.75797189842</v>
      </c>
      <c r="AC15">
        <f>$B15*'Repayment Percentage'!AC15*0.01</f>
        <v>236599.92498020123</v>
      </c>
      <c r="AD15">
        <f>$B15*'Repayment Percentage'!AD15*0.01</f>
        <v>177918.32848498959</v>
      </c>
      <c r="AE15">
        <f>$B15*'Repayment Percentage'!AE15*0.01</f>
        <v>135047.94029001088</v>
      </c>
      <c r="AF15">
        <f>$B15*'Repayment Percentage'!AF15*0.01</f>
        <v>103450.44080066838</v>
      </c>
      <c r="AG15">
        <f>$B15*'Repayment Percentage'!AG15*0.01</f>
        <v>79936.10527548792</v>
      </c>
      <c r="AH15">
        <f>$B15*'Repayment Percentage'!AH15*0.01</f>
        <v>62257.253475902267</v>
      </c>
      <c r="AI15">
        <f>$B15*'Repayment Percentage'!AI15*0.01</f>
        <v>48822.143705326882</v>
      </c>
      <c r="AJ15">
        <f>$B15*'Repayment Percentage'!AJ15*0.01</f>
        <v>38496.072012137316</v>
      </c>
      <c r="AK15">
        <f>$B15*'Repayment Percentage'!AK15*0.01</f>
        <v>30463.785522322163</v>
      </c>
      <c r="AL15">
        <f>$B15*'Repayment Percentage'!AL15*0.01</f>
        <v>24134.339033425578</v>
      </c>
      <c r="AM15">
        <f>$B15*'Repayment Percentage'!AM15*0.01</f>
        <v>19075.113358084411</v>
      </c>
      <c r="AN15">
        <f>$B15*'Repayment Percentage'!AN15*0.01</f>
        <v>14965.819223204593</v>
      </c>
      <c r="AO15">
        <f>$B15*'Repayment Percentage'!AO15*0.01</f>
        <v>11566.202949614593</v>
      </c>
      <c r="AP15">
        <f>$B15*'Repayment Percentage'!AP15*0.01</f>
        <v>8693.162460299789</v>
      </c>
      <c r="AQ15">
        <f>$B15*'Repayment Percentage'!AQ15*0.01</f>
        <v>6204.3377012696301</v>
      </c>
      <c r="AR15">
        <f>$B15*'Repayment Percentage'!AR15*0.01</f>
        <v>3986.1556513554692</v>
      </c>
      <c r="AS15">
        <f>$B15*'Repayment Percentage'!AS15*0.01</f>
        <v>1944.9264858891995</v>
      </c>
      <c r="AT15">
        <f>$B15*'Repayment Percentage'!AT15*0.01</f>
        <v>0</v>
      </c>
      <c r="AU15">
        <f>$B15*'Repayment Percentage'!AU15*0.01</f>
        <v>0</v>
      </c>
      <c r="AV15">
        <f>$B15*'Repayment Percentage'!AV15*0.01</f>
        <v>0</v>
      </c>
      <c r="AW15">
        <f>$B15*'Repayment Percentage'!AW15*0.01</f>
        <v>0</v>
      </c>
      <c r="AX15">
        <f>$B15*'Repayment Percentage'!AX15*0.01</f>
        <v>0</v>
      </c>
      <c r="AY15">
        <f>$B15*'Repayment Percentage'!AY15*0.01</f>
        <v>0</v>
      </c>
      <c r="AZ15">
        <f t="shared" si="0"/>
        <v>24513345.225257333</v>
      </c>
      <c r="BA15" s="17">
        <f t="shared" si="1"/>
        <v>0.9935833245371325</v>
      </c>
    </row>
    <row r="16" spans="1:54" x14ac:dyDescent="0.25">
      <c r="A16" s="2" t="s">
        <v>15</v>
      </c>
      <c r="B16" s="1">
        <v>25478232.23</v>
      </c>
      <c r="C16">
        <f>$B16*'Repayment Percentage'!C16*0.01</f>
        <v>0</v>
      </c>
      <c r="D16">
        <f>$B16*'Repayment Percentage'!D16*0.01</f>
        <v>0</v>
      </c>
      <c r="E16">
        <f>$B16*'Repayment Percentage'!E16*0.01</f>
        <v>0</v>
      </c>
      <c r="F16">
        <f>$B16*'Repayment Percentage'!F16*0.01</f>
        <v>0</v>
      </c>
      <c r="G16">
        <f>$B16*'Repayment Percentage'!G16*0.01</f>
        <v>0</v>
      </c>
      <c r="H16">
        <f>$B16*'Repayment Percentage'!H16*0.01</f>
        <v>0</v>
      </c>
      <c r="I16">
        <f>$B16*'Repayment Percentage'!I16*0.01</f>
        <v>0</v>
      </c>
      <c r="J16">
        <f>$B16*'Repayment Percentage'!J16*0.01</f>
        <v>0</v>
      </c>
      <c r="K16">
        <f>$B16*'Repayment Percentage'!K16*0.01</f>
        <v>0</v>
      </c>
      <c r="L16">
        <f>$B16*'Repayment Percentage'!L16*0.01</f>
        <v>0</v>
      </c>
      <c r="M16">
        <f>$B16*'Repayment Percentage'!M16*0.01</f>
        <v>0</v>
      </c>
      <c r="N16">
        <f>$B16*'Repayment Percentage'!N16*0.01</f>
        <v>0</v>
      </c>
      <c r="O16">
        <f>$B16*'Repayment Percentage'!O16*0.01</f>
        <v>0</v>
      </c>
      <c r="P16">
        <f>$B16*'Repayment Percentage'!P16*0.01</f>
        <v>0</v>
      </c>
      <c r="Q16">
        <f>$B16*'Repayment Percentage'!Q16*0.01</f>
        <v>3470149.6099999994</v>
      </c>
      <c r="R16">
        <f>$B16*'Repayment Percentage'!R16*0.01</f>
        <v>8030091.0900000017</v>
      </c>
      <c r="S16">
        <f>$B16*'Repayment Percentage'!S16*0.01</f>
        <v>1612000.2</v>
      </c>
      <c r="T16">
        <f>$B16*'Repayment Percentage'!T16*0.01</f>
        <v>1357290.46</v>
      </c>
      <c r="U16">
        <f>$B16*'Repayment Percentage'!U16*0.01</f>
        <v>1178479.01</v>
      </c>
      <c r="V16">
        <f>$B16*'Repayment Percentage'!V16*0.01</f>
        <v>945964.38000000012</v>
      </c>
      <c r="W16">
        <f>$B16*'Repayment Percentage'!W16*0.01</f>
        <v>1975781.3975428052</v>
      </c>
      <c r="X16">
        <f>$B16*'Repayment Percentage'!X16*0.01</f>
        <v>1516639.026549021</v>
      </c>
      <c r="Y16">
        <f>$B16*'Repayment Percentage'!Y16*0.01</f>
        <v>1158472.5649798806</v>
      </c>
      <c r="Z16">
        <f>$B16*'Repayment Percentage'!Z16*0.01</f>
        <v>883534.61058398488</v>
      </c>
      <c r="AA16">
        <f>$B16*'Repayment Percentage'!AA16*0.01</f>
        <v>674698.79857920844</v>
      </c>
      <c r="AB16">
        <f>$B16*'Repayment Percentage'!AB16*0.01</f>
        <v>516979.81254678563</v>
      </c>
      <c r="AC16">
        <f>$B16*'Repayment Percentage'!AC16*0.01</f>
        <v>398084.22780931334</v>
      </c>
      <c r="AD16">
        <f>$B16*'Repayment Percentage'!AD16*0.01</f>
        <v>308349.38509410626</v>
      </c>
      <c r="AE16">
        <f>$B16*'Repayment Percentage'!AE16*0.01</f>
        <v>240389.40047329277</v>
      </c>
      <c r="AF16">
        <f>$B16*'Repayment Percentage'!AF16*0.01</f>
        <v>188656.36279685982</v>
      </c>
      <c r="AG16">
        <f>$B16*'Repayment Percentage'!AG16*0.01</f>
        <v>149024.67026782004</v>
      </c>
      <c r="AH16">
        <f>$B16*'Repayment Percentage'!AH16*0.01</f>
        <v>118441.14377347917</v>
      </c>
      <c r="AI16">
        <f>$B16*'Repayment Percentage'!AI16*0.01</f>
        <v>94648.704386148936</v>
      </c>
      <c r="AJ16">
        <f>$B16*'Repayment Percentage'!AJ16*0.01</f>
        <v>75976.102986749902</v>
      </c>
      <c r="AK16">
        <f>$B16*'Repayment Percentage'!AK16*0.01</f>
        <v>61181.387832932523</v>
      </c>
      <c r="AL16">
        <f>$B16*'Repayment Percentage'!AL16*0.01</f>
        <v>49336.827789661314</v>
      </c>
      <c r="AM16">
        <f>$B16*'Repayment Percentage'!AM16*0.01</f>
        <v>39744.845484840727</v>
      </c>
      <c r="AN16">
        <f>$B16*'Repayment Percentage'!AN16*0.01</f>
        <v>31876.726685589936</v>
      </c>
      <c r="AO16">
        <f>$B16*'Repayment Percentage'!AO16*0.01</f>
        <v>25327.87933614443</v>
      </c>
      <c r="AP16">
        <f>$B16*'Repayment Percentage'!AP16*0.01</f>
        <v>19785.043009970377</v>
      </c>
      <c r="AQ16">
        <f>$B16*'Repayment Percentage'!AQ16*0.01</f>
        <v>15002.094693129124</v>
      </c>
      <c r="AR16">
        <f>$B16*'Repayment Percentage'!AR16*0.01</f>
        <v>10782.018210680282</v>
      </c>
      <c r="AS16">
        <f>$B16*'Repayment Percentage'!AS16*0.01</f>
        <v>6963.2721460269786</v>
      </c>
      <c r="AT16">
        <f>$B16*'Repayment Percentage'!AT16*0.01</f>
        <v>3409.2673522869663</v>
      </c>
      <c r="AU16">
        <f>$B16*'Repayment Percentage'!AU16*0.01</f>
        <v>0</v>
      </c>
      <c r="AV16">
        <f>$B16*'Repayment Percentage'!AV16*0.01</f>
        <v>0</v>
      </c>
      <c r="AW16">
        <f>$B16*'Repayment Percentage'!AW16*0.01</f>
        <v>0</v>
      </c>
      <c r="AX16">
        <f>$B16*'Repayment Percentage'!AX16*0.01</f>
        <v>0</v>
      </c>
      <c r="AY16">
        <f>$B16*'Repayment Percentage'!AY16*0.01</f>
        <v>0</v>
      </c>
      <c r="AZ16">
        <f t="shared" si="0"/>
        <v>25157060.320910715</v>
      </c>
      <c r="BA16" s="17">
        <f t="shared" si="1"/>
        <v>0.98739426243587203</v>
      </c>
    </row>
    <row r="17" spans="1:53" x14ac:dyDescent="0.25">
      <c r="A17" s="2" t="s">
        <v>16</v>
      </c>
      <c r="B17" s="1">
        <v>25878820.949999999</v>
      </c>
      <c r="C17">
        <f>$B17*'Repayment Percentage'!C17*0.01</f>
        <v>0</v>
      </c>
      <c r="D17">
        <f>$B17*'Repayment Percentage'!D17*0.01</f>
        <v>0</v>
      </c>
      <c r="E17">
        <f>$B17*'Repayment Percentage'!E17*0.01</f>
        <v>0</v>
      </c>
      <c r="F17">
        <f>$B17*'Repayment Percentage'!F17*0.01</f>
        <v>0</v>
      </c>
      <c r="G17">
        <f>$B17*'Repayment Percentage'!G17*0.01</f>
        <v>0</v>
      </c>
      <c r="H17">
        <f>$B17*'Repayment Percentage'!H17*0.01</f>
        <v>0</v>
      </c>
      <c r="I17">
        <f>$B17*'Repayment Percentage'!I17*0.01</f>
        <v>0</v>
      </c>
      <c r="J17">
        <f>$B17*'Repayment Percentage'!J17*0.01</f>
        <v>0</v>
      </c>
      <c r="K17">
        <f>$B17*'Repayment Percentage'!K17*0.01</f>
        <v>0</v>
      </c>
      <c r="L17">
        <f>$B17*'Repayment Percentage'!L17*0.01</f>
        <v>0</v>
      </c>
      <c r="M17">
        <f>$B17*'Repayment Percentage'!M17*0.01</f>
        <v>0</v>
      </c>
      <c r="N17">
        <f>$B17*'Repayment Percentage'!N17*0.01</f>
        <v>0</v>
      </c>
      <c r="O17">
        <f>$B17*'Repayment Percentage'!O17*0.01</f>
        <v>0</v>
      </c>
      <c r="P17">
        <f>$B17*'Repayment Percentage'!P17*0.01</f>
        <v>0</v>
      </c>
      <c r="Q17">
        <f>$B17*'Repayment Percentage'!Q17*0.01</f>
        <v>0</v>
      </c>
      <c r="R17">
        <f>$B17*'Repayment Percentage'!R17*0.01</f>
        <v>3510328.95</v>
      </c>
      <c r="S17">
        <f>$B17*'Repayment Percentage'!S17*0.01</f>
        <v>8374134.7000000002</v>
      </c>
      <c r="T17">
        <f>$B17*'Repayment Percentage'!T17*0.01</f>
        <v>1564208.19</v>
      </c>
      <c r="U17">
        <f>$B17*'Repayment Percentage'!U17*0.01</f>
        <v>1362121.91</v>
      </c>
      <c r="V17">
        <f>$B17*'Repayment Percentage'!V17*0.01</f>
        <v>1098593.3400000001</v>
      </c>
      <c r="W17">
        <f>$B17*'Repayment Percentage'!W17*0.01</f>
        <v>2331453.3714555572</v>
      </c>
      <c r="X17">
        <f>$B17*'Repayment Percentage'!X17*0.01</f>
        <v>1775095.5005356234</v>
      </c>
      <c r="Y17">
        <f>$B17*'Repayment Percentage'!Y17*0.01</f>
        <v>1341135.8753279946</v>
      </c>
      <c r="Z17">
        <f>$B17*'Repayment Percentage'!Z17*0.01</f>
        <v>1009624.9009169593</v>
      </c>
      <c r="AA17">
        <f>$B17*'Repayment Percentage'!AA17*0.01</f>
        <v>759988.95469041413</v>
      </c>
      <c r="AB17">
        <f>$B17*'Repayment Percentage'!AB17*0.01</f>
        <v>573607.75807686115</v>
      </c>
      <c r="AC17">
        <f>$B17*'Repayment Percentage'!AC17*0.01</f>
        <v>434973.55650276772</v>
      </c>
      <c r="AD17">
        <f>$B17*'Repayment Percentage'!AD17*0.01</f>
        <v>331855.05784793576</v>
      </c>
      <c r="AE17">
        <f>$B17*'Repayment Percentage'!AE17*0.01</f>
        <v>254939.80768068877</v>
      </c>
      <c r="AF17">
        <f>$B17*'Repayment Percentage'!AF17*0.01</f>
        <v>197292.74521765835</v>
      </c>
      <c r="AG17">
        <f>$B17*'Repayment Percentage'!AG17*0.01</f>
        <v>153815.65760799119</v>
      </c>
      <c r="AH17">
        <f>$B17*'Repayment Percentage'!AH17*0.01</f>
        <v>120785.05620030759</v>
      </c>
      <c r="AI17">
        <f>$B17*'Repayment Percentage'!AI17*0.01</f>
        <v>95487.059229575869</v>
      </c>
      <c r="AJ17">
        <f>$B17*'Repayment Percentage'!AJ17*0.01</f>
        <v>75941.483313711273</v>
      </c>
      <c r="AK17">
        <f>$B17*'Repayment Percentage'!AK17*0.01</f>
        <v>60698.673844649216</v>
      </c>
      <c r="AL17">
        <f>$B17*'Repayment Percentage'!AL17*0.01</f>
        <v>48692.077341000651</v>
      </c>
      <c r="AM17">
        <f>$B17*'Repayment Percentage'!AM17*0.01</f>
        <v>39132.063910048448</v>
      </c>
      <c r="AN17">
        <f>$B17*'Repayment Percentage'!AN17*0.01</f>
        <v>31429.66671168332</v>
      </c>
      <c r="AO17">
        <f>$B17*'Repayment Percentage'!AO17*0.01</f>
        <v>25141.773514183631</v>
      </c>
      <c r="AP17">
        <f>$B17*'Repayment Percentage'!AP17*0.01</f>
        <v>19931.608544701387</v>
      </c>
      <c r="AQ17">
        <f>$B17*'Repayment Percentage'!AQ17*0.01</f>
        <v>15540.08240372725</v>
      </c>
      <c r="AR17">
        <f>$B17*'Repayment Percentage'!AR17*0.01</f>
        <v>11764.857584061023</v>
      </c>
      <c r="AS17">
        <f>$B17*'Repayment Percentage'!AS17*0.01</f>
        <v>8444.8853839385811</v>
      </c>
      <c r="AT17">
        <f>$B17*'Repayment Percentage'!AT17*0.01</f>
        <v>5448.8113601853292</v>
      </c>
      <c r="AU17">
        <f>$B17*'Repayment Percentage'!AU17*0.01</f>
        <v>2666.0950232473633</v>
      </c>
      <c r="AV17">
        <f>$B17*'Repayment Percentage'!AV17*0.01</f>
        <v>0</v>
      </c>
      <c r="AW17">
        <f>$B17*'Repayment Percentage'!AW17*0.01</f>
        <v>0</v>
      </c>
      <c r="AX17">
        <f>$B17*'Repayment Percentage'!AX17*0.01</f>
        <v>0</v>
      </c>
      <c r="AY17">
        <f>$B17*'Repayment Percentage'!AY17*0.01</f>
        <v>0</v>
      </c>
      <c r="AZ17">
        <f t="shared" si="0"/>
        <v>25634274.470225468</v>
      </c>
      <c r="BA17" s="17">
        <f t="shared" si="1"/>
        <v>0.9905503237474762</v>
      </c>
    </row>
    <row r="18" spans="1:53" x14ac:dyDescent="0.25">
      <c r="A18" s="2" t="s">
        <v>17</v>
      </c>
      <c r="B18" s="1">
        <v>25887161.41</v>
      </c>
      <c r="C18">
        <f>$B18*'Repayment Percentage'!C18*0.01</f>
        <v>0</v>
      </c>
      <c r="D18">
        <f>$B18*'Repayment Percentage'!D18*0.01</f>
        <v>0</v>
      </c>
      <c r="E18">
        <f>$B18*'Repayment Percentage'!E18*0.01</f>
        <v>0</v>
      </c>
      <c r="F18">
        <f>$B18*'Repayment Percentage'!F18*0.01</f>
        <v>0</v>
      </c>
      <c r="G18">
        <f>$B18*'Repayment Percentage'!G18*0.01</f>
        <v>0</v>
      </c>
      <c r="H18">
        <f>$B18*'Repayment Percentage'!H18*0.01</f>
        <v>0</v>
      </c>
      <c r="I18">
        <f>$B18*'Repayment Percentage'!I18*0.01</f>
        <v>0</v>
      </c>
      <c r="J18">
        <f>$B18*'Repayment Percentage'!J18*0.01</f>
        <v>0</v>
      </c>
      <c r="K18">
        <f>$B18*'Repayment Percentage'!K18*0.01</f>
        <v>0</v>
      </c>
      <c r="L18">
        <f>$B18*'Repayment Percentage'!L18*0.01</f>
        <v>0</v>
      </c>
      <c r="M18">
        <f>$B18*'Repayment Percentage'!M18*0.01</f>
        <v>0</v>
      </c>
      <c r="N18">
        <f>$B18*'Repayment Percentage'!N18*0.01</f>
        <v>0</v>
      </c>
      <c r="O18">
        <f>$B18*'Repayment Percentage'!O18*0.01</f>
        <v>0</v>
      </c>
      <c r="P18">
        <f>$B18*'Repayment Percentage'!P18*0.01</f>
        <v>0</v>
      </c>
      <c r="Q18">
        <f>$B18*'Repayment Percentage'!Q18*0.01</f>
        <v>0</v>
      </c>
      <c r="R18">
        <f>$B18*'Repayment Percentage'!R18*0.01</f>
        <v>0</v>
      </c>
      <c r="S18">
        <f>$B18*'Repayment Percentage'!S18*0.01</f>
        <v>3976808.3200000003</v>
      </c>
      <c r="T18">
        <f>$B18*'Repayment Percentage'!T18*0.01</f>
        <v>7065477.2400000002</v>
      </c>
      <c r="U18">
        <f>$B18*'Repayment Percentage'!U18*0.01</f>
        <v>1385481.66</v>
      </c>
      <c r="V18">
        <f>$B18*'Repayment Percentage'!V18*0.01</f>
        <v>1115017.68</v>
      </c>
      <c r="W18">
        <f>$B18*'Repayment Percentage'!W18*0.01</f>
        <v>2444006.1498782532</v>
      </c>
      <c r="X18">
        <f>$B18*'Repayment Percentage'!X18*0.01</f>
        <v>1954653.4111909927</v>
      </c>
      <c r="Y18">
        <f>$B18*'Repayment Percentage'!Y18*0.01</f>
        <v>1551413.5580305916</v>
      </c>
      <c r="Z18">
        <f>$B18*'Repayment Percentage'!Z18*0.01</f>
        <v>1225332.4975353424</v>
      </c>
      <c r="AA18">
        <f>$B18*'Repayment Percentage'!AA18*0.01</f>
        <v>965498.34584965813</v>
      </c>
      <c r="AB18">
        <f>$B18*'Repayment Percentage'!AB18*0.01</f>
        <v>760635.49945517944</v>
      </c>
      <c r="AC18">
        <f>$B18*'Repayment Percentage'!AC18*0.01</f>
        <v>600212.49906095001</v>
      </c>
      <c r="AD18">
        <f>$B18*'Repayment Percentage'!AD18*0.01</f>
        <v>475037.11581991939</v>
      </c>
      <c r="AE18">
        <f>$B18*'Repayment Percentage'!AE18*0.01</f>
        <v>377452.44983304653</v>
      </c>
      <c r="AF18">
        <f>$B18*'Repayment Percentage'!AF18*0.01</f>
        <v>301283.16493055027</v>
      </c>
      <c r="AG18">
        <f>$B18*'Repayment Percentage'!AG18*0.01</f>
        <v>241656.89987042823</v>
      </c>
      <c r="AH18">
        <f>$B18*'Repayment Percentage'!AH18*0.01</f>
        <v>194784.29439008207</v>
      </c>
      <c r="AI18">
        <f>$B18*'Repayment Percentage'!AI18*0.01</f>
        <v>157744.24823319082</v>
      </c>
      <c r="AJ18">
        <f>$B18*'Repayment Percentage'!AJ18*0.01</f>
        <v>128295.66953622027</v>
      </c>
      <c r="AK18">
        <f>$B18*'Repayment Percentage'!AK18*0.01</f>
        <v>104722.10426014467</v>
      </c>
      <c r="AL18">
        <f>$B18*'Repayment Percentage'!AL18*0.01</f>
        <v>85708.108481816089</v>
      </c>
      <c r="AM18">
        <f>$B18*'Repayment Percentage'!AM18*0.01</f>
        <v>70243.092534646785</v>
      </c>
      <c r="AN18">
        <f>$B18*'Repayment Percentage'!AN18*0.01</f>
        <v>57547.571468141294</v>
      </c>
      <c r="AO18">
        <f>$B18*'Repayment Percentage'!AO18*0.01</f>
        <v>47017.053728427411</v>
      </c>
      <c r="AP18">
        <f>$B18*'Repayment Percentage'!AP18*0.01</f>
        <v>38179.509345020713</v>
      </c>
      <c r="AQ18">
        <f>$B18*'Repayment Percentage'!AQ18*0.01</f>
        <v>30663.143892805037</v>
      </c>
      <c r="AR18">
        <f>$B18*'Repayment Percentage'!AR18*0.01</f>
        <v>24171.918779359508</v>
      </c>
      <c r="AS18">
        <f>$B18*'Repayment Percentage'!AS18*0.01</f>
        <v>18466.852711529096</v>
      </c>
      <c r="AT18">
        <f>$B18*'Repayment Percentage'!AT18*0.01</f>
        <v>13351.60945338714</v>
      </c>
      <c r="AU18">
        <f>$B18*'Repayment Percentage'!AU18*0.01</f>
        <v>8661.2373348992878</v>
      </c>
      <c r="AV18">
        <f>$B18*'Repayment Percentage'!AV18*0.01</f>
        <v>4253.1955999324255</v>
      </c>
      <c r="AW18">
        <f>$B18*'Repayment Percentage'!AW18*0.01</f>
        <v>0</v>
      </c>
      <c r="AX18">
        <f>$B18*'Repayment Percentage'!AX18*0.01</f>
        <v>0</v>
      </c>
      <c r="AY18">
        <f>$B18*'Repayment Percentage'!AY18*0.01</f>
        <v>0</v>
      </c>
      <c r="AZ18">
        <f t="shared" si="0"/>
        <v>25423776.101204518</v>
      </c>
      <c r="BA18" s="17">
        <f t="shared" si="1"/>
        <v>0.98209980223569515</v>
      </c>
    </row>
    <row r="19" spans="1:53" x14ac:dyDescent="0.25">
      <c r="A19" s="2" t="s">
        <v>18</v>
      </c>
      <c r="B19" s="1">
        <v>27699586.460000001</v>
      </c>
      <c r="C19">
        <f>$B19*'Repayment Percentage'!C19*0.01</f>
        <v>0</v>
      </c>
      <c r="D19">
        <f>$B19*'Repayment Percentage'!D19*0.01</f>
        <v>0</v>
      </c>
      <c r="E19">
        <f>$B19*'Repayment Percentage'!E19*0.01</f>
        <v>0</v>
      </c>
      <c r="F19">
        <f>$B19*'Repayment Percentage'!F19*0.01</f>
        <v>0</v>
      </c>
      <c r="G19">
        <f>$B19*'Repayment Percentage'!G19*0.01</f>
        <v>0</v>
      </c>
      <c r="H19">
        <f>$B19*'Repayment Percentage'!H19*0.01</f>
        <v>0</v>
      </c>
      <c r="I19">
        <f>$B19*'Repayment Percentage'!I19*0.01</f>
        <v>0</v>
      </c>
      <c r="J19">
        <f>$B19*'Repayment Percentage'!J19*0.01</f>
        <v>0</v>
      </c>
      <c r="K19">
        <f>$B19*'Repayment Percentage'!K19*0.01</f>
        <v>0</v>
      </c>
      <c r="L19">
        <f>$B19*'Repayment Percentage'!L19*0.01</f>
        <v>0</v>
      </c>
      <c r="M19">
        <f>$B19*'Repayment Percentage'!M19*0.01</f>
        <v>0</v>
      </c>
      <c r="N19">
        <f>$B19*'Repayment Percentage'!N19*0.01</f>
        <v>0</v>
      </c>
      <c r="O19">
        <f>$B19*'Repayment Percentage'!O19*0.01</f>
        <v>0</v>
      </c>
      <c r="P19">
        <f>$B19*'Repayment Percentage'!P19*0.01</f>
        <v>0</v>
      </c>
      <c r="Q19">
        <f>$B19*'Repayment Percentage'!Q19*0.01</f>
        <v>0</v>
      </c>
      <c r="R19">
        <f>$B19*'Repayment Percentage'!R19*0.01</f>
        <v>0</v>
      </c>
      <c r="S19">
        <f>$B19*'Repayment Percentage'!S19*0.01</f>
        <v>0</v>
      </c>
      <c r="T19">
        <f>$B19*'Repayment Percentage'!T19*0.01</f>
        <v>3667678.2099999995</v>
      </c>
      <c r="U19">
        <f>$B19*'Repayment Percentage'!U19*0.01</f>
        <v>8752706.7300000004</v>
      </c>
      <c r="V19">
        <f>$B19*'Repayment Percentage'!V19*0.01</f>
        <v>1503544.6799999997</v>
      </c>
      <c r="W19">
        <f>$B19*'Repayment Percentage'!W19*0.01</f>
        <v>3237634.3943015207</v>
      </c>
      <c r="X19">
        <f>$B19*'Repayment Percentage'!X19*0.01</f>
        <v>2494207.97743021</v>
      </c>
      <c r="Y19">
        <f>$B19*'Repayment Percentage'!Y19*0.01</f>
        <v>1896881.8808932949</v>
      </c>
      <c r="Z19">
        <f>$B19*'Repayment Percentage'!Z19*0.01</f>
        <v>1430369.1212339255</v>
      </c>
      <c r="AA19">
        <f>$B19*'Repayment Percentage'!AA19*0.01</f>
        <v>1073952.5756230883</v>
      </c>
      <c r="AB19">
        <f>$B19*'Repayment Percentage'!AB19*0.01</f>
        <v>805820.31575740036</v>
      </c>
      <c r="AC19">
        <f>$B19*'Repayment Percentage'!AC19*0.01</f>
        <v>606000.93949218118</v>
      </c>
      <c r="AD19">
        <f>$B19*'Repayment Percentage'!AD19*0.01</f>
        <v>457752.27562597999</v>
      </c>
      <c r="AE19">
        <f>$B19*'Repayment Percentage'!AE19*0.01</f>
        <v>347825.55836509168</v>
      </c>
      <c r="AF19">
        <f>$B19*'Repayment Percentage'!AF19*0.01</f>
        <v>266121.9902399421</v>
      </c>
      <c r="AG19">
        <f>$B19*'Repayment Percentage'!AG19*0.01</f>
        <v>205123.28980025466</v>
      </c>
      <c r="AH19">
        <f>$B19*'Repayment Percentage'!AH19*0.01</f>
        <v>159309.84547414069</v>
      </c>
      <c r="AI19">
        <f>$B19*'Repayment Percentage'!AI19*0.01</f>
        <v>124658.61206099478</v>
      </c>
      <c r="AJ19">
        <f>$B19*'Repayment Percentage'!AJ19*0.01</f>
        <v>98244.844395802022</v>
      </c>
      <c r="AK19">
        <f>$B19*'Repayment Percentage'!AK19*0.01</f>
        <v>77940.7765476817</v>
      </c>
      <c r="AL19">
        <f>$B19*'Repayment Percentage'!AL19*0.01</f>
        <v>62193.818559404332</v>
      </c>
      <c r="AM19">
        <f>$B19*'Repayment Percentage'!AM19*0.01</f>
        <v>49865.821969347642</v>
      </c>
      <c r="AN19">
        <f>$B19*'Repayment Percentage'!AN19*0.01</f>
        <v>40117.550515751485</v>
      </c>
      <c r="AO19">
        <f>$B19*'Repayment Percentage'!AO19*0.01</f>
        <v>32325.912891322499</v>
      </c>
      <c r="AP19">
        <f>$B19*'Repayment Percentage'!AP19*0.01</f>
        <v>26024.658959829118</v>
      </c>
      <c r="AQ19">
        <f>$B19*'Repayment Percentage'!AQ19*0.01</f>
        <v>20861.777043692415</v>
      </c>
      <c r="AR19">
        <f>$B19*'Repayment Percentage'!AR19*0.01</f>
        <v>16568.74832628918</v>
      </c>
      <c r="AS19">
        <f>$B19*'Repayment Percentage'!AS19*0.01</f>
        <v>12938.215104162182</v>
      </c>
      <c r="AT19">
        <f>$B19*'Repayment Percentage'!AT19*0.01</f>
        <v>9807.6215001628207</v>
      </c>
      <c r="AU19">
        <f>$B19*'Repayment Percentage'!AU19*0.01</f>
        <v>7047.0931082900033</v>
      </c>
      <c r="AV19">
        <f>$B19*'Repayment Percentage'!AV19*0.01</f>
        <v>4550.3182460438729</v>
      </c>
      <c r="AW19">
        <f>$B19*'Repayment Percentage'!AW19*0.01</f>
        <v>2227.5391166901713</v>
      </c>
      <c r="AX19">
        <f>$B19*'Repayment Percentage'!AX19*0.01</f>
        <v>0</v>
      </c>
      <c r="AY19">
        <f>$B19*'Repayment Percentage'!AY19*0.01</f>
        <v>0</v>
      </c>
      <c r="AZ19">
        <f t="shared" si="0"/>
        <v>27490303.092582494</v>
      </c>
      <c r="BA19" s="17">
        <f t="shared" si="1"/>
        <v>0.99244453097811669</v>
      </c>
    </row>
    <row r="20" spans="1:53" x14ac:dyDescent="0.25">
      <c r="A20" s="2" t="s">
        <v>19</v>
      </c>
      <c r="B20" s="1">
        <v>29872889.68</v>
      </c>
      <c r="C20">
        <f>$B20*'Repayment Percentage'!C20*0.01</f>
        <v>0</v>
      </c>
      <c r="D20">
        <f>$B20*'Repayment Percentage'!D20*0.01</f>
        <v>0</v>
      </c>
      <c r="E20">
        <f>$B20*'Repayment Percentage'!E20*0.01</f>
        <v>0</v>
      </c>
      <c r="F20">
        <f>$B20*'Repayment Percentage'!F20*0.01</f>
        <v>0</v>
      </c>
      <c r="G20">
        <f>$B20*'Repayment Percentage'!G20*0.01</f>
        <v>0</v>
      </c>
      <c r="H20">
        <f>$B20*'Repayment Percentage'!H20*0.01</f>
        <v>0</v>
      </c>
      <c r="I20">
        <f>$B20*'Repayment Percentage'!I20*0.01</f>
        <v>0</v>
      </c>
      <c r="J20">
        <f>$B20*'Repayment Percentage'!J20*0.01</f>
        <v>0</v>
      </c>
      <c r="K20">
        <f>$B20*'Repayment Percentage'!K20*0.01</f>
        <v>0</v>
      </c>
      <c r="L20">
        <f>$B20*'Repayment Percentage'!L20*0.01</f>
        <v>0</v>
      </c>
      <c r="M20">
        <f>$B20*'Repayment Percentage'!M20*0.01</f>
        <v>0</v>
      </c>
      <c r="N20">
        <f>$B20*'Repayment Percentage'!N20*0.01</f>
        <v>0</v>
      </c>
      <c r="O20">
        <f>$B20*'Repayment Percentage'!O20*0.01</f>
        <v>0</v>
      </c>
      <c r="P20">
        <f>$B20*'Repayment Percentage'!P20*0.01</f>
        <v>0</v>
      </c>
      <c r="Q20">
        <f>$B20*'Repayment Percentage'!Q20*0.01</f>
        <v>0</v>
      </c>
      <c r="R20">
        <f>$B20*'Repayment Percentage'!R20*0.01</f>
        <v>0</v>
      </c>
      <c r="S20">
        <f>$B20*'Repayment Percentage'!S20*0.01</f>
        <v>0</v>
      </c>
      <c r="T20">
        <f>$B20*'Repayment Percentage'!T20*0.01</f>
        <v>0</v>
      </c>
      <c r="U20">
        <f>$B20*'Repayment Percentage'!U20*0.01</f>
        <v>4383982.78</v>
      </c>
      <c r="V20">
        <f>$B20*'Repayment Percentage'!V20*0.01</f>
        <v>8383025.0700000012</v>
      </c>
      <c r="W20">
        <f>$B20*'Repayment Percentage'!W20*0.01</f>
        <v>3589362.7672678642</v>
      </c>
      <c r="X20">
        <f>$B20*'Repayment Percentage'!X20*0.01</f>
        <v>2863782.3438945501</v>
      </c>
      <c r="Y20">
        <f>$B20*'Repayment Percentage'!Y20*0.01</f>
        <v>2257596.0473135649</v>
      </c>
      <c r="Z20">
        <f>$B20*'Repayment Percentage'!Z20*0.01</f>
        <v>1763917.4637183654</v>
      </c>
      <c r="AA20">
        <f>$B20*'Repayment Percentage'!AA20*0.01</f>
        <v>1370337.6683470721</v>
      </c>
      <c r="AB20">
        <f>$B20*'Repayment Percentage'!AB20*0.01</f>
        <v>1061689.6623502944</v>
      </c>
      <c r="AC20">
        <f>$B20*'Repayment Percentage'!AC20*0.01</f>
        <v>822456.00350804068</v>
      </c>
      <c r="AD20">
        <f>$B20*'Repayment Percentage'!AD20*0.01</f>
        <v>638378.41699174524</v>
      </c>
      <c r="AE20">
        <f>$B20*'Repayment Percentage'!AE20*0.01</f>
        <v>497254.68696768413</v>
      </c>
      <c r="AF20">
        <f>$B20*'Repayment Percentage'!AF20*0.01</f>
        <v>389134.38140599616</v>
      </c>
      <c r="AG20">
        <f>$B20*'Repayment Percentage'!AG20*0.01</f>
        <v>306164.2755782333</v>
      </c>
      <c r="AH20">
        <f>$B20*'Repayment Percentage'!AH20*0.01</f>
        <v>242279.04856141889</v>
      </c>
      <c r="AI20">
        <f>$B20*'Repayment Percentage'!AI20*0.01</f>
        <v>192858.04381871392</v>
      </c>
      <c r="AJ20">
        <f>$B20*'Repayment Percentage'!AJ20*0.01</f>
        <v>154409.18902990213</v>
      </c>
      <c r="AK20">
        <f>$B20*'Repayment Percentage'!AK20*0.01</f>
        <v>124303.48211955704</v>
      </c>
      <c r="AL20">
        <f>$B20*'Repayment Percentage'!AL20*0.01</f>
        <v>100563.34131481904</v>
      </c>
      <c r="AM20">
        <f>$B20*'Repayment Percentage'!AM20*0.01</f>
        <v>81699.147380631766</v>
      </c>
      <c r="AN20">
        <f>$B20*'Repayment Percentage'!AN20*0.01</f>
        <v>66585.419831252832</v>
      </c>
      <c r="AO20">
        <f>$B20*'Repayment Percentage'!AO20*0.01</f>
        <v>54368.083455022628</v>
      </c>
      <c r="AP20">
        <f>$B20*'Repayment Percentage'!AP20*0.01</f>
        <v>44395.443160075491</v>
      </c>
      <c r="AQ20">
        <f>$B20*'Repayment Percentage'!AQ20*0.01</f>
        <v>36166.928108473512</v>
      </c>
      <c r="AR20">
        <f>$B20*'Repayment Percentage'!AR20*0.01</f>
        <v>29295.014544011836</v>
      </c>
      <c r="AS20">
        <f>$B20*'Repayment Percentage'!AS20*0.01</f>
        <v>23476.861438778742</v>
      </c>
      <c r="AT20">
        <f>$B20*'Repayment Percentage'!AT20*0.01</f>
        <v>18473.077499427829</v>
      </c>
      <c r="AU20">
        <f>$B20*'Repayment Percentage'!AU20*0.01</f>
        <v>14091.71001812529</v>
      </c>
      <c r="AV20">
        <f>$B20*'Repayment Percentage'!AV20*0.01</f>
        <v>10176.045635113804</v>
      </c>
      <c r="AW20">
        <f>$B20*'Repayment Percentage'!AW20*0.01</f>
        <v>6595.1790057271746</v>
      </c>
      <c r="AX20">
        <f>$B20*'Repayment Percentage'!AX20*0.01</f>
        <v>3236.5701199839841</v>
      </c>
      <c r="AY20">
        <f>$B20*'Repayment Percentage'!AY20*0.01</f>
        <v>0</v>
      </c>
      <c r="AZ20">
        <f t="shared" si="0"/>
        <v>29530054.152384441</v>
      </c>
      <c r="BA20" s="17">
        <f t="shared" si="1"/>
        <v>0.98852352312454428</v>
      </c>
    </row>
    <row r="21" spans="1:53" x14ac:dyDescent="0.25">
      <c r="A21" s="2" t="s">
        <v>20</v>
      </c>
      <c r="B21" s="1">
        <v>30482978.52</v>
      </c>
      <c r="C21">
        <f>$B21*'Repayment Percentage'!C21*0.01</f>
        <v>0</v>
      </c>
      <c r="D21">
        <f>$B21*'Repayment Percentage'!D21*0.01</f>
        <v>0</v>
      </c>
      <c r="E21">
        <f>$B21*'Repayment Percentage'!E21*0.01</f>
        <v>0</v>
      </c>
      <c r="F21">
        <f>$B21*'Repayment Percentage'!F21*0.01</f>
        <v>0</v>
      </c>
      <c r="G21">
        <f>$B21*'Repayment Percentage'!G21*0.01</f>
        <v>0</v>
      </c>
      <c r="H21">
        <f>$B21*'Repayment Percentage'!H21*0.01</f>
        <v>0</v>
      </c>
      <c r="I21">
        <f>$B21*'Repayment Percentage'!I21*0.01</f>
        <v>0</v>
      </c>
      <c r="J21">
        <f>$B21*'Repayment Percentage'!J21*0.01</f>
        <v>0</v>
      </c>
      <c r="K21">
        <f>$B21*'Repayment Percentage'!K21*0.01</f>
        <v>0</v>
      </c>
      <c r="L21">
        <f>$B21*'Repayment Percentage'!L21*0.01</f>
        <v>0</v>
      </c>
      <c r="M21">
        <f>$B21*'Repayment Percentage'!M21*0.01</f>
        <v>0</v>
      </c>
      <c r="N21">
        <f>$B21*'Repayment Percentage'!N21*0.01</f>
        <v>0</v>
      </c>
      <c r="O21">
        <f>$B21*'Repayment Percentage'!O21*0.01</f>
        <v>0</v>
      </c>
      <c r="P21">
        <f>$B21*'Repayment Percentage'!P21*0.01</f>
        <v>0</v>
      </c>
      <c r="Q21">
        <f>$B21*'Repayment Percentage'!Q21*0.01</f>
        <v>0</v>
      </c>
      <c r="R21">
        <f>$B21*'Repayment Percentage'!R21*0.01</f>
        <v>0</v>
      </c>
      <c r="S21">
        <f>$B21*'Repayment Percentage'!S21*0.01</f>
        <v>0</v>
      </c>
      <c r="T21">
        <f>$B21*'Repayment Percentage'!T21*0.01</f>
        <v>0</v>
      </c>
      <c r="U21">
        <f>$B21*'Repayment Percentage'!U21*0.01</f>
        <v>0</v>
      </c>
      <c r="V21">
        <f>$B21*'Repayment Percentage'!V21*0.01</f>
        <v>4373830.97</v>
      </c>
      <c r="W21">
        <f>$B21*'Repayment Percentage'!W21*0.01</f>
        <v>8747661.9399999995</v>
      </c>
      <c r="X21">
        <f>$B21*'Repayment Percentage'!X21*0.01</f>
        <v>3729110.6760097104</v>
      </c>
      <c r="Y21">
        <f>$B21*'Repayment Percentage'!Y21*0.01</f>
        <v>2958898.7838456552</v>
      </c>
      <c r="Z21">
        <f>$B21*'Repayment Percentage'!Z21*0.01</f>
        <v>2318321.0917312768</v>
      </c>
      <c r="AA21">
        <f>$B21*'Repayment Percentage'!AA21*0.01</f>
        <v>1799577.526935671</v>
      </c>
      <c r="AB21">
        <f>$B21*'Repayment Percentage'!AB21*0.01</f>
        <v>1388696.4917922888</v>
      </c>
      <c r="AC21">
        <f>$B21*'Repayment Percentage'!AC21*0.01</f>
        <v>1068734.6113952177</v>
      </c>
      <c r="AD21">
        <f>$B21*'Repayment Percentage'!AD21*0.01</f>
        <v>822518.65352776309</v>
      </c>
      <c r="AE21">
        <f>$B21*'Repayment Percentage'!AE21*0.01</f>
        <v>634429.34983669769</v>
      </c>
      <c r="AF21">
        <f>$B21*'Repayment Percentage'!AF21*0.01</f>
        <v>491239.22753000486</v>
      </c>
      <c r="AG21">
        <f>$B21*'Repayment Percentage'!AG21*0.01</f>
        <v>382272.68566073495</v>
      </c>
      <c r="AH21">
        <f>$B21*'Repayment Percentage'!AH21*0.01</f>
        <v>299187.2344576781</v>
      </c>
      <c r="AI21">
        <f>$B21*'Repayment Percentage'!AI21*0.01</f>
        <v>235599.55853655812</v>
      </c>
      <c r="AJ21">
        <f>$B21*'Repayment Percentage'!AJ21*0.01</f>
        <v>186688.92946188228</v>
      </c>
      <c r="AK21">
        <f>$B21*'Repayment Percentage'!AK21*0.01</f>
        <v>148841.41563297884</v>
      </c>
      <c r="AL21">
        <f>$B21*'Repayment Percentage'!AL21*0.01</f>
        <v>119356.5900889412</v>
      </c>
      <c r="AM21">
        <f>$B21*'Repayment Percentage'!AM21*0.01</f>
        <v>96217.216306294999</v>
      </c>
      <c r="AN21">
        <f>$B21*'Repayment Percentage'!AN21*0.01</f>
        <v>77913.593482477634</v>
      </c>
      <c r="AO21">
        <f>$B21*'Repayment Percentage'!AO21*0.01</f>
        <v>63311.924981441865</v>
      </c>
      <c r="AP21">
        <f>$B21*'Repayment Percentage'!AP21*0.01</f>
        <v>51556.671543935234</v>
      </c>
      <c r="AQ21">
        <f>$B21*'Repayment Percentage'!AQ21*0.01</f>
        <v>41998.484617386282</v>
      </c>
      <c r="AR21">
        <f>$B21*'Repayment Percentage'!AR21*0.01</f>
        <v>34141.102349744877</v>
      </c>
      <c r="AS21">
        <f>$B21*'Repayment Percentage'!AS21*0.01</f>
        <v>27602.176511862257</v>
      </c>
      <c r="AT21">
        <f>$B21*'Repayment Percentage'!AT21*0.01</f>
        <v>22084.281539035506</v>
      </c>
      <c r="AU21">
        <f>$B21*'Repayment Percentage'!AU21*0.01</f>
        <v>17353.344618956064</v>
      </c>
      <c r="AV21">
        <f>$B21*'Repayment Percentage'!AV21*0.01</f>
        <v>13222.47428215276</v>
      </c>
      <c r="AW21">
        <f>$B21*'Repayment Percentage'!AW21*0.01</f>
        <v>9539.7070668683646</v>
      </c>
      <c r="AX21">
        <f>$B21*'Repayment Percentage'!AX21*0.01</f>
        <v>6178.584759682567</v>
      </c>
      <c r="AY21">
        <f>$B21*'Repayment Percentage'!AY21*0.01</f>
        <v>3030.7565313808104</v>
      </c>
      <c r="AZ21">
        <f>SUM(C21:AY21)</f>
        <v>30169116.055034272</v>
      </c>
      <c r="BA21" s="17">
        <f t="shared" si="1"/>
        <v>0.98970368119507091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DF05-B2B4-4626-920C-B7A312C957C9}">
  <dimension ref="A1:BR48"/>
  <sheetViews>
    <sheetView topLeftCell="AP1" zoomScale="85" zoomScaleNormal="85" workbookViewId="0">
      <selection activeCell="AX22" sqref="AX22"/>
    </sheetView>
  </sheetViews>
  <sheetFormatPr defaultRowHeight="15" x14ac:dyDescent="0.25"/>
  <cols>
    <col min="1" max="1" width="24.28515625" bestFit="1" customWidth="1"/>
    <col min="2" max="2" width="18.5703125" bestFit="1" customWidth="1"/>
    <col min="3" max="3" width="10.140625" bestFit="1" customWidth="1"/>
    <col min="4" max="51" width="12" bestFit="1" customWidth="1"/>
    <col min="52" max="52" width="16.5703125" bestFit="1" customWidth="1"/>
    <col min="53" max="54" width="24.140625" bestFit="1" customWidth="1"/>
  </cols>
  <sheetData>
    <row r="1" spans="1:54" ht="15.75" thickBot="1" x14ac:dyDescent="0.3">
      <c r="A1" s="18" t="s">
        <v>52</v>
      </c>
      <c r="B1" s="20">
        <f>(1 + 0.025)^(1/12) - 1</f>
        <v>2.0598362698427408E-3</v>
      </c>
    </row>
    <row r="3" spans="1:54" x14ac:dyDescent="0.25">
      <c r="B3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22</v>
      </c>
      <c r="Y3" s="2" t="s">
        <v>23</v>
      </c>
      <c r="Z3" s="2" t="s">
        <v>24</v>
      </c>
      <c r="AA3" s="2" t="s">
        <v>25</v>
      </c>
      <c r="AB3" s="2" t="s">
        <v>26</v>
      </c>
      <c r="AC3" s="2" t="s">
        <v>27</v>
      </c>
      <c r="AD3" s="2" t="s">
        <v>28</v>
      </c>
      <c r="AE3" s="2" t="s">
        <v>29</v>
      </c>
      <c r="AF3" s="2" t="s">
        <v>30</v>
      </c>
      <c r="AG3" s="2" t="s">
        <v>31</v>
      </c>
      <c r="AH3" s="2" t="s">
        <v>32</v>
      </c>
      <c r="AI3" s="2" t="s">
        <v>33</v>
      </c>
      <c r="AJ3" s="2" t="s">
        <v>34</v>
      </c>
      <c r="AK3" s="2" t="s">
        <v>35</v>
      </c>
      <c r="AL3" s="2" t="s">
        <v>36</v>
      </c>
      <c r="AM3" s="2" t="s">
        <v>37</v>
      </c>
      <c r="AN3" s="2" t="s">
        <v>38</v>
      </c>
      <c r="AO3" s="2" t="s">
        <v>39</v>
      </c>
      <c r="AP3" s="2" t="s">
        <v>40</v>
      </c>
      <c r="AQ3" s="2" t="s">
        <v>41</v>
      </c>
      <c r="AR3" s="2" t="s">
        <v>42</v>
      </c>
      <c r="AS3" s="2" t="s">
        <v>43</v>
      </c>
      <c r="AT3" s="2" t="s">
        <v>44</v>
      </c>
      <c r="AU3" s="2" t="s">
        <v>45</v>
      </c>
      <c r="AV3" s="2" t="s">
        <v>46</v>
      </c>
      <c r="AW3" s="2" t="s">
        <v>47</v>
      </c>
      <c r="AX3" s="2" t="s">
        <v>48</v>
      </c>
      <c r="AY3" s="2" t="s">
        <v>49</v>
      </c>
      <c r="AZ3" s="2" t="s">
        <v>50</v>
      </c>
      <c r="BA3" s="2" t="s">
        <v>51</v>
      </c>
      <c r="BB3" s="2" t="s">
        <v>58</v>
      </c>
    </row>
    <row r="4" spans="1:54" x14ac:dyDescent="0.25">
      <c r="A4" s="19" t="s">
        <v>1</v>
      </c>
      <c r="B4" s="1">
        <v>10018746.17</v>
      </c>
      <c r="C4">
        <f>($B4*'Repayment Percentage'!C2)*0.01/(1+$B$1)^C29</f>
        <v>1440102.7042175543</v>
      </c>
      <c r="D4">
        <f>($B4*'Repayment Percentage'!D2)*0.01/(1+$B$1)^D29</f>
        <v>3318515.0544456583</v>
      </c>
      <c r="E4">
        <f>($B4*'Repayment Percentage'!E2)*0.01/(1+$B$1)^E29</f>
        <v>1319965.2003382386</v>
      </c>
      <c r="F4">
        <f>($B4*'Repayment Percentage'!F2)*0.01/(1+$B$1)^F29</f>
        <v>920478.13766947936</v>
      </c>
      <c r="G4">
        <f>($B4*'Repayment Percentage'!G2)*0.01/(1+$B$1)^G29</f>
        <v>728880.40886693262</v>
      </c>
      <c r="H4">
        <f>($B4*'Repayment Percentage'!H2)*0.01/(1+$B$1)^H29</f>
        <v>532784.61381775397</v>
      </c>
      <c r="I4">
        <f>($B4*'Repayment Percentage'!I2)*0.01/(1+$B$1)^I29</f>
        <v>421443.44810207369</v>
      </c>
      <c r="J4">
        <f>($B4*'Repayment Percentage'!J2)*0.01/(1+$B$1)^J29</f>
        <v>319161.87667370128</v>
      </c>
      <c r="K4">
        <f>($B4*'Repayment Percentage'!K2)*0.01/(1+$B$1)^K29</f>
        <v>232706.63566824028</v>
      </c>
      <c r="L4">
        <f>($B4*'Repayment Percentage'!L2)*0.01/(1+$B$1)^L29</f>
        <v>164935.53305143709</v>
      </c>
      <c r="M4">
        <f>($B4*'Repayment Percentage'!M2)*0.01/(1+$B$1)^M29</f>
        <v>114073.20130341382</v>
      </c>
      <c r="N4">
        <f>($B4*'Repayment Percentage'!N2)*0.01/(1+$B$1)^N29</f>
        <v>90438.702439024506</v>
      </c>
      <c r="O4">
        <f>($B4*'Repayment Percentage'!O2)*0.01/(1+$B$1)^O29</f>
        <v>63269.335527910771</v>
      </c>
      <c r="P4">
        <f>($B4*'Repayment Percentage'!P2)*0.01/(1+$B$1)^P29</f>
        <v>53046.361290305293</v>
      </c>
      <c r="Q4">
        <f>($B4*'Repayment Percentage'!Q2)*0.01/(1+$B$1)^Q29</f>
        <v>36892.681428978562</v>
      </c>
      <c r="R4">
        <f>($B4*'Repayment Percentage'!R2)*0.01/(1+$B$1)^R29</f>
        <v>29542.932460716987</v>
      </c>
      <c r="S4">
        <f>($B4*'Repayment Percentage'!S2)*0.01/(1+$B$1)^S29</f>
        <v>24273.866996022025</v>
      </c>
      <c r="T4">
        <f>($B4*'Repayment Percentage'!T2)*0.01/(1+$B$1)^T29</f>
        <v>17864.018221228693</v>
      </c>
      <c r="U4">
        <f>($B4*'Repayment Percentage'!U2)*0.01/(1+$B$1)^U29</f>
        <v>16343.88858484549</v>
      </c>
      <c r="V4">
        <f>($B4*'Repayment Percentage'!V2)*0.01/(1+$B$1)^V29</f>
        <v>11256.14076957587</v>
      </c>
      <c r="W4">
        <f>($B4*'Repayment Percentage'!W2)*0.01/(1+$B$1)^W29</f>
        <v>9823.6151764865444</v>
      </c>
      <c r="X4">
        <f>($B4*'Repayment Percentage'!X2)*0.01/(1+$B$1)^X29</f>
        <v>7848.7230318957099</v>
      </c>
      <c r="Y4">
        <f>($B4*'Repayment Percentage'!Y2)*0.01/(1+$B$1)^Y29</f>
        <v>6269.9492614269848</v>
      </c>
      <c r="Z4">
        <f>($B4*'Repayment Percentage'!Z2)*0.01/(1+$B$1)^Z29</f>
        <v>4990.7828948094193</v>
      </c>
      <c r="AA4">
        <f>($B4*'Repayment Percentage'!AA2)*0.01/(1+$B$1)^AA29</f>
        <v>4037.0713742006737</v>
      </c>
      <c r="AB4">
        <f>($B4*'Repayment Percentage'!AB2)*0.01/(1+$B$1)^AB29</f>
        <v>3134.5425635277811</v>
      </c>
      <c r="AC4">
        <f>($B4*'Repayment Percentage'!AC2)*0.01/(1+$B$1)^AC29</f>
        <v>2364.0982457206442</v>
      </c>
      <c r="AD4">
        <f>($B4*'Repayment Percentage'!AD2)*0.01/(1+$B$1)^AD29</f>
        <v>1691.1604362720932</v>
      </c>
      <c r="AE4">
        <f>($B4*'Repayment Percentage'!AE2)*0.01/(1+$B$1)^AE29</f>
        <v>1087.810033962885</v>
      </c>
      <c r="AF4">
        <f>($B4*'Repayment Percentage'!AF2)*0.01/(1+$B$1)^AF29</f>
        <v>530.79841320650291</v>
      </c>
      <c r="AG4">
        <f>($B4*'Repayment Percentage'!AG2)*0.01/(1+$B$1)^AG29</f>
        <v>0</v>
      </c>
      <c r="AH4">
        <f>($B4*'Repayment Percentage'!AH2)*0.01/(1+$B$1)^AH29</f>
        <v>0</v>
      </c>
      <c r="AI4">
        <f>($B4*'Repayment Percentage'!AI2)*0.01/(1+$B$1)^AI29</f>
        <v>0</v>
      </c>
      <c r="AJ4">
        <f>($B4*'Repayment Percentage'!AJ2)*0.01/(1+$B$1)^AJ29</f>
        <v>0</v>
      </c>
      <c r="AK4">
        <f>($B4*'Repayment Percentage'!AK2)*0.01/(1+$B$1)^AK29</f>
        <v>0</v>
      </c>
      <c r="AL4">
        <f>($B4*'Repayment Percentage'!AL2)*0.01/(1+$B$1)^AL29</f>
        <v>0</v>
      </c>
      <c r="AM4">
        <f>($B4*'Repayment Percentage'!AM2)*0.01/(1+$B$1)^AM29</f>
        <v>0</v>
      </c>
      <c r="AN4">
        <f>($B4*'Repayment Percentage'!AN2)*0.01/(1+$B$1)^AN29</f>
        <v>0</v>
      </c>
      <c r="AO4">
        <f>($B4*'Repayment Percentage'!AO2)*0.01/(1+$B$1)^AO29</f>
        <v>0</v>
      </c>
      <c r="AP4">
        <f>($B4*'Repayment Percentage'!AP2)*0.01/(1+$B$1)^AP29</f>
        <v>0</v>
      </c>
      <c r="AQ4">
        <f>($B4*'Repayment Percentage'!AQ2)*0.01/(1+$B$1)^AQ29</f>
        <v>0</v>
      </c>
      <c r="AR4">
        <f>($B4*'Repayment Percentage'!AR2)*0.01/(1+$B$1)^AR29</f>
        <v>0</v>
      </c>
      <c r="AS4">
        <f>($B4*'Repayment Percentage'!AS2)*0.01/(1+$B$1)^AS29</f>
        <v>0</v>
      </c>
      <c r="AT4">
        <f>($B4*'Repayment Percentage'!AT2)*0.01/(1+$B$1)^AT29</f>
        <v>0</v>
      </c>
      <c r="AU4">
        <f>($B4*'Repayment Percentage'!AU2)*0.01/(1+$B$1)^AU29</f>
        <v>0</v>
      </c>
      <c r="AV4">
        <f>($B4*'Repayment Percentage'!AV2)*0.01/(1+$B$1)^AV29</f>
        <v>0</v>
      </c>
      <c r="AW4">
        <f>($B4*'Repayment Percentage'!AW2)*0.01/(1+$B$1)^AW29</f>
        <v>0</v>
      </c>
      <c r="AX4">
        <f>($B4*'Repayment Percentage'!AX2)*0.01/(1+$B$1)^AX29</f>
        <v>0</v>
      </c>
      <c r="AY4">
        <f>($B4*'Repayment Percentage'!AY2)*0.01/(1+$B$1)^AY29</f>
        <v>0</v>
      </c>
      <c r="AZ4">
        <f>SUM(C4:V4)</f>
        <v>9855974.7418730929</v>
      </c>
      <c r="BA4" s="17">
        <f>(AZ4/B4)</f>
        <v>0.98375331350201212</v>
      </c>
      <c r="BB4">
        <f>SUM(W4:AY4)</f>
        <v>41778.551431509237</v>
      </c>
    </row>
    <row r="5" spans="1:54" x14ac:dyDescent="0.25">
      <c r="A5" s="19" t="s">
        <v>2</v>
      </c>
      <c r="B5" s="1">
        <v>10868379.039999999</v>
      </c>
      <c r="C5">
        <f>($B5*'Repayment Percentage'!C3)*0.01/(1+$B$1)^C30</f>
        <v>0</v>
      </c>
      <c r="D5">
        <f>($B5*'Repayment Percentage'!D3)*0.01/(1+$B$1)^D30</f>
        <v>1389888.6569334057</v>
      </c>
      <c r="E5">
        <f>($B5*'Repayment Percentage'!E3)*0.01/(1+$B$1)^E30</f>
        <v>2999515.1630312419</v>
      </c>
      <c r="F5">
        <f>($B5*'Repayment Percentage'!F3)*0.01/(1+$B$1)^F30</f>
        <v>1230250.6847179446</v>
      </c>
      <c r="G5">
        <f>($B5*'Repayment Percentage'!G3)*0.01/(1+$B$1)^G30</f>
        <v>962970.48531654919</v>
      </c>
      <c r="H5">
        <f>($B5*'Repayment Percentage'!H3)*0.01/(1+$B$1)^H30</f>
        <v>883217.85756830208</v>
      </c>
      <c r="I5">
        <f>($B5*'Repayment Percentage'!I3)*0.01/(1+$B$1)^I30</f>
        <v>660560.97891714855</v>
      </c>
      <c r="J5">
        <f>($B5*'Repayment Percentage'!J3)*0.01/(1+$B$1)^J30</f>
        <v>498381.93439694942</v>
      </c>
      <c r="K5">
        <f>($B5*'Repayment Percentage'!K3)*0.01/(1+$B$1)^K30</f>
        <v>412747.95653372025</v>
      </c>
      <c r="L5">
        <f>($B5*'Repayment Percentage'!L3)*0.01/(1+$B$1)^L30</f>
        <v>323221.03969007009</v>
      </c>
      <c r="M5">
        <f>($B5*'Repayment Percentage'!M3)*0.01/(1+$B$1)^M30</f>
        <v>250024.32749745352</v>
      </c>
      <c r="N5">
        <f>($B5*'Repayment Percentage'!N3)*0.01/(1+$B$1)^N30</f>
        <v>194383.92722193632</v>
      </c>
      <c r="O5">
        <f>($B5*'Repayment Percentage'!O3)*0.01/(1+$B$1)^O30</f>
        <v>158045.59024390267</v>
      </c>
      <c r="P5">
        <f>($B5*'Repayment Percentage'!P3)*0.01/(1+$B$1)^P30</f>
        <v>138177.2874117209</v>
      </c>
      <c r="Q5">
        <f>($B5*'Repayment Percentage'!Q3)*0.01/(1+$B$1)^Q30</f>
        <v>91967.41415846262</v>
      </c>
      <c r="R5">
        <f>($B5*'Repayment Percentage'!R3)*0.01/(1+$B$1)^R30</f>
        <v>79151.17641865187</v>
      </c>
      <c r="S5">
        <f>($B5*'Repayment Percentage'!S3)*0.01/(1+$B$1)^S30</f>
        <v>62937.273653695753</v>
      </c>
      <c r="T5">
        <f>($B5*'Repayment Percentage'!T3)*0.01/(1+$B$1)^T30</f>
        <v>51837.759541103449</v>
      </c>
      <c r="U5">
        <f>($B5*'Repayment Percentage'!U3)*0.01/(1+$B$1)^U30</f>
        <v>42842.474935796992</v>
      </c>
      <c r="V5">
        <f>($B5*'Repayment Percentage'!V3)*0.01/(1+$B$1)^V30</f>
        <v>36869.951095296936</v>
      </c>
      <c r="W5">
        <f>($B5*'Repayment Percentage'!W3)*0.01/(1+$B$1)^W30</f>
        <v>31441.488448050444</v>
      </c>
      <c r="X5">
        <f>($B5*'Repayment Percentage'!X3)*0.01/(1+$B$1)^X30</f>
        <v>25666.159887121597</v>
      </c>
      <c r="Y5">
        <f>($B5*'Repayment Percentage'!Y3)*0.01/(1+$B$1)^Y30</f>
        <v>20948.441488658107</v>
      </c>
      <c r="Z5">
        <f>($B5*'Repayment Percentage'!Z3)*0.01/(1+$B$1)^Z30</f>
        <v>17054.298568446367</v>
      </c>
      <c r="AA5">
        <f>($B5*'Repayment Percentage'!AA3)*0.01/(1+$B$1)^AA30</f>
        <v>13802.079288907482</v>
      </c>
      <c r="AB5">
        <f>($B5*'Repayment Percentage'!AB3)*0.01/(1+$B$1)^AB30</f>
        <v>11325.796444570307</v>
      </c>
      <c r="AC5">
        <f>($B5*'Repayment Percentage'!AC3)*0.01/(1+$B$1)^AC30</f>
        <v>8901.2773443987626</v>
      </c>
      <c r="AD5">
        <f>($B5*'Repayment Percentage'!AD3)*0.01/(1+$B$1)^AD30</f>
        <v>6781.0276149964229</v>
      </c>
      <c r="AE5">
        <f>($B5*'Repayment Percentage'!AE3)*0.01/(1+$B$1)^AE30</f>
        <v>4889.5335724625938</v>
      </c>
      <c r="AF5">
        <f>($B5*'Repayment Percentage'!AF3)*0.01/(1+$B$1)^AF30</f>
        <v>3163.8246756057843</v>
      </c>
      <c r="AG5">
        <f>($B5*'Repayment Percentage'!AG3)*0.01/(1+$B$1)^AG30</f>
        <v>1549.9291396094952</v>
      </c>
      <c r="AH5">
        <f>($B5*'Repayment Percentage'!AH3)*0.01/(1+$B$1)^AH30</f>
        <v>0</v>
      </c>
      <c r="AI5">
        <f>($B5*'Repayment Percentage'!AI3)*0.01/(1+$B$1)^AI30</f>
        <v>0</v>
      </c>
      <c r="AJ5">
        <f>($B5*'Repayment Percentage'!AJ3)*0.01/(1+$B$1)^AJ30</f>
        <v>0</v>
      </c>
      <c r="AK5">
        <f>($B5*'Repayment Percentage'!AK3)*0.01/(1+$B$1)^AK30</f>
        <v>0</v>
      </c>
      <c r="AL5">
        <f>($B5*'Repayment Percentage'!AL3)*0.01/(1+$B$1)^AL30</f>
        <v>0</v>
      </c>
      <c r="AM5">
        <f>($B5*'Repayment Percentage'!AM3)*0.01/(1+$B$1)^AM30</f>
        <v>0</v>
      </c>
      <c r="AN5">
        <f>($B5*'Repayment Percentage'!AN3)*0.01/(1+$B$1)^AN30</f>
        <v>0</v>
      </c>
      <c r="AO5">
        <f>($B5*'Repayment Percentage'!AO3)*0.01/(1+$B$1)^AO30</f>
        <v>0</v>
      </c>
      <c r="AP5">
        <f>($B5*'Repayment Percentage'!AP3)*0.01/(1+$B$1)^AP30</f>
        <v>0</v>
      </c>
      <c r="AQ5">
        <f>($B5*'Repayment Percentage'!AQ3)*0.01/(1+$B$1)^AQ30</f>
        <v>0</v>
      </c>
      <c r="AR5">
        <f>($B5*'Repayment Percentage'!AR3)*0.01/(1+$B$1)^AR30</f>
        <v>0</v>
      </c>
      <c r="AS5">
        <f>($B5*'Repayment Percentage'!AS3)*0.01/(1+$B$1)^AS30</f>
        <v>0</v>
      </c>
      <c r="AT5">
        <f>($B5*'Repayment Percentage'!AT3)*0.01/(1+$B$1)^AT30</f>
        <v>0</v>
      </c>
      <c r="AU5">
        <f>($B5*'Repayment Percentage'!AU3)*0.01/(1+$B$1)^AU30</f>
        <v>0</v>
      </c>
      <c r="AV5">
        <f>($B5*'Repayment Percentage'!AV3)*0.01/(1+$B$1)^AV30</f>
        <v>0</v>
      </c>
      <c r="AW5">
        <f>($B5*'Repayment Percentage'!AW3)*0.01/(1+$B$1)^AW30</f>
        <v>0</v>
      </c>
      <c r="AX5">
        <f>($B5*'Repayment Percentage'!AX3)*0.01/(1+$B$1)^AX30</f>
        <v>0</v>
      </c>
      <c r="AY5">
        <f>($B5*'Repayment Percentage'!AY3)*0.01/(1+$B$1)^AY30</f>
        <v>0</v>
      </c>
      <c r="AZ5">
        <f t="shared" ref="AZ5:AZ23" si="0">SUM(C5:V5)</f>
        <v>10466991.939283354</v>
      </c>
      <c r="BA5" s="17">
        <f t="shared" ref="BA5:BA23" si="1">(AZ5/B5)</f>
        <v>0.96306835644585276</v>
      </c>
      <c r="BB5">
        <f t="shared" ref="BB5:BB23" si="2">SUM(W5:AY5)</f>
        <v>145523.85647282738</v>
      </c>
    </row>
    <row r="6" spans="1:54" x14ac:dyDescent="0.25">
      <c r="A6" s="19" t="s">
        <v>3</v>
      </c>
      <c r="B6" s="1">
        <v>10733932.609999999</v>
      </c>
      <c r="C6">
        <f>($B6*'Repayment Percentage'!C4)*0.01/(1+$B$1)^C31</f>
        <v>0</v>
      </c>
      <c r="D6">
        <f>($B6*'Repayment Percentage'!D4)*0.01/(1+$B$1)^D31</f>
        <v>0</v>
      </c>
      <c r="E6">
        <f>($B6*'Repayment Percentage'!E4)*0.01/(1+$B$1)^E31</f>
        <v>1534489.4429896392</v>
      </c>
      <c r="F6">
        <f>($B6*'Repayment Percentage'!F4)*0.01/(1+$B$1)^F31</f>
        <v>2941206.2640017052</v>
      </c>
      <c r="G6">
        <f>($B6*'Repayment Percentage'!G4)*0.01/(1+$B$1)^G31</f>
        <v>1200879.9356310591</v>
      </c>
      <c r="H6">
        <f>($B6*'Repayment Percentage'!H4)*0.01/(1+$B$1)^H31</f>
        <v>872166.8724313603</v>
      </c>
      <c r="I6">
        <f>($B6*'Repayment Percentage'!I4)*0.01/(1+$B$1)^I31</f>
        <v>703738.98389358865</v>
      </c>
      <c r="J6">
        <f>($B6*'Repayment Percentage'!J4)*0.01/(1+$B$1)^J31</f>
        <v>650174.38981602818</v>
      </c>
      <c r="K6">
        <f>($B6*'Repayment Percentage'!K4)*0.01/(1+$B$1)^K31</f>
        <v>496265.08618509321</v>
      </c>
      <c r="L6">
        <f>($B6*'Repayment Percentage'!L4)*0.01/(1+$B$1)^L31</f>
        <v>416138.1757338873</v>
      </c>
      <c r="M6">
        <f>($B6*'Repayment Percentage'!M4)*0.01/(1+$B$1)^M31</f>
        <v>297023.5729519928</v>
      </c>
      <c r="N6">
        <f>($B6*'Repayment Percentage'!N4)*0.01/(1+$B$1)^N31</f>
        <v>253384.56695348962</v>
      </c>
      <c r="O6">
        <f>($B6*'Repayment Percentage'!O4)*0.01/(1+$B$1)^O31</f>
        <v>187505.48544378087</v>
      </c>
      <c r="P6">
        <f>($B6*'Repayment Percentage'!P4)*0.01/(1+$B$1)^P31</f>
        <v>165880.52682926852</v>
      </c>
      <c r="Q6">
        <f>($B6*'Repayment Percentage'!Q4)*0.01/(1+$B$1)^Q31</f>
        <v>127312.08794366423</v>
      </c>
      <c r="R6">
        <f>($B6*'Repayment Percentage'!R4)*0.01/(1+$B$1)^R31</f>
        <v>109848.205287397</v>
      </c>
      <c r="S6">
        <f>($B6*'Repayment Percentage'!S4)*0.01/(1+$B$1)^S31</f>
        <v>89214.253367391444</v>
      </c>
      <c r="T6">
        <f>($B6*'Repayment Percentage'!T4)*0.01/(1+$B$1)^T31</f>
        <v>64216.104325860841</v>
      </c>
      <c r="U6">
        <f>($B6*'Repayment Percentage'!U4)*0.01/(1+$B$1)^U31</f>
        <v>60780.347991199007</v>
      </c>
      <c r="V6">
        <f>($B6*'Repayment Percentage'!V4)*0.01/(1+$B$1)^V31</f>
        <v>49695.342877351839</v>
      </c>
      <c r="W6">
        <f>($B6*'Repayment Percentage'!W4)*0.01/(1+$B$1)^W31</f>
        <v>46524.45804771586</v>
      </c>
      <c r="X6">
        <f>($B6*'Repayment Percentage'!X4)*0.01/(1+$B$1)^X31</f>
        <v>37968.504196590002</v>
      </c>
      <c r="Y6">
        <f>($B6*'Repayment Percentage'!Y4)*0.01/(1+$B$1)^Y31</f>
        <v>31030.231036470141</v>
      </c>
      <c r="Z6">
        <f>($B6*'Repayment Percentage'!Z4)*0.01/(1+$B$1)^Z31</f>
        <v>25352.048253965946</v>
      </c>
      <c r="AA6">
        <f>($B6*'Repayment Percentage'!AA4)*0.01/(1+$B$1)^AA31</f>
        <v>20657.301525610674</v>
      </c>
      <c r="AB6">
        <f>($B6*'Repayment Percentage'!AB4)*0.01/(1+$B$1)^AB31</f>
        <v>16730.538531485305</v>
      </c>
      <c r="AC6">
        <f>($B6*'Repayment Percentage'!AC4)*0.01/(1+$B$1)^AC31</f>
        <v>13737.636878523117</v>
      </c>
      <c r="AD6">
        <f>($B6*'Repayment Percentage'!AD4)*0.01/(1+$B$1)^AD31</f>
        <v>10802.635038803901</v>
      </c>
      <c r="AE6">
        <f>($B6*'Repayment Percentage'!AE4)*0.01/(1+$B$1)^AE31</f>
        <v>8233.1590292720721</v>
      </c>
      <c r="AF6">
        <f>($B6*'Repayment Percentage'!AF4)*0.01/(1+$B$1)^AF31</f>
        <v>5938.7407781558531</v>
      </c>
      <c r="AG6">
        <f>($B6*'Repayment Percentage'!AG4)*0.01/(1+$B$1)^AG31</f>
        <v>3843.7932615506043</v>
      </c>
      <c r="AH6">
        <f>($B6*'Repayment Percentage'!AH4)*0.01/(1+$B$1)^AH31</f>
        <v>1883.4191449309062</v>
      </c>
      <c r="AI6">
        <f>($B6*'Repayment Percentage'!AI4)*0.01/(1+$B$1)^AI31</f>
        <v>0</v>
      </c>
      <c r="AJ6">
        <f>($B6*'Repayment Percentage'!AJ4)*0.01/(1+$B$1)^AJ31</f>
        <v>0</v>
      </c>
      <c r="AK6">
        <f>($B6*'Repayment Percentage'!AK4)*0.01/(1+$B$1)^AK31</f>
        <v>0</v>
      </c>
      <c r="AL6">
        <f>($B6*'Repayment Percentage'!AL4)*0.01/(1+$B$1)^AL31</f>
        <v>0</v>
      </c>
      <c r="AM6">
        <f>($B6*'Repayment Percentage'!AM4)*0.01/(1+$B$1)^AM31</f>
        <v>0</v>
      </c>
      <c r="AN6">
        <f>($B6*'Repayment Percentage'!AN4)*0.01/(1+$B$1)^AN31</f>
        <v>0</v>
      </c>
      <c r="AO6">
        <f>($B6*'Repayment Percentage'!AO4)*0.01/(1+$B$1)^AO31</f>
        <v>0</v>
      </c>
      <c r="AP6">
        <f>($B6*'Repayment Percentage'!AP4)*0.01/(1+$B$1)^AP31</f>
        <v>0</v>
      </c>
      <c r="AQ6">
        <f>($B6*'Repayment Percentage'!AQ4)*0.01/(1+$B$1)^AQ31</f>
        <v>0</v>
      </c>
      <c r="AR6">
        <f>($B6*'Repayment Percentage'!AR4)*0.01/(1+$B$1)^AR31</f>
        <v>0</v>
      </c>
      <c r="AS6">
        <f>($B6*'Repayment Percentage'!AS4)*0.01/(1+$B$1)^AS31</f>
        <v>0</v>
      </c>
      <c r="AT6">
        <f>($B6*'Repayment Percentage'!AT4)*0.01/(1+$B$1)^AT31</f>
        <v>0</v>
      </c>
      <c r="AU6">
        <f>($B6*'Repayment Percentage'!AU4)*0.01/(1+$B$1)^AU31</f>
        <v>0</v>
      </c>
      <c r="AV6">
        <f>($B6*'Repayment Percentage'!AV4)*0.01/(1+$B$1)^AV31</f>
        <v>0</v>
      </c>
      <c r="AW6">
        <f>($B6*'Repayment Percentage'!AW4)*0.01/(1+$B$1)^AW31</f>
        <v>0</v>
      </c>
      <c r="AX6">
        <f>($B6*'Repayment Percentage'!AX4)*0.01/(1+$B$1)^AX31</f>
        <v>0</v>
      </c>
      <c r="AY6">
        <f>($B6*'Repayment Percentage'!AY4)*0.01/(1+$B$1)^AY31</f>
        <v>0</v>
      </c>
      <c r="AZ6">
        <f t="shared" si="0"/>
        <v>10219919.644653756</v>
      </c>
      <c r="BA6" s="17">
        <f t="shared" si="1"/>
        <v>0.95211326696169341</v>
      </c>
      <c r="BB6">
        <f t="shared" si="2"/>
        <v>222702.46572307436</v>
      </c>
    </row>
    <row r="7" spans="1:54" x14ac:dyDescent="0.25">
      <c r="A7" s="19" t="s">
        <v>4</v>
      </c>
      <c r="B7" s="1">
        <v>12558727.02</v>
      </c>
      <c r="C7">
        <f>($B7*'Repayment Percentage'!C5)*0.01/(1+$B$1)^C32</f>
        <v>0</v>
      </c>
      <c r="D7">
        <f>($B7*'Repayment Percentage'!D5)*0.01/(1+$B$1)^D32</f>
        <v>0</v>
      </c>
      <c r="E7">
        <f>($B7*'Repayment Percentage'!E5)*0.01/(1+$B$1)^E32</f>
        <v>0</v>
      </c>
      <c r="F7">
        <f>($B7*'Repayment Percentage'!F5)*0.01/(1+$B$1)^F32</f>
        <v>1614356.6296617615</v>
      </c>
      <c r="G7">
        <f>($B7*'Repayment Percentage'!G5)*0.01/(1+$B$1)^G32</f>
        <v>4065251.247510694</v>
      </c>
      <c r="H7">
        <f>($B7*'Repayment Percentage'!H5)*0.01/(1+$B$1)^H32</f>
        <v>1378936.2272137497</v>
      </c>
      <c r="I7">
        <f>($B7*'Repayment Percentage'!I5)*0.01/(1+$B$1)^I32</f>
        <v>1237396.707157369</v>
      </c>
      <c r="J7">
        <f>($B7*'Repayment Percentage'!J5)*0.01/(1+$B$1)^J32</f>
        <v>877221.39121296292</v>
      </c>
      <c r="K7">
        <f>($B7*'Repayment Percentage'!K5)*0.01/(1+$B$1)^K32</f>
        <v>685828.69224409573</v>
      </c>
      <c r="L7">
        <f>($B7*'Repayment Percentage'!L5)*0.01/(1+$B$1)^L32</f>
        <v>562858.34376698325</v>
      </c>
      <c r="M7">
        <f>($B7*'Repayment Percentage'!M5)*0.01/(1+$B$1)^M32</f>
        <v>410411.55606836209</v>
      </c>
      <c r="N7">
        <f>($B7*'Repayment Percentage'!N5)*0.01/(1+$B$1)^N32</f>
        <v>330508.21769929095</v>
      </c>
      <c r="O7">
        <f>($B7*'Repayment Percentage'!O5)*0.01/(1+$B$1)^O32</f>
        <v>248392.04325313514</v>
      </c>
      <c r="P7">
        <f>($B7*'Repayment Percentage'!P5)*0.01/(1+$B$1)^P32</f>
        <v>195588.97016435716</v>
      </c>
      <c r="Q7">
        <f>($B7*'Repayment Percentage'!Q5)*0.01/(1+$B$1)^Q32</f>
        <v>148155.84390243923</v>
      </c>
      <c r="R7">
        <f>($B7*'Repayment Percentage'!R5)*0.01/(1+$B$1)^R32</f>
        <v>109746.93927397922</v>
      </c>
      <c r="S7">
        <f>($B7*'Repayment Percentage'!S5)*0.01/(1+$B$1)^S32</f>
        <v>89857.574956974597</v>
      </c>
      <c r="T7">
        <f>($B7*'Repayment Percentage'!T5)*0.01/(1+$B$1)^T32</f>
        <v>70226.639350519996</v>
      </c>
      <c r="U7">
        <f>($B7*'Repayment Percentage'!U5)*0.01/(1+$B$1)^U32</f>
        <v>52667.541323691672</v>
      </c>
      <c r="V7">
        <f>($B7*'Repayment Percentage'!V5)*0.01/(1+$B$1)^V32</f>
        <v>46588.040549973186</v>
      </c>
      <c r="W7">
        <f>($B7*'Repayment Percentage'!W5)*0.01/(1+$B$1)^W32</f>
        <v>47278.00418227211</v>
      </c>
      <c r="X7">
        <f>($B7*'Repayment Percentage'!X5)*0.01/(1+$B$1)^X32</f>
        <v>37498.436832703497</v>
      </c>
      <c r="Y7">
        <f>($B7*'Repayment Percentage'!Y5)*0.01/(1+$B$1)^Y32</f>
        <v>29891.862774725247</v>
      </c>
      <c r="Z7">
        <f>($B7*'Repayment Percentage'!Z5)*0.01/(1+$B$1)^Z32</f>
        <v>23916.269567017527</v>
      </c>
      <c r="AA7">
        <f>($B7*'Repayment Percentage'!AA5)*0.01/(1+$B$1)^AA32</f>
        <v>19171.309819098242</v>
      </c>
      <c r="AB7">
        <f>($B7*'Repayment Percentage'!AB5)*0.01/(1+$B$1)^AB32</f>
        <v>15359.097427553583</v>
      </c>
      <c r="AC7">
        <f>($B7*'Repayment Percentage'!AC5)*0.01/(1+$B$1)^AC32</f>
        <v>12256.088479676704</v>
      </c>
      <c r="AD7">
        <f>($B7*'Repayment Percentage'!AD5)*0.01/(1+$B$1)^AD32</f>
        <v>9935.1723361618169</v>
      </c>
      <c r="AE7">
        <f>($B7*'Repayment Percentage'!AE5)*0.01/(1+$B$1)^AE32</f>
        <v>7727.919564201512</v>
      </c>
      <c r="AF7">
        <f>($B7*'Repayment Percentage'!AF5)*0.01/(1+$B$1)^AF32</f>
        <v>5837.0705479488142</v>
      </c>
      <c r="AG7">
        <f>($B7*'Repayment Percentage'!AG5)*0.01/(1+$B$1)^AG32</f>
        <v>4180.4544860759061</v>
      </c>
      <c r="AH7">
        <f>($B7*'Repayment Percentage'!AH5)*0.01/(1+$B$1)^AH32</f>
        <v>2691.3807120441638</v>
      </c>
      <c r="AI7">
        <f>($B7*'Repayment Percentage'!AI5)*0.01/(1+$B$1)^AI32</f>
        <v>1314.0576317188381</v>
      </c>
      <c r="AJ7">
        <f>($B7*'Repayment Percentage'!AJ5)*0.01/(1+$B$1)^AJ32</f>
        <v>0</v>
      </c>
      <c r="AK7">
        <f>($B7*'Repayment Percentage'!AK5)*0.01/(1+$B$1)^AK32</f>
        <v>0</v>
      </c>
      <c r="AL7">
        <f>($B7*'Repayment Percentage'!AL5)*0.01/(1+$B$1)^AL32</f>
        <v>0</v>
      </c>
      <c r="AM7">
        <f>($B7*'Repayment Percentage'!AM5)*0.01/(1+$B$1)^AM32</f>
        <v>0</v>
      </c>
      <c r="AN7">
        <f>($B7*'Repayment Percentage'!AN5)*0.01/(1+$B$1)^AN32</f>
        <v>0</v>
      </c>
      <c r="AO7">
        <f>($B7*'Repayment Percentage'!AO5)*0.01/(1+$B$1)^AO32</f>
        <v>0</v>
      </c>
      <c r="AP7">
        <f>($B7*'Repayment Percentage'!AP5)*0.01/(1+$B$1)^AP32</f>
        <v>0</v>
      </c>
      <c r="AQ7">
        <f>($B7*'Repayment Percentage'!AQ5)*0.01/(1+$B$1)^AQ32</f>
        <v>0</v>
      </c>
      <c r="AR7">
        <f>($B7*'Repayment Percentage'!AR5)*0.01/(1+$B$1)^AR32</f>
        <v>0</v>
      </c>
      <c r="AS7">
        <f>($B7*'Repayment Percentage'!AS5)*0.01/(1+$B$1)^AS32</f>
        <v>0</v>
      </c>
      <c r="AT7">
        <f>($B7*'Repayment Percentage'!AT5)*0.01/(1+$B$1)^AT32</f>
        <v>0</v>
      </c>
      <c r="AU7">
        <f>($B7*'Repayment Percentage'!AU5)*0.01/(1+$B$1)^AU32</f>
        <v>0</v>
      </c>
      <c r="AV7">
        <f>($B7*'Repayment Percentage'!AV5)*0.01/(1+$B$1)^AV32</f>
        <v>0</v>
      </c>
      <c r="AW7">
        <f>($B7*'Repayment Percentage'!AW5)*0.01/(1+$B$1)^AW32</f>
        <v>0</v>
      </c>
      <c r="AX7">
        <f>($B7*'Repayment Percentage'!AX5)*0.01/(1+$B$1)^AX32</f>
        <v>0</v>
      </c>
      <c r="AY7">
        <f>($B7*'Repayment Percentage'!AY5)*0.01/(1+$B$1)^AY32</f>
        <v>0</v>
      </c>
      <c r="AZ7">
        <f t="shared" si="0"/>
        <v>12123992.605310339</v>
      </c>
      <c r="BA7" s="17">
        <f t="shared" si="1"/>
        <v>0.96538387895545963</v>
      </c>
      <c r="BB7">
        <f t="shared" si="2"/>
        <v>217057.12436119796</v>
      </c>
    </row>
    <row r="8" spans="1:54" x14ac:dyDescent="0.25">
      <c r="A8" s="19" t="s">
        <v>5</v>
      </c>
      <c r="B8" s="1">
        <v>14505071.439999999</v>
      </c>
      <c r="C8">
        <f>($B8*'Repayment Percentage'!C6)*0.01/(1+$B$1)^C33</f>
        <v>0</v>
      </c>
      <c r="D8">
        <f>($B8*'Repayment Percentage'!D6)*0.01/(1+$B$1)^D33</f>
        <v>0</v>
      </c>
      <c r="E8">
        <f>($B8*'Repayment Percentage'!E6)*0.01/(1+$B$1)^E33</f>
        <v>0</v>
      </c>
      <c r="F8">
        <f>($B8*'Repayment Percentage'!F6)*0.01/(1+$B$1)^F33</f>
        <v>0</v>
      </c>
      <c r="G8">
        <f>($B8*'Repayment Percentage'!G6)*0.01/(1+$B$1)^G33</f>
        <v>1988147.5815018225</v>
      </c>
      <c r="H8">
        <f>($B8*'Repayment Percentage'!H6)*0.01/(1+$B$1)^H33</f>
        <v>3914303.3439048063</v>
      </c>
      <c r="I8">
        <f>($B8*'Repayment Percentage'!I6)*0.01/(1+$B$1)^I33</f>
        <v>1386038.0907255139</v>
      </c>
      <c r="J8">
        <f>($B8*'Repayment Percentage'!J6)*0.01/(1+$B$1)^J33</f>
        <v>1217840.3274597905</v>
      </c>
      <c r="K8">
        <f>($B8*'Repayment Percentage'!K6)*0.01/(1+$B$1)^K33</f>
        <v>929808.73874140868</v>
      </c>
      <c r="L8">
        <f>($B8*'Repayment Percentage'!L6)*0.01/(1+$B$1)^L33</f>
        <v>793019.63666027668</v>
      </c>
      <c r="M8">
        <f>($B8*'Repayment Percentage'!M6)*0.01/(1+$B$1)^M33</f>
        <v>619442.44678414555</v>
      </c>
      <c r="N8">
        <f>($B8*'Repayment Percentage'!N6)*0.01/(1+$B$1)^N33</f>
        <v>580064.94209216558</v>
      </c>
      <c r="O8">
        <f>($B8*'Repayment Percentage'!O6)*0.01/(1+$B$1)^O33</f>
        <v>448908.31216786715</v>
      </c>
      <c r="P8">
        <f>($B8*'Repayment Percentage'!P6)*0.01/(1+$B$1)^P33</f>
        <v>317170.77946776955</v>
      </c>
      <c r="Q8">
        <f>($B8*'Repayment Percentage'!Q6)*0.01/(1+$B$1)^Q33</f>
        <v>281703.24538300716</v>
      </c>
      <c r="R8">
        <f>($B8*'Repayment Percentage'!R6)*0.01/(1+$B$1)^R33</f>
        <v>234022.429268293</v>
      </c>
      <c r="S8">
        <f>($B8*'Repayment Percentage'!S6)*0.01/(1+$B$1)^S33</f>
        <v>191851.79671070082</v>
      </c>
      <c r="T8">
        <f>($B8*'Repayment Percentage'!T6)*0.01/(1+$B$1)^T33</f>
        <v>170846.13498178852</v>
      </c>
      <c r="U8">
        <f>($B8*'Repayment Percentage'!U6)*0.01/(1+$B$1)^U33</f>
        <v>141698.53775026795</v>
      </c>
      <c r="V8">
        <f>($B8*'Repayment Percentage'!V6)*0.01/(1+$B$1)^V33</f>
        <v>115895.19503337976</v>
      </c>
      <c r="W8">
        <f>($B8*'Repayment Percentage'!W6)*0.01/(1+$B$1)^W33</f>
        <v>131317.93359929332</v>
      </c>
      <c r="X8">
        <f>($B8*'Repayment Percentage'!X6)*0.01/(1+$B$1)^X33</f>
        <v>106891.6855712626</v>
      </c>
      <c r="Y8">
        <f>($B8*'Repayment Percentage'!Y6)*0.01/(1+$B$1)^Y33</f>
        <v>87281.938721293991</v>
      </c>
      <c r="Z8">
        <f>($B8*'Repayment Percentage'!Z6)*0.01/(1+$B$1)^Z33</f>
        <v>71432.061180131102</v>
      </c>
      <c r="AA8">
        <f>($B8*'Repayment Percentage'!AA6)*0.01/(1+$B$1)^AA33</f>
        <v>58522.301092512884</v>
      </c>
      <c r="AB8">
        <f>($B8*'Repayment Percentage'!AB6)*0.01/(1+$B$1)^AB33</f>
        <v>47915.505538255806</v>
      </c>
      <c r="AC8">
        <f>($B8*'Repayment Percentage'!AC6)*0.01/(1+$B$1)^AC33</f>
        <v>39114.615806458067</v>
      </c>
      <c r="AD8">
        <f>($B8*'Repayment Percentage'!AD6)*0.01/(1+$B$1)^AD33</f>
        <v>31729.734314715872</v>
      </c>
      <c r="AE8">
        <f>($B8*'Repayment Percentage'!AE6)*0.01/(1+$B$1)^AE33</f>
        <v>26089.064042198013</v>
      </c>
      <c r="AF8">
        <f>($B8*'Repayment Percentage'!AF6)*0.01/(1+$B$1)^AF33</f>
        <v>20538.726651694273</v>
      </c>
      <c r="AG8">
        <f>($B8*'Repayment Percentage'!AG6)*0.01/(1+$B$1)^AG33</f>
        <v>15668.308144462846</v>
      </c>
      <c r="AH8">
        <f>($B8*'Repayment Percentage'!AH6)*0.01/(1+$B$1)^AH33</f>
        <v>11310.509430690179</v>
      </c>
      <c r="AI8">
        <f>($B8*'Repayment Percentage'!AI6)*0.01/(1+$B$1)^AI33</f>
        <v>7324.9653112943888</v>
      </c>
      <c r="AJ8">
        <f>($B8*'Repayment Percentage'!AJ6)*0.01/(1+$B$1)^AJ33</f>
        <v>3590.7105119068015</v>
      </c>
      <c r="AK8">
        <f>($B8*'Repayment Percentage'!AK6)*0.01/(1+$B$1)^AK33</f>
        <v>0</v>
      </c>
      <c r="AL8">
        <f>($B8*'Repayment Percentage'!AL6)*0.01/(1+$B$1)^AL33</f>
        <v>0</v>
      </c>
      <c r="AM8">
        <f>($B8*'Repayment Percentage'!AM6)*0.01/(1+$B$1)^AM33</f>
        <v>0</v>
      </c>
      <c r="AN8">
        <f>($B8*'Repayment Percentage'!AN6)*0.01/(1+$B$1)^AN33</f>
        <v>0</v>
      </c>
      <c r="AO8">
        <f>($B8*'Repayment Percentage'!AO6)*0.01/(1+$B$1)^AO33</f>
        <v>0</v>
      </c>
      <c r="AP8">
        <f>($B8*'Repayment Percentage'!AP6)*0.01/(1+$B$1)^AP33</f>
        <v>0</v>
      </c>
      <c r="AQ8">
        <f>($B8*'Repayment Percentage'!AQ6)*0.01/(1+$B$1)^AQ33</f>
        <v>0</v>
      </c>
      <c r="AR8">
        <f>($B8*'Repayment Percentage'!AR6)*0.01/(1+$B$1)^AR33</f>
        <v>0</v>
      </c>
      <c r="AS8">
        <f>($B8*'Repayment Percentage'!AS6)*0.01/(1+$B$1)^AS33</f>
        <v>0</v>
      </c>
      <c r="AT8">
        <f>($B8*'Repayment Percentage'!AT6)*0.01/(1+$B$1)^AT33</f>
        <v>0</v>
      </c>
      <c r="AU8">
        <f>($B8*'Repayment Percentage'!AU6)*0.01/(1+$B$1)^AU33</f>
        <v>0</v>
      </c>
      <c r="AV8">
        <f>($B8*'Repayment Percentage'!AV6)*0.01/(1+$B$1)^AV33</f>
        <v>0</v>
      </c>
      <c r="AW8">
        <f>($B8*'Repayment Percentage'!AW6)*0.01/(1+$B$1)^AW33</f>
        <v>0</v>
      </c>
      <c r="AX8">
        <f>($B8*'Repayment Percentage'!AX6)*0.01/(1+$B$1)^AX33</f>
        <v>0</v>
      </c>
      <c r="AY8">
        <f>($B8*'Repayment Percentage'!AY6)*0.01/(1+$B$1)^AY33</f>
        <v>0</v>
      </c>
      <c r="AZ8">
        <f t="shared" si="0"/>
        <v>13330761.538633006</v>
      </c>
      <c r="BA8" s="17">
        <f t="shared" si="1"/>
        <v>0.91904142587477022</v>
      </c>
      <c r="BB8">
        <f t="shared" si="2"/>
        <v>658728.0599161702</v>
      </c>
    </row>
    <row r="9" spans="1:54" x14ac:dyDescent="0.25">
      <c r="A9" s="19" t="s">
        <v>6</v>
      </c>
      <c r="B9" s="1">
        <v>15652952.199999999</v>
      </c>
      <c r="C9">
        <f>($B9*'Repayment Percentage'!C7)*0.01/(1+$B$1)^C34</f>
        <v>0</v>
      </c>
      <c r="D9">
        <f>($B9*'Repayment Percentage'!D7)*0.01/(1+$B$1)^D34</f>
        <v>0</v>
      </c>
      <c r="E9">
        <f>($B9*'Repayment Percentage'!E7)*0.01/(1+$B$1)^E34</f>
        <v>0</v>
      </c>
      <c r="F9">
        <f>($B9*'Repayment Percentage'!F7)*0.01/(1+$B$1)^F34</f>
        <v>0</v>
      </c>
      <c r="G9">
        <f>($B9*'Repayment Percentage'!G7)*0.01/(1+$B$1)^G34</f>
        <v>0</v>
      </c>
      <c r="H9">
        <f>($B9*'Repayment Percentage'!H7)*0.01/(1+$B$1)^H34</f>
        <v>2284747.5541205881</v>
      </c>
      <c r="I9">
        <f>($B9*'Repayment Percentage'!I7)*0.01/(1+$B$1)^I34</f>
        <v>4663123.9808992855</v>
      </c>
      <c r="J9">
        <f>($B9*'Repayment Percentage'!J7)*0.01/(1+$B$1)^J34</f>
        <v>1649291.0734107685</v>
      </c>
      <c r="K9">
        <f>($B9*'Repayment Percentage'!K7)*0.01/(1+$B$1)^K34</f>
        <v>1156340.1266325517</v>
      </c>
      <c r="L9">
        <f>($B9*'Repayment Percentage'!L7)*0.01/(1+$B$1)^L34</f>
        <v>968841.87978122511</v>
      </c>
      <c r="M9">
        <f>($B9*'Repayment Percentage'!M7)*0.01/(1+$B$1)^M34</f>
        <v>754154.62040533999</v>
      </c>
      <c r="N9">
        <f>($B9*'Repayment Percentage'!N7)*0.01/(1+$B$1)^N34</f>
        <v>732165.52090877166</v>
      </c>
      <c r="O9">
        <f>($B9*'Repayment Percentage'!O7)*0.01/(1+$B$1)^O34</f>
        <v>548974.08755965275</v>
      </c>
      <c r="P9">
        <f>($B9*'Repayment Percentage'!P7)*0.01/(1+$B$1)^P34</f>
        <v>453332.52475019643</v>
      </c>
      <c r="Q9">
        <f>($B9*'Repayment Percentage'!Q7)*0.01/(1+$B$1)^Q34</f>
        <v>351366.20471443876</v>
      </c>
      <c r="R9">
        <f>($B9*'Repayment Percentage'!R7)*0.01/(1+$B$1)^R34</f>
        <v>275572.42822845065</v>
      </c>
      <c r="S9">
        <f>($B9*'Repayment Percentage'!S7)*0.01/(1+$B$1)^S34</f>
        <v>235824.3024390247</v>
      </c>
      <c r="T9">
        <f>($B9*'Repayment Percentage'!T7)*0.01/(1+$B$1)^T34</f>
        <v>182354.42973167222</v>
      </c>
      <c r="U9">
        <f>($B9*'Repayment Percentage'!U7)*0.01/(1+$B$1)^U34</f>
        <v>144358.25874424336</v>
      </c>
      <c r="V9">
        <f>($B9*'Repayment Percentage'!V7)*0.01/(1+$B$1)^V34</f>
        <v>118526.1568408108</v>
      </c>
      <c r="W9">
        <f>($B9*'Repayment Percentage'!W7)*0.01/(1+$B$1)^W34</f>
        <v>149105.9780395838</v>
      </c>
      <c r="X9">
        <f>($B9*'Repayment Percentage'!X7)*0.01/(1+$B$1)^X34</f>
        <v>118824.78524355868</v>
      </c>
      <c r="Y9">
        <f>($B9*'Repayment Percentage'!Y7)*0.01/(1+$B$1)^Y34</f>
        <v>95177.087752403255</v>
      </c>
      <c r="Z9">
        <f>($B9*'Repayment Percentage'!Z7)*0.01/(1+$B$1)^Z34</f>
        <v>76579.76927852229</v>
      </c>
      <c r="AA9">
        <f>($B9*'Repayment Percentage'!AA7)*0.01/(1+$B$1)^AA34</f>
        <v>61839.000282999368</v>
      </c>
      <c r="AB9">
        <f>($B9*'Repayment Percentage'!AB7)*0.01/(1+$B$1)^AB34</f>
        <v>50053.089868327632</v>
      </c>
      <c r="AC9">
        <f>($B9*'Repayment Percentage'!AC7)*0.01/(1+$B$1)^AC34</f>
        <v>40538.614276737331</v>
      </c>
      <c r="AD9">
        <f>($B9*'Repayment Percentage'!AD7)*0.01/(1+$B$1)^AD34</f>
        <v>32774.914368681275</v>
      </c>
      <c r="AE9">
        <f>($B9*'Repayment Percentage'!AE7)*0.01/(1+$B$1)^AE34</f>
        <v>26362.653282175721</v>
      </c>
      <c r="AF9">
        <f>($B9*'Repayment Percentage'!AF7)*0.01/(1+$B$1)^AF34</f>
        <v>21517.757760737659</v>
      </c>
      <c r="AG9">
        <f>($B9*'Repayment Percentage'!AG7)*0.01/(1+$B$1)^AG34</f>
        <v>16834.862418235727</v>
      </c>
      <c r="AH9">
        <f>($B9*'Repayment Percentage'!AH7)*0.01/(1+$B$1)^AH34</f>
        <v>12776.865382363971</v>
      </c>
      <c r="AI9">
        <f>($B9*'Repayment Percentage'!AI7)*0.01/(1+$B$1)^AI34</f>
        <v>9185.5849353872763</v>
      </c>
      <c r="AJ9">
        <f>($B9*'Repayment Percentage'!AJ7)*0.01/(1+$B$1)^AJ34</f>
        <v>5930.5811062557914</v>
      </c>
      <c r="AK9">
        <f>($B9*'Repayment Percentage'!AK7)*0.01/(1+$B$1)^AK34</f>
        <v>2901.1658226154859</v>
      </c>
      <c r="AL9">
        <f>($B9*'Repayment Percentage'!AL7)*0.01/(1+$B$1)^AL34</f>
        <v>0</v>
      </c>
      <c r="AM9">
        <f>($B9*'Repayment Percentage'!AM7)*0.01/(1+$B$1)^AM34</f>
        <v>0</v>
      </c>
      <c r="AN9">
        <f>($B9*'Repayment Percentage'!AN7)*0.01/(1+$B$1)^AN34</f>
        <v>0</v>
      </c>
      <c r="AO9">
        <f>($B9*'Repayment Percentage'!AO7)*0.01/(1+$B$1)^AO34</f>
        <v>0</v>
      </c>
      <c r="AP9">
        <f>($B9*'Repayment Percentage'!AP7)*0.01/(1+$B$1)^AP34</f>
        <v>0</v>
      </c>
      <c r="AQ9">
        <f>($B9*'Repayment Percentage'!AQ7)*0.01/(1+$B$1)^AQ34</f>
        <v>0</v>
      </c>
      <c r="AR9">
        <f>($B9*'Repayment Percentage'!AR7)*0.01/(1+$B$1)^AR34</f>
        <v>0</v>
      </c>
      <c r="AS9">
        <f>($B9*'Repayment Percentage'!AS7)*0.01/(1+$B$1)^AS34</f>
        <v>0</v>
      </c>
      <c r="AT9">
        <f>($B9*'Repayment Percentage'!AT7)*0.01/(1+$B$1)^AT34</f>
        <v>0</v>
      </c>
      <c r="AU9">
        <f>($B9*'Repayment Percentage'!AU7)*0.01/(1+$B$1)^AU34</f>
        <v>0</v>
      </c>
      <c r="AV9">
        <f>($B9*'Repayment Percentage'!AV7)*0.01/(1+$B$1)^AV34</f>
        <v>0</v>
      </c>
      <c r="AW9">
        <f>($B9*'Repayment Percentage'!AW7)*0.01/(1+$B$1)^AW34</f>
        <v>0</v>
      </c>
      <c r="AX9">
        <f>($B9*'Repayment Percentage'!AX7)*0.01/(1+$B$1)^AX34</f>
        <v>0</v>
      </c>
      <c r="AY9">
        <f>($B9*'Repayment Percentage'!AY7)*0.01/(1+$B$1)^AY34</f>
        <v>0</v>
      </c>
      <c r="AZ9">
        <f t="shared" si="0"/>
        <v>14518973.149167024</v>
      </c>
      <c r="BA9" s="17">
        <f t="shared" si="1"/>
        <v>0.92755494066908506</v>
      </c>
      <c r="BB9">
        <f t="shared" si="2"/>
        <v>720402.70981858531</v>
      </c>
    </row>
    <row r="10" spans="1:54" x14ac:dyDescent="0.25">
      <c r="A10" s="19" t="s">
        <v>7</v>
      </c>
      <c r="B10" s="1">
        <v>15107713.300000001</v>
      </c>
      <c r="C10">
        <f>($B10*'Repayment Percentage'!C8)*0.01/(1+$B$1)^C35</f>
        <v>0</v>
      </c>
      <c r="D10">
        <f>($B10*'Repayment Percentage'!D8)*0.01/(1+$B$1)^D35</f>
        <v>0</v>
      </c>
      <c r="E10">
        <f>($B10*'Repayment Percentage'!E8)*0.01/(1+$B$1)^E35</f>
        <v>0</v>
      </c>
      <c r="F10">
        <f>($B10*'Repayment Percentage'!F8)*0.01/(1+$B$1)^F35</f>
        <v>0</v>
      </c>
      <c r="G10">
        <f>($B10*'Repayment Percentage'!G8)*0.01/(1+$B$1)^G35</f>
        <v>0</v>
      </c>
      <c r="H10">
        <f>($B10*'Repayment Percentage'!H8)*0.01/(1+$B$1)^H35</f>
        <v>0</v>
      </c>
      <c r="I10">
        <f>($B10*'Repayment Percentage'!I8)*0.01/(1+$B$1)^I35</f>
        <v>2157838.2964125937</v>
      </c>
      <c r="J10">
        <f>($B10*'Repayment Percentage'!J8)*0.01/(1+$B$1)^J35</f>
        <v>4618654.748255509</v>
      </c>
      <c r="K10">
        <f>($B10*'Repayment Percentage'!K8)*0.01/(1+$B$1)^K35</f>
        <v>1566647.1648498909</v>
      </c>
      <c r="L10">
        <f>($B10*'Repayment Percentage'!L8)*0.01/(1+$B$1)^L35</f>
        <v>1135177.8990073199</v>
      </c>
      <c r="M10">
        <f>($B10*'Repayment Percentage'!M8)*0.01/(1+$B$1)^M35</f>
        <v>921193.64345587813</v>
      </c>
      <c r="N10">
        <f>($B10*'Repayment Percentage'!N8)*0.01/(1+$B$1)^N35</f>
        <v>688942.32212890999</v>
      </c>
      <c r="O10">
        <f>($B10*'Repayment Percentage'!O8)*0.01/(1+$B$1)^O35</f>
        <v>657735.13641621405</v>
      </c>
      <c r="P10">
        <f>($B10*'Repayment Percentage'!P8)*0.01/(1+$B$1)^P35</f>
        <v>538805.99734571378</v>
      </c>
      <c r="Q10">
        <f>($B10*'Repayment Percentage'!Q8)*0.01/(1+$B$1)^Q35</f>
        <v>380867.8353160877</v>
      </c>
      <c r="R10">
        <f>($B10*'Repayment Percentage'!R8)*0.01/(1+$B$1)^R35</f>
        <v>303146.3423799274</v>
      </c>
      <c r="S10">
        <f>($B10*'Repayment Percentage'!S8)*0.01/(1+$B$1)^S35</f>
        <v>277522.71040325047</v>
      </c>
      <c r="T10">
        <f>($B10*'Repayment Percentage'!T8)*0.01/(1+$B$1)^T35</f>
        <v>210376.43902439054</v>
      </c>
      <c r="U10">
        <f>($B10*'Repayment Percentage'!U8)*0.01/(1+$B$1)^U35</f>
        <v>185135.10200207509</v>
      </c>
      <c r="V10">
        <f>($B10*'Repayment Percentage'!V8)*0.01/(1+$B$1)^V35</f>
        <v>140979.18376381308</v>
      </c>
      <c r="W10">
        <f>($B10*'Repayment Percentage'!W8)*0.01/(1+$B$1)^W35</f>
        <v>194283.21918152244</v>
      </c>
      <c r="X10">
        <f>($B10*'Repayment Percentage'!X8)*0.01/(1+$B$1)^X35</f>
        <v>153309.00468222308</v>
      </c>
      <c r="Y10">
        <f>($B10*'Repayment Percentage'!Y8)*0.01/(1+$B$1)^Y35</f>
        <v>121656.93028751649</v>
      </c>
      <c r="Z10">
        <f>($B10*'Repayment Percentage'!Z8)*0.01/(1+$B$1)^Z35</f>
        <v>97056.761619356606</v>
      </c>
      <c r="AA10">
        <f>($B10*'Repayment Percentage'!AA8)*0.01/(1+$B$1)^AA35</f>
        <v>77801.615055567643</v>
      </c>
      <c r="AB10">
        <f>($B10*'Repayment Percentage'!AB8)*0.01/(1+$B$1)^AB35</f>
        <v>62609.855518117292</v>
      </c>
      <c r="AC10">
        <f>($B10*'Repayment Percentage'!AC8)*0.01/(1+$B$1)^AC35</f>
        <v>50517.890354377436</v>
      </c>
      <c r="AD10">
        <f>($B10*'Repayment Percentage'!AD8)*0.01/(1+$B$1)^AD35</f>
        <v>40798.80796492142</v>
      </c>
      <c r="AE10">
        <f>($B10*'Repayment Percentage'!AE8)*0.01/(1+$B$1)^AE35</f>
        <v>32901.445157582544</v>
      </c>
      <c r="AF10">
        <f>($B10*'Repayment Percentage'!AF8)*0.01/(1+$B$1)^AF35</f>
        <v>26405.07204683021</v>
      </c>
      <c r="AG10">
        <f>($B10*'Repayment Percentage'!AG8)*0.01/(1+$B$1)^AG35</f>
        <v>21510.418863027746</v>
      </c>
      <c r="AH10">
        <f>($B10*'Repayment Percentage'!AH8)*0.01/(1+$B$1)^AH35</f>
        <v>16801.273164852639</v>
      </c>
      <c r="AI10">
        <f>($B10*'Repayment Percentage'!AI8)*0.01/(1+$B$1)^AI35</f>
        <v>12733.944934725021</v>
      </c>
      <c r="AJ10">
        <f>($B10*'Repayment Percentage'!AJ8)*0.01/(1+$B$1)^AJ35</f>
        <v>9144.8102254395144</v>
      </c>
      <c r="AK10">
        <f>($B10*'Repayment Percentage'!AK8)*0.01/(1+$B$1)^AK35</f>
        <v>5899.5029918550008</v>
      </c>
      <c r="AL10">
        <f>($B10*'Repayment Percentage'!AL8)*0.01/(1+$B$1)^AL35</f>
        <v>2884.4294043490017</v>
      </c>
      <c r="AM10">
        <f>($B10*'Repayment Percentage'!AM8)*0.01/(1+$B$1)^AM35</f>
        <v>0</v>
      </c>
      <c r="AN10">
        <f>($B10*'Repayment Percentage'!AN8)*0.01/(1+$B$1)^AN35</f>
        <v>0</v>
      </c>
      <c r="AO10">
        <f>($B10*'Repayment Percentage'!AO8)*0.01/(1+$B$1)^AO35</f>
        <v>0</v>
      </c>
      <c r="AP10">
        <f>($B10*'Repayment Percentage'!AP8)*0.01/(1+$B$1)^AP35</f>
        <v>0</v>
      </c>
      <c r="AQ10">
        <f>($B10*'Repayment Percentage'!AQ8)*0.01/(1+$B$1)^AQ35</f>
        <v>0</v>
      </c>
      <c r="AR10">
        <f>($B10*'Repayment Percentage'!AR8)*0.01/(1+$B$1)^AR35</f>
        <v>0</v>
      </c>
      <c r="AS10">
        <f>($B10*'Repayment Percentage'!AS8)*0.01/(1+$B$1)^AS35</f>
        <v>0</v>
      </c>
      <c r="AT10">
        <f>($B10*'Repayment Percentage'!AT8)*0.01/(1+$B$1)^AT35</f>
        <v>0</v>
      </c>
      <c r="AU10">
        <f>($B10*'Repayment Percentage'!AU8)*0.01/(1+$B$1)^AU35</f>
        <v>0</v>
      </c>
      <c r="AV10">
        <f>($B10*'Repayment Percentage'!AV8)*0.01/(1+$B$1)^AV35</f>
        <v>0</v>
      </c>
      <c r="AW10">
        <f>($B10*'Repayment Percentage'!AW8)*0.01/(1+$B$1)^AW35</f>
        <v>0</v>
      </c>
      <c r="AX10">
        <f>($B10*'Repayment Percentage'!AX8)*0.01/(1+$B$1)^AX35</f>
        <v>0</v>
      </c>
      <c r="AY10">
        <f>($B10*'Repayment Percentage'!AY8)*0.01/(1+$B$1)^AY35</f>
        <v>0</v>
      </c>
      <c r="AZ10">
        <f t="shared" si="0"/>
        <v>13783022.820761574</v>
      </c>
      <c r="BA10" s="17">
        <f t="shared" si="1"/>
        <v>0.91231694347559356</v>
      </c>
      <c r="BB10">
        <f t="shared" si="2"/>
        <v>926314.98145226412</v>
      </c>
    </row>
    <row r="11" spans="1:54" x14ac:dyDescent="0.25">
      <c r="A11" s="19" t="s">
        <v>8</v>
      </c>
      <c r="B11" s="1">
        <v>17004745.039999999</v>
      </c>
      <c r="C11">
        <f>($B11*'Repayment Percentage'!C9)*0.01/(1+$B$1)^C36</f>
        <v>0</v>
      </c>
      <c r="D11">
        <f>($B11*'Repayment Percentage'!D9)*0.01/(1+$B$1)^D36</f>
        <v>0</v>
      </c>
      <c r="E11">
        <f>($B11*'Repayment Percentage'!E9)*0.01/(1+$B$1)^E36</f>
        <v>0</v>
      </c>
      <c r="F11">
        <f>($B11*'Repayment Percentage'!F9)*0.01/(1+$B$1)^F36</f>
        <v>0</v>
      </c>
      <c r="G11">
        <f>($B11*'Repayment Percentage'!G9)*0.01/(1+$B$1)^G36</f>
        <v>0</v>
      </c>
      <c r="H11">
        <f>($B11*'Repayment Percentage'!H9)*0.01/(1+$B$1)^H36</f>
        <v>0</v>
      </c>
      <c r="I11">
        <f>($B11*'Repayment Percentage'!I9)*0.01/(1+$B$1)^I36</f>
        <v>0</v>
      </c>
      <c r="J11">
        <f>($B11*'Repayment Percentage'!J9)*0.01/(1+$B$1)^J36</f>
        <v>2397464.9846689017</v>
      </c>
      <c r="K11">
        <f>($B11*'Repayment Percentage'!K9)*0.01/(1+$B$1)^K36</f>
        <v>4927443.8481111461</v>
      </c>
      <c r="L11">
        <f>($B11*'Repayment Percentage'!L9)*0.01/(1+$B$1)^L36</f>
        <v>1513771.5337820856</v>
      </c>
      <c r="M11">
        <f>($B11*'Repayment Percentage'!M9)*0.01/(1+$B$1)^M36</f>
        <v>1235243.3046791581</v>
      </c>
      <c r="N11">
        <f>($B11*'Repayment Percentage'!N9)*0.01/(1+$B$1)^N36</f>
        <v>1105077.5614917306</v>
      </c>
      <c r="O11">
        <f>($B11*'Repayment Percentage'!O9)*0.01/(1+$B$1)^O36</f>
        <v>793729.8339948596</v>
      </c>
      <c r="P11">
        <f>($B11*'Repayment Percentage'!P9)*0.01/(1+$B$1)^P36</f>
        <v>714588.83802639588</v>
      </c>
      <c r="Q11">
        <f>($B11*'Repayment Percentage'!Q9)*0.01/(1+$B$1)^Q36</f>
        <v>536492.63450230355</v>
      </c>
      <c r="R11">
        <f>($B11*'Repayment Percentage'!R9)*0.01/(1+$B$1)^R36</f>
        <v>450413.81136460364</v>
      </c>
      <c r="S11">
        <f>($B11*'Repayment Percentage'!S9)*0.01/(1+$B$1)^S36</f>
        <v>385947.03721069079</v>
      </c>
      <c r="T11">
        <f>($B11*'Repayment Percentage'!T9)*0.01/(1+$B$1)^T36</f>
        <v>326347.45513720985</v>
      </c>
      <c r="U11">
        <f>($B11*'Repayment Percentage'!U9)*0.01/(1+$B$1)^U36</f>
        <v>279835.55121951253</v>
      </c>
      <c r="V11">
        <f>($B11*'Repayment Percentage'!V9)*0.01/(1+$B$1)^V36</f>
        <v>216002.63992789475</v>
      </c>
      <c r="W11">
        <f>($B11*'Repayment Percentage'!W9)*0.01/(1+$B$1)^W36</f>
        <v>318790.41120684438</v>
      </c>
      <c r="X11">
        <f>($B11*'Repayment Percentage'!X9)*0.01/(1+$B$1)^X36</f>
        <v>253312.84571920225</v>
      </c>
      <c r="Y11">
        <f>($B11*'Repayment Percentage'!Y9)*0.01/(1+$B$1)^Y36</f>
        <v>202202.69211857169</v>
      </c>
      <c r="Z11">
        <f>($B11*'Repayment Percentage'!Z9)*0.01/(1+$B$1)^Z36</f>
        <v>162154.80668558308</v>
      </c>
      <c r="AA11">
        <f>($B11*'Repayment Percentage'!AA9)*0.01/(1+$B$1)^AA36</f>
        <v>130614.03225751519</v>
      </c>
      <c r="AB11">
        <f>($B11*'Repayment Percentage'!AB9)*0.01/(1+$B$1)^AB36</f>
        <v>105618.93698125337</v>
      </c>
      <c r="AC11">
        <f>($B11*'Repayment Percentage'!AC9)*0.01/(1+$B$1)^AC36</f>
        <v>85668.753485887239</v>
      </c>
      <c r="AD11">
        <f>($B11*'Repayment Percentage'!AD9)*0.01/(1+$B$1)^AD36</f>
        <v>69615.594258474652</v>
      </c>
      <c r="AE11">
        <f>($B11*'Repayment Percentage'!AE9)*0.01/(1+$B$1)^AE36</f>
        <v>56579.768083695046</v>
      </c>
      <c r="AF11">
        <f>($B11*'Repayment Percentage'!AF9)*0.01/(1+$B$1)^AF36</f>
        <v>45884.483740992895</v>
      </c>
      <c r="AG11">
        <f>($B11*'Repayment Percentage'!AG9)*0.01/(1+$B$1)^AG36</f>
        <v>37006.05379621152</v>
      </c>
      <c r="AH11">
        <f>($B11*'Repayment Percentage'!AH9)*0.01/(1+$B$1)^AH36</f>
        <v>30274.529970069609</v>
      </c>
      <c r="AI11">
        <f>($B11*'Repayment Percentage'!AI9)*0.01/(1+$B$1)^AI36</f>
        <v>23731.902604794643</v>
      </c>
      <c r="AJ11">
        <f>($B11*'Repayment Percentage'!AJ9)*0.01/(1+$B$1)^AJ36</f>
        <v>18040.271046797512</v>
      </c>
      <c r="AK11">
        <f>($B11*'Repayment Percentage'!AK9)*0.01/(1+$B$1)^AK36</f>
        <v>12986.16358256463</v>
      </c>
      <c r="AL11">
        <f>($B11*'Repayment Percentage'!AL9)*0.01/(1+$B$1)^AL36</f>
        <v>8392.5100879249094</v>
      </c>
      <c r="AM11">
        <f>($B11*'Repayment Percentage'!AM9)*0.01/(1+$B$1)^AM36</f>
        <v>4108.262412556438</v>
      </c>
      <c r="AN11">
        <f>($B11*'Repayment Percentage'!AN9)*0.01/(1+$B$1)^AN36</f>
        <v>0</v>
      </c>
      <c r="AO11">
        <f>($B11*'Repayment Percentage'!AO9)*0.01/(1+$B$1)^AO36</f>
        <v>0</v>
      </c>
      <c r="AP11">
        <f>($B11*'Repayment Percentage'!AP9)*0.01/(1+$B$1)^AP36</f>
        <v>0</v>
      </c>
      <c r="AQ11">
        <f>($B11*'Repayment Percentage'!AQ9)*0.01/(1+$B$1)^AQ36</f>
        <v>0</v>
      </c>
      <c r="AR11">
        <f>($B11*'Repayment Percentage'!AR9)*0.01/(1+$B$1)^AR36</f>
        <v>0</v>
      </c>
      <c r="AS11">
        <f>($B11*'Repayment Percentage'!AS9)*0.01/(1+$B$1)^AS36</f>
        <v>0</v>
      </c>
      <c r="AT11">
        <f>($B11*'Repayment Percentage'!AT9)*0.01/(1+$B$1)^AT36</f>
        <v>0</v>
      </c>
      <c r="AU11">
        <f>($B11*'Repayment Percentage'!AU9)*0.01/(1+$B$1)^AU36</f>
        <v>0</v>
      </c>
      <c r="AV11">
        <f>($B11*'Repayment Percentage'!AV9)*0.01/(1+$B$1)^AV36</f>
        <v>0</v>
      </c>
      <c r="AW11">
        <f>($B11*'Repayment Percentage'!AW9)*0.01/(1+$B$1)^AW36</f>
        <v>0</v>
      </c>
      <c r="AX11">
        <f>($B11*'Repayment Percentage'!AX9)*0.01/(1+$B$1)^AX36</f>
        <v>0</v>
      </c>
      <c r="AY11">
        <f>($B11*'Repayment Percentage'!AY9)*0.01/(1+$B$1)^AY36</f>
        <v>0</v>
      </c>
      <c r="AZ11">
        <f t="shared" si="0"/>
        <v>14882359.03411649</v>
      </c>
      <c r="BA11" s="17">
        <f t="shared" si="1"/>
        <v>0.87518860171728219</v>
      </c>
      <c r="BB11">
        <f t="shared" si="2"/>
        <v>1564982.0180389392</v>
      </c>
    </row>
    <row r="12" spans="1:54" x14ac:dyDescent="0.25">
      <c r="A12" s="19" t="s">
        <v>9</v>
      </c>
      <c r="B12" s="1">
        <v>16794379.949999999</v>
      </c>
      <c r="C12">
        <f>($B12*'Repayment Percentage'!C10)*0.01/(1+$B$1)^C37</f>
        <v>0</v>
      </c>
      <c r="D12">
        <f>($B12*'Repayment Percentage'!D10)*0.01/(1+$B$1)^D37</f>
        <v>0</v>
      </c>
      <c r="E12">
        <f>($B12*'Repayment Percentage'!E10)*0.01/(1+$B$1)^E37</f>
        <v>0</v>
      </c>
      <c r="F12">
        <f>($B12*'Repayment Percentage'!F10)*0.01/(1+$B$1)^F37</f>
        <v>0</v>
      </c>
      <c r="G12">
        <f>($B12*'Repayment Percentage'!G10)*0.01/(1+$B$1)^G37</f>
        <v>0</v>
      </c>
      <c r="H12">
        <f>($B12*'Repayment Percentage'!H10)*0.01/(1+$B$1)^H37</f>
        <v>0</v>
      </c>
      <c r="I12">
        <f>($B12*'Repayment Percentage'!I10)*0.01/(1+$B$1)^I37</f>
        <v>0</v>
      </c>
      <c r="J12">
        <f>($B12*'Repayment Percentage'!J10)*0.01/(1+$B$1)^J37</f>
        <v>0</v>
      </c>
      <c r="K12">
        <f>($B12*'Repayment Percentage'!K10)*0.01/(1+$B$1)^K37</f>
        <v>2496923.6061929371</v>
      </c>
      <c r="L12">
        <f>($B12*'Repayment Percentage'!L10)*0.01/(1+$B$1)^L37</f>
        <v>4677620.3690201258</v>
      </c>
      <c r="M12">
        <f>($B12*'Repayment Percentage'!M10)*0.01/(1+$B$1)^M37</f>
        <v>1496228.1964482309</v>
      </c>
      <c r="N12">
        <f>($B12*'Repayment Percentage'!N10)*0.01/(1+$B$1)^N37</f>
        <v>1173286.924103461</v>
      </c>
      <c r="O12">
        <f>($B12*'Repayment Percentage'!O10)*0.01/(1+$B$1)^O37</f>
        <v>946037.84225260548</v>
      </c>
      <c r="P12">
        <f>($B12*'Repayment Percentage'!P10)*0.01/(1+$B$1)^P37</f>
        <v>835680.21131355467</v>
      </c>
      <c r="Q12">
        <f>($B12*'Repayment Percentage'!Q10)*0.01/(1+$B$1)^Q37</f>
        <v>673347.70518050867</v>
      </c>
      <c r="R12">
        <f>($B12*'Repayment Percentage'!R10)*0.01/(1+$B$1)^R37</f>
        <v>551419.98066801054</v>
      </c>
      <c r="S12">
        <f>($B12*'Repayment Percentage'!S10)*0.01/(1+$B$1)^S37</f>
        <v>459612.67610976531</v>
      </c>
      <c r="T12">
        <f>($B12*'Repayment Percentage'!T10)*0.01/(1+$B$1)^T37</f>
        <v>341958.48448163323</v>
      </c>
      <c r="U12">
        <f>($B12*'Repayment Percentage'!U10)*0.01/(1+$B$1)^U37</f>
        <v>302920.23467979918</v>
      </c>
      <c r="V12">
        <f>($B12*'Repayment Percentage'!V10)*0.01/(1+$B$1)^V37</f>
        <v>261281.73658536625</v>
      </c>
      <c r="W12">
        <f>($B12*'Repayment Percentage'!W10)*0.01/(1+$B$1)^W37</f>
        <v>395826.67520171031</v>
      </c>
      <c r="X12">
        <f>($B12*'Repayment Percentage'!X10)*0.01/(1+$B$1)^X37</f>
        <v>315769.0678364645</v>
      </c>
      <c r="Y12">
        <f>($B12*'Repayment Percentage'!Y10)*0.01/(1+$B$1)^Y37</f>
        <v>252847.33240822202</v>
      </c>
      <c r="Z12">
        <f>($B12*'Repayment Percentage'!Z10)*0.01/(1+$B$1)^Z37</f>
        <v>203295.42134470397</v>
      </c>
      <c r="AA12">
        <f>($B12*'Repayment Percentage'!AA10)*0.01/(1+$B$1)^AA37</f>
        <v>164134.68077315745</v>
      </c>
      <c r="AB12">
        <f>($B12*'Repayment Percentage'!AB10)*0.01/(1+$B$1)^AB37</f>
        <v>133037.74019445523</v>
      </c>
      <c r="AC12">
        <f>($B12*'Repayment Percentage'!AC10)*0.01/(1+$B$1)^AC37</f>
        <v>108199.31956946237</v>
      </c>
      <c r="AD12">
        <f>($B12*'Repayment Percentage'!AD10)*0.01/(1+$B$1)^AD37</f>
        <v>88224.142345882123</v>
      </c>
      <c r="AE12">
        <f>($B12*'Repayment Percentage'!AE10)*0.01/(1+$B$1)^AE37</f>
        <v>72034.627618234357</v>
      </c>
      <c r="AF12">
        <f>($B12*'Repayment Percentage'!AF10)*0.01/(1+$B$1)^AF37</f>
        <v>58797.271910246367</v>
      </c>
      <c r="AG12">
        <f>($B12*'Repayment Percentage'!AG10)*0.01/(1+$B$1)^AG37</f>
        <v>47865.099141654515</v>
      </c>
      <c r="AH12">
        <f>($B12*'Repayment Percentage'!AH10)*0.01/(1+$B$1)^AH37</f>
        <v>38733.209556996691</v>
      </c>
      <c r="AI12">
        <f>($B12*'Repayment Percentage'!AI10)*0.01/(1+$B$1)^AI37</f>
        <v>31779.779568312064</v>
      </c>
      <c r="AJ12">
        <f>($B12*'Repayment Percentage'!AJ10)*0.01/(1+$B$1)^AJ37</f>
        <v>24973.451281893795</v>
      </c>
      <c r="AK12">
        <f>($B12*'Repayment Percentage'!AK10)*0.01/(1+$B$1)^AK37</f>
        <v>19022.862806057223</v>
      </c>
      <c r="AL12">
        <f>($B12*'Repayment Percentage'!AL10)*0.01/(1+$B$1)^AL37</f>
        <v>13715.736474941052</v>
      </c>
      <c r="AM12">
        <f>($B12*'Repayment Percentage'!AM10)*0.01/(1+$B$1)^AM37</f>
        <v>8874.7971945348145</v>
      </c>
      <c r="AN12">
        <f>($B12*'Repayment Percentage'!AN10)*0.01/(1+$B$1)^AN37</f>
        <v>4347.9043724443127</v>
      </c>
      <c r="AO12">
        <f>($B12*'Repayment Percentage'!AO10)*0.01/(1+$B$1)^AO37</f>
        <v>0</v>
      </c>
      <c r="AP12">
        <f>($B12*'Repayment Percentage'!AP10)*0.01/(1+$B$1)^AP37</f>
        <v>0</v>
      </c>
      <c r="AQ12">
        <f>($B12*'Repayment Percentage'!AQ10)*0.01/(1+$B$1)^AQ37</f>
        <v>0</v>
      </c>
      <c r="AR12">
        <f>($B12*'Repayment Percentage'!AR10)*0.01/(1+$B$1)^AR37</f>
        <v>0</v>
      </c>
      <c r="AS12">
        <f>($B12*'Repayment Percentage'!AS10)*0.01/(1+$B$1)^AS37</f>
        <v>0</v>
      </c>
      <c r="AT12">
        <f>($B12*'Repayment Percentage'!AT10)*0.01/(1+$B$1)^AT37</f>
        <v>0</v>
      </c>
      <c r="AU12">
        <f>($B12*'Repayment Percentage'!AU10)*0.01/(1+$B$1)^AU37</f>
        <v>0</v>
      </c>
      <c r="AV12">
        <f>($B12*'Repayment Percentage'!AV10)*0.01/(1+$B$1)^AV37</f>
        <v>0</v>
      </c>
      <c r="AW12">
        <f>($B12*'Repayment Percentage'!AW10)*0.01/(1+$B$1)^AW37</f>
        <v>0</v>
      </c>
      <c r="AX12">
        <f>($B12*'Repayment Percentage'!AX10)*0.01/(1+$B$1)^AX37</f>
        <v>0</v>
      </c>
      <c r="AY12">
        <f>($B12*'Repayment Percentage'!AY10)*0.01/(1+$B$1)^AY37</f>
        <v>0</v>
      </c>
      <c r="AZ12">
        <f t="shared" si="0"/>
        <v>14216317.967035996</v>
      </c>
      <c r="BA12" s="17">
        <f t="shared" si="1"/>
        <v>0.84649257724075699</v>
      </c>
      <c r="BB12">
        <f t="shared" si="2"/>
        <v>1981479.1195993733</v>
      </c>
    </row>
    <row r="13" spans="1:54" x14ac:dyDescent="0.25">
      <c r="A13" s="19" t="s">
        <v>10</v>
      </c>
      <c r="B13" s="1">
        <v>19217205.82</v>
      </c>
      <c r="C13">
        <f>($B13*'Repayment Percentage'!C11)*0.01/(1+$B$1)^C38</f>
        <v>0</v>
      </c>
      <c r="D13">
        <f>($B13*'Repayment Percentage'!D11)*0.01/(1+$B$1)^D38</f>
        <v>0</v>
      </c>
      <c r="E13">
        <f>($B13*'Repayment Percentage'!E11)*0.01/(1+$B$1)^E38</f>
        <v>0</v>
      </c>
      <c r="F13">
        <f>($B13*'Repayment Percentage'!F11)*0.01/(1+$B$1)^F38</f>
        <v>0</v>
      </c>
      <c r="G13">
        <f>($B13*'Repayment Percentage'!G11)*0.01/(1+$B$1)^G38</f>
        <v>0</v>
      </c>
      <c r="H13">
        <f>($B13*'Repayment Percentage'!H11)*0.01/(1+$B$1)^H38</f>
        <v>0</v>
      </c>
      <c r="I13">
        <f>($B13*'Repayment Percentage'!I11)*0.01/(1+$B$1)^I38</f>
        <v>0</v>
      </c>
      <c r="J13">
        <f>($B13*'Repayment Percentage'!J11)*0.01/(1+$B$1)^J38</f>
        <v>0</v>
      </c>
      <c r="K13">
        <f>($B13*'Repayment Percentage'!K11)*0.01/(1+$B$1)^K38</f>
        <v>0</v>
      </c>
      <c r="L13">
        <f>($B13*'Repayment Percentage'!L11)*0.01/(1+$B$1)^L38</f>
        <v>2827986.1615338591</v>
      </c>
      <c r="M13">
        <f>($B13*'Repayment Percentage'!M11)*0.01/(1+$B$1)^M38</f>
        <v>6117682.2754534204</v>
      </c>
      <c r="N13">
        <f>($B13*'Repayment Percentage'!N11)*0.01/(1+$B$1)^N38</f>
        <v>1822393.1030040595</v>
      </c>
      <c r="O13">
        <f>($B13*'Repayment Percentage'!O11)*0.01/(1+$B$1)^O38</f>
        <v>1306269.6435226514</v>
      </c>
      <c r="P13">
        <f>($B13*'Repayment Percentage'!P11)*0.01/(1+$B$1)^P38</f>
        <v>1097147.9966572435</v>
      </c>
      <c r="Q13">
        <f>($B13*'Repayment Percentage'!Q11)*0.01/(1+$B$1)^Q38</f>
        <v>907195.38993753295</v>
      </c>
      <c r="R13">
        <f>($B13*'Repayment Percentage'!R11)*0.01/(1+$B$1)^R38</f>
        <v>709618.36100846657</v>
      </c>
      <c r="S13">
        <f>($B13*'Repayment Percentage'!S11)*0.01/(1+$B$1)^S38</f>
        <v>577791.78196476807</v>
      </c>
      <c r="T13">
        <f>($B13*'Repayment Percentage'!T11)*0.01/(1+$B$1)^T38</f>
        <v>489648.79080884927</v>
      </c>
      <c r="U13">
        <f>($B13*'Repayment Percentage'!U11)*0.01/(1+$B$1)^U38</f>
        <v>363996.16349013738</v>
      </c>
      <c r="V13">
        <f>($B13*'Repayment Percentage'!V11)*0.01/(1+$B$1)^V38</f>
        <v>288340.2445096859</v>
      </c>
      <c r="W13">
        <f>($B13*'Repayment Percentage'!W11)*0.01/(1+$B$1)^W38</f>
        <v>490922.69003324641</v>
      </c>
      <c r="X13">
        <f>($B13*'Repayment Percentage'!X11)*0.01/(1+$B$1)^X38</f>
        <v>386973.19579140894</v>
      </c>
      <c r="Y13">
        <f>($B13*'Repayment Percentage'!Y11)*0.01/(1+$B$1)^Y38</f>
        <v>299097.11992372421</v>
      </c>
      <c r="Z13">
        <f>($B13*'Repayment Percentage'!Z11)*0.01/(1+$B$1)^Z38</f>
        <v>232533.56854910927</v>
      </c>
      <c r="AA13">
        <f>($B13*'Repayment Percentage'!AA11)*0.01/(1+$B$1)^AA38</f>
        <v>181916.10584238652</v>
      </c>
      <c r="AB13">
        <f>($B13*'Repayment Percentage'!AB11)*0.01/(1+$B$1)^AB38</f>
        <v>143213.12536884617</v>
      </c>
      <c r="AC13">
        <f>($B13*'Repayment Percentage'!AC11)*0.01/(1+$B$1)^AC38</f>
        <v>113422.01007842526</v>
      </c>
      <c r="AD13">
        <f>($B13*'Repayment Percentage'!AD11)*0.01/(1+$B$1)^AD38</f>
        <v>90315.140325525994</v>
      </c>
      <c r="AE13">
        <f>($B13*'Repayment Percentage'!AE11)*0.01/(1+$B$1)^AE38</f>
        <v>72240.52555800385</v>
      </c>
      <c r="AF13">
        <f>($B13*'Repayment Percentage'!AF11)*0.01/(1+$B$1)^AF38</f>
        <v>57970.423324075033</v>
      </c>
      <c r="AG13">
        <f>($B13*'Repayment Percentage'!AG11)*0.01/(1+$B$1)^AG38</f>
        <v>46588.630999232497</v>
      </c>
      <c r="AH13">
        <f>($B13*'Repayment Percentage'!AH11)*0.01/(1+$B$1)^AH38</f>
        <v>37407.492755645726</v>
      </c>
      <c r="AI13">
        <f>($B13*'Repayment Percentage'!AI11)*0.01/(1+$B$1)^AI38</f>
        <v>29907.107980973269</v>
      </c>
      <c r="AJ13">
        <f>($B13*'Repayment Percentage'!AJ11)*0.01/(1+$B$1)^AJ38</f>
        <v>24283.121597024048</v>
      </c>
      <c r="AK13">
        <f>($B13*'Repayment Percentage'!AK11)*0.01/(1+$B$1)^AK38</f>
        <v>18914.067045232678</v>
      </c>
      <c r="AL13">
        <f>($B13*'Repayment Percentage'!AL11)*0.01/(1+$B$1)^AL38</f>
        <v>14302.272939984039</v>
      </c>
      <c r="AM13">
        <f>($B13*'Repayment Percentage'!AM11)*0.01/(1+$B$1)^AM38</f>
        <v>10252.330322317644</v>
      </c>
      <c r="AN13">
        <f>($B13*'Repayment Percentage'!AN11)*0.01/(1+$B$1)^AN38</f>
        <v>6604.9576053486817</v>
      </c>
      <c r="AO13">
        <f>($B13*'Repayment Percentage'!AO11)*0.01/(1+$B$1)^AO38</f>
        <v>3226.3903599365176</v>
      </c>
      <c r="AP13">
        <f>($B13*'Repayment Percentage'!AP11)*0.01/(1+$B$1)^AP38</f>
        <v>0</v>
      </c>
      <c r="AQ13">
        <f>($B13*'Repayment Percentage'!AQ11)*0.01/(1+$B$1)^AQ38</f>
        <v>0</v>
      </c>
      <c r="AR13">
        <f>($B13*'Repayment Percentage'!AR11)*0.01/(1+$B$1)^AR38</f>
        <v>0</v>
      </c>
      <c r="AS13">
        <f>($B13*'Repayment Percentage'!AS11)*0.01/(1+$B$1)^AS38</f>
        <v>0</v>
      </c>
      <c r="AT13">
        <f>($B13*'Repayment Percentage'!AT11)*0.01/(1+$B$1)^AT38</f>
        <v>0</v>
      </c>
      <c r="AU13">
        <f>($B13*'Repayment Percentage'!AU11)*0.01/(1+$B$1)^AU38</f>
        <v>0</v>
      </c>
      <c r="AV13">
        <f>($B13*'Repayment Percentage'!AV11)*0.01/(1+$B$1)^AV38</f>
        <v>0</v>
      </c>
      <c r="AW13">
        <f>($B13*'Repayment Percentage'!AW11)*0.01/(1+$B$1)^AW38</f>
        <v>0</v>
      </c>
      <c r="AX13">
        <f>($B13*'Repayment Percentage'!AX11)*0.01/(1+$B$1)^AX38</f>
        <v>0</v>
      </c>
      <c r="AY13">
        <f>($B13*'Repayment Percentage'!AY11)*0.01/(1+$B$1)^AY38</f>
        <v>0</v>
      </c>
      <c r="AZ13">
        <f t="shared" si="0"/>
        <v>16508069.911890673</v>
      </c>
      <c r="BA13" s="17">
        <f t="shared" si="1"/>
        <v>0.85902550383834486</v>
      </c>
      <c r="BB13">
        <f t="shared" si="2"/>
        <v>2260090.2764004478</v>
      </c>
    </row>
    <row r="14" spans="1:54" x14ac:dyDescent="0.25">
      <c r="A14" s="19" t="s">
        <v>11</v>
      </c>
      <c r="B14" s="1">
        <v>21628095.289999999</v>
      </c>
      <c r="C14">
        <f>($B14*'Repayment Percentage'!C12)*0.01/(1+$B$1)^C39</f>
        <v>0</v>
      </c>
      <c r="D14">
        <f>($B14*'Repayment Percentage'!D12)*0.01/(1+$B$1)^D39</f>
        <v>0</v>
      </c>
      <c r="E14">
        <f>($B14*'Repayment Percentage'!E12)*0.01/(1+$B$1)^E39</f>
        <v>0</v>
      </c>
      <c r="F14">
        <f>($B14*'Repayment Percentage'!F12)*0.01/(1+$B$1)^F39</f>
        <v>0</v>
      </c>
      <c r="G14">
        <f>($B14*'Repayment Percentage'!G12)*0.01/(1+$B$1)^G39</f>
        <v>0</v>
      </c>
      <c r="H14">
        <f>($B14*'Repayment Percentage'!H12)*0.01/(1+$B$1)^H39</f>
        <v>0</v>
      </c>
      <c r="I14">
        <f>($B14*'Repayment Percentage'!I12)*0.01/(1+$B$1)^I39</f>
        <v>0</v>
      </c>
      <c r="J14">
        <f>($B14*'Repayment Percentage'!J12)*0.01/(1+$B$1)^J39</f>
        <v>0</v>
      </c>
      <c r="K14">
        <f>($B14*'Repayment Percentage'!K12)*0.01/(1+$B$1)^K39</f>
        <v>0</v>
      </c>
      <c r="L14">
        <f>($B14*'Repayment Percentage'!L12)*0.01/(1+$B$1)^L39</f>
        <v>0</v>
      </c>
      <c r="M14">
        <f>($B14*'Repayment Percentage'!M12)*0.01/(1+$B$1)^M39</f>
        <v>2837440.8763693208</v>
      </c>
      <c r="N14">
        <f>($B14*'Repayment Percentage'!N12)*0.01/(1+$B$1)^N39</f>
        <v>6202897.5548448712</v>
      </c>
      <c r="O14">
        <f>($B14*'Repayment Percentage'!O12)*0.01/(1+$B$1)^O39</f>
        <v>1575368.4206854878</v>
      </c>
      <c r="P14">
        <f>($B14*'Repayment Percentage'!P12)*0.01/(1+$B$1)^P39</f>
        <v>1413751.8703718833</v>
      </c>
      <c r="Q14">
        <f>($B14*'Repayment Percentage'!Q12)*0.01/(1+$B$1)^Q39</f>
        <v>1099606.5906207438</v>
      </c>
      <c r="R14">
        <f>($B14*'Repayment Percentage'!R12)*0.01/(1+$B$1)^R39</f>
        <v>944531.2921266004</v>
      </c>
      <c r="S14">
        <f>($B14*'Repayment Percentage'!S12)*0.01/(1+$B$1)^S39</f>
        <v>803957.68144528929</v>
      </c>
      <c r="T14">
        <f>($B14*'Repayment Percentage'!T12)*0.01/(1+$B$1)^T39</f>
        <v>673787.9984191478</v>
      </c>
      <c r="U14">
        <f>($B14*'Repayment Percentage'!U12)*0.01/(1+$B$1)^U39</f>
        <v>633119.23018593341</v>
      </c>
      <c r="V14">
        <f>($B14*'Repayment Percentage'!V12)*0.01/(1+$B$1)^V39</f>
        <v>501252.54568972986</v>
      </c>
      <c r="W14">
        <f>($B14*'Repayment Percentage'!W12)*0.01/(1+$B$1)^W39</f>
        <v>279538.81128096633</v>
      </c>
      <c r="X14">
        <f>($B14*'Repayment Percentage'!X12)*0.01/(1+$B$1)^X39</f>
        <v>251069.71600265862</v>
      </c>
      <c r="Y14">
        <f>($B14*'Repayment Percentage'!Y12)*0.01/(1+$B$1)^Y39</f>
        <v>230968.69121475553</v>
      </c>
      <c r="Z14">
        <f>($B14*'Repayment Percentage'!Z12)*0.01/(1+$B$1)^Z39</f>
        <v>207107.33602441722</v>
      </c>
      <c r="AA14">
        <f>($B14*'Repayment Percentage'!AA12)*0.01/(1+$B$1)^AA39</f>
        <v>185497.58297011026</v>
      </c>
      <c r="AB14">
        <f>($B14*'Repayment Percentage'!AB12)*0.01/(1+$B$1)^AB39</f>
        <v>165896.25967811604</v>
      </c>
      <c r="AC14">
        <f>($B14*'Repayment Percentage'!AC12)*0.01/(1+$B$1)^AC39</f>
        <v>148081.11543508156</v>
      </c>
      <c r="AD14">
        <f>($B14*'Repayment Percentage'!AD12)*0.01/(1+$B$1)^AD39</f>
        <v>131849.73589115028</v>
      </c>
      <c r="AE14">
        <f>($B14*'Repayment Percentage'!AE12)*0.01/(1+$B$1)^AE39</f>
        <v>117018.21417694952</v>
      </c>
      <c r="AF14">
        <f>($B14*'Repayment Percentage'!AF12)*0.01/(1+$B$1)^AF39</f>
        <v>103419.67732445733</v>
      </c>
      <c r="AG14">
        <f>($B14*'Repayment Percentage'!AG12)*0.01/(1+$B$1)^AG39</f>
        <v>90902.743148822643</v>
      </c>
      <c r="AH14">
        <f>($B14*'Repayment Percentage'!AH12)*0.01/(1+$B$1)^AH39</f>
        <v>79329.962401073193</v>
      </c>
      <c r="AI14">
        <f>($B14*'Repayment Percentage'!AI12)*0.01/(1+$B$1)^AI39</f>
        <v>68576.284140681892</v>
      </c>
      <c r="AJ14">
        <f>($B14*'Repayment Percentage'!AJ12)*0.01/(1+$B$1)^AJ39</f>
        <v>58527.568680111726</v>
      </c>
      <c r="AK14">
        <f>($B14*'Repayment Percentage'!AK12)*0.01/(1+$B$1)^AK39</f>
        <v>50306.140768400415</v>
      </c>
      <c r="AL14">
        <f>($B14*'Repayment Percentage'!AL12)*0.01/(1+$B$1)^AL39</f>
        <v>41137.898384357097</v>
      </c>
      <c r="AM14">
        <f>($B14*'Repayment Percentage'!AM12)*0.01/(1+$B$1)^AM39</f>
        <v>32394.092123372491</v>
      </c>
      <c r="AN14">
        <f>($B14*'Repayment Percentage'!AN12)*0.01/(1+$B$1)^AN39</f>
        <v>23988.520739579737</v>
      </c>
      <c r="AO14">
        <f>($B14*'Repayment Percentage'!AO12)*0.01/(1+$B$1)^AO39</f>
        <v>15839.505616036198</v>
      </c>
      <c r="AP14">
        <f>($B14*'Repayment Percentage'!AP12)*0.01/(1+$B$1)^AP39</f>
        <v>7868.7134164264498</v>
      </c>
      <c r="AQ14">
        <f>($B14*'Repayment Percentage'!AQ12)*0.01/(1+$B$1)^AQ39</f>
        <v>0</v>
      </c>
      <c r="AR14">
        <f>($B14*'Repayment Percentage'!AR12)*0.01/(1+$B$1)^AR39</f>
        <v>0</v>
      </c>
      <c r="AS14">
        <f>($B14*'Repayment Percentage'!AS12)*0.01/(1+$B$1)^AS39</f>
        <v>0</v>
      </c>
      <c r="AT14">
        <f>($B14*'Repayment Percentage'!AT12)*0.01/(1+$B$1)^AT39</f>
        <v>0</v>
      </c>
      <c r="AU14">
        <f>($B14*'Repayment Percentage'!AU12)*0.01/(1+$B$1)^AU39</f>
        <v>0</v>
      </c>
      <c r="AV14">
        <f>($B14*'Repayment Percentage'!AV12)*0.01/(1+$B$1)^AV39</f>
        <v>0</v>
      </c>
      <c r="AW14">
        <f>($B14*'Repayment Percentage'!AW12)*0.01/(1+$B$1)^AW39</f>
        <v>0</v>
      </c>
      <c r="AX14">
        <f>($B14*'Repayment Percentage'!AX12)*0.01/(1+$B$1)^AX39</f>
        <v>0</v>
      </c>
      <c r="AY14">
        <f>($B14*'Repayment Percentage'!AY12)*0.01/(1+$B$1)^AY39</f>
        <v>0</v>
      </c>
      <c r="AZ14">
        <f t="shared" si="0"/>
        <v>16685714.060759006</v>
      </c>
      <c r="BA14" s="17">
        <f t="shared" si="1"/>
        <v>0.77148328768802121</v>
      </c>
      <c r="BB14">
        <f t="shared" si="2"/>
        <v>2289318.5694175242</v>
      </c>
    </row>
    <row r="15" spans="1:54" x14ac:dyDescent="0.25">
      <c r="A15" s="19" t="s">
        <v>12</v>
      </c>
      <c r="B15" s="1">
        <v>22334728.879999999</v>
      </c>
      <c r="C15">
        <f>($B15*'Repayment Percentage'!C13)*0.01/(1+$B$1)^C40</f>
        <v>0</v>
      </c>
      <c r="D15">
        <f>($B15*'Repayment Percentage'!D13)*0.01/(1+$B$1)^D40</f>
        <v>0</v>
      </c>
      <c r="E15">
        <f>($B15*'Repayment Percentage'!E13)*0.01/(1+$B$1)^E40</f>
        <v>0</v>
      </c>
      <c r="F15">
        <f>($B15*'Repayment Percentage'!F13)*0.01/(1+$B$1)^F40</f>
        <v>0</v>
      </c>
      <c r="G15">
        <f>($B15*'Repayment Percentage'!G13)*0.01/(1+$B$1)^G40</f>
        <v>0</v>
      </c>
      <c r="H15">
        <f>($B15*'Repayment Percentage'!H13)*0.01/(1+$B$1)^H40</f>
        <v>0</v>
      </c>
      <c r="I15">
        <f>($B15*'Repayment Percentage'!I13)*0.01/(1+$B$1)^I40</f>
        <v>0</v>
      </c>
      <c r="J15">
        <f>($B15*'Repayment Percentage'!J13)*0.01/(1+$B$1)^J40</f>
        <v>0</v>
      </c>
      <c r="K15">
        <f>($B15*'Repayment Percentage'!K13)*0.01/(1+$B$1)^K40</f>
        <v>0</v>
      </c>
      <c r="L15">
        <f>($B15*'Repayment Percentage'!L13)*0.01/(1+$B$1)^L40</f>
        <v>0</v>
      </c>
      <c r="M15">
        <f>($B15*'Repayment Percentage'!M13)*0.01/(1+$B$1)^M40</f>
        <v>0</v>
      </c>
      <c r="N15">
        <f>($B15*'Repayment Percentage'!N13)*0.01/(1+$B$1)^N40</f>
        <v>3325949.378837809</v>
      </c>
      <c r="O15">
        <f>($B15*'Repayment Percentage'!O13)*0.01/(1+$B$1)^O40</f>
        <v>6449653.9324033344</v>
      </c>
      <c r="P15">
        <f>($B15*'Repayment Percentage'!P13)*0.01/(1+$B$1)^P40</f>
        <v>1736683.179960099</v>
      </c>
      <c r="Q15">
        <f>($B15*'Repayment Percentage'!Q13)*0.01/(1+$B$1)^Q40</f>
        <v>1407793.4656195703</v>
      </c>
      <c r="R15">
        <f>($B15*'Repayment Percentage'!R13)*0.01/(1+$B$1)^R40</f>
        <v>1061032.5813784935</v>
      </c>
      <c r="S15">
        <f>($B15*'Repayment Percentage'!S13)*0.01/(1+$B$1)^S40</f>
        <v>965354.43956913555</v>
      </c>
      <c r="T15">
        <f>($B15*'Repayment Percentage'!T13)*0.01/(1+$B$1)^T40</f>
        <v>824407.79583102092</v>
      </c>
      <c r="U15">
        <f>($B15*'Repayment Percentage'!U13)*0.01/(1+$B$1)^U40</f>
        <v>607196.25699518155</v>
      </c>
      <c r="V15">
        <f>($B15*'Repayment Percentage'!V13)*0.01/(1+$B$1)^V40</f>
        <v>537515.54504822742</v>
      </c>
      <c r="W15">
        <f>($B15*'Repayment Percentage'!W13)*0.01/(1+$B$1)^W40</f>
        <v>976359.84119526076</v>
      </c>
      <c r="X15">
        <f>($B15*'Repayment Percentage'!X13)*0.01/(1+$B$1)^X40</f>
        <v>766488.63818175532</v>
      </c>
      <c r="Y15">
        <f>($B15*'Repayment Percentage'!Y13)*0.01/(1+$B$1)^Y40</f>
        <v>602364.26261812309</v>
      </c>
      <c r="Z15">
        <f>($B15*'Repayment Percentage'!Z13)*0.01/(1+$B$1)^Z40</f>
        <v>486481.17206718033</v>
      </c>
      <c r="AA15">
        <f>($B15*'Repayment Percentage'!AA13)*0.01/(1+$B$1)^AA40</f>
        <v>384730.7134639147</v>
      </c>
      <c r="AB15">
        <f>($B15*'Repayment Percentage'!AB13)*0.01/(1+$B$1)^AB40</f>
        <v>305603.85267120553</v>
      </c>
      <c r="AC15">
        <f>($B15*'Repayment Percentage'!AC13)*0.01/(1+$B$1)^AC40</f>
        <v>243905.1644961352</v>
      </c>
      <c r="AD15">
        <f>($B15*'Repayment Percentage'!AD13)*0.01/(1+$B$1)^AD40</f>
        <v>195594.00580233187</v>
      </c>
      <c r="AE15">
        <f>($B15*'Repayment Percentage'!AE13)*0.01/(1+$B$1)^AE40</f>
        <v>157560.82843854246</v>
      </c>
      <c r="AF15">
        <f>($B15*'Repayment Percentage'!AF13)*0.01/(1+$B$1)^AF40</f>
        <v>127426.58375931009</v>
      </c>
      <c r="AG15">
        <f>($B15*'Repayment Percentage'!AG13)*0.01/(1+$B$1)^AG40</f>
        <v>103375.37090047082</v>
      </c>
      <c r="AH15">
        <f>($B15*'Repayment Percentage'!AH13)*0.01/(1+$B$1)^AH40</f>
        <v>84020.67113684061</v>
      </c>
      <c r="AI15">
        <f>($B15*'Repayment Percentage'!AI13)*0.01/(1+$B$1)^AI40</f>
        <v>68301.20659569843</v>
      </c>
      <c r="AJ15">
        <f>($B15*'Repayment Percentage'!AJ13)*0.01/(1+$B$1)^AJ40</f>
        <v>55401.155455891487</v>
      </c>
      <c r="AK15">
        <f>($B15*'Repayment Percentage'!AK13)*0.01/(1+$B$1)^AK40</f>
        <v>44689.586260644217</v>
      </c>
      <c r="AL15">
        <f>($B15*'Repayment Percentage'!AL13)*0.01/(1+$B$1)^AL40</f>
        <v>36566.541852543523</v>
      </c>
      <c r="AM15">
        <f>($B15*'Repayment Percentage'!AM13)*0.01/(1+$B$1)^AM40</f>
        <v>28668.333075330429</v>
      </c>
      <c r="AN15">
        <f>($B15*'Repayment Percentage'!AN13)*0.01/(1+$B$1)^AN40</f>
        <v>21795.429579258678</v>
      </c>
      <c r="AO15">
        <f>($B15*'Repayment Percentage'!AO13)*0.01/(1+$B$1)^AO40</f>
        <v>15690.752510827499</v>
      </c>
      <c r="AP15">
        <f>($B15*'Repayment Percentage'!AP13)*0.01/(1+$B$1)^AP40</f>
        <v>10141.040984954212</v>
      </c>
      <c r="AQ15">
        <f>($B15*'Repayment Percentage'!AQ13)*0.01/(1+$B$1)^AQ40</f>
        <v>4964.3593402412243</v>
      </c>
      <c r="AR15">
        <f>($B15*'Repayment Percentage'!AR13)*0.01/(1+$B$1)^AR40</f>
        <v>0</v>
      </c>
      <c r="AS15">
        <f>($B15*'Repayment Percentage'!AS13)*0.01/(1+$B$1)^AS40</f>
        <v>0</v>
      </c>
      <c r="AT15">
        <f>($B15*'Repayment Percentage'!AT13)*0.01/(1+$B$1)^AT40</f>
        <v>0</v>
      </c>
      <c r="AU15">
        <f>($B15*'Repayment Percentage'!AU13)*0.01/(1+$B$1)^AU40</f>
        <v>0</v>
      </c>
      <c r="AV15">
        <f>($B15*'Repayment Percentage'!AV13)*0.01/(1+$B$1)^AV40</f>
        <v>0</v>
      </c>
      <c r="AW15">
        <f>($B15*'Repayment Percentage'!AW13)*0.01/(1+$B$1)^AW40</f>
        <v>0</v>
      </c>
      <c r="AX15">
        <f>($B15*'Repayment Percentage'!AX13)*0.01/(1+$B$1)^AX40</f>
        <v>0</v>
      </c>
      <c r="AY15">
        <f>($B15*'Repayment Percentage'!AY13)*0.01/(1+$B$1)^AY40</f>
        <v>0</v>
      </c>
      <c r="AZ15">
        <f t="shared" si="0"/>
        <v>16915586.575642869</v>
      </c>
      <c r="BA15" s="17">
        <f t="shared" si="1"/>
        <v>0.75736699856653333</v>
      </c>
      <c r="BB15">
        <f t="shared" si="2"/>
        <v>4720129.5103864577</v>
      </c>
    </row>
    <row r="16" spans="1:54" x14ac:dyDescent="0.25">
      <c r="A16" s="19" t="s">
        <v>13</v>
      </c>
      <c r="B16" s="1">
        <v>22393345.390000001</v>
      </c>
      <c r="C16">
        <f>($B16*'Repayment Percentage'!C14)*0.01/(1+$B$1)^C41</f>
        <v>0</v>
      </c>
      <c r="D16">
        <f>($B16*'Repayment Percentage'!D14)*0.01/(1+$B$1)^D41</f>
        <v>0</v>
      </c>
      <c r="E16">
        <f>($B16*'Repayment Percentage'!E14)*0.01/(1+$B$1)^E41</f>
        <v>0</v>
      </c>
      <c r="F16">
        <f>($B16*'Repayment Percentage'!F14)*0.01/(1+$B$1)^F41</f>
        <v>0</v>
      </c>
      <c r="G16">
        <f>($B16*'Repayment Percentage'!G14)*0.01/(1+$B$1)^G41</f>
        <v>0</v>
      </c>
      <c r="H16">
        <f>($B16*'Repayment Percentage'!H14)*0.01/(1+$B$1)^H41</f>
        <v>0</v>
      </c>
      <c r="I16">
        <f>($B16*'Repayment Percentage'!I14)*0.01/(1+$B$1)^I41</f>
        <v>0</v>
      </c>
      <c r="J16">
        <f>($B16*'Repayment Percentage'!J14)*0.01/(1+$B$1)^J41</f>
        <v>0</v>
      </c>
      <c r="K16">
        <f>($B16*'Repayment Percentage'!K14)*0.01/(1+$B$1)^K41</f>
        <v>0</v>
      </c>
      <c r="L16">
        <f>($B16*'Repayment Percentage'!L14)*0.01/(1+$B$1)^L41</f>
        <v>0</v>
      </c>
      <c r="M16">
        <f>($B16*'Repayment Percentage'!M14)*0.01/(1+$B$1)^M41</f>
        <v>0</v>
      </c>
      <c r="N16">
        <f>($B16*'Repayment Percentage'!N14)*0.01/(1+$B$1)^N41</f>
        <v>0</v>
      </c>
      <c r="O16">
        <f>($B16*'Repayment Percentage'!O14)*0.01/(1+$B$1)^O41</f>
        <v>3568545.590362384</v>
      </c>
      <c r="P16">
        <f>($B16*'Repayment Percentage'!P14)*0.01/(1+$B$1)^P41</f>
        <v>7605630.6023368509</v>
      </c>
      <c r="Q16">
        <f>($B16*'Repayment Percentage'!Q14)*0.01/(1+$B$1)^Q41</f>
        <v>1533211.0594506925</v>
      </c>
      <c r="R16">
        <f>($B16*'Repayment Percentage'!R14)*0.01/(1+$B$1)^R41</f>
        <v>1365218.4611179803</v>
      </c>
      <c r="S16">
        <f>($B16*'Repayment Percentage'!S14)*0.01/(1+$B$1)^S41</f>
        <v>1177564.6815802767</v>
      </c>
      <c r="T16">
        <f>($B16*'Repayment Percentage'!T14)*0.01/(1+$B$1)^T41</f>
        <v>877704.7078611824</v>
      </c>
      <c r="U16">
        <f>($B16*'Repayment Percentage'!U14)*0.01/(1+$B$1)^U41</f>
        <v>667237.97672080388</v>
      </c>
      <c r="V16">
        <f>($B16*'Repayment Percentage'!V14)*0.01/(1+$B$1)^V41</f>
        <v>616222.1946378072</v>
      </c>
      <c r="W16">
        <f>($B16*'Repayment Percentage'!W14)*0.01/(1+$B$1)^W41</f>
        <v>1111352.4698777583</v>
      </c>
      <c r="X16">
        <f>($B16*'Repayment Percentage'!X14)*0.01/(1+$B$1)^X41</f>
        <v>828741.72234661749</v>
      </c>
      <c r="Y16">
        <f>($B16*'Repayment Percentage'!Y14)*0.01/(1+$B$1)^Y41</f>
        <v>618556.68988823146</v>
      </c>
      <c r="Z16">
        <f>($B16*'Repayment Percentage'!Z14)*0.01/(1+$B$1)^Z41</f>
        <v>463358.53589152795</v>
      </c>
      <c r="AA16">
        <f>($B16*'Repayment Percentage'!AA14)*0.01/(1+$B$1)^AA41</f>
        <v>357762.30175896804</v>
      </c>
      <c r="AB16">
        <f>($B16*'Repayment Percentage'!AB14)*0.01/(1+$B$1)^AB41</f>
        <v>271336.23508356867</v>
      </c>
      <c r="AC16">
        <f>($B16*'Repayment Percentage'!AC14)*0.01/(1+$B$1)^AC41</f>
        <v>207341.6823798611</v>
      </c>
      <c r="AD16">
        <f>($B16*'Repayment Percentage'!AD14)*0.01/(1+$B$1)^AD41</f>
        <v>159679.03570178637</v>
      </c>
      <c r="AE16">
        <f>($B16*'Repayment Percentage'!AE14)*0.01/(1+$B$1)^AE41</f>
        <v>123923.86943306529</v>
      </c>
      <c r="AF16">
        <f>($B16*'Repayment Percentage'!AF14)*0.01/(1+$B$1)^AF41</f>
        <v>96881.073446431867</v>
      </c>
      <c r="AG16">
        <f>($B16*'Repayment Percentage'!AG14)*0.01/(1+$B$1)^AG41</f>
        <v>76244.087541051689</v>
      </c>
      <c r="AH16">
        <f>($B16*'Repayment Percentage'!AH14)*0.01/(1+$B$1)^AH41</f>
        <v>60343.609396787957</v>
      </c>
      <c r="AI16">
        <f>($B16*'Repayment Percentage'!AI14)*0.01/(1+$B$1)^AI41</f>
        <v>47966.01711975364</v>
      </c>
      <c r="AJ16">
        <f>($B16*'Repayment Percentage'!AJ14)*0.01/(1+$B$1)^AJ41</f>
        <v>38223.586607810299</v>
      </c>
      <c r="AK16">
        <f>($B16*'Repayment Percentage'!AK14)*0.01/(1+$B$1)^AK41</f>
        <v>30462.168704270462</v>
      </c>
      <c r="AL16">
        <f>($B16*'Repayment Percentage'!AL14)*0.01/(1+$B$1)^AL41</f>
        <v>24195.551081592519</v>
      </c>
      <c r="AM16">
        <f>($B16*'Repayment Percentage'!AM14)*0.01/(1+$B$1)^AM41</f>
        <v>19535.142884176636</v>
      </c>
      <c r="AN16">
        <f>($B16*'Repayment Percentage'!AN14)*0.01/(1+$B$1)^AN41</f>
        <v>15143.48414075091</v>
      </c>
      <c r="AO16">
        <f>($B16*'Repayment Percentage'!AO14)*0.01/(1+$B$1)^AO41</f>
        <v>11406.167078342392</v>
      </c>
      <c r="AP16">
        <f>($B16*'Repayment Percentage'!AP14)*0.01/(1+$B$1)^AP41</f>
        <v>8150.8763857358763</v>
      </c>
      <c r="AQ16">
        <f>($B16*'Repayment Percentage'!AQ14)*0.01/(1+$B$1)^AQ41</f>
        <v>5238.9138361483256</v>
      </c>
      <c r="AR16">
        <f>($B16*'Repayment Percentage'!AR14)*0.01/(1+$B$1)^AR41</f>
        <v>2555.1123549373856</v>
      </c>
      <c r="AS16">
        <f>($B16*'Repayment Percentage'!AS14)*0.01/(1+$B$1)^AS41</f>
        <v>0</v>
      </c>
      <c r="AT16">
        <f>($B16*'Repayment Percentage'!AT14)*0.01/(1+$B$1)^AT41</f>
        <v>0</v>
      </c>
      <c r="AU16">
        <f>($B16*'Repayment Percentage'!AU14)*0.01/(1+$B$1)^AU41</f>
        <v>0</v>
      </c>
      <c r="AV16">
        <f>($B16*'Repayment Percentage'!AV14)*0.01/(1+$B$1)^AV41</f>
        <v>0</v>
      </c>
      <c r="AW16">
        <f>($B16*'Repayment Percentage'!AW14)*0.01/(1+$B$1)^AW41</f>
        <v>0</v>
      </c>
      <c r="AX16">
        <f>($B16*'Repayment Percentage'!AX14)*0.01/(1+$B$1)^AX41</f>
        <v>0</v>
      </c>
      <c r="AY16">
        <f>($B16*'Repayment Percentage'!AY14)*0.01/(1+$B$1)^AY41</f>
        <v>0</v>
      </c>
      <c r="AZ16">
        <f t="shared" si="0"/>
        <v>17411335.274067983</v>
      </c>
      <c r="BA16" s="17">
        <f t="shared" si="1"/>
        <v>0.77752274038711566</v>
      </c>
      <c r="BB16">
        <f t="shared" si="2"/>
        <v>4578398.332939175</v>
      </c>
    </row>
    <row r="17" spans="1:54" x14ac:dyDescent="0.25">
      <c r="A17" s="19" t="s">
        <v>14</v>
      </c>
      <c r="B17" s="1">
        <v>24671655.23</v>
      </c>
      <c r="C17">
        <f>($B17*'Repayment Percentage'!C15)*0.01/(1+$B$1)^C42</f>
        <v>0</v>
      </c>
      <c r="D17">
        <f>($B17*'Repayment Percentage'!D15)*0.01/(1+$B$1)^D42</f>
        <v>0</v>
      </c>
      <c r="E17">
        <f>($B17*'Repayment Percentage'!E15)*0.01/(1+$B$1)^E42</f>
        <v>0</v>
      </c>
      <c r="F17">
        <f>($B17*'Repayment Percentage'!F15)*0.01/(1+$B$1)^F42</f>
        <v>0</v>
      </c>
      <c r="G17">
        <f>($B17*'Repayment Percentage'!G15)*0.01/(1+$B$1)^G42</f>
        <v>0</v>
      </c>
      <c r="H17">
        <f>($B17*'Repayment Percentage'!H15)*0.01/(1+$B$1)^H42</f>
        <v>0</v>
      </c>
      <c r="I17">
        <f>($B17*'Repayment Percentage'!I15)*0.01/(1+$B$1)^I42</f>
        <v>0</v>
      </c>
      <c r="J17">
        <f>($B17*'Repayment Percentage'!J15)*0.01/(1+$B$1)^J42</f>
        <v>0</v>
      </c>
      <c r="K17">
        <f>($B17*'Repayment Percentage'!K15)*0.01/(1+$B$1)^K42</f>
        <v>0</v>
      </c>
      <c r="L17">
        <f>($B17*'Repayment Percentage'!L15)*0.01/(1+$B$1)^L42</f>
        <v>0</v>
      </c>
      <c r="M17">
        <f>($B17*'Repayment Percentage'!M15)*0.01/(1+$B$1)^M42</f>
        <v>0</v>
      </c>
      <c r="N17">
        <f>($B17*'Repayment Percentage'!N15)*0.01/(1+$B$1)^N42</f>
        <v>0</v>
      </c>
      <c r="O17">
        <f>($B17*'Repayment Percentage'!O15)*0.01/(1+$B$1)^O42</f>
        <v>0</v>
      </c>
      <c r="P17">
        <f>($B17*'Repayment Percentage'!P15)*0.01/(1+$B$1)^P42</f>
        <v>3738671.5287839826</v>
      </c>
      <c r="Q17">
        <f>($B17*'Repayment Percentage'!Q15)*0.01/(1+$B$1)^Q42</f>
        <v>8946868.0325559415</v>
      </c>
      <c r="R17">
        <f>($B17*'Repayment Percentage'!R15)*0.01/(1+$B$1)^R42</f>
        <v>1643455.0018037329</v>
      </c>
      <c r="S17">
        <f>($B17*'Repayment Percentage'!S15)*0.01/(1+$B$1)^S42</f>
        <v>1500514.8583656391</v>
      </c>
      <c r="T17">
        <f>($B17*'Repayment Percentage'!T15)*0.01/(1+$B$1)^T42</f>
        <v>1148399.3209347923</v>
      </c>
      <c r="U17">
        <f>($B17*'Repayment Percentage'!U15)*0.01/(1+$B$1)^U42</f>
        <v>933461.40156781371</v>
      </c>
      <c r="V17">
        <f>($B17*'Repayment Percentage'!V15)*0.01/(1+$B$1)^V42</f>
        <v>736486.9642768394</v>
      </c>
      <c r="W17">
        <f>($B17*'Repayment Percentage'!W15)*0.01/(1+$B$1)^W42</f>
        <v>1492864.9737552449</v>
      </c>
      <c r="X17">
        <f>($B17*'Repayment Percentage'!X15)*0.01/(1+$B$1)^X42</f>
        <v>1085064.5409136165</v>
      </c>
      <c r="Y17">
        <f>($B17*'Repayment Percentage'!Y15)*0.01/(1+$B$1)^Y42</f>
        <v>787570.191054945</v>
      </c>
      <c r="Z17">
        <f>($B17*'Repayment Percentage'!Z15)*0.01/(1+$B$1)^Z42</f>
        <v>573131.29971216875</v>
      </c>
      <c r="AA17">
        <f>($B17*'Repayment Percentage'!AA15)*0.01/(1+$B$1)^AA42</f>
        <v>419378.54756318248</v>
      </c>
      <c r="AB17">
        <f>($B17*'Repayment Percentage'!AB15)*0.01/(1+$B$1)^AB42</f>
        <v>316891.01436691819</v>
      </c>
      <c r="AC17">
        <f>($B17*'Repayment Percentage'!AC15)*0.01/(1+$B$1)^AC42</f>
        <v>235628.21414386906</v>
      </c>
      <c r="AD17">
        <f>($B17*'Repayment Percentage'!AD15)*0.01/(1+$B$1)^AD42</f>
        <v>176823.39447029447</v>
      </c>
      <c r="AE17">
        <f>($B17*'Repayment Percentage'!AE15)*0.01/(1+$B$1)^AE42</f>
        <v>133940.94017029964</v>
      </c>
      <c r="AF17">
        <f>($B17*'Repayment Percentage'!AF15)*0.01/(1+$B$1)^AF42</f>
        <v>102391.53842320558</v>
      </c>
      <c r="AG17">
        <f>($B17*'Repayment Percentage'!AG15)*0.01/(1+$B$1)^AG42</f>
        <v>78955.257021496873</v>
      </c>
      <c r="AH17">
        <f>($B17*'Repayment Percentage'!AH15)*0.01/(1+$B$1)^AH42</f>
        <v>61366.926044229585</v>
      </c>
      <c r="AI17">
        <f>($B17*'Repayment Percentage'!AI15)*0.01/(1+$B$1)^AI42</f>
        <v>48025.025165636354</v>
      </c>
      <c r="AJ17">
        <f>($B17*'Repayment Percentage'!AJ15)*0.01/(1+$B$1)^AJ42</f>
        <v>37789.706509859447</v>
      </c>
      <c r="AK17">
        <f>($B17*'Repayment Percentage'!AK15)*0.01/(1+$B$1)^AK42</f>
        <v>29843.332291282477</v>
      </c>
      <c r="AL17">
        <f>($B17*'Repayment Percentage'!AL15)*0.01/(1+$B$1)^AL42</f>
        <v>23594.196897868627</v>
      </c>
      <c r="AM17">
        <f>($B17*'Repayment Percentage'!AM15)*0.01/(1+$B$1)^AM42</f>
        <v>18609.866690814084</v>
      </c>
      <c r="AN17">
        <f>($B17*'Repayment Percentage'!AN15)*0.01/(1+$B$1)^AN42</f>
        <v>14935.055454287738</v>
      </c>
      <c r="AO17">
        <f>($B17*'Repayment Percentage'!AO15)*0.01/(1+$B$1)^AO42</f>
        <v>11518.700801241985</v>
      </c>
      <c r="AP17">
        <f>($B17*'Repayment Percentage'!AP15)*0.01/(1+$B$1)^AP42</f>
        <v>8639.6635355172548</v>
      </c>
      <c r="AQ17">
        <f>($B17*'Repayment Percentage'!AQ15)*0.01/(1+$B$1)^AQ42</f>
        <v>6153.4801867952501</v>
      </c>
      <c r="AR17">
        <f>($B17*'Repayment Percentage'!AR15)*0.01/(1+$B$1)^AR42</f>
        <v>3945.3539915124707</v>
      </c>
      <c r="AS17">
        <f>($B17*'Repayment Percentage'!AS15)*0.01/(1+$B$1)^AS42</f>
        <v>1921.0614534204442</v>
      </c>
      <c r="AT17">
        <f>($B17*'Repayment Percentage'!AT15)*0.01/(1+$B$1)^AT42</f>
        <v>0</v>
      </c>
      <c r="AU17">
        <f>($B17*'Repayment Percentage'!AU15)*0.01/(1+$B$1)^AU42</f>
        <v>0</v>
      </c>
      <c r="AV17">
        <f>($B17*'Repayment Percentage'!AV15)*0.01/(1+$B$1)^AV42</f>
        <v>0</v>
      </c>
      <c r="AW17">
        <f>($B17*'Repayment Percentage'!AW15)*0.01/(1+$B$1)^AW42</f>
        <v>0</v>
      </c>
      <c r="AX17">
        <f>($B17*'Repayment Percentage'!AX15)*0.01/(1+$B$1)^AX42</f>
        <v>0</v>
      </c>
      <c r="AY17">
        <f>($B17*'Repayment Percentage'!AY15)*0.01/(1+$B$1)^AY42</f>
        <v>0</v>
      </c>
      <c r="AZ17">
        <f t="shared" si="0"/>
        <v>18647857.108288739</v>
      </c>
      <c r="BA17" s="17">
        <f t="shared" si="1"/>
        <v>0.75584134645386492</v>
      </c>
      <c r="BB17">
        <f t="shared" si="2"/>
        <v>5668982.2806177083</v>
      </c>
    </row>
    <row r="18" spans="1:54" x14ac:dyDescent="0.25">
      <c r="A18" s="19" t="s">
        <v>15</v>
      </c>
      <c r="B18" s="1">
        <v>25478232.23</v>
      </c>
      <c r="C18">
        <f>($B18*'Repayment Percentage'!C16)*0.01/(1+$B$1)^C43</f>
        <v>0</v>
      </c>
      <c r="D18">
        <f>($B18*'Repayment Percentage'!D16)*0.01/(1+$B$1)^D43</f>
        <v>0</v>
      </c>
      <c r="E18">
        <f>($B18*'Repayment Percentage'!E16)*0.01/(1+$B$1)^E43</f>
        <v>0</v>
      </c>
      <c r="F18">
        <f>($B18*'Repayment Percentage'!F16)*0.01/(1+$B$1)^F43</f>
        <v>0</v>
      </c>
      <c r="G18">
        <f>($B18*'Repayment Percentage'!G16)*0.01/(1+$B$1)^G43</f>
        <v>0</v>
      </c>
      <c r="H18">
        <f>($B18*'Repayment Percentage'!H16)*0.01/(1+$B$1)^H43</f>
        <v>0</v>
      </c>
      <c r="I18">
        <f>($B18*'Repayment Percentage'!I16)*0.01/(1+$B$1)^I43</f>
        <v>0</v>
      </c>
      <c r="J18">
        <f>($B18*'Repayment Percentage'!J16)*0.01/(1+$B$1)^J43</f>
        <v>0</v>
      </c>
      <c r="K18">
        <f>($B18*'Repayment Percentage'!K16)*0.01/(1+$B$1)^K43</f>
        <v>0</v>
      </c>
      <c r="L18">
        <f>($B18*'Repayment Percentage'!L16)*0.01/(1+$B$1)^L43</f>
        <v>0</v>
      </c>
      <c r="M18">
        <f>($B18*'Repayment Percentage'!M16)*0.01/(1+$B$1)^M43</f>
        <v>0</v>
      </c>
      <c r="N18">
        <f>($B18*'Repayment Percentage'!N16)*0.01/(1+$B$1)^N43</f>
        <v>0</v>
      </c>
      <c r="O18">
        <f>($B18*'Repayment Percentage'!O16)*0.01/(1+$B$1)^O43</f>
        <v>0</v>
      </c>
      <c r="P18">
        <f>($B18*'Repayment Percentage'!P16)*0.01/(1+$B$1)^P43</f>
        <v>0</v>
      </c>
      <c r="Q18">
        <f>($B18*'Repayment Percentage'!Q16)*0.01/(1+$B$1)^Q43</f>
        <v>3463016.3632918322</v>
      </c>
      <c r="R18">
        <f>($B18*'Repayment Percentage'!R16)*0.01/(1+$B$1)^R43</f>
        <v>7997111.6774767712</v>
      </c>
      <c r="S18">
        <f>($B18*'Repayment Percentage'!S16)*0.01/(1+$B$1)^S43</f>
        <v>1602079.7276928187</v>
      </c>
      <c r="T18">
        <f>($B18*'Repayment Percentage'!T16)*0.01/(1+$B$1)^T43</f>
        <v>1346164.6279549031</v>
      </c>
      <c r="U18">
        <f>($B18*'Repayment Percentage'!U16)*0.01/(1+$B$1)^U43</f>
        <v>1166416.2849326076</v>
      </c>
      <c r="V18">
        <f>($B18*'Repayment Percentage'!V16)*0.01/(1+$B$1)^V43</f>
        <v>934357.01550227997</v>
      </c>
      <c r="W18">
        <f>($B18*'Repayment Percentage'!W16)*0.01/(1+$B$1)^W43</f>
        <v>1947526.1778052072</v>
      </c>
      <c r="X18">
        <f>($B18*'Repayment Percentage'!X16)*0.01/(1+$B$1)^X43</f>
        <v>1491876.8798195133</v>
      </c>
      <c r="Y18">
        <f>($B18*'Repayment Percentage'!Y16)*0.01/(1+$B$1)^Y43</f>
        <v>1137215.7194768083</v>
      </c>
      <c r="Z18">
        <f>($B18*'Repayment Percentage'!Z16)*0.01/(1+$B$1)^Z43</f>
        <v>865539.73914981796</v>
      </c>
      <c r="AA18">
        <f>($B18*'Repayment Percentage'!AA16)*0.01/(1+$B$1)^AA43</f>
        <v>659598.60257145576</v>
      </c>
      <c r="AB18">
        <f>($B18*'Repayment Percentage'!AB16)*0.01/(1+$B$1)^AB43</f>
        <v>504370.54882613302</v>
      </c>
      <c r="AC18">
        <f>($B18*'Repayment Percentage'!AC16)*0.01/(1+$B$1)^AC43</f>
        <v>397265.92504812655</v>
      </c>
      <c r="AD18">
        <f>($B18*'Repayment Percentage'!AD16)*0.01/(1+$B$1)^AD43</f>
        <v>307083.00075819669</v>
      </c>
      <c r="AE18">
        <f>($B18*'Repayment Percentage'!AE16)*0.01/(1+$B$1)^AE43</f>
        <v>238910.01083653269</v>
      </c>
      <c r="AF18">
        <f>($B18*'Repayment Percentage'!AF16)*0.01/(1+$B$1)^AF43</f>
        <v>187109.92961356262</v>
      </c>
      <c r="AG18">
        <f>($B18*'Repayment Percentage'!AG16)*0.01/(1+$B$1)^AG43</f>
        <v>147499.27727359137</v>
      </c>
      <c r="AH18">
        <f>($B18*'Repayment Percentage'!AH16)*0.01/(1+$B$1)^AH43</f>
        <v>116987.82316609472</v>
      </c>
      <c r="AI18">
        <f>($B18*'Repayment Percentage'!AI16)*0.01/(1+$B$1)^AI43</f>
        <v>93295.153865005486</v>
      </c>
      <c r="AJ18">
        <f>($B18*'Repayment Percentage'!AJ16)*0.01/(1+$B$1)^AJ43</f>
        <v>74735.642087906424</v>
      </c>
      <c r="AK18">
        <f>($B18*'Repayment Percentage'!AK16)*0.01/(1+$B$1)^AK43</f>
        <v>60058.768836037438</v>
      </c>
      <c r="AL18">
        <f>($B18*'Repayment Percentage'!AL16)*0.01/(1+$B$1)^AL43</f>
        <v>48331.9889724725</v>
      </c>
      <c r="AM18">
        <f>($B18*'Repayment Percentage'!AM16)*0.01/(1+$B$1)^AM43</f>
        <v>38855.330106448542</v>
      </c>
      <c r="AN18">
        <f>($B18*'Repayment Percentage'!AN16)*0.01/(1+$B$1)^AN43</f>
        <v>31099.245546917053</v>
      </c>
      <c r="AO18">
        <f>($B18*'Repayment Percentage'!AO16)*0.01/(1+$B$1)^AO43</f>
        <v>25275.815295049841</v>
      </c>
      <c r="AP18">
        <f>($B18*'Repayment Percentage'!AP16)*0.01/(1+$B$1)^AP43</f>
        <v>19703.786261086392</v>
      </c>
      <c r="AQ18">
        <f>($B18*'Repayment Percentage'!AQ16)*0.01/(1+$B$1)^AQ43</f>
        <v>14909.769726325212</v>
      </c>
      <c r="AR18">
        <f>($B18*'Repayment Percentage'!AR16)*0.01/(1+$B$1)^AR43</f>
        <v>10693.637037118358</v>
      </c>
      <c r="AS18">
        <f>($B18*'Repayment Percentage'!AS16)*0.01/(1+$B$1)^AS43</f>
        <v>6891.9971918239717</v>
      </c>
      <c r="AT18">
        <f>($B18*'Repayment Percentage'!AT16)*0.01/(1+$B$1)^AT43</f>
        <v>3367.4342667450223</v>
      </c>
      <c r="AU18">
        <f>($B18*'Repayment Percentage'!AU16)*0.01/(1+$B$1)^AU43</f>
        <v>0</v>
      </c>
      <c r="AV18">
        <f>($B18*'Repayment Percentage'!AV16)*0.01/(1+$B$1)^AV43</f>
        <v>0</v>
      </c>
      <c r="AW18">
        <f>($B18*'Repayment Percentage'!AW16)*0.01/(1+$B$1)^AW43</f>
        <v>0</v>
      </c>
      <c r="AX18">
        <f>($B18*'Repayment Percentage'!AX16)*0.01/(1+$B$1)^AX43</f>
        <v>0</v>
      </c>
      <c r="AY18">
        <f>($B18*'Repayment Percentage'!AY16)*0.01/(1+$B$1)^AY43</f>
        <v>0</v>
      </c>
      <c r="AZ18">
        <f t="shared" si="0"/>
        <v>16509145.696851213</v>
      </c>
      <c r="BA18" s="17">
        <f t="shared" si="1"/>
        <v>0.64797061066945194</v>
      </c>
      <c r="BB18">
        <f t="shared" si="2"/>
        <v>8428202.2035379764</v>
      </c>
    </row>
    <row r="19" spans="1:54" x14ac:dyDescent="0.25">
      <c r="A19" s="19" t="s">
        <v>16</v>
      </c>
      <c r="B19" s="1">
        <v>25878820.949999999</v>
      </c>
      <c r="C19">
        <f>($B19*'Repayment Percentage'!C17)*0.01/(1+$B$1)^C44</f>
        <v>0</v>
      </c>
      <c r="D19">
        <f>($B19*'Repayment Percentage'!D17)*0.01/(1+$B$1)^D44</f>
        <v>0</v>
      </c>
      <c r="E19">
        <f>($B19*'Repayment Percentage'!E17)*0.01/(1+$B$1)^E44</f>
        <v>0</v>
      </c>
      <c r="F19">
        <f>($B19*'Repayment Percentage'!F17)*0.01/(1+$B$1)^F44</f>
        <v>0</v>
      </c>
      <c r="G19">
        <f>($B19*'Repayment Percentage'!G17)*0.01/(1+$B$1)^G44</f>
        <v>0</v>
      </c>
      <c r="H19">
        <f>($B19*'Repayment Percentage'!H17)*0.01/(1+$B$1)^H44</f>
        <v>0</v>
      </c>
      <c r="I19">
        <f>($B19*'Repayment Percentage'!I17)*0.01/(1+$B$1)^I44</f>
        <v>0</v>
      </c>
      <c r="J19">
        <f>($B19*'Repayment Percentage'!J17)*0.01/(1+$B$1)^J44</f>
        <v>0</v>
      </c>
      <c r="K19">
        <f>($B19*'Repayment Percentage'!K17)*0.01/(1+$B$1)^K44</f>
        <v>0</v>
      </c>
      <c r="L19">
        <f>($B19*'Repayment Percentage'!L17)*0.01/(1+$B$1)^L44</f>
        <v>0</v>
      </c>
      <c r="M19">
        <f>($B19*'Repayment Percentage'!M17)*0.01/(1+$B$1)^M44</f>
        <v>0</v>
      </c>
      <c r="N19">
        <f>($B19*'Repayment Percentage'!N17)*0.01/(1+$B$1)^N44</f>
        <v>0</v>
      </c>
      <c r="O19">
        <f>($B19*'Repayment Percentage'!O17)*0.01/(1+$B$1)^O44</f>
        <v>0</v>
      </c>
      <c r="P19">
        <f>($B19*'Repayment Percentage'!P17)*0.01/(1+$B$1)^P44</f>
        <v>0</v>
      </c>
      <c r="Q19">
        <f>($B19*'Repayment Percentage'!Q17)*0.01/(1+$B$1)^Q44</f>
        <v>0</v>
      </c>
      <c r="R19">
        <f>($B19*'Repayment Percentage'!R17)*0.01/(1+$B$1)^R44</f>
        <v>3503113.1105575124</v>
      </c>
      <c r="S19">
        <f>($B19*'Repayment Percentage'!S17)*0.01/(1+$B$1)^S44</f>
        <v>8339742.30772187</v>
      </c>
      <c r="T19">
        <f>($B19*'Repayment Percentage'!T17)*0.01/(1+$B$1)^T44</f>
        <v>1554581.8363360481</v>
      </c>
      <c r="U19">
        <f>($B19*'Repayment Percentage'!U17)*0.01/(1+$B$1)^U44</f>
        <v>1350956.4741244642</v>
      </c>
      <c r="V19">
        <f>($B19*'Repayment Percentage'!V17)*0.01/(1+$B$1)^V44</f>
        <v>1087348.3120369748</v>
      </c>
      <c r="W19">
        <f>($B19*'Repayment Percentage'!W17)*0.01/(1+$B$1)^W44</f>
        <v>2302845.4981951253</v>
      </c>
      <c r="X19">
        <f>($B19*'Repayment Percentage'!X17)*0.01/(1+$B$1)^X44</f>
        <v>1749710.246131856</v>
      </c>
      <c r="Y19">
        <f>($B19*'Repayment Percentage'!Y17)*0.01/(1+$B$1)^Y44</f>
        <v>1319239.166389518</v>
      </c>
      <c r="Z19">
        <f>($B19*'Repayment Percentage'!Z17)*0.01/(1+$B$1)^Z44</f>
        <v>991099.26536578918</v>
      </c>
      <c r="AA19">
        <f>($B19*'Repayment Percentage'!AA17)*0.01/(1+$B$1)^AA44</f>
        <v>744510.32672585524</v>
      </c>
      <c r="AB19">
        <f>($B19*'Repayment Percentage'!AB17)*0.01/(1+$B$1)^AB44</f>
        <v>560770.04501620668</v>
      </c>
      <c r="AC19">
        <f>($B19*'Repayment Percentage'!AC17)*0.01/(1+$B$1)^AC44</f>
        <v>424364.44536855444</v>
      </c>
      <c r="AD19">
        <f>($B19*'Repayment Percentage'!AD17)*0.01/(1+$B$1)^AD44</f>
        <v>331172.89590536105</v>
      </c>
      <c r="AE19">
        <f>($B19*'Repayment Percentage'!AE17)*0.01/(1+$B$1)^AE44</f>
        <v>253892.77533798412</v>
      </c>
      <c r="AF19">
        <f>($B19*'Repayment Percentage'!AF17)*0.01/(1+$B$1)^AF44</f>
        <v>196078.57836126495</v>
      </c>
      <c r="AG19">
        <f>($B19*'Repayment Percentage'!AG17)*0.01/(1+$B$1)^AG44</f>
        <v>152554.81682049119</v>
      </c>
      <c r="AH19">
        <f>($B19*'Repayment Percentage'!AH17)*0.01/(1+$B$1)^AH44</f>
        <v>119548.71943670766</v>
      </c>
      <c r="AI19">
        <f>($B19*'Repayment Percentage'!AI17)*0.01/(1+$B$1)^AI44</f>
        <v>94315.394498084526</v>
      </c>
      <c r="AJ19">
        <f>($B19*'Repayment Percentage'!AJ17)*0.01/(1+$B$1)^AJ44</f>
        <v>74855.460689499596</v>
      </c>
      <c r="AK19">
        <f>($B19*'Repayment Percentage'!AK17)*0.01/(1+$B$1)^AK44</f>
        <v>59707.647343473291</v>
      </c>
      <c r="AL19">
        <f>($B19*'Repayment Percentage'!AL17)*0.01/(1+$B$1)^AL44</f>
        <v>47798.62505171034</v>
      </c>
      <c r="AM19">
        <f>($B19*'Repayment Percentage'!AM17)*0.01/(1+$B$1)^AM44</f>
        <v>38335.064618136734</v>
      </c>
      <c r="AN19">
        <f>($B19*'Repayment Percentage'!AN17)*0.01/(1+$B$1)^AN44</f>
        <v>30726.250418658692</v>
      </c>
      <c r="AO19">
        <f>($B19*'Repayment Percentage'!AO17)*0.01/(1+$B$1)^AO44</f>
        <v>24528.559526032845</v>
      </c>
      <c r="AP19">
        <f>($B19*'Repayment Percentage'!AP17)*0.01/(1+$B$1)^AP44</f>
        <v>19890.637088995194</v>
      </c>
      <c r="AQ19">
        <f>($B19*'Repayment Percentage'!AQ17)*0.01/(1+$B$1)^AQ44</f>
        <v>15476.259617348682</v>
      </c>
      <c r="AR19">
        <f>($B19*'Repayment Percentage'!AR17)*0.01/(1+$B$1)^AR44</f>
        <v>11692.455022410839</v>
      </c>
      <c r="AS19">
        <f>($B19*'Repayment Percentage'!AS17)*0.01/(1+$B$1)^AS44</f>
        <v>8375.6618984793276</v>
      </c>
      <c r="AT19">
        <f>($B19*'Repayment Percentage'!AT17)*0.01/(1+$B$1)^AT44</f>
        <v>5393.0381874565255</v>
      </c>
      <c r="AU19">
        <f>($B19*'Repayment Percentage'!AU17)*0.01/(1+$B$1)^AU44</f>
        <v>2633.3809619415983</v>
      </c>
      <c r="AV19">
        <f>($B19*'Repayment Percentage'!AV17)*0.01/(1+$B$1)^AV44</f>
        <v>0</v>
      </c>
      <c r="AW19">
        <f>($B19*'Repayment Percentage'!AW17)*0.01/(1+$B$1)^AW44</f>
        <v>0</v>
      </c>
      <c r="AX19">
        <f>($B19*'Repayment Percentage'!AX17)*0.01/(1+$B$1)^AX44</f>
        <v>0</v>
      </c>
      <c r="AY19">
        <f>($B19*'Repayment Percentage'!AY17)*0.01/(1+$B$1)^AY44</f>
        <v>0</v>
      </c>
      <c r="AZ19">
        <f t="shared" si="0"/>
        <v>15835742.040776869</v>
      </c>
      <c r="BA19" s="17">
        <f t="shared" si="1"/>
        <v>0.61191899242136338</v>
      </c>
      <c r="BB19">
        <f t="shared" si="2"/>
        <v>9579515.2139769457</v>
      </c>
    </row>
    <row r="20" spans="1:54" x14ac:dyDescent="0.25">
      <c r="A20" s="19" t="s">
        <v>17</v>
      </c>
      <c r="B20" s="1">
        <v>25887161.41</v>
      </c>
      <c r="C20">
        <f>($B20*'Repayment Percentage'!C18)*0.01/(1+$B$1)^C45</f>
        <v>0</v>
      </c>
      <c r="D20">
        <f>($B20*'Repayment Percentage'!D18)*0.01/(1+$B$1)^D45</f>
        <v>0</v>
      </c>
      <c r="E20">
        <f>($B20*'Repayment Percentage'!E18)*0.01/(1+$B$1)^E45</f>
        <v>0</v>
      </c>
      <c r="F20">
        <f>($B20*'Repayment Percentage'!F18)*0.01/(1+$B$1)^F45</f>
        <v>0</v>
      </c>
      <c r="G20">
        <f>($B20*'Repayment Percentage'!G18)*0.01/(1+$B$1)^G45</f>
        <v>0</v>
      </c>
      <c r="H20">
        <f>($B20*'Repayment Percentage'!H18)*0.01/(1+$B$1)^H45</f>
        <v>0</v>
      </c>
      <c r="I20">
        <f>($B20*'Repayment Percentage'!I18)*0.01/(1+$B$1)^I45</f>
        <v>0</v>
      </c>
      <c r="J20">
        <f>($B20*'Repayment Percentage'!J18)*0.01/(1+$B$1)^J45</f>
        <v>0</v>
      </c>
      <c r="K20">
        <f>($B20*'Repayment Percentage'!K18)*0.01/(1+$B$1)^K45</f>
        <v>0</v>
      </c>
      <c r="L20">
        <f>($B20*'Repayment Percentage'!L18)*0.01/(1+$B$1)^L45</f>
        <v>0</v>
      </c>
      <c r="M20">
        <f>($B20*'Repayment Percentage'!M18)*0.01/(1+$B$1)^M45</f>
        <v>0</v>
      </c>
      <c r="N20">
        <f>($B20*'Repayment Percentage'!N18)*0.01/(1+$B$1)^N45</f>
        <v>0</v>
      </c>
      <c r="O20">
        <f>($B20*'Repayment Percentage'!O18)*0.01/(1+$B$1)^O45</f>
        <v>0</v>
      </c>
      <c r="P20">
        <f>($B20*'Repayment Percentage'!P18)*0.01/(1+$B$1)^P45</f>
        <v>0</v>
      </c>
      <c r="Q20">
        <f>($B20*'Repayment Percentage'!Q18)*0.01/(1+$B$1)^Q45</f>
        <v>0</v>
      </c>
      <c r="R20">
        <f>($B20*'Repayment Percentage'!R18)*0.01/(1+$B$1)^R45</f>
        <v>0</v>
      </c>
      <c r="S20">
        <f>($B20*'Repayment Percentage'!S18)*0.01/(1+$B$1)^S45</f>
        <v>3968633.5846007238</v>
      </c>
      <c r="T20">
        <f>($B20*'Repayment Percentage'!T18)*0.01/(1+$B$1)^T45</f>
        <v>7036459.4759472823</v>
      </c>
      <c r="U20">
        <f>($B20*'Repayment Percentage'!U18)*0.01/(1+$B$1)^U45</f>
        <v>1376955.2141347094</v>
      </c>
      <c r="V20">
        <f>($B20*'Repayment Percentage'!V18)*0.01/(1+$B$1)^V45</f>
        <v>1105877.7797350313</v>
      </c>
      <c r="W20">
        <f>($B20*'Repayment Percentage'!W18)*0.01/(1+$B$1)^W45</f>
        <v>2418989.6888307226</v>
      </c>
      <c r="X20">
        <f>($B20*'Repayment Percentage'!X18)*0.01/(1+$B$1)^X45</f>
        <v>1930669.0254254253</v>
      </c>
      <c r="Y20">
        <f>($B20*'Repayment Percentage'!Y18)*0.01/(1+$B$1)^Y45</f>
        <v>1529227.1304022318</v>
      </c>
      <c r="Z20">
        <f>($B20*'Repayment Percentage'!Z18)*0.01/(1+$B$1)^Z45</f>
        <v>1205326.5089215292</v>
      </c>
      <c r="AA20">
        <f>($B20*'Repayment Percentage'!AA18)*0.01/(1+$B$1)^AA45</f>
        <v>947782.38969185785</v>
      </c>
      <c r="AB20">
        <f>($B20*'Repayment Percentage'!AB18)*0.01/(1+$B$1)^AB45</f>
        <v>745143.70337045973</v>
      </c>
      <c r="AC20">
        <f>($B20*'Repayment Percentage'!AC18)*0.01/(1+$B$1)^AC45</f>
        <v>586779.35466939467</v>
      </c>
      <c r="AD20">
        <f>($B20*'Repayment Percentage'!AD18)*0.01/(1+$B$1)^AD45</f>
        <v>463450.84470236104</v>
      </c>
      <c r="AE20">
        <f>($B20*'Repayment Percentage'!AE18)*0.01/(1+$B$1)^AE45</f>
        <v>376676.55779729615</v>
      </c>
      <c r="AF20">
        <f>($B20*'Repayment Percentage'!AF18)*0.01/(1+$B$1)^AF45</f>
        <v>300045.80140986462</v>
      </c>
      <c r="AG20">
        <f>($B20*'Repayment Percentage'!AG18)*0.01/(1+$B$1)^AG45</f>
        <v>240169.70986697546</v>
      </c>
      <c r="AH20">
        <f>($B20*'Repayment Percentage'!AH18)*0.01/(1+$B$1)^AH45</f>
        <v>193187.63000005405</v>
      </c>
      <c r="AI20">
        <f>($B20*'Repayment Percentage'!AI18)*0.01/(1+$B$1)^AI45</f>
        <v>156129.60301570877</v>
      </c>
      <c r="AJ20">
        <f>($B20*'Repayment Percentage'!AJ18)*0.01/(1+$B$1)^AJ45</f>
        <v>126721.42992289999</v>
      </c>
      <c r="AK20">
        <f>($B20*'Repayment Percentage'!AK18)*0.01/(1+$B$1)^AK45</f>
        <v>103224.49623987787</v>
      </c>
      <c r="AL20">
        <f>($B20*'Repayment Percentage'!AL18)*0.01/(1+$B$1)^AL45</f>
        <v>84308.75324897308</v>
      </c>
      <c r="AM20">
        <f>($B20*'Repayment Percentage'!AM18)*0.01/(1+$B$1)^AM45</f>
        <v>68954.200064678866</v>
      </c>
      <c r="AN20">
        <f>($B20*'Repayment Percentage'!AN18)*0.01/(1+$B$1)^AN45</f>
        <v>56375.505159122265</v>
      </c>
      <c r="AO20">
        <f>($B20*'Repayment Percentage'!AO18)*0.01/(1+$B$1)^AO45</f>
        <v>45964.781620486276</v>
      </c>
      <c r="AP20">
        <f>($B20*'Repayment Percentage'!AP18)*0.01/(1+$B$1)^AP45</f>
        <v>37248.301800020257</v>
      </c>
      <c r="AQ20">
        <f>($B20*'Repayment Percentage'!AQ18)*0.01/(1+$B$1)^AQ45</f>
        <v>30600.112670864317</v>
      </c>
      <c r="AR20">
        <f>($B20*'Repayment Percentage'!AR18)*0.01/(1+$B$1)^AR45</f>
        <v>24072.645225427445</v>
      </c>
      <c r="AS20">
        <f>($B20*'Repayment Percentage'!AS18)*0.01/(1+$B$1)^AS45</f>
        <v>18353.205144409985</v>
      </c>
      <c r="AT20">
        <f>($B20*'Repayment Percentage'!AT18)*0.01/(1+$B$1)^AT45</f>
        <v>13242.165109167619</v>
      </c>
      <c r="AU20">
        <f>($B20*'Repayment Percentage'!AU18)*0.01/(1+$B$1)^AU45</f>
        <v>8572.5822771275543</v>
      </c>
      <c r="AV20">
        <f>($B20*'Repayment Percentage'!AV18)*0.01/(1+$B$1)^AV45</f>
        <v>4201.0071743930675</v>
      </c>
      <c r="AW20">
        <f>($B20*'Repayment Percentage'!AW18)*0.01/(1+$B$1)^AW45</f>
        <v>0</v>
      </c>
      <c r="AX20">
        <f>($B20*'Repayment Percentage'!AX18)*0.01/(1+$B$1)^AX45</f>
        <v>0</v>
      </c>
      <c r="AY20">
        <f>($B20*'Repayment Percentage'!AY18)*0.01/(1+$B$1)^AY45</f>
        <v>0</v>
      </c>
      <c r="AZ20">
        <f t="shared" si="0"/>
        <v>13487926.054417746</v>
      </c>
      <c r="BA20" s="17">
        <f t="shared" si="1"/>
        <v>0.52102761831613831</v>
      </c>
      <c r="BB20">
        <f t="shared" si="2"/>
        <v>11715417.133761331</v>
      </c>
    </row>
    <row r="21" spans="1:54" x14ac:dyDescent="0.25">
      <c r="A21" s="19" t="s">
        <v>18</v>
      </c>
      <c r="B21" s="1">
        <v>27699586.460000001</v>
      </c>
      <c r="C21">
        <f>($B21*'Repayment Percentage'!C19)*0.01/(1+$B$1)^C46</f>
        <v>0</v>
      </c>
      <c r="D21">
        <f>($B21*'Repayment Percentage'!D19)*0.01/(1+$B$1)^D46</f>
        <v>0</v>
      </c>
      <c r="E21">
        <f>($B21*'Repayment Percentage'!E19)*0.01/(1+$B$1)^E46</f>
        <v>0</v>
      </c>
      <c r="F21">
        <f>($B21*'Repayment Percentage'!F19)*0.01/(1+$B$1)^F46</f>
        <v>0</v>
      </c>
      <c r="G21">
        <f>($B21*'Repayment Percentage'!G19)*0.01/(1+$B$1)^G46</f>
        <v>0</v>
      </c>
      <c r="H21">
        <f>($B21*'Repayment Percentage'!H19)*0.01/(1+$B$1)^H46</f>
        <v>0</v>
      </c>
      <c r="I21">
        <f>($B21*'Repayment Percentage'!I19)*0.01/(1+$B$1)^I46</f>
        <v>0</v>
      </c>
      <c r="J21">
        <f>($B21*'Repayment Percentage'!J19)*0.01/(1+$B$1)^J46</f>
        <v>0</v>
      </c>
      <c r="K21">
        <f>($B21*'Repayment Percentage'!K19)*0.01/(1+$B$1)^K46</f>
        <v>0</v>
      </c>
      <c r="L21">
        <f>($B21*'Repayment Percentage'!L19)*0.01/(1+$B$1)^L46</f>
        <v>0</v>
      </c>
      <c r="M21">
        <f>($B21*'Repayment Percentage'!M19)*0.01/(1+$B$1)^M46</f>
        <v>0</v>
      </c>
      <c r="N21">
        <f>($B21*'Repayment Percentage'!N19)*0.01/(1+$B$1)^N46</f>
        <v>0</v>
      </c>
      <c r="O21">
        <f>($B21*'Repayment Percentage'!O19)*0.01/(1+$B$1)^O46</f>
        <v>0</v>
      </c>
      <c r="P21">
        <f>($B21*'Repayment Percentage'!P19)*0.01/(1+$B$1)^P46</f>
        <v>0</v>
      </c>
      <c r="Q21">
        <f>($B21*'Repayment Percentage'!Q19)*0.01/(1+$B$1)^Q46</f>
        <v>0</v>
      </c>
      <c r="R21">
        <f>($B21*'Repayment Percentage'!R19)*0.01/(1+$B$1)^R46</f>
        <v>0</v>
      </c>
      <c r="S21">
        <f>($B21*'Repayment Percentage'!S19)*0.01/(1+$B$1)^S46</f>
        <v>0</v>
      </c>
      <c r="T21">
        <f>($B21*'Repayment Percentage'!T19)*0.01/(1+$B$1)^T46</f>
        <v>3660138.923093548</v>
      </c>
      <c r="U21">
        <f>($B21*'Repayment Percentage'!U19)*0.01/(1+$B$1)^U46</f>
        <v>8716759.5504838191</v>
      </c>
      <c r="V21">
        <f>($B21*'Repayment Percentage'!V19)*0.01/(1+$B$1)^V46</f>
        <v>1494291.6579714976</v>
      </c>
      <c r="W21">
        <f>($B21*'Repayment Percentage'!W19)*0.01/(1+$B$1)^W46</f>
        <v>3211095.2138121598</v>
      </c>
      <c r="X21">
        <f>($B21*'Repayment Percentage'!X19)*0.01/(1+$B$1)^X46</f>
        <v>2468677.6584026041</v>
      </c>
      <c r="Y21">
        <f>($B21*'Repayment Percentage'!Y19)*0.01/(1+$B$1)^Y46</f>
        <v>1873606.3751066506</v>
      </c>
      <c r="Z21">
        <f>($B21*'Repayment Percentage'!Z19)*0.01/(1+$B$1)^Z46</f>
        <v>1409913.7237508828</v>
      </c>
      <c r="AA21">
        <f>($B21*'Repayment Percentage'!AA19)*0.01/(1+$B$1)^AA46</f>
        <v>1056418.1651321342</v>
      </c>
      <c r="AB21">
        <f>($B21*'Repayment Percentage'!AB19)*0.01/(1+$B$1)^AB46</f>
        <v>791034.29624075396</v>
      </c>
      <c r="AC21">
        <f>($B21*'Repayment Percentage'!AC19)*0.01/(1+$B$1)^AC46</f>
        <v>593658.57184238604</v>
      </c>
      <c r="AD21">
        <f>($B21*'Repayment Percentage'!AD19)*0.01/(1+$B$1)^AD46</f>
        <v>447507.48328382254</v>
      </c>
      <c r="AE21">
        <f>($B21*'Repayment Percentage'!AE19)*0.01/(1+$B$1)^AE46</f>
        <v>339342.00816106552</v>
      </c>
      <c r="AF21">
        <f>($B21*'Repayment Percentage'!AF19)*0.01/(1+$B$1)^AF46</f>
        <v>265574.94932695676</v>
      </c>
      <c r="AG21">
        <f>($B21*'Repayment Percentage'!AG19)*0.01/(1+$B$1)^AG46</f>
        <v>204280.85283202786</v>
      </c>
      <c r="AH21">
        <f>($B21*'Repayment Percentage'!AH19)*0.01/(1+$B$1)^AH46</f>
        <v>158329.43063902619</v>
      </c>
      <c r="AI21">
        <f>($B21*'Repayment Percentage'!AI19)*0.01/(1+$B$1)^AI46</f>
        <v>123636.77419972705</v>
      </c>
      <c r="AJ21">
        <f>($B21*'Repayment Percentage'!AJ19)*0.01/(1+$B$1)^AJ46</f>
        <v>97239.225681188429</v>
      </c>
      <c r="AK21">
        <f>($B21*'Repayment Percentage'!AK19)*0.01/(1+$B$1)^AK46</f>
        <v>76984.411781997507</v>
      </c>
      <c r="AL21">
        <f>($B21*'Repayment Percentage'!AL19)*0.01/(1+$B$1)^AL46</f>
        <v>61304.39829666588</v>
      </c>
      <c r="AM21">
        <f>($B21*'Repayment Percentage'!AM19)*0.01/(1+$B$1)^AM46</f>
        <v>49051.663307479277</v>
      </c>
      <c r="AN21">
        <f>($B21*'Repayment Percentage'!AN19)*0.01/(1+$B$1)^AN46</f>
        <v>39381.432459049953</v>
      </c>
      <c r="AO21">
        <f>($B21*'Repayment Percentage'!AO19)*0.01/(1+$B$1)^AO46</f>
        <v>31667.533876507285</v>
      </c>
      <c r="AP21">
        <f>($B21*'Repayment Percentage'!AP19)*0.01/(1+$B$1)^AP46</f>
        <v>25442.210240258439</v>
      </c>
      <c r="AQ21">
        <f>($B21*'Repayment Percentage'!AQ19)*0.01/(1+$B$1)^AQ46</f>
        <v>20352.95321335848</v>
      </c>
      <c r="AR21">
        <f>($B21*'Repayment Percentage'!AR19)*0.01/(1+$B$1)^AR46</f>
        <v>16534.689572996132</v>
      </c>
      <c r="AS21">
        <f>($B21*'Repayment Percentage'!AS19)*0.01/(1+$B$1)^AS46</f>
        <v>12885.078131187389</v>
      </c>
      <c r="AT21">
        <f>($B21*'Repayment Percentage'!AT19)*0.01/(1+$B$1)^AT46</f>
        <v>9747.264040224738</v>
      </c>
      <c r="AU21">
        <f>($B21*'Repayment Percentage'!AU19)*0.01/(1+$B$1)^AU46</f>
        <v>6989.3274519035331</v>
      </c>
      <c r="AV21">
        <f>($B21*'Repayment Percentage'!AV19)*0.01/(1+$B$1)^AV46</f>
        <v>4503.7419069615444</v>
      </c>
      <c r="AW21">
        <f>($B21*'Repayment Percentage'!AW19)*0.01/(1+$B$1)^AW46</f>
        <v>2200.2063132495678</v>
      </c>
      <c r="AX21">
        <f>($B21*'Repayment Percentage'!AX19)*0.01/(1+$B$1)^AX46</f>
        <v>0</v>
      </c>
      <c r="AY21">
        <f>($B21*'Repayment Percentage'!AY19)*0.01/(1+$B$1)^AY46</f>
        <v>0</v>
      </c>
      <c r="AZ21">
        <f t="shared" si="0"/>
        <v>13871190.131548865</v>
      </c>
      <c r="BA21" s="17">
        <f t="shared" si="1"/>
        <v>0.50077246285173838</v>
      </c>
      <c r="BB21">
        <f t="shared" si="2"/>
        <v>13397359.639003227</v>
      </c>
    </row>
    <row r="22" spans="1:54" x14ac:dyDescent="0.25">
      <c r="A22" s="19" t="s">
        <v>19</v>
      </c>
      <c r="B22" s="1">
        <v>29872889.68</v>
      </c>
      <c r="C22">
        <f>($B22*'Repayment Percentage'!C20)*0.01/(1+$B$1)^C47</f>
        <v>0</v>
      </c>
      <c r="D22">
        <f>($B22*'Repayment Percentage'!D20)*0.01/(1+$B$1)^D47</f>
        <v>0</v>
      </c>
      <c r="E22">
        <f>($B22*'Repayment Percentage'!E20)*0.01/(1+$B$1)^E47</f>
        <v>0</v>
      </c>
      <c r="F22">
        <f>($B22*'Repayment Percentage'!F20)*0.01/(1+$B$1)^F47</f>
        <v>0</v>
      </c>
      <c r="G22">
        <f>($B22*'Repayment Percentage'!G20)*0.01/(1+$B$1)^G47</f>
        <v>0</v>
      </c>
      <c r="H22">
        <f>($B22*'Repayment Percentage'!H20)*0.01/(1+$B$1)^H47</f>
        <v>0</v>
      </c>
      <c r="I22">
        <f>($B22*'Repayment Percentage'!I20)*0.01/(1+$B$1)^I47</f>
        <v>0</v>
      </c>
      <c r="J22">
        <f>($B22*'Repayment Percentage'!J20)*0.01/(1+$B$1)^J47</f>
        <v>0</v>
      </c>
      <c r="K22">
        <f>($B22*'Repayment Percentage'!K20)*0.01/(1+$B$1)^K47</f>
        <v>0</v>
      </c>
      <c r="L22">
        <f>($B22*'Repayment Percentage'!L20)*0.01/(1+$B$1)^L47</f>
        <v>0</v>
      </c>
      <c r="M22">
        <f>($B22*'Repayment Percentage'!M20)*0.01/(1+$B$1)^M47</f>
        <v>0</v>
      </c>
      <c r="N22">
        <f>($B22*'Repayment Percentage'!N20)*0.01/(1+$B$1)^N47</f>
        <v>0</v>
      </c>
      <c r="O22">
        <f>($B22*'Repayment Percentage'!O20)*0.01/(1+$B$1)^O47</f>
        <v>0</v>
      </c>
      <c r="P22">
        <f>($B22*'Repayment Percentage'!P20)*0.01/(1+$B$1)^P47</f>
        <v>0</v>
      </c>
      <c r="Q22">
        <f>($B22*'Repayment Percentage'!Q20)*0.01/(1+$B$1)^Q47</f>
        <v>0</v>
      </c>
      <c r="R22">
        <f>($B22*'Repayment Percentage'!R20)*0.01/(1+$B$1)^R47</f>
        <v>0</v>
      </c>
      <c r="S22">
        <f>($B22*'Repayment Percentage'!S20)*0.01/(1+$B$1)^S47</f>
        <v>0</v>
      </c>
      <c r="T22">
        <f>($B22*'Repayment Percentage'!T20)*0.01/(1+$B$1)^T47</f>
        <v>0</v>
      </c>
      <c r="U22">
        <f>($B22*'Repayment Percentage'!U20)*0.01/(1+$B$1)^U47</f>
        <v>4374971.0559394639</v>
      </c>
      <c r="V22">
        <f>($B22*'Repayment Percentage'!V20)*0.01/(1+$B$1)^V47</f>
        <v>8348596.1651622467</v>
      </c>
      <c r="W22">
        <f>($B22*'Repayment Percentage'!W20)*0.01/(1+$B$1)^W47</f>
        <v>3567273.3320847247</v>
      </c>
      <c r="X22">
        <f>($B22*'Repayment Percentage'!X20)*0.01/(1+$B$1)^X47</f>
        <v>2840307.6623058468</v>
      </c>
      <c r="Y22">
        <f>($B22*'Repayment Percentage'!Y20)*0.01/(1+$B$1)^Y47</f>
        <v>2234487.650642185</v>
      </c>
      <c r="Z22">
        <f>($B22*'Repayment Percentage'!Z20)*0.01/(1+$B$1)^Z47</f>
        <v>1742273.4849617095</v>
      </c>
      <c r="AA22">
        <f>($B22*'Repayment Percentage'!AA20)*0.01/(1+$B$1)^AA47</f>
        <v>1350740.7676059236</v>
      </c>
      <c r="AB22">
        <f>($B22*'Repayment Percentage'!AB20)*0.01/(1+$B$1)^AB47</f>
        <v>1044355.4682934928</v>
      </c>
      <c r="AC22">
        <f>($B22*'Repayment Percentage'!AC20)*0.01/(1+$B$1)^AC47</f>
        <v>807364.73529147462</v>
      </c>
      <c r="AD22">
        <f>($B22*'Repayment Percentage'!AD20)*0.01/(1+$B$1)^AD47</f>
        <v>625376.62011530984</v>
      </c>
      <c r="AE22">
        <f>($B22*'Repayment Percentage'!AE20)*0.01/(1+$B$1)^AE47</f>
        <v>486125.80508024408</v>
      </c>
      <c r="AF22">
        <f>($B22*'Repayment Percentage'!AF20)*0.01/(1+$B$1)^AF47</f>
        <v>379643.2989326797</v>
      </c>
      <c r="AG22">
        <f>($B22*'Repayment Percentage'!AG20)*0.01/(1+$B$1)^AG47</f>
        <v>305534.9236607732</v>
      </c>
      <c r="AH22">
        <f>($B22*'Repayment Percentage'!AH20)*0.01/(1+$B$1)^AH47</f>
        <v>241284.01368588765</v>
      </c>
      <c r="AI22">
        <f>($B22*'Repayment Percentage'!AI20)*0.01/(1+$B$1)^AI47</f>
        <v>191671.16872842505</v>
      </c>
      <c r="AJ22">
        <f>($B22*'Repayment Percentage'!AJ20)*0.01/(1+$B$1)^AJ47</f>
        <v>153143.48301192402</v>
      </c>
      <c r="AK22">
        <f>($B22*'Repayment Percentage'!AK20)*0.01/(1+$B$1)^AK47</f>
        <v>123031.13130379857</v>
      </c>
      <c r="AL22">
        <f>($B22*'Repayment Percentage'!AL20)*0.01/(1+$B$1)^AL47</f>
        <v>99329.388554621299</v>
      </c>
      <c r="AM22">
        <f>($B22*'Repayment Percentage'!AM20)*0.01/(1+$B$1)^AM47</f>
        <v>80530.785655754182</v>
      </c>
      <c r="AN22">
        <f>($B22*'Repayment Percentage'!AN20)*0.01/(1+$B$1)^AN47</f>
        <v>65498.280500769528</v>
      </c>
      <c r="AO22">
        <f>($B22*'Repayment Percentage'!AO20)*0.01/(1+$B$1)^AO47</f>
        <v>53370.481970759916</v>
      </c>
      <c r="AP22">
        <f>($B22*'Repayment Percentage'!AP20)*0.01/(1+$B$1)^AP47</f>
        <v>43491.245087517374</v>
      </c>
      <c r="AQ22">
        <f>($B22*'Repayment Percentage'!AQ20)*0.01/(1+$B$1)^AQ47</f>
        <v>35357.488837814824</v>
      </c>
      <c r="AR22">
        <f>($B22*'Repayment Percentage'!AR20)*0.01/(1+$B$1)^AR47</f>
        <v>28580.501994157927</v>
      </c>
      <c r="AS22">
        <f>($B22*'Repayment Percentage'!AS20)*0.01/(1+$B$1)^AS47</f>
        <v>23428.602353898459</v>
      </c>
      <c r="AT22">
        <f>($B22*'Repayment Percentage'!AT20)*0.01/(1+$B$1)^AT47</f>
        <v>18397.208964862148</v>
      </c>
      <c r="AU22">
        <f>($B22*'Repayment Percentage'!AU20)*0.01/(1+$B$1)^AU47</f>
        <v>14004.987684594786</v>
      </c>
      <c r="AV22">
        <f>($B22*'Repayment Percentage'!AV20)*0.01/(1+$B$1)^AV47</f>
        <v>10092.631673286121</v>
      </c>
      <c r="AW22">
        <f>($B22*'Repayment Percentage'!AW20)*0.01/(1+$B$1)^AW47</f>
        <v>6527.6717947872658</v>
      </c>
      <c r="AX22">
        <f>($B22*'Repayment Percentage'!AX20)*0.01/(1+$B$1)^AX47</f>
        <v>3196.8560991398972</v>
      </c>
      <c r="AY22">
        <f>($B22*'Repayment Percentage'!AY20)*0.01/(1+$B$1)^AY47</f>
        <v>0</v>
      </c>
      <c r="AZ22">
        <f t="shared" si="0"/>
        <v>12723567.221101711</v>
      </c>
      <c r="BA22" s="17">
        <f t="shared" si="1"/>
        <v>0.42592354999456855</v>
      </c>
      <c r="BB22">
        <f t="shared" si="2"/>
        <v>16574419.676876359</v>
      </c>
    </row>
    <row r="23" spans="1:54" x14ac:dyDescent="0.25">
      <c r="A23" s="19" t="s">
        <v>20</v>
      </c>
      <c r="B23" s="1">
        <v>30482978.52</v>
      </c>
      <c r="C23">
        <f>($B23*'Repayment Percentage'!C21)*0.01/(1+$B$1)^C48</f>
        <v>0</v>
      </c>
      <c r="D23">
        <f>($B23*'Repayment Percentage'!D21)*0.01/(1+$B$1)^D48</f>
        <v>0</v>
      </c>
      <c r="E23">
        <f>($B23*'Repayment Percentage'!E21)*0.01/(1+$B$1)^E48</f>
        <v>0</v>
      </c>
      <c r="F23">
        <f>($B23*'Repayment Percentage'!F21)*0.01/(1+$B$1)^F48</f>
        <v>0</v>
      </c>
      <c r="G23">
        <f>($B23*'Repayment Percentage'!G21)*0.01/(1+$B$1)^G48</f>
        <v>0</v>
      </c>
      <c r="H23">
        <f>($B23*'Repayment Percentage'!H21)*0.01/(1+$B$1)^H48</f>
        <v>0</v>
      </c>
      <c r="I23">
        <f>($B23*'Repayment Percentage'!I21)*0.01/(1+$B$1)^I48</f>
        <v>0</v>
      </c>
      <c r="J23">
        <f>($B23*'Repayment Percentage'!J21)*0.01/(1+$B$1)^J48</f>
        <v>0</v>
      </c>
      <c r="K23">
        <f>($B23*'Repayment Percentage'!K21)*0.01/(1+$B$1)^K48</f>
        <v>0</v>
      </c>
      <c r="L23">
        <f>($B23*'Repayment Percentage'!L21)*0.01/(1+$B$1)^L48</f>
        <v>0</v>
      </c>
      <c r="M23">
        <f>($B23*'Repayment Percentage'!M21)*0.01/(1+$B$1)^M48</f>
        <v>0</v>
      </c>
      <c r="N23">
        <f>($B23*'Repayment Percentage'!N21)*0.01/(1+$B$1)^N48</f>
        <v>0</v>
      </c>
      <c r="O23">
        <f>($B23*'Repayment Percentage'!O21)*0.01/(1+$B$1)^O48</f>
        <v>0</v>
      </c>
      <c r="P23">
        <f>($B23*'Repayment Percentage'!P21)*0.01/(1+$B$1)^P48</f>
        <v>0</v>
      </c>
      <c r="Q23">
        <f>($B23*'Repayment Percentage'!Q21)*0.01/(1+$B$1)^Q48</f>
        <v>0</v>
      </c>
      <c r="R23">
        <f>($B23*'Repayment Percentage'!R21)*0.01/(1+$B$1)^R48</f>
        <v>0</v>
      </c>
      <c r="S23">
        <f>($B23*'Repayment Percentage'!S21)*0.01/(1+$B$1)^S48</f>
        <v>0</v>
      </c>
      <c r="T23">
        <f>($B23*'Repayment Percentage'!T21)*0.01/(1+$B$1)^T48</f>
        <v>0</v>
      </c>
      <c r="U23">
        <f>($B23*'Repayment Percentage'!U21)*0.01/(1+$B$1)^U48</f>
        <v>0</v>
      </c>
      <c r="V23">
        <f>($B23*'Repayment Percentage'!V21)*0.01/(1+$B$1)^V48</f>
        <v>4364840.114021075</v>
      </c>
      <c r="W23">
        <f>($B23*'Repayment Percentage'!W21)*0.01/(1+$B$1)^W48</f>
        <v>8711735.4793285523</v>
      </c>
      <c r="X23">
        <f>($B23*'Repayment Percentage'!X21)*0.01/(1+$B$1)^X48</f>
        <v>3706161.2128571821</v>
      </c>
      <c r="Y23">
        <f>($B23*'Repayment Percentage'!Y21)*0.01/(1+$B$1)^Y48</f>
        <v>2934644.4242390106</v>
      </c>
      <c r="Z23">
        <f>($B23*'Repayment Percentage'!Z21)*0.01/(1+$B$1)^Z48</f>
        <v>2294591.1230935738</v>
      </c>
      <c r="AA23">
        <f>($B23*'Repayment Percentage'!AA21)*0.01/(1+$B$1)^AA48</f>
        <v>1777495.9848198376</v>
      </c>
      <c r="AB23">
        <f>($B23*'Repayment Percentage'!AB21)*0.01/(1+$B$1)^AB48</f>
        <v>1368837.0455128467</v>
      </c>
      <c r="AC23">
        <f>($B23*'Repayment Percentage'!AC21)*0.01/(1+$B$1)^AC48</f>
        <v>1051285.3945420231</v>
      </c>
      <c r="AD23">
        <f>($B23*'Repayment Percentage'!AD21)*0.01/(1+$B$1)^AD48</f>
        <v>807426.23574423243</v>
      </c>
      <c r="AE23">
        <f>($B23*'Repayment Percentage'!AE21)*0.01/(1+$B$1)^AE48</f>
        <v>621507.98326246964</v>
      </c>
      <c r="AF23">
        <f>($B23*'Repayment Percentage'!AF21)*0.01/(1+$B$1)^AF48</f>
        <v>480244.97552004037</v>
      </c>
      <c r="AG23">
        <f>($B23*'Repayment Percentage'!AG21)*0.01/(1+$B$1)^AG48</f>
        <v>372948.96162022976</v>
      </c>
      <c r="AH23">
        <f>($B23*'Repayment Percentage'!AH21)*0.01/(1+$B$1)^AH48</f>
        <v>298572.22456036106</v>
      </c>
      <c r="AI23">
        <f>($B23*'Repayment Percentage'!AI21)*0.01/(1+$B$1)^AI48</f>
        <v>234631.95618383461</v>
      </c>
      <c r="AJ23">
        <f>($B23*'Repayment Percentage'!AJ21)*0.01/(1+$B$1)^AJ48</f>
        <v>185540.01995505721</v>
      </c>
      <c r="AK23">
        <f>($B23*'Repayment Percentage'!AK21)*0.01/(1+$B$1)^AK48</f>
        <v>147621.34915458705</v>
      </c>
      <c r="AL23">
        <f>($B23*'Repayment Percentage'!AL21)*0.01/(1+$B$1)^AL48</f>
        <v>118134.87487890589</v>
      </c>
      <c r="AM23">
        <f>($B23*'Repayment Percentage'!AM21)*0.01/(1+$B$1)^AM48</f>
        <v>95036.59225296315</v>
      </c>
      <c r="AN23">
        <f>($B23*'Repayment Percentage'!AN21)*0.01/(1+$B$1)^AN48</f>
        <v>76799.368139972052</v>
      </c>
      <c r="AO23">
        <f>($B23*'Repayment Percentage'!AO21)*0.01/(1+$B$1)^AO48</f>
        <v>62278.23196110248</v>
      </c>
      <c r="AP23">
        <f>($B23*'Repayment Percentage'!AP21)*0.01/(1+$B$1)^AP48</f>
        <v>50610.656735478282</v>
      </c>
      <c r="AQ23">
        <f>($B23*'Repayment Percentage'!AQ21)*0.01/(1+$B$1)^AQ48</f>
        <v>41143.105187914727</v>
      </c>
      <c r="AR23">
        <f>($B23*'Repayment Percentage'!AR21)*0.01/(1+$B$1)^AR48</f>
        <v>33377.002371373019</v>
      </c>
      <c r="AS23">
        <f>($B23*'Repayment Percentage'!AS21)*0.01/(1+$B$1)^AS48</f>
        <v>26928.9526944998</v>
      </c>
      <c r="AT23">
        <f>($B23*'Repayment Percentage'!AT21)*0.01/(1+$B$1)^AT48</f>
        <v>22038.885044274415</v>
      </c>
      <c r="AU23">
        <f>($B23*'Repayment Percentage'!AU21)*0.01/(1+$B$1)^AU48</f>
        <v>17282.074803404528</v>
      </c>
      <c r="AV23">
        <f>($B23*'Repayment Percentage'!AV21)*0.01/(1+$B$1)^AV48</f>
        <v>13141.101345630474</v>
      </c>
      <c r="AW23">
        <f>($B23*'Repayment Percentage'!AW21)*0.01/(1+$B$1)^AW48</f>
        <v>9461.5092295495924</v>
      </c>
      <c r="AX23">
        <f>($B23*'Repayment Percentage'!AX21)*0.01/(1+$B$1)^AX48</f>
        <v>6115.3417416659531</v>
      </c>
      <c r="AY23">
        <f>($B23*'Repayment Percentage'!AY21)*0.01/(1+$B$1)^AY48</f>
        <v>2993.5679262838794</v>
      </c>
      <c r="AZ23">
        <f t="shared" si="0"/>
        <v>4364840.114021075</v>
      </c>
      <c r="BA23" s="17">
        <f t="shared" si="1"/>
        <v>0.14318942327624862</v>
      </c>
      <c r="BB23">
        <f t="shared" si="2"/>
        <v>25568585.634706859</v>
      </c>
    </row>
    <row r="29" spans="1:54" x14ac:dyDescent="0.25">
      <c r="C29">
        <v>1</v>
      </c>
      <c r="D29">
        <v>2</v>
      </c>
      <c r="E29">
        <v>3</v>
      </c>
      <c r="F29">
        <v>4</v>
      </c>
      <c r="G29">
        <v>5</v>
      </c>
      <c r="H29">
        <v>6</v>
      </c>
      <c r="I29">
        <v>7</v>
      </c>
      <c r="J29">
        <v>8</v>
      </c>
      <c r="K29">
        <v>9</v>
      </c>
      <c r="L29">
        <v>10</v>
      </c>
      <c r="M29">
        <v>11</v>
      </c>
      <c r="N29">
        <v>12</v>
      </c>
      <c r="O29">
        <v>1</v>
      </c>
      <c r="P29">
        <v>2</v>
      </c>
      <c r="Q29">
        <v>3</v>
      </c>
      <c r="R29">
        <v>4</v>
      </c>
      <c r="S29">
        <v>5</v>
      </c>
      <c r="T29">
        <v>6</v>
      </c>
      <c r="U29">
        <v>7</v>
      </c>
      <c r="V29">
        <v>8</v>
      </c>
      <c r="W29">
        <v>9</v>
      </c>
      <c r="X29">
        <v>10</v>
      </c>
      <c r="Y29">
        <v>11</v>
      </c>
      <c r="Z29">
        <v>12</v>
      </c>
      <c r="AA29">
        <v>1</v>
      </c>
      <c r="AB29">
        <v>2</v>
      </c>
      <c r="AC29">
        <v>3</v>
      </c>
      <c r="AD29">
        <v>4</v>
      </c>
      <c r="AE29">
        <v>5</v>
      </c>
      <c r="AF29">
        <v>6</v>
      </c>
      <c r="AG29">
        <v>7</v>
      </c>
      <c r="AH29">
        <v>8</v>
      </c>
      <c r="AI29">
        <v>9</v>
      </c>
      <c r="AJ29">
        <v>10</v>
      </c>
      <c r="AK29">
        <v>11</v>
      </c>
      <c r="AL29">
        <v>12</v>
      </c>
      <c r="AM29">
        <v>1</v>
      </c>
      <c r="AN29">
        <v>2</v>
      </c>
      <c r="AO29">
        <v>3</v>
      </c>
      <c r="AP29">
        <v>4</v>
      </c>
      <c r="AQ29">
        <v>5</v>
      </c>
      <c r="AR29">
        <v>6</v>
      </c>
      <c r="AS29">
        <v>7</v>
      </c>
      <c r="AT29">
        <v>8</v>
      </c>
      <c r="AU29">
        <v>9</v>
      </c>
      <c r="AV29">
        <v>10</v>
      </c>
      <c r="AW29">
        <v>11</v>
      </c>
      <c r="AX29">
        <v>12</v>
      </c>
      <c r="AY29">
        <v>1</v>
      </c>
    </row>
    <row r="30" spans="1:54" x14ac:dyDescent="0.25">
      <c r="D30">
        <v>1</v>
      </c>
      <c r="E30">
        <v>2</v>
      </c>
      <c r="F30">
        <v>3</v>
      </c>
      <c r="G30">
        <v>4</v>
      </c>
      <c r="H30">
        <v>5</v>
      </c>
      <c r="I30">
        <v>6</v>
      </c>
      <c r="J30">
        <v>7</v>
      </c>
      <c r="K30">
        <v>8</v>
      </c>
      <c r="L30">
        <v>9</v>
      </c>
      <c r="M30">
        <v>10</v>
      </c>
      <c r="N30">
        <v>11</v>
      </c>
      <c r="O30">
        <v>12</v>
      </c>
      <c r="P30">
        <v>1</v>
      </c>
      <c r="Q30">
        <v>2</v>
      </c>
      <c r="R30">
        <v>3</v>
      </c>
      <c r="S30">
        <v>4</v>
      </c>
      <c r="T30">
        <v>5</v>
      </c>
      <c r="U30">
        <v>6</v>
      </c>
      <c r="V30">
        <v>7</v>
      </c>
      <c r="W30">
        <v>8</v>
      </c>
      <c r="X30">
        <v>9</v>
      </c>
      <c r="Y30">
        <v>10</v>
      </c>
      <c r="Z30">
        <v>11</v>
      </c>
      <c r="AA30">
        <v>12</v>
      </c>
      <c r="AB30">
        <v>1</v>
      </c>
      <c r="AC30">
        <v>2</v>
      </c>
      <c r="AD30">
        <v>3</v>
      </c>
      <c r="AE30">
        <v>4</v>
      </c>
      <c r="AF30">
        <v>5</v>
      </c>
      <c r="AG30">
        <v>6</v>
      </c>
      <c r="AH30">
        <v>7</v>
      </c>
      <c r="AI30">
        <v>8</v>
      </c>
      <c r="AJ30">
        <v>9</v>
      </c>
      <c r="AK30">
        <v>10</v>
      </c>
      <c r="AL30">
        <v>11</v>
      </c>
      <c r="AM30">
        <v>12</v>
      </c>
      <c r="AN30">
        <v>1</v>
      </c>
      <c r="AO30">
        <v>2</v>
      </c>
      <c r="AP30">
        <v>3</v>
      </c>
      <c r="AQ30">
        <v>4</v>
      </c>
      <c r="AR30">
        <v>5</v>
      </c>
      <c r="AS30">
        <v>6</v>
      </c>
      <c r="AT30">
        <v>7</v>
      </c>
      <c r="AU30">
        <v>8</v>
      </c>
      <c r="AV30">
        <v>9</v>
      </c>
      <c r="AW30">
        <v>10</v>
      </c>
      <c r="AX30">
        <v>11</v>
      </c>
      <c r="AY30">
        <v>12</v>
      </c>
      <c r="AZ30">
        <v>1</v>
      </c>
    </row>
    <row r="31" spans="1:54" x14ac:dyDescent="0.25">
      <c r="E31">
        <v>1</v>
      </c>
      <c r="F31">
        <v>2</v>
      </c>
      <c r="G31">
        <v>3</v>
      </c>
      <c r="H31">
        <v>4</v>
      </c>
      <c r="I31">
        <v>5</v>
      </c>
      <c r="J31">
        <v>6</v>
      </c>
      <c r="K31">
        <v>7</v>
      </c>
      <c r="L31">
        <v>8</v>
      </c>
      <c r="M31">
        <v>9</v>
      </c>
      <c r="N31">
        <v>10</v>
      </c>
      <c r="O31">
        <v>11</v>
      </c>
      <c r="P31">
        <v>12</v>
      </c>
      <c r="Q31">
        <v>1</v>
      </c>
      <c r="R31">
        <v>2</v>
      </c>
      <c r="S31">
        <v>3</v>
      </c>
      <c r="T31">
        <v>4</v>
      </c>
      <c r="U31">
        <v>5</v>
      </c>
      <c r="V31">
        <v>6</v>
      </c>
      <c r="W31">
        <v>7</v>
      </c>
      <c r="X31">
        <v>8</v>
      </c>
      <c r="Y31">
        <v>9</v>
      </c>
      <c r="Z31">
        <v>10</v>
      </c>
      <c r="AA31">
        <v>11</v>
      </c>
      <c r="AB31">
        <v>12</v>
      </c>
      <c r="AC31">
        <v>1</v>
      </c>
      <c r="AD31">
        <v>2</v>
      </c>
      <c r="AE31">
        <v>3</v>
      </c>
      <c r="AF31">
        <v>4</v>
      </c>
      <c r="AG31">
        <v>5</v>
      </c>
      <c r="AH31">
        <v>6</v>
      </c>
      <c r="AI31">
        <v>7</v>
      </c>
      <c r="AJ31">
        <v>8</v>
      </c>
      <c r="AK31">
        <v>9</v>
      </c>
      <c r="AL31">
        <v>10</v>
      </c>
      <c r="AM31">
        <v>11</v>
      </c>
      <c r="AN31">
        <v>12</v>
      </c>
      <c r="AO31">
        <v>1</v>
      </c>
      <c r="AP31">
        <v>2</v>
      </c>
      <c r="AQ31">
        <v>3</v>
      </c>
      <c r="AR31">
        <v>4</v>
      </c>
      <c r="AS31">
        <v>5</v>
      </c>
      <c r="AT31">
        <v>6</v>
      </c>
      <c r="AU31">
        <v>7</v>
      </c>
      <c r="AV31">
        <v>8</v>
      </c>
      <c r="AW31">
        <v>9</v>
      </c>
      <c r="AX31">
        <v>10</v>
      </c>
      <c r="AY31">
        <v>11</v>
      </c>
      <c r="AZ31">
        <v>12</v>
      </c>
      <c r="BA31">
        <v>1</v>
      </c>
    </row>
    <row r="32" spans="1:54" x14ac:dyDescent="0.25"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</v>
      </c>
      <c r="S32">
        <v>2</v>
      </c>
      <c r="T32">
        <v>3</v>
      </c>
      <c r="U32">
        <v>4</v>
      </c>
      <c r="V32">
        <v>5</v>
      </c>
      <c r="W32">
        <v>6</v>
      </c>
      <c r="X32">
        <v>7</v>
      </c>
      <c r="Y32">
        <v>8</v>
      </c>
      <c r="Z32">
        <v>9</v>
      </c>
      <c r="AA32">
        <v>10</v>
      </c>
      <c r="AB32">
        <v>11</v>
      </c>
      <c r="AC32">
        <v>12</v>
      </c>
      <c r="AD32">
        <v>1</v>
      </c>
      <c r="AE32">
        <v>2</v>
      </c>
      <c r="AF32">
        <v>3</v>
      </c>
      <c r="AG32">
        <v>4</v>
      </c>
      <c r="AH32">
        <v>5</v>
      </c>
      <c r="AI32">
        <v>6</v>
      </c>
      <c r="AJ32">
        <v>7</v>
      </c>
      <c r="AK32">
        <v>8</v>
      </c>
      <c r="AL32">
        <v>9</v>
      </c>
      <c r="AM32">
        <v>10</v>
      </c>
      <c r="AN32">
        <v>11</v>
      </c>
      <c r="AO32">
        <v>12</v>
      </c>
      <c r="AP32">
        <v>1</v>
      </c>
      <c r="AQ32">
        <v>2</v>
      </c>
      <c r="AR32">
        <v>3</v>
      </c>
      <c r="AS32">
        <v>4</v>
      </c>
      <c r="AT32">
        <v>5</v>
      </c>
      <c r="AU32">
        <v>6</v>
      </c>
      <c r="AV32">
        <v>7</v>
      </c>
      <c r="AW32">
        <v>8</v>
      </c>
      <c r="AX32">
        <v>9</v>
      </c>
      <c r="AY32">
        <v>10</v>
      </c>
      <c r="AZ32">
        <v>11</v>
      </c>
      <c r="BA32">
        <v>12</v>
      </c>
      <c r="BB32">
        <v>1</v>
      </c>
    </row>
    <row r="33" spans="7:70" x14ac:dyDescent="0.25">
      <c r="G33">
        <v>1</v>
      </c>
      <c r="H33">
        <v>2</v>
      </c>
      <c r="I33">
        <v>3</v>
      </c>
      <c r="J33">
        <v>4</v>
      </c>
      <c r="K33">
        <v>5</v>
      </c>
      <c r="L33">
        <v>6</v>
      </c>
      <c r="M33">
        <v>7</v>
      </c>
      <c r="N33">
        <v>8</v>
      </c>
      <c r="O33">
        <v>9</v>
      </c>
      <c r="P33">
        <v>10</v>
      </c>
      <c r="Q33">
        <v>11</v>
      </c>
      <c r="R33">
        <v>12</v>
      </c>
      <c r="S33">
        <v>1</v>
      </c>
      <c r="T33">
        <v>2</v>
      </c>
      <c r="U33">
        <v>3</v>
      </c>
      <c r="V33">
        <v>4</v>
      </c>
      <c r="W33">
        <v>5</v>
      </c>
      <c r="X33">
        <v>6</v>
      </c>
      <c r="Y33">
        <v>7</v>
      </c>
      <c r="Z33">
        <v>8</v>
      </c>
      <c r="AA33">
        <v>9</v>
      </c>
      <c r="AB33">
        <v>10</v>
      </c>
      <c r="AC33">
        <v>11</v>
      </c>
      <c r="AD33">
        <v>12</v>
      </c>
      <c r="AE33">
        <v>1</v>
      </c>
      <c r="AF33">
        <v>2</v>
      </c>
      <c r="AG33">
        <v>3</v>
      </c>
      <c r="AH33">
        <v>4</v>
      </c>
      <c r="AI33">
        <v>5</v>
      </c>
      <c r="AJ33">
        <v>6</v>
      </c>
      <c r="AK33">
        <v>7</v>
      </c>
      <c r="AL33">
        <v>8</v>
      </c>
      <c r="AM33">
        <v>9</v>
      </c>
      <c r="AN33">
        <v>10</v>
      </c>
      <c r="AO33">
        <v>11</v>
      </c>
      <c r="AP33">
        <v>12</v>
      </c>
      <c r="AQ33">
        <v>1</v>
      </c>
      <c r="AR33">
        <v>2</v>
      </c>
      <c r="AS33">
        <v>3</v>
      </c>
      <c r="AT33">
        <v>4</v>
      </c>
      <c r="AU33">
        <v>5</v>
      </c>
      <c r="AV33">
        <v>6</v>
      </c>
      <c r="AW33">
        <v>7</v>
      </c>
      <c r="AX33">
        <v>8</v>
      </c>
      <c r="AY33">
        <v>9</v>
      </c>
      <c r="AZ33">
        <v>10</v>
      </c>
      <c r="BA33">
        <v>11</v>
      </c>
      <c r="BB33">
        <v>12</v>
      </c>
      <c r="BC33">
        <v>1</v>
      </c>
    </row>
    <row r="34" spans="7:70" x14ac:dyDescent="0.25">
      <c r="H34">
        <v>1</v>
      </c>
      <c r="I34">
        <v>2</v>
      </c>
      <c r="J34">
        <v>3</v>
      </c>
      <c r="K34">
        <v>4</v>
      </c>
      <c r="L34">
        <v>5</v>
      </c>
      <c r="M34">
        <v>6</v>
      </c>
      <c r="N34">
        <v>7</v>
      </c>
      <c r="O34">
        <v>8</v>
      </c>
      <c r="P34">
        <v>9</v>
      </c>
      <c r="Q34">
        <v>10</v>
      </c>
      <c r="R34">
        <v>11</v>
      </c>
      <c r="S34">
        <v>12</v>
      </c>
      <c r="T34">
        <v>1</v>
      </c>
      <c r="U34">
        <v>2</v>
      </c>
      <c r="V34">
        <v>3</v>
      </c>
      <c r="W34">
        <v>4</v>
      </c>
      <c r="X34">
        <v>5</v>
      </c>
      <c r="Y34">
        <v>6</v>
      </c>
      <c r="Z34">
        <v>7</v>
      </c>
      <c r="AA34">
        <v>8</v>
      </c>
      <c r="AB34">
        <v>9</v>
      </c>
      <c r="AC34">
        <v>10</v>
      </c>
      <c r="AD34">
        <v>11</v>
      </c>
      <c r="AE34">
        <v>12</v>
      </c>
      <c r="AF34">
        <v>1</v>
      </c>
      <c r="AG34">
        <v>2</v>
      </c>
      <c r="AH34">
        <v>3</v>
      </c>
      <c r="AI34">
        <v>4</v>
      </c>
      <c r="AJ34">
        <v>5</v>
      </c>
      <c r="AK34">
        <v>6</v>
      </c>
      <c r="AL34">
        <v>7</v>
      </c>
      <c r="AM34">
        <v>8</v>
      </c>
      <c r="AN34">
        <v>9</v>
      </c>
      <c r="AO34">
        <v>10</v>
      </c>
      <c r="AP34">
        <v>11</v>
      </c>
      <c r="AQ34">
        <v>12</v>
      </c>
      <c r="AR34">
        <v>1</v>
      </c>
      <c r="AS34">
        <v>2</v>
      </c>
      <c r="AT34">
        <v>3</v>
      </c>
      <c r="AU34">
        <v>4</v>
      </c>
      <c r="AV34">
        <v>5</v>
      </c>
      <c r="AW34">
        <v>6</v>
      </c>
      <c r="AX34">
        <v>7</v>
      </c>
      <c r="AY34">
        <v>8</v>
      </c>
      <c r="AZ34">
        <v>9</v>
      </c>
      <c r="BA34">
        <v>10</v>
      </c>
      <c r="BB34">
        <v>11</v>
      </c>
      <c r="BC34">
        <v>12</v>
      </c>
      <c r="BD34">
        <v>1</v>
      </c>
    </row>
    <row r="35" spans="7:70" x14ac:dyDescent="0.25">
      <c r="I35">
        <v>1</v>
      </c>
      <c r="J35">
        <v>2</v>
      </c>
      <c r="K35">
        <v>3</v>
      </c>
      <c r="L35">
        <v>4</v>
      </c>
      <c r="M35">
        <v>5</v>
      </c>
      <c r="N35">
        <v>6</v>
      </c>
      <c r="O35">
        <v>7</v>
      </c>
      <c r="P35">
        <v>8</v>
      </c>
      <c r="Q35">
        <v>9</v>
      </c>
      <c r="R35">
        <v>10</v>
      </c>
      <c r="S35">
        <v>11</v>
      </c>
      <c r="T35">
        <v>12</v>
      </c>
      <c r="U35">
        <v>1</v>
      </c>
      <c r="V35">
        <v>2</v>
      </c>
      <c r="W35">
        <v>3</v>
      </c>
      <c r="X35">
        <v>4</v>
      </c>
      <c r="Y35">
        <v>5</v>
      </c>
      <c r="Z35">
        <v>6</v>
      </c>
      <c r="AA35">
        <v>7</v>
      </c>
      <c r="AB35">
        <v>8</v>
      </c>
      <c r="AC35">
        <v>9</v>
      </c>
      <c r="AD35">
        <v>10</v>
      </c>
      <c r="AE35">
        <v>11</v>
      </c>
      <c r="AF35">
        <v>12</v>
      </c>
      <c r="AG35">
        <v>1</v>
      </c>
      <c r="AH35">
        <v>2</v>
      </c>
      <c r="AI35">
        <v>3</v>
      </c>
      <c r="AJ35">
        <v>4</v>
      </c>
      <c r="AK35">
        <v>5</v>
      </c>
      <c r="AL35">
        <v>6</v>
      </c>
      <c r="AM35">
        <v>7</v>
      </c>
      <c r="AN35">
        <v>8</v>
      </c>
      <c r="AO35">
        <v>9</v>
      </c>
      <c r="AP35">
        <v>10</v>
      </c>
      <c r="AQ35">
        <v>11</v>
      </c>
      <c r="AR35">
        <v>12</v>
      </c>
      <c r="AS35">
        <v>1</v>
      </c>
      <c r="AT35">
        <v>2</v>
      </c>
      <c r="AU35">
        <v>3</v>
      </c>
      <c r="AV35">
        <v>4</v>
      </c>
      <c r="AW35">
        <v>5</v>
      </c>
      <c r="AX35">
        <v>6</v>
      </c>
      <c r="AY35">
        <v>7</v>
      </c>
      <c r="AZ35">
        <v>8</v>
      </c>
      <c r="BA35">
        <v>9</v>
      </c>
      <c r="BB35">
        <v>10</v>
      </c>
      <c r="BC35">
        <v>11</v>
      </c>
      <c r="BD35">
        <v>12</v>
      </c>
      <c r="BE35">
        <v>1</v>
      </c>
    </row>
    <row r="36" spans="7:70" x14ac:dyDescent="0.25">
      <c r="J36">
        <v>1</v>
      </c>
      <c r="K36">
        <v>2</v>
      </c>
      <c r="L36">
        <v>3</v>
      </c>
      <c r="M36">
        <v>4</v>
      </c>
      <c r="N36">
        <v>5</v>
      </c>
      <c r="O36">
        <v>6</v>
      </c>
      <c r="P36">
        <v>7</v>
      </c>
      <c r="Q36">
        <v>8</v>
      </c>
      <c r="R36">
        <v>9</v>
      </c>
      <c r="S36">
        <v>10</v>
      </c>
      <c r="T36">
        <v>11</v>
      </c>
      <c r="U36">
        <v>12</v>
      </c>
      <c r="V36">
        <v>1</v>
      </c>
      <c r="W36">
        <v>2</v>
      </c>
      <c r="X36">
        <v>3</v>
      </c>
      <c r="Y36">
        <v>4</v>
      </c>
      <c r="Z36">
        <v>5</v>
      </c>
      <c r="AA36">
        <v>6</v>
      </c>
      <c r="AB36">
        <v>7</v>
      </c>
      <c r="AC36">
        <v>8</v>
      </c>
      <c r="AD36">
        <v>9</v>
      </c>
      <c r="AE36">
        <v>10</v>
      </c>
      <c r="AF36">
        <v>11</v>
      </c>
      <c r="AG36">
        <v>12</v>
      </c>
      <c r="AH36">
        <v>1</v>
      </c>
      <c r="AI36">
        <v>2</v>
      </c>
      <c r="AJ36">
        <v>3</v>
      </c>
      <c r="AK36">
        <v>4</v>
      </c>
      <c r="AL36">
        <v>5</v>
      </c>
      <c r="AM36">
        <v>6</v>
      </c>
      <c r="AN36">
        <v>7</v>
      </c>
      <c r="AO36">
        <v>8</v>
      </c>
      <c r="AP36">
        <v>9</v>
      </c>
      <c r="AQ36">
        <v>10</v>
      </c>
      <c r="AR36">
        <v>11</v>
      </c>
      <c r="AS36">
        <v>12</v>
      </c>
      <c r="AT36">
        <v>1</v>
      </c>
      <c r="AU36">
        <v>2</v>
      </c>
      <c r="AV36">
        <v>3</v>
      </c>
      <c r="AW36">
        <v>4</v>
      </c>
      <c r="AX36">
        <v>5</v>
      </c>
      <c r="AY36">
        <v>6</v>
      </c>
      <c r="AZ36">
        <v>7</v>
      </c>
      <c r="BA36">
        <v>8</v>
      </c>
      <c r="BB36">
        <v>9</v>
      </c>
      <c r="BC36">
        <v>10</v>
      </c>
      <c r="BD36">
        <v>11</v>
      </c>
      <c r="BE36">
        <v>12</v>
      </c>
      <c r="BF36">
        <v>1</v>
      </c>
    </row>
    <row r="37" spans="7:70" x14ac:dyDescent="0.25">
      <c r="K37">
        <v>1</v>
      </c>
      <c r="L37">
        <v>2</v>
      </c>
      <c r="M37">
        <v>3</v>
      </c>
      <c r="N37">
        <v>4</v>
      </c>
      <c r="O37">
        <v>5</v>
      </c>
      <c r="P37">
        <v>6</v>
      </c>
      <c r="Q37">
        <v>7</v>
      </c>
      <c r="R37">
        <v>8</v>
      </c>
      <c r="S37">
        <v>9</v>
      </c>
      <c r="T37">
        <v>10</v>
      </c>
      <c r="U37">
        <v>11</v>
      </c>
      <c r="V37">
        <v>12</v>
      </c>
      <c r="W37">
        <v>1</v>
      </c>
      <c r="X37">
        <v>2</v>
      </c>
      <c r="Y37">
        <v>3</v>
      </c>
      <c r="Z37">
        <v>4</v>
      </c>
      <c r="AA37">
        <v>5</v>
      </c>
      <c r="AB37">
        <v>6</v>
      </c>
      <c r="AC37">
        <v>7</v>
      </c>
      <c r="AD37">
        <v>8</v>
      </c>
      <c r="AE37">
        <v>9</v>
      </c>
      <c r="AF37">
        <v>10</v>
      </c>
      <c r="AG37">
        <v>11</v>
      </c>
      <c r="AH37">
        <v>12</v>
      </c>
      <c r="AI37">
        <v>1</v>
      </c>
      <c r="AJ37">
        <v>2</v>
      </c>
      <c r="AK37">
        <v>3</v>
      </c>
      <c r="AL37">
        <v>4</v>
      </c>
      <c r="AM37">
        <v>5</v>
      </c>
      <c r="AN37">
        <v>6</v>
      </c>
      <c r="AO37">
        <v>7</v>
      </c>
      <c r="AP37">
        <v>8</v>
      </c>
      <c r="AQ37">
        <v>9</v>
      </c>
      <c r="AR37">
        <v>10</v>
      </c>
      <c r="AS37">
        <v>11</v>
      </c>
      <c r="AT37">
        <v>12</v>
      </c>
      <c r="AU37">
        <v>1</v>
      </c>
      <c r="AV37">
        <v>2</v>
      </c>
      <c r="AW37">
        <v>3</v>
      </c>
      <c r="AX37">
        <v>4</v>
      </c>
      <c r="AY37">
        <v>5</v>
      </c>
      <c r="AZ37">
        <v>6</v>
      </c>
      <c r="BA37">
        <v>7</v>
      </c>
      <c r="BB37">
        <v>8</v>
      </c>
      <c r="BC37">
        <v>9</v>
      </c>
      <c r="BD37">
        <v>10</v>
      </c>
      <c r="BE37">
        <v>11</v>
      </c>
      <c r="BF37">
        <v>12</v>
      </c>
      <c r="BG37">
        <v>1</v>
      </c>
    </row>
    <row r="38" spans="7:70" x14ac:dyDescent="0.25">
      <c r="L38">
        <v>1</v>
      </c>
      <c r="M38">
        <v>2</v>
      </c>
      <c r="N38">
        <v>3</v>
      </c>
      <c r="O38">
        <v>4</v>
      </c>
      <c r="P38">
        <v>5</v>
      </c>
      <c r="Q38">
        <v>6</v>
      </c>
      <c r="R38">
        <v>7</v>
      </c>
      <c r="S38">
        <v>8</v>
      </c>
      <c r="T38">
        <v>9</v>
      </c>
      <c r="U38">
        <v>10</v>
      </c>
      <c r="V38">
        <v>11</v>
      </c>
      <c r="W38">
        <v>12</v>
      </c>
      <c r="X38">
        <v>1</v>
      </c>
      <c r="Y38">
        <v>2</v>
      </c>
      <c r="Z38">
        <v>3</v>
      </c>
      <c r="AA38">
        <v>4</v>
      </c>
      <c r="AB38">
        <v>5</v>
      </c>
      <c r="AC38">
        <v>6</v>
      </c>
      <c r="AD38">
        <v>7</v>
      </c>
      <c r="AE38">
        <v>8</v>
      </c>
      <c r="AF38">
        <v>9</v>
      </c>
      <c r="AG38">
        <v>10</v>
      </c>
      <c r="AH38">
        <v>11</v>
      </c>
      <c r="AI38">
        <v>12</v>
      </c>
      <c r="AJ38">
        <v>1</v>
      </c>
      <c r="AK38">
        <v>2</v>
      </c>
      <c r="AL38">
        <v>3</v>
      </c>
      <c r="AM38">
        <v>4</v>
      </c>
      <c r="AN38">
        <v>5</v>
      </c>
      <c r="AO38">
        <v>6</v>
      </c>
      <c r="AP38">
        <v>7</v>
      </c>
      <c r="AQ38">
        <v>8</v>
      </c>
      <c r="AR38">
        <v>9</v>
      </c>
      <c r="AS38">
        <v>10</v>
      </c>
      <c r="AT38">
        <v>11</v>
      </c>
      <c r="AU38">
        <v>12</v>
      </c>
      <c r="AV38">
        <v>1</v>
      </c>
      <c r="AW38">
        <v>2</v>
      </c>
      <c r="AX38">
        <v>3</v>
      </c>
      <c r="AY38">
        <v>4</v>
      </c>
      <c r="AZ38">
        <v>5</v>
      </c>
      <c r="BA38">
        <v>6</v>
      </c>
      <c r="BB38">
        <v>7</v>
      </c>
      <c r="BC38">
        <v>8</v>
      </c>
      <c r="BD38">
        <v>9</v>
      </c>
      <c r="BE38">
        <v>10</v>
      </c>
      <c r="BF38">
        <v>11</v>
      </c>
      <c r="BG38">
        <v>12</v>
      </c>
      <c r="BH38">
        <v>1</v>
      </c>
    </row>
    <row r="39" spans="7:70" x14ac:dyDescent="0.25">
      <c r="M39">
        <v>1</v>
      </c>
      <c r="N39">
        <v>2</v>
      </c>
      <c r="O39">
        <v>3</v>
      </c>
      <c r="P39">
        <v>4</v>
      </c>
      <c r="Q39">
        <v>5</v>
      </c>
      <c r="R39">
        <v>6</v>
      </c>
      <c r="S39">
        <v>7</v>
      </c>
      <c r="T39">
        <v>8</v>
      </c>
      <c r="U39">
        <v>9</v>
      </c>
      <c r="V39">
        <v>10</v>
      </c>
      <c r="W39">
        <v>11</v>
      </c>
      <c r="X39">
        <v>12</v>
      </c>
      <c r="Y39">
        <v>1</v>
      </c>
      <c r="Z39">
        <v>2</v>
      </c>
      <c r="AA39">
        <v>3</v>
      </c>
      <c r="AB39">
        <v>4</v>
      </c>
      <c r="AC39">
        <v>5</v>
      </c>
      <c r="AD39">
        <v>6</v>
      </c>
      <c r="AE39">
        <v>7</v>
      </c>
      <c r="AF39">
        <v>8</v>
      </c>
      <c r="AG39">
        <v>9</v>
      </c>
      <c r="AH39">
        <v>10</v>
      </c>
      <c r="AI39">
        <v>11</v>
      </c>
      <c r="AJ39">
        <v>12</v>
      </c>
      <c r="AK39">
        <v>1</v>
      </c>
      <c r="AL39">
        <v>2</v>
      </c>
      <c r="AM39">
        <v>3</v>
      </c>
      <c r="AN39">
        <v>4</v>
      </c>
      <c r="AO39">
        <v>5</v>
      </c>
      <c r="AP39">
        <v>6</v>
      </c>
      <c r="AQ39">
        <v>7</v>
      </c>
      <c r="AR39">
        <v>8</v>
      </c>
      <c r="AS39">
        <v>9</v>
      </c>
      <c r="AT39">
        <v>10</v>
      </c>
      <c r="AU39">
        <v>11</v>
      </c>
      <c r="AV39">
        <v>12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v>7</v>
      </c>
      <c r="BD39">
        <v>8</v>
      </c>
      <c r="BE39">
        <v>9</v>
      </c>
      <c r="BF39">
        <v>10</v>
      </c>
      <c r="BG39">
        <v>11</v>
      </c>
      <c r="BH39">
        <v>12</v>
      </c>
      <c r="BI39">
        <v>1</v>
      </c>
    </row>
    <row r="40" spans="7:70" x14ac:dyDescent="0.25">
      <c r="N40">
        <v>1</v>
      </c>
      <c r="O40">
        <v>2</v>
      </c>
      <c r="P40">
        <v>3</v>
      </c>
      <c r="Q40">
        <v>4</v>
      </c>
      <c r="R40">
        <v>5</v>
      </c>
      <c r="S40">
        <v>6</v>
      </c>
      <c r="T40">
        <v>7</v>
      </c>
      <c r="U40">
        <v>8</v>
      </c>
      <c r="V40">
        <v>9</v>
      </c>
      <c r="W40">
        <v>10</v>
      </c>
      <c r="X40">
        <v>11</v>
      </c>
      <c r="Y40">
        <v>12</v>
      </c>
      <c r="Z40">
        <v>1</v>
      </c>
      <c r="AA40">
        <v>2</v>
      </c>
      <c r="AB40">
        <v>3</v>
      </c>
      <c r="AC40">
        <v>4</v>
      </c>
      <c r="AD40">
        <v>5</v>
      </c>
      <c r="AE40">
        <v>6</v>
      </c>
      <c r="AF40">
        <v>7</v>
      </c>
      <c r="AG40">
        <v>8</v>
      </c>
      <c r="AH40">
        <v>9</v>
      </c>
      <c r="AI40">
        <v>10</v>
      </c>
      <c r="AJ40">
        <v>11</v>
      </c>
      <c r="AK40">
        <v>12</v>
      </c>
      <c r="AL40">
        <v>1</v>
      </c>
      <c r="AM40">
        <v>2</v>
      </c>
      <c r="AN40">
        <v>3</v>
      </c>
      <c r="AO40">
        <v>4</v>
      </c>
      <c r="AP40">
        <v>5</v>
      </c>
      <c r="AQ40">
        <v>6</v>
      </c>
      <c r="AR40">
        <v>7</v>
      </c>
      <c r="AS40">
        <v>8</v>
      </c>
      <c r="AT40">
        <v>9</v>
      </c>
      <c r="AU40">
        <v>10</v>
      </c>
      <c r="AV40">
        <v>11</v>
      </c>
      <c r="AW40">
        <v>12</v>
      </c>
      <c r="AX40">
        <v>1</v>
      </c>
      <c r="AY40">
        <v>2</v>
      </c>
      <c r="AZ40">
        <v>3</v>
      </c>
      <c r="BA40">
        <v>4</v>
      </c>
      <c r="BB40">
        <v>5</v>
      </c>
      <c r="BC40">
        <v>6</v>
      </c>
      <c r="BD40">
        <v>7</v>
      </c>
      <c r="BE40">
        <v>8</v>
      </c>
      <c r="BF40">
        <v>9</v>
      </c>
      <c r="BG40">
        <v>10</v>
      </c>
      <c r="BH40">
        <v>11</v>
      </c>
      <c r="BI40">
        <v>12</v>
      </c>
      <c r="BJ40">
        <v>1</v>
      </c>
    </row>
    <row r="41" spans="7:70" x14ac:dyDescent="0.25">
      <c r="O41">
        <v>1</v>
      </c>
      <c r="P41">
        <v>2</v>
      </c>
      <c r="Q41">
        <v>3</v>
      </c>
      <c r="R41">
        <v>4</v>
      </c>
      <c r="S41">
        <v>5</v>
      </c>
      <c r="T41">
        <v>6</v>
      </c>
      <c r="U41">
        <v>7</v>
      </c>
      <c r="V41">
        <v>8</v>
      </c>
      <c r="W41">
        <v>9</v>
      </c>
      <c r="X41">
        <v>10</v>
      </c>
      <c r="Y41">
        <v>11</v>
      </c>
      <c r="Z41">
        <v>12</v>
      </c>
      <c r="AA41">
        <v>1</v>
      </c>
      <c r="AB41">
        <v>2</v>
      </c>
      <c r="AC41">
        <v>3</v>
      </c>
      <c r="AD41">
        <v>4</v>
      </c>
      <c r="AE41">
        <v>5</v>
      </c>
      <c r="AF41">
        <v>6</v>
      </c>
      <c r="AG41">
        <v>7</v>
      </c>
      <c r="AH41">
        <v>8</v>
      </c>
      <c r="AI41">
        <v>9</v>
      </c>
      <c r="AJ41">
        <v>10</v>
      </c>
      <c r="AK41">
        <v>11</v>
      </c>
      <c r="AL41">
        <v>12</v>
      </c>
      <c r="AM41">
        <v>1</v>
      </c>
      <c r="AN41">
        <v>2</v>
      </c>
      <c r="AO41">
        <v>3</v>
      </c>
      <c r="AP41">
        <v>4</v>
      </c>
      <c r="AQ41">
        <v>5</v>
      </c>
      <c r="AR41">
        <v>6</v>
      </c>
      <c r="AS41">
        <v>7</v>
      </c>
      <c r="AT41">
        <v>8</v>
      </c>
      <c r="AU41">
        <v>9</v>
      </c>
      <c r="AV41">
        <v>10</v>
      </c>
      <c r="AW41">
        <v>11</v>
      </c>
      <c r="AX41">
        <v>12</v>
      </c>
      <c r="AY41">
        <v>1</v>
      </c>
      <c r="AZ41">
        <v>2</v>
      </c>
      <c r="BA41">
        <v>3</v>
      </c>
      <c r="BB41">
        <v>4</v>
      </c>
      <c r="BC41">
        <v>5</v>
      </c>
      <c r="BD41">
        <v>6</v>
      </c>
      <c r="BE41">
        <v>7</v>
      </c>
      <c r="BF41">
        <v>8</v>
      </c>
      <c r="BG41">
        <v>9</v>
      </c>
      <c r="BH41">
        <v>10</v>
      </c>
      <c r="BI41">
        <v>11</v>
      </c>
      <c r="BJ41">
        <v>12</v>
      </c>
      <c r="BK41">
        <v>1</v>
      </c>
    </row>
    <row r="42" spans="7:70" x14ac:dyDescent="0.25">
      <c r="P42">
        <v>1</v>
      </c>
      <c r="Q42">
        <v>2</v>
      </c>
      <c r="R42">
        <v>3</v>
      </c>
      <c r="S42">
        <v>4</v>
      </c>
      <c r="T42">
        <v>5</v>
      </c>
      <c r="U42">
        <v>6</v>
      </c>
      <c r="V42">
        <v>7</v>
      </c>
      <c r="W42">
        <v>8</v>
      </c>
      <c r="X42">
        <v>9</v>
      </c>
      <c r="Y42">
        <v>10</v>
      </c>
      <c r="Z42">
        <v>11</v>
      </c>
      <c r="AA42">
        <v>12</v>
      </c>
      <c r="AB42">
        <v>1</v>
      </c>
      <c r="AC42">
        <v>2</v>
      </c>
      <c r="AD42">
        <v>3</v>
      </c>
      <c r="AE42">
        <v>4</v>
      </c>
      <c r="AF42">
        <v>5</v>
      </c>
      <c r="AG42">
        <v>6</v>
      </c>
      <c r="AH42">
        <v>7</v>
      </c>
      <c r="AI42">
        <v>8</v>
      </c>
      <c r="AJ42">
        <v>9</v>
      </c>
      <c r="AK42">
        <v>10</v>
      </c>
      <c r="AL42">
        <v>11</v>
      </c>
      <c r="AM42">
        <v>12</v>
      </c>
      <c r="AN42">
        <v>1</v>
      </c>
      <c r="AO42">
        <v>2</v>
      </c>
      <c r="AP42">
        <v>3</v>
      </c>
      <c r="AQ42">
        <v>4</v>
      </c>
      <c r="AR42">
        <v>5</v>
      </c>
      <c r="AS42">
        <v>6</v>
      </c>
      <c r="AT42">
        <v>7</v>
      </c>
      <c r="AU42">
        <v>8</v>
      </c>
      <c r="AV42">
        <v>9</v>
      </c>
      <c r="AW42">
        <v>10</v>
      </c>
      <c r="AX42">
        <v>11</v>
      </c>
      <c r="AY42">
        <v>12</v>
      </c>
      <c r="AZ42">
        <v>1</v>
      </c>
      <c r="BA42">
        <v>2</v>
      </c>
      <c r="BB42">
        <v>3</v>
      </c>
      <c r="BC42">
        <v>4</v>
      </c>
      <c r="BD42">
        <v>5</v>
      </c>
      <c r="BE42">
        <v>6</v>
      </c>
      <c r="BF42">
        <v>7</v>
      </c>
      <c r="BG42">
        <v>8</v>
      </c>
      <c r="BH42">
        <v>9</v>
      </c>
      <c r="BI42">
        <v>10</v>
      </c>
      <c r="BJ42">
        <v>11</v>
      </c>
      <c r="BK42">
        <v>12</v>
      </c>
      <c r="BL42">
        <v>1</v>
      </c>
    </row>
    <row r="43" spans="7:70" x14ac:dyDescent="0.25">
      <c r="Q43">
        <v>1</v>
      </c>
      <c r="R43">
        <v>2</v>
      </c>
      <c r="S43">
        <v>3</v>
      </c>
      <c r="T43">
        <v>4</v>
      </c>
      <c r="U43">
        <v>5</v>
      </c>
      <c r="V43">
        <v>6</v>
      </c>
      <c r="W43">
        <v>7</v>
      </c>
      <c r="X43">
        <v>8</v>
      </c>
      <c r="Y43">
        <v>9</v>
      </c>
      <c r="Z43">
        <v>10</v>
      </c>
      <c r="AA43">
        <v>11</v>
      </c>
      <c r="AB43">
        <v>12</v>
      </c>
      <c r="AC43">
        <v>1</v>
      </c>
      <c r="AD43">
        <v>2</v>
      </c>
      <c r="AE43">
        <v>3</v>
      </c>
      <c r="AF43">
        <v>4</v>
      </c>
      <c r="AG43">
        <v>5</v>
      </c>
      <c r="AH43">
        <v>6</v>
      </c>
      <c r="AI43">
        <v>7</v>
      </c>
      <c r="AJ43">
        <v>8</v>
      </c>
      <c r="AK43">
        <v>9</v>
      </c>
      <c r="AL43">
        <v>10</v>
      </c>
      <c r="AM43">
        <v>11</v>
      </c>
      <c r="AN43">
        <v>12</v>
      </c>
      <c r="AO43">
        <v>1</v>
      </c>
      <c r="AP43">
        <v>2</v>
      </c>
      <c r="AQ43">
        <v>3</v>
      </c>
      <c r="AR43">
        <v>4</v>
      </c>
      <c r="AS43">
        <v>5</v>
      </c>
      <c r="AT43">
        <v>6</v>
      </c>
      <c r="AU43">
        <v>7</v>
      </c>
      <c r="AV43">
        <v>8</v>
      </c>
      <c r="AW43">
        <v>9</v>
      </c>
      <c r="AX43">
        <v>10</v>
      </c>
      <c r="AY43">
        <v>11</v>
      </c>
      <c r="AZ43">
        <v>12</v>
      </c>
      <c r="BA43">
        <v>1</v>
      </c>
      <c r="BB43">
        <v>2</v>
      </c>
      <c r="BC43">
        <v>3</v>
      </c>
      <c r="BD43">
        <v>4</v>
      </c>
      <c r="BE43">
        <v>5</v>
      </c>
      <c r="BF43">
        <v>6</v>
      </c>
      <c r="BG43">
        <v>7</v>
      </c>
      <c r="BH43">
        <v>8</v>
      </c>
      <c r="BI43">
        <v>9</v>
      </c>
      <c r="BJ43">
        <v>10</v>
      </c>
      <c r="BK43">
        <v>11</v>
      </c>
      <c r="BL43">
        <v>12</v>
      </c>
      <c r="BM43">
        <v>1</v>
      </c>
    </row>
    <row r="44" spans="7:70" x14ac:dyDescent="0.25">
      <c r="R44">
        <v>1</v>
      </c>
      <c r="S44">
        <v>2</v>
      </c>
      <c r="T44">
        <v>3</v>
      </c>
      <c r="U44">
        <v>4</v>
      </c>
      <c r="V44">
        <v>5</v>
      </c>
      <c r="W44">
        <v>6</v>
      </c>
      <c r="X44">
        <v>7</v>
      </c>
      <c r="Y44">
        <v>8</v>
      </c>
      <c r="Z44">
        <v>9</v>
      </c>
      <c r="AA44">
        <v>10</v>
      </c>
      <c r="AB44">
        <v>11</v>
      </c>
      <c r="AC44">
        <v>12</v>
      </c>
      <c r="AD44">
        <v>1</v>
      </c>
      <c r="AE44">
        <v>2</v>
      </c>
      <c r="AF44">
        <v>3</v>
      </c>
      <c r="AG44">
        <v>4</v>
      </c>
      <c r="AH44">
        <v>5</v>
      </c>
      <c r="AI44">
        <v>6</v>
      </c>
      <c r="AJ44">
        <v>7</v>
      </c>
      <c r="AK44">
        <v>8</v>
      </c>
      <c r="AL44">
        <v>9</v>
      </c>
      <c r="AM44">
        <v>10</v>
      </c>
      <c r="AN44">
        <v>11</v>
      </c>
      <c r="AO44">
        <v>12</v>
      </c>
      <c r="AP44">
        <v>1</v>
      </c>
      <c r="AQ44">
        <v>2</v>
      </c>
      <c r="AR44">
        <v>3</v>
      </c>
      <c r="AS44">
        <v>4</v>
      </c>
      <c r="AT44">
        <v>5</v>
      </c>
      <c r="AU44">
        <v>6</v>
      </c>
      <c r="AV44">
        <v>7</v>
      </c>
      <c r="AW44">
        <v>8</v>
      </c>
      <c r="AX44">
        <v>9</v>
      </c>
      <c r="AY44">
        <v>10</v>
      </c>
      <c r="AZ44">
        <v>11</v>
      </c>
      <c r="BA44">
        <v>12</v>
      </c>
      <c r="BB44">
        <v>1</v>
      </c>
      <c r="BC44">
        <v>2</v>
      </c>
      <c r="BD44">
        <v>3</v>
      </c>
      <c r="BE44">
        <v>4</v>
      </c>
      <c r="BF44">
        <v>5</v>
      </c>
      <c r="BG44">
        <v>6</v>
      </c>
      <c r="BH44">
        <v>7</v>
      </c>
      <c r="BI44">
        <v>8</v>
      </c>
      <c r="BJ44">
        <v>9</v>
      </c>
      <c r="BK44">
        <v>10</v>
      </c>
      <c r="BL44">
        <v>11</v>
      </c>
      <c r="BM44">
        <v>12</v>
      </c>
      <c r="BN44">
        <v>1</v>
      </c>
    </row>
    <row r="45" spans="7:70" x14ac:dyDescent="0.25">
      <c r="S45">
        <v>1</v>
      </c>
      <c r="T45">
        <v>2</v>
      </c>
      <c r="U45">
        <v>3</v>
      </c>
      <c r="V45">
        <v>4</v>
      </c>
      <c r="W45">
        <v>5</v>
      </c>
      <c r="X45">
        <v>6</v>
      </c>
      <c r="Y45">
        <v>7</v>
      </c>
      <c r="Z45">
        <v>8</v>
      </c>
      <c r="AA45">
        <v>9</v>
      </c>
      <c r="AB45">
        <v>10</v>
      </c>
      <c r="AC45">
        <v>11</v>
      </c>
      <c r="AD45">
        <v>12</v>
      </c>
      <c r="AE45">
        <v>1</v>
      </c>
      <c r="AF45">
        <v>2</v>
      </c>
      <c r="AG45">
        <v>3</v>
      </c>
      <c r="AH45">
        <v>4</v>
      </c>
      <c r="AI45">
        <v>5</v>
      </c>
      <c r="AJ45">
        <v>6</v>
      </c>
      <c r="AK45">
        <v>7</v>
      </c>
      <c r="AL45">
        <v>8</v>
      </c>
      <c r="AM45">
        <v>9</v>
      </c>
      <c r="AN45">
        <v>10</v>
      </c>
      <c r="AO45">
        <v>11</v>
      </c>
      <c r="AP45">
        <v>12</v>
      </c>
      <c r="AQ45">
        <v>1</v>
      </c>
      <c r="AR45">
        <v>2</v>
      </c>
      <c r="AS45">
        <v>3</v>
      </c>
      <c r="AT45">
        <v>4</v>
      </c>
      <c r="AU45">
        <v>5</v>
      </c>
      <c r="AV45">
        <v>6</v>
      </c>
      <c r="AW45">
        <v>7</v>
      </c>
      <c r="AX45">
        <v>8</v>
      </c>
      <c r="AY45">
        <v>9</v>
      </c>
      <c r="AZ45">
        <v>10</v>
      </c>
      <c r="BA45">
        <v>11</v>
      </c>
      <c r="BB45">
        <v>12</v>
      </c>
      <c r="BC45">
        <v>1</v>
      </c>
      <c r="BD45">
        <v>2</v>
      </c>
      <c r="BE45">
        <v>3</v>
      </c>
      <c r="BF45">
        <v>4</v>
      </c>
      <c r="BG45">
        <v>5</v>
      </c>
      <c r="BH45">
        <v>6</v>
      </c>
      <c r="BI45">
        <v>7</v>
      </c>
      <c r="BJ45">
        <v>8</v>
      </c>
      <c r="BK45">
        <v>9</v>
      </c>
      <c r="BL45">
        <v>10</v>
      </c>
      <c r="BM45">
        <v>11</v>
      </c>
      <c r="BN45">
        <v>12</v>
      </c>
      <c r="BO45">
        <v>1</v>
      </c>
    </row>
    <row r="46" spans="7:70" x14ac:dyDescent="0.25">
      <c r="T46">
        <v>1</v>
      </c>
      <c r="U46">
        <v>2</v>
      </c>
      <c r="V46">
        <v>3</v>
      </c>
      <c r="W46">
        <v>4</v>
      </c>
      <c r="X46">
        <v>5</v>
      </c>
      <c r="Y46">
        <v>6</v>
      </c>
      <c r="Z46">
        <v>7</v>
      </c>
      <c r="AA46">
        <v>8</v>
      </c>
      <c r="AB46">
        <v>9</v>
      </c>
      <c r="AC46">
        <v>10</v>
      </c>
      <c r="AD46">
        <v>11</v>
      </c>
      <c r="AE46">
        <v>12</v>
      </c>
      <c r="AF46">
        <v>1</v>
      </c>
      <c r="AG46">
        <v>2</v>
      </c>
      <c r="AH46">
        <v>3</v>
      </c>
      <c r="AI46">
        <v>4</v>
      </c>
      <c r="AJ46">
        <v>5</v>
      </c>
      <c r="AK46">
        <v>6</v>
      </c>
      <c r="AL46">
        <v>7</v>
      </c>
      <c r="AM46">
        <v>8</v>
      </c>
      <c r="AN46">
        <v>9</v>
      </c>
      <c r="AO46">
        <v>10</v>
      </c>
      <c r="AP46">
        <v>11</v>
      </c>
      <c r="AQ46">
        <v>12</v>
      </c>
      <c r="AR46">
        <v>1</v>
      </c>
      <c r="AS46">
        <v>2</v>
      </c>
      <c r="AT46">
        <v>3</v>
      </c>
      <c r="AU46">
        <v>4</v>
      </c>
      <c r="AV46">
        <v>5</v>
      </c>
      <c r="AW46">
        <v>6</v>
      </c>
      <c r="AX46">
        <v>7</v>
      </c>
      <c r="AY46">
        <v>8</v>
      </c>
      <c r="AZ46">
        <v>9</v>
      </c>
      <c r="BA46">
        <v>10</v>
      </c>
      <c r="BB46">
        <v>11</v>
      </c>
      <c r="BC46">
        <v>12</v>
      </c>
      <c r="BD46">
        <v>1</v>
      </c>
      <c r="BE46">
        <v>2</v>
      </c>
      <c r="BF46">
        <v>3</v>
      </c>
      <c r="BG46">
        <v>4</v>
      </c>
      <c r="BH46">
        <v>5</v>
      </c>
      <c r="BI46">
        <v>6</v>
      </c>
      <c r="BJ46">
        <v>7</v>
      </c>
      <c r="BK46">
        <v>8</v>
      </c>
      <c r="BL46">
        <v>9</v>
      </c>
      <c r="BM46">
        <v>10</v>
      </c>
      <c r="BN46">
        <v>11</v>
      </c>
      <c r="BO46">
        <v>12</v>
      </c>
      <c r="BP46">
        <v>1</v>
      </c>
    </row>
    <row r="47" spans="7:70" x14ac:dyDescent="0.25">
      <c r="U47">
        <v>1</v>
      </c>
      <c r="V47">
        <v>2</v>
      </c>
      <c r="W47">
        <v>3</v>
      </c>
      <c r="X47">
        <v>4</v>
      </c>
      <c r="Y47">
        <v>5</v>
      </c>
      <c r="Z47">
        <v>6</v>
      </c>
      <c r="AA47">
        <v>7</v>
      </c>
      <c r="AB47">
        <v>8</v>
      </c>
      <c r="AC47">
        <v>9</v>
      </c>
      <c r="AD47">
        <v>10</v>
      </c>
      <c r="AE47">
        <v>11</v>
      </c>
      <c r="AF47">
        <v>12</v>
      </c>
      <c r="AG47">
        <v>1</v>
      </c>
      <c r="AH47">
        <v>2</v>
      </c>
      <c r="AI47">
        <v>3</v>
      </c>
      <c r="AJ47">
        <v>4</v>
      </c>
      <c r="AK47">
        <v>5</v>
      </c>
      <c r="AL47">
        <v>6</v>
      </c>
      <c r="AM47">
        <v>7</v>
      </c>
      <c r="AN47">
        <v>8</v>
      </c>
      <c r="AO47">
        <v>9</v>
      </c>
      <c r="AP47">
        <v>10</v>
      </c>
      <c r="AQ47">
        <v>11</v>
      </c>
      <c r="AR47">
        <v>12</v>
      </c>
      <c r="AS47">
        <v>1</v>
      </c>
      <c r="AT47">
        <v>2</v>
      </c>
      <c r="AU47">
        <v>3</v>
      </c>
      <c r="AV47">
        <v>4</v>
      </c>
      <c r="AW47">
        <v>5</v>
      </c>
      <c r="AX47">
        <v>6</v>
      </c>
      <c r="AY47">
        <v>7</v>
      </c>
      <c r="AZ47">
        <v>8</v>
      </c>
      <c r="BA47">
        <v>9</v>
      </c>
      <c r="BB47">
        <v>10</v>
      </c>
      <c r="BC47">
        <v>11</v>
      </c>
      <c r="BD47">
        <v>12</v>
      </c>
      <c r="BE47">
        <v>1</v>
      </c>
      <c r="BF47">
        <v>2</v>
      </c>
      <c r="BG47">
        <v>3</v>
      </c>
      <c r="BH47">
        <v>4</v>
      </c>
      <c r="BI47">
        <v>5</v>
      </c>
      <c r="BJ47">
        <v>6</v>
      </c>
      <c r="BK47">
        <v>7</v>
      </c>
      <c r="BL47">
        <v>8</v>
      </c>
      <c r="BM47">
        <v>9</v>
      </c>
      <c r="BN47">
        <v>10</v>
      </c>
      <c r="BO47">
        <v>11</v>
      </c>
      <c r="BP47">
        <v>12</v>
      </c>
      <c r="BQ47">
        <v>1</v>
      </c>
    </row>
    <row r="48" spans="7:70" x14ac:dyDescent="0.25">
      <c r="V48">
        <v>1</v>
      </c>
      <c r="W48">
        <v>2</v>
      </c>
      <c r="X48">
        <v>3</v>
      </c>
      <c r="Y48">
        <v>4</v>
      </c>
      <c r="Z48">
        <v>5</v>
      </c>
      <c r="AA48">
        <v>6</v>
      </c>
      <c r="AB48">
        <v>7</v>
      </c>
      <c r="AC48">
        <v>8</v>
      </c>
      <c r="AD48">
        <v>9</v>
      </c>
      <c r="AE48">
        <v>10</v>
      </c>
      <c r="AF48">
        <v>11</v>
      </c>
      <c r="AG48">
        <v>12</v>
      </c>
      <c r="AH48">
        <v>1</v>
      </c>
      <c r="AI48">
        <v>2</v>
      </c>
      <c r="AJ48">
        <v>3</v>
      </c>
      <c r="AK48">
        <v>4</v>
      </c>
      <c r="AL48">
        <v>5</v>
      </c>
      <c r="AM48">
        <v>6</v>
      </c>
      <c r="AN48">
        <v>7</v>
      </c>
      <c r="AO48">
        <v>8</v>
      </c>
      <c r="AP48">
        <v>9</v>
      </c>
      <c r="AQ48">
        <v>10</v>
      </c>
      <c r="AR48">
        <v>11</v>
      </c>
      <c r="AS48">
        <v>12</v>
      </c>
      <c r="AT48">
        <v>1</v>
      </c>
      <c r="AU48">
        <v>2</v>
      </c>
      <c r="AV48">
        <v>3</v>
      </c>
      <c r="AW48">
        <v>4</v>
      </c>
      <c r="AX48">
        <v>5</v>
      </c>
      <c r="AY48">
        <v>6</v>
      </c>
      <c r="AZ48">
        <v>7</v>
      </c>
      <c r="BA48">
        <v>8</v>
      </c>
      <c r="BB48">
        <v>9</v>
      </c>
      <c r="BC48">
        <v>10</v>
      </c>
      <c r="BD48">
        <v>11</v>
      </c>
      <c r="BE48">
        <v>12</v>
      </c>
      <c r="BF48">
        <v>1</v>
      </c>
      <c r="BG48">
        <v>2</v>
      </c>
      <c r="BH48">
        <v>3</v>
      </c>
      <c r="BI48">
        <v>4</v>
      </c>
      <c r="BJ48">
        <v>5</v>
      </c>
      <c r="BK48">
        <v>6</v>
      </c>
      <c r="BL48">
        <v>7</v>
      </c>
      <c r="BM48">
        <v>8</v>
      </c>
      <c r="BN48">
        <v>9</v>
      </c>
      <c r="BO48">
        <v>10</v>
      </c>
      <c r="BP48">
        <v>11</v>
      </c>
      <c r="BQ48">
        <v>12</v>
      </c>
      <c r="BR4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A6BB0-C3F0-4781-A325-F52C9D983B73}">
  <dimension ref="B2:C6"/>
  <sheetViews>
    <sheetView workbookViewId="0">
      <selection activeCell="C2" sqref="C2"/>
    </sheetView>
  </sheetViews>
  <sheetFormatPr defaultRowHeight="15" x14ac:dyDescent="0.25"/>
  <cols>
    <col min="2" max="2" width="21.42578125" bestFit="1" customWidth="1"/>
    <col min="3" max="3" width="17.85546875" bestFit="1" customWidth="1"/>
  </cols>
  <sheetData>
    <row r="2" spans="2:3" x14ac:dyDescent="0.25">
      <c r="B2" t="s">
        <v>53</v>
      </c>
      <c r="C2" s="23">
        <f>SUM('Discounted Cashflow'!BB4:BB23)</f>
        <v>111259387.35843796</v>
      </c>
    </row>
    <row r="3" spans="2:3" x14ac:dyDescent="0.25">
      <c r="B3" t="s">
        <v>54</v>
      </c>
      <c r="C3" s="23">
        <v>84993122.670000002</v>
      </c>
    </row>
    <row r="4" spans="2:3" x14ac:dyDescent="0.25">
      <c r="B4" t="s">
        <v>55</v>
      </c>
      <c r="C4" s="22">
        <f>ABS(C2 - C3)</f>
        <v>26266264.688437954</v>
      </c>
    </row>
    <row r="5" spans="2:3" x14ac:dyDescent="0.25">
      <c r="B5" t="s">
        <v>56</v>
      </c>
      <c r="C5" s="21">
        <f>C4 / C3</f>
        <v>0.30903988303172614</v>
      </c>
    </row>
    <row r="6" spans="2:3" x14ac:dyDescent="0.25">
      <c r="B6" t="s">
        <v>57</v>
      </c>
      <c r="C6" t="str">
        <f>IF(C3 &lt; 500000, "Yes", "No")</f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Repayment Percentage</vt:lpstr>
      <vt:lpstr>Cumulative Repayment</vt:lpstr>
      <vt:lpstr>Month index (i)</vt:lpstr>
      <vt:lpstr>Cashflow</vt:lpstr>
      <vt:lpstr>Discounted Cashflow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Zefani</dc:creator>
  <cp:lastModifiedBy>Lara Zefani</cp:lastModifiedBy>
  <dcterms:created xsi:type="dcterms:W3CDTF">2025-02-02T16:26:44Z</dcterms:created>
  <dcterms:modified xsi:type="dcterms:W3CDTF">2025-02-06T07:57:20Z</dcterms:modified>
</cp:coreProperties>
</file>