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11331" documentId="8_{22DA7FA9-722C-453B-84F3-7D1FFD043061}" xr6:coauthVersionLast="47" xr6:coauthVersionMax="47" xr10:uidLastSave="{7987E640-4D34-466C-816A-0B81BE2F13B6}"/>
  <bookViews>
    <workbookView xWindow="-120" yWindow="-120" windowWidth="29040" windowHeight="15720" tabRatio="803" activeTab="13" xr2:uid="{29F393A6-7207-48AF-BCC9-E8D944DB39BD}"/>
  </bookViews>
  <sheets>
    <sheet name="Workflow" sheetId="24" r:id="rId1"/>
    <sheet name="Parametros" sheetId="25" state="hidden" r:id="rId2"/>
    <sheet name="Clusters" sheetId="12" r:id="rId3"/>
    <sheet name="Lista Fiambre" sheetId="6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r:id="rId13"/>
    <sheet name="Listas anteriores R" sheetId="14" r:id="rId14"/>
    <sheet name="Listas anteriores R.old" sheetId="29" r:id="rId15"/>
    <sheet name="Listas anteriores CML" sheetId="4" r:id="rId16"/>
    <sheet name="Listas anteriores CML.old" sheetId="30" state="hidden" r:id="rId17"/>
    <sheet name="Listas anteriores May." sheetId="20" r:id="rId18"/>
    <sheet name="Listas anteriores HORECA" sheetId="33" r:id="rId19"/>
    <sheet name="Listas anteriores May.old" sheetId="31" state="hidden" r:id="rId20"/>
    <sheet name="Listas anteriores HORECA.old" sheetId="32" state="hidden" r:id="rId21"/>
  </sheets>
  <functionGroups builtInGroupCount="19"/>
  <definedNames>
    <definedName name="_xlnm._FilterDatabase" localSheetId="2" hidden="1">Clusters!$A$8:$BT$251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Unitarios'!$A$1:$N$260</definedName>
    <definedName name="_xlnm._FilterDatabase" localSheetId="8" hidden="1">'L41.old'!$A$1:$AV$175</definedName>
    <definedName name="_xlnm._FilterDatabase" localSheetId="3" hidden="1">'Lista Fiambre'!$A$1:$I$118</definedName>
    <definedName name="_xlnm._FilterDatabase" localSheetId="14" hidden="1">'Listas anteriores R.old'!$A$4:$CK$246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7" i="32" l="1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F206" i="12"/>
  <c r="F207" i="12"/>
  <c r="F208" i="12"/>
  <c r="F209" i="12"/>
  <c r="F217" i="12"/>
  <c r="F218" i="12"/>
  <c r="F219" i="12"/>
  <c r="F220" i="12"/>
  <c r="G182" i="12"/>
  <c r="D182" i="12"/>
  <c r="AV142" i="12"/>
  <c r="AV141" i="12"/>
  <c r="AV140" i="12"/>
  <c r="AV139" i="12"/>
  <c r="AV138" i="12"/>
  <c r="AV137" i="12"/>
  <c r="AV136" i="12"/>
  <c r="AV135" i="12"/>
  <c r="AV134" i="12"/>
  <c r="AV133" i="12"/>
  <c r="AJ93" i="30" l="1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F81" i="6"/>
  <c r="E81" i="6" s="1"/>
  <c r="U210" i="29" l="1"/>
  <c r="Y210" i="29"/>
  <c r="CI97" i="29"/>
  <c r="CG97" i="29"/>
  <c r="CF97" i="29"/>
  <c r="V208" i="29"/>
  <c r="U208" i="29"/>
  <c r="AA208" i="29"/>
  <c r="Y208" i="29"/>
  <c r="E65" i="12"/>
  <c r="S65" i="12" s="1"/>
  <c r="R65" i="12" s="1"/>
  <c r="S101" i="12"/>
  <c r="R101" i="12" s="1"/>
  <c r="G101" i="12"/>
  <c r="D101" i="12"/>
  <c r="D53" i="21"/>
  <c r="H53" i="21" s="1"/>
  <c r="D52" i="21"/>
  <c r="H47" i="21"/>
  <c r="H48" i="21"/>
  <c r="H52" i="21"/>
  <c r="S155" i="12"/>
  <c r="R155" i="12" s="1"/>
  <c r="S154" i="12"/>
  <c r="R154" i="12" s="1"/>
  <c r="S153" i="12"/>
  <c r="R153" i="12" s="1"/>
  <c r="S152" i="12"/>
  <c r="R152" i="12"/>
  <c r="S151" i="12"/>
  <c r="R151" i="12" s="1"/>
  <c r="D151" i="12"/>
  <c r="AL151" i="12" s="1"/>
  <c r="D152" i="12"/>
  <c r="AL152" i="12" s="1"/>
  <c r="D153" i="12"/>
  <c r="AL153" i="12" s="1"/>
  <c r="D154" i="12"/>
  <c r="D155" i="12"/>
  <c r="D150" i="12"/>
  <c r="G157" i="12"/>
  <c r="G158" i="12"/>
  <c r="G159" i="12"/>
  <c r="G160" i="12"/>
  <c r="G161" i="12"/>
  <c r="G162" i="12"/>
  <c r="G163" i="12"/>
  <c r="G164" i="12"/>
  <c r="G150" i="12"/>
  <c r="G151" i="12"/>
  <c r="G152" i="12"/>
  <c r="G153" i="12"/>
  <c r="G154" i="12"/>
  <c r="G155" i="12"/>
  <c r="G179" i="12"/>
  <c r="G180" i="12"/>
  <c r="G181" i="12"/>
  <c r="G156" i="12"/>
  <c r="G132" i="12"/>
  <c r="J132" i="12"/>
  <c r="K132" i="12"/>
  <c r="L132" i="12"/>
  <c r="M132" i="12"/>
  <c r="N132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D131" i="12"/>
  <c r="D132" i="12"/>
  <c r="E142" i="12"/>
  <c r="M142" i="12" s="1"/>
  <c r="E141" i="12"/>
  <c r="J141" i="12" s="1"/>
  <c r="E140" i="12"/>
  <c r="G140" i="12" s="1"/>
  <c r="E139" i="12"/>
  <c r="M139" i="12" s="1"/>
  <c r="E138" i="12"/>
  <c r="M138" i="12" s="1"/>
  <c r="E137" i="12"/>
  <c r="J137" i="12" s="1"/>
  <c r="E136" i="12"/>
  <c r="M136" i="12" s="1"/>
  <c r="E135" i="12"/>
  <c r="D135" i="12" s="1"/>
  <c r="AL135" i="12" s="1"/>
  <c r="E134" i="12"/>
  <c r="G134" i="12" s="1"/>
  <c r="E133" i="12"/>
  <c r="M133" i="12" s="1"/>
  <c r="N134" i="12" l="1"/>
  <c r="AN151" i="12"/>
  <c r="AM151" i="12"/>
  <c r="D134" i="12"/>
  <c r="AL134" i="12" s="1"/>
  <c r="AN152" i="12"/>
  <c r="AM152" i="12"/>
  <c r="H155" i="12"/>
  <c r="AL155" i="12"/>
  <c r="AM135" i="12"/>
  <c r="H154" i="12"/>
  <c r="AL154" i="12"/>
  <c r="AN153" i="12"/>
  <c r="AM153" i="12"/>
  <c r="D65" i="12"/>
  <c r="AL65" i="12" s="1"/>
  <c r="G133" i="12"/>
  <c r="L133" i="12"/>
  <c r="J133" i="12"/>
  <c r="J134" i="12"/>
  <c r="K133" i="12"/>
  <c r="N135" i="12"/>
  <c r="M135" i="12"/>
  <c r="L138" i="12"/>
  <c r="L136" i="12"/>
  <c r="K136" i="12"/>
  <c r="J136" i="12"/>
  <c r="G136" i="12"/>
  <c r="G135" i="12"/>
  <c r="J138" i="12"/>
  <c r="N137" i="12"/>
  <c r="D138" i="12"/>
  <c r="AL138" i="12" s="1"/>
  <c r="L142" i="12"/>
  <c r="M137" i="12"/>
  <c r="D137" i="12"/>
  <c r="AL137" i="12" s="1"/>
  <c r="J142" i="12"/>
  <c r="K137" i="12"/>
  <c r="D133" i="12"/>
  <c r="AL133" i="12" s="1"/>
  <c r="N138" i="12"/>
  <c r="L134" i="12"/>
  <c r="G137" i="12"/>
  <c r="K138" i="12"/>
  <c r="G138" i="12"/>
  <c r="K142" i="12"/>
  <c r="L137" i="12"/>
  <c r="G141" i="12"/>
  <c r="M134" i="12"/>
  <c r="K134" i="12"/>
  <c r="L139" i="12"/>
  <c r="K139" i="12"/>
  <c r="N140" i="12"/>
  <c r="J139" i="12"/>
  <c r="M140" i="12"/>
  <c r="D142" i="12"/>
  <c r="AL142" i="12" s="1"/>
  <c r="L140" i="12"/>
  <c r="D141" i="12"/>
  <c r="AL141" i="12" s="1"/>
  <c r="G142" i="12"/>
  <c r="K140" i="12"/>
  <c r="G139" i="12"/>
  <c r="D140" i="12"/>
  <c r="AL140" i="12" s="1"/>
  <c r="N141" i="12"/>
  <c r="J140" i="12"/>
  <c r="D139" i="12"/>
  <c r="AL139" i="12" s="1"/>
  <c r="M141" i="12"/>
  <c r="L141" i="12"/>
  <c r="L135" i="12"/>
  <c r="K141" i="12"/>
  <c r="K135" i="12"/>
  <c r="D136" i="12"/>
  <c r="AL136" i="12" s="1"/>
  <c r="N142" i="12"/>
  <c r="N139" i="12"/>
  <c r="N136" i="12"/>
  <c r="J135" i="12"/>
  <c r="N133" i="12"/>
  <c r="U9" i="3"/>
  <c r="U31" i="3"/>
  <c r="U30" i="3"/>
  <c r="U29" i="3"/>
  <c r="U27" i="3"/>
  <c r="U19" i="3"/>
  <c r="U26" i="3"/>
  <c r="U18" i="3"/>
  <c r="U16" i="3"/>
  <c r="U15" i="3"/>
  <c r="U14" i="3"/>
  <c r="U13" i="3"/>
  <c r="U12" i="3"/>
  <c r="AM133" i="12" l="1"/>
  <c r="AM137" i="12"/>
  <c r="AM141" i="12"/>
  <c r="AM138" i="12"/>
  <c r="AM142" i="12"/>
  <c r="AN154" i="12"/>
  <c r="AM154" i="12"/>
  <c r="AM140" i="12"/>
  <c r="AM136" i="12"/>
  <c r="AM155" i="12"/>
  <c r="AN155" i="12"/>
  <c r="AM134" i="12"/>
  <c r="AO65" i="12"/>
  <c r="AM65" i="12"/>
  <c r="AM139" i="12"/>
  <c r="I138" i="12"/>
  <c r="I136" i="12"/>
  <c r="I141" i="12"/>
  <c r="I142" i="12"/>
  <c r="I139" i="12"/>
  <c r="I140" i="12"/>
  <c r="J7" i="21"/>
  <c r="I6" i="21"/>
  <c r="AY15" i="12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F128" i="17" l="1"/>
  <c r="I135" i="12"/>
  <c r="AF127" i="17"/>
  <c r="I134" i="12"/>
  <c r="I133" i="12"/>
  <c r="I137" i="12"/>
  <c r="AF9" i="17"/>
  <c r="AF125" i="17"/>
  <c r="I132" i="12"/>
  <c r="AS68" i="12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H101" i="12" s="1"/>
  <c r="AU53" i="2"/>
  <c r="AV59" i="2"/>
  <c r="AN65" i="12" s="1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AW141" i="12" l="1"/>
  <c r="AX141" i="12" s="1"/>
  <c r="AN141" i="12"/>
  <c r="AW137" i="12"/>
  <c r="AX137" i="12" s="1"/>
  <c r="AN137" i="12"/>
  <c r="H35" i="21"/>
  <c r="H137" i="12"/>
  <c r="AU120" i="2"/>
  <c r="AV117" i="2" s="1"/>
  <c r="AV130" i="2"/>
  <c r="H39" i="21"/>
  <c r="H141" i="12"/>
  <c r="AU122" i="2"/>
  <c r="AV123" i="2" s="1"/>
  <c r="AV132" i="2"/>
  <c r="AU140" i="2"/>
  <c r="H44" i="21"/>
  <c r="R59" i="6"/>
  <c r="R58" i="6"/>
  <c r="O10" i="6"/>
  <c r="O11" i="6"/>
  <c r="E209" i="3"/>
  <c r="AW138" i="12" l="1"/>
  <c r="AX138" i="12" s="1"/>
  <c r="AN138" i="12"/>
  <c r="AW136" i="12"/>
  <c r="AX136" i="12" s="1"/>
  <c r="AN136" i="12"/>
  <c r="H36" i="21"/>
  <c r="H138" i="12"/>
  <c r="AU123" i="2"/>
  <c r="AV133" i="2"/>
  <c r="AU117" i="2"/>
  <c r="AV128" i="2"/>
  <c r="H34" i="21"/>
  <c r="H136" i="12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AW134" i="12" l="1"/>
  <c r="AX134" i="12" s="1"/>
  <c r="AN134" i="12"/>
  <c r="AW139" i="12"/>
  <c r="AX139" i="12" s="1"/>
  <c r="AN139" i="12"/>
  <c r="H37" i="21"/>
  <c r="H139" i="12"/>
  <c r="H32" i="21"/>
  <c r="H134" i="12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AW142" i="12" l="1"/>
  <c r="AX142" i="12" s="1"/>
  <c r="AN142" i="12"/>
  <c r="H40" i="21"/>
  <c r="H142" i="12"/>
  <c r="AV126" i="2"/>
  <c r="AS126" i="2"/>
  <c r="H30" i="21" l="1"/>
  <c r="AV134" i="2"/>
  <c r="AU126" i="2"/>
  <c r="H132" i="12"/>
  <c r="AW140" i="12" l="1"/>
  <c r="AX140" i="12" s="1"/>
  <c r="AN140" i="12"/>
  <c r="H38" i="21"/>
  <c r="H140" i="12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T199" i="12"/>
  <c r="T200" i="12"/>
  <c r="T201" i="12"/>
  <c r="D52" i="12"/>
  <c r="E97" i="12" l="1"/>
  <c r="E94" i="12"/>
  <c r="E92" i="12"/>
  <c r="AW54" i="12" l="1"/>
  <c r="AX54" i="12" s="1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T197" i="12" l="1"/>
  <c r="U201" i="12" s="1"/>
  <c r="T196" i="12"/>
  <c r="U200" i="12" s="1"/>
  <c r="T195" i="12"/>
  <c r="U199" i="12" s="1"/>
  <c r="AJ54" i="17" l="1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AY62" i="12"/>
  <c r="AY63" i="12"/>
  <c r="AY66" i="12"/>
  <c r="AY67" i="12"/>
  <c r="AY68" i="12"/>
  <c r="AY69" i="12"/>
  <c r="AY70" i="12"/>
  <c r="AY75" i="12"/>
  <c r="AY76" i="12"/>
  <c r="AY78" i="12"/>
  <c r="AY79" i="12"/>
  <c r="AY80" i="12"/>
  <c r="AY81" i="12"/>
  <c r="AY82" i="12"/>
  <c r="AY87" i="12"/>
  <c r="AY88" i="12"/>
  <c r="AY99" i="12"/>
  <c r="AY100" i="12"/>
  <c r="AY103" i="12"/>
  <c r="AY104" i="12"/>
  <c r="AY105" i="12"/>
  <c r="AY106" i="12"/>
  <c r="AY60" i="12"/>
  <c r="AY61" i="12"/>
  <c r="AY16" i="12"/>
  <c r="AY18" i="12"/>
  <c r="AY19" i="12"/>
  <c r="AY27" i="12"/>
  <c r="AY28" i="12"/>
  <c r="AY29" i="12"/>
  <c r="AY30" i="12"/>
  <c r="AY31" i="12"/>
  <c r="AY48" i="12"/>
  <c r="AY51" i="12"/>
  <c r="AY52" i="12"/>
  <c r="AY53" i="12"/>
  <c r="AY54" i="12"/>
  <c r="AY55" i="12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AY59" i="12" l="1"/>
  <c r="AY83" i="12"/>
  <c r="AY71" i="12"/>
  <c r="AY77" i="12"/>
  <c r="AY47" i="12"/>
  <c r="AY64" i="12"/>
  <c r="AY86" i="12"/>
  <c r="AY74" i="12"/>
  <c r="AY50" i="12"/>
  <c r="AY26" i="12"/>
  <c r="AY14" i="12"/>
  <c r="AY58" i="12"/>
  <c r="AY46" i="12"/>
  <c r="AY57" i="12"/>
  <c r="AY45" i="12"/>
  <c r="AY85" i="12"/>
  <c r="AY73" i="12"/>
  <c r="AY49" i="12"/>
  <c r="AY102" i="12"/>
  <c r="AY56" i="12"/>
  <c r="AY44" i="12"/>
  <c r="AY32" i="12"/>
  <c r="AY20" i="12"/>
  <c r="AY84" i="12"/>
  <c r="AY7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R77" i="12"/>
  <c r="S77" i="12" s="1"/>
  <c r="D77" i="12"/>
  <c r="E77" i="12" s="1"/>
  <c r="S170" i="12"/>
  <c r="R170" i="12"/>
  <c r="D170" i="12"/>
  <c r="D171" i="12"/>
  <c r="D172" i="12"/>
  <c r="D173" i="12"/>
  <c r="D174" i="12"/>
  <c r="D175" i="12"/>
  <c r="D176" i="12"/>
  <c r="D177" i="12"/>
  <c r="D178" i="12"/>
  <c r="AL119" i="2" l="1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K234" i="2" l="1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S60" i="12" l="1"/>
  <c r="W60" i="12" s="1"/>
  <c r="G60" i="12"/>
  <c r="D60" i="12"/>
  <c r="AL60" i="12" s="1"/>
  <c r="AM60" i="12" l="1"/>
  <c r="AN60" i="12"/>
  <c r="AO60" i="12"/>
  <c r="R60" i="12"/>
  <c r="S144" i="12"/>
  <c r="S145" i="12"/>
  <c r="S146" i="12"/>
  <c r="S147" i="12"/>
  <c r="S143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08" i="12"/>
  <c r="R122" i="12" l="1"/>
  <c r="K110" i="6" l="1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R195" i="12"/>
  <c r="S199" i="12" s="1"/>
  <c r="R196" i="12"/>
  <c r="S200" i="12" s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E195" i="3"/>
  <c r="E197" i="3"/>
  <c r="AH190" i="2" l="1"/>
  <c r="AI190" i="2" s="1"/>
  <c r="E41" i="12" l="1"/>
  <c r="G246" i="12"/>
  <c r="D246" i="12"/>
  <c r="H246" i="12" s="1"/>
  <c r="AV17" i="12"/>
  <c r="AV4" i="12" s="1"/>
  <c r="I110" i="6"/>
  <c r="I111" i="6"/>
  <c r="I112" i="6"/>
  <c r="I113" i="6"/>
  <c r="I114" i="6"/>
  <c r="I115" i="6"/>
  <c r="I116" i="6"/>
  <c r="I117" i="6"/>
  <c r="I118" i="6"/>
  <c r="AW10" i="12"/>
  <c r="AX10" i="12" s="1"/>
  <c r="AW11" i="12"/>
  <c r="AX11" i="12" s="1"/>
  <c r="AW12" i="12"/>
  <c r="AX12" i="12" s="1"/>
  <c r="AW13" i="12"/>
  <c r="AX13" i="12" s="1"/>
  <c r="AW14" i="12"/>
  <c r="AX14" i="12" s="1"/>
  <c r="AW15" i="12"/>
  <c r="AX15" i="12" s="1"/>
  <c r="AW16" i="12"/>
  <c r="AX16" i="12" s="1"/>
  <c r="AW17" i="12"/>
  <c r="AW18" i="12"/>
  <c r="AX18" i="12" s="1"/>
  <c r="AW19" i="12"/>
  <c r="AX19" i="12" s="1"/>
  <c r="AW20" i="12"/>
  <c r="AX20" i="12" s="1"/>
  <c r="AW21" i="12"/>
  <c r="AX21" i="12" s="1"/>
  <c r="AW22" i="12"/>
  <c r="AX22" i="12" s="1"/>
  <c r="AW23" i="12"/>
  <c r="AX23" i="12" s="1"/>
  <c r="AW24" i="12"/>
  <c r="AX24" i="12" s="1"/>
  <c r="AW25" i="12"/>
  <c r="AX25" i="12" s="1"/>
  <c r="AW26" i="12"/>
  <c r="AX26" i="12" s="1"/>
  <c r="AW27" i="12"/>
  <c r="AX27" i="12" s="1"/>
  <c r="AW28" i="12"/>
  <c r="AX28" i="12" s="1"/>
  <c r="AW29" i="12"/>
  <c r="AX29" i="12" s="1"/>
  <c r="AW30" i="12"/>
  <c r="AX30" i="12" s="1"/>
  <c r="AW31" i="12"/>
  <c r="AX31" i="12" s="1"/>
  <c r="AW32" i="12"/>
  <c r="AX32" i="12" s="1"/>
  <c r="AW33" i="12"/>
  <c r="AX33" i="12" s="1"/>
  <c r="AW34" i="12"/>
  <c r="AX34" i="12" s="1"/>
  <c r="AW35" i="12"/>
  <c r="AX35" i="12" s="1"/>
  <c r="AW36" i="12"/>
  <c r="AX36" i="12" s="1"/>
  <c r="AW37" i="12"/>
  <c r="AX37" i="12" s="1"/>
  <c r="AW38" i="12"/>
  <c r="AX38" i="12" s="1"/>
  <c r="AW39" i="12"/>
  <c r="AX39" i="12" s="1"/>
  <c r="AW40" i="12"/>
  <c r="AX40" i="12" s="1"/>
  <c r="AW41" i="12"/>
  <c r="AX41" i="12" s="1"/>
  <c r="AW42" i="12"/>
  <c r="AX42" i="12" s="1"/>
  <c r="AW43" i="12"/>
  <c r="AX43" i="12" s="1"/>
  <c r="AW44" i="12"/>
  <c r="AX44" i="12" s="1"/>
  <c r="AW45" i="12"/>
  <c r="AX45" i="12" s="1"/>
  <c r="AW46" i="12"/>
  <c r="AX46" i="12" s="1"/>
  <c r="AW47" i="12"/>
  <c r="AX47" i="12" s="1"/>
  <c r="AW48" i="12"/>
  <c r="AX48" i="12" s="1"/>
  <c r="AW49" i="12"/>
  <c r="AX49" i="12" s="1"/>
  <c r="AW50" i="12"/>
  <c r="AX50" i="12" s="1"/>
  <c r="AW51" i="12"/>
  <c r="AX51" i="12" s="1"/>
  <c r="AW52" i="12"/>
  <c r="AX52" i="12" s="1"/>
  <c r="AW53" i="12"/>
  <c r="AX53" i="12" s="1"/>
  <c r="AW55" i="12"/>
  <c r="AX55" i="12" s="1"/>
  <c r="AW56" i="12"/>
  <c r="AX56" i="12" s="1"/>
  <c r="AW57" i="12"/>
  <c r="AX57" i="12" s="1"/>
  <c r="AW58" i="12"/>
  <c r="AX58" i="12" s="1"/>
  <c r="AW59" i="12"/>
  <c r="AX59" i="12" s="1"/>
  <c r="AW61" i="12"/>
  <c r="AX61" i="12" s="1"/>
  <c r="AW62" i="12"/>
  <c r="AX62" i="12" s="1"/>
  <c r="AW63" i="12"/>
  <c r="AX63" i="12" s="1"/>
  <c r="AW64" i="12"/>
  <c r="AX64" i="12" s="1"/>
  <c r="AW66" i="12"/>
  <c r="AX66" i="12" s="1"/>
  <c r="AW67" i="12"/>
  <c r="AX67" i="12" s="1"/>
  <c r="AW68" i="12"/>
  <c r="AX68" i="12" s="1"/>
  <c r="AW69" i="12"/>
  <c r="AX69" i="12" s="1"/>
  <c r="AW70" i="12"/>
  <c r="AX70" i="12" s="1"/>
  <c r="AW71" i="12"/>
  <c r="AX71" i="12" s="1"/>
  <c r="AW72" i="12"/>
  <c r="AX72" i="12" s="1"/>
  <c r="AW73" i="12"/>
  <c r="AX73" i="12" s="1"/>
  <c r="AW74" i="12"/>
  <c r="AX74" i="12" s="1"/>
  <c r="AW75" i="12"/>
  <c r="AX75" i="12" s="1"/>
  <c r="AW76" i="12"/>
  <c r="AX76" i="12" s="1"/>
  <c r="AW77" i="12"/>
  <c r="AX77" i="12" s="1"/>
  <c r="AW78" i="12"/>
  <c r="AX78" i="12" s="1"/>
  <c r="AW79" i="12"/>
  <c r="AX79" i="12" s="1"/>
  <c r="AW80" i="12"/>
  <c r="AX80" i="12" s="1"/>
  <c r="AW81" i="12"/>
  <c r="AX81" i="12" s="1"/>
  <c r="AW82" i="12"/>
  <c r="AX82" i="12" s="1"/>
  <c r="AW83" i="12"/>
  <c r="AX83" i="12" s="1"/>
  <c r="AW84" i="12"/>
  <c r="AX84" i="12" s="1"/>
  <c r="AW85" i="12"/>
  <c r="AX85" i="12" s="1"/>
  <c r="AW86" i="12"/>
  <c r="AX86" i="12" s="1"/>
  <c r="AW87" i="12"/>
  <c r="AX87" i="12" s="1"/>
  <c r="AW88" i="12"/>
  <c r="AX88" i="12" s="1"/>
  <c r="AW89" i="12"/>
  <c r="AX89" i="12" s="1"/>
  <c r="AW90" i="12"/>
  <c r="AX90" i="12" s="1"/>
  <c r="AW91" i="12"/>
  <c r="AX91" i="12" s="1"/>
  <c r="AW92" i="12"/>
  <c r="AX92" i="12" s="1"/>
  <c r="AW93" i="12"/>
  <c r="AX93" i="12" s="1"/>
  <c r="AW94" i="12"/>
  <c r="AX94" i="12" s="1"/>
  <c r="AW95" i="12"/>
  <c r="AX95" i="12" s="1"/>
  <c r="AW96" i="12"/>
  <c r="AX96" i="12" s="1"/>
  <c r="AW97" i="12"/>
  <c r="AX97" i="12" s="1"/>
  <c r="AW98" i="12"/>
  <c r="AX98" i="12" s="1"/>
  <c r="AW99" i="12"/>
  <c r="AX99" i="12" s="1"/>
  <c r="AW100" i="12"/>
  <c r="AX100" i="12" s="1"/>
  <c r="AW102" i="12"/>
  <c r="AX102" i="12" s="1"/>
  <c r="AW103" i="12"/>
  <c r="AX103" i="12" s="1"/>
  <c r="AW104" i="12"/>
  <c r="AX104" i="12" s="1"/>
  <c r="AW105" i="12"/>
  <c r="AX105" i="12" s="1"/>
  <c r="AW106" i="12"/>
  <c r="AX106" i="12" s="1"/>
  <c r="AW108" i="12"/>
  <c r="AX108" i="12" s="1"/>
  <c r="AW109" i="12"/>
  <c r="AX109" i="12" s="1"/>
  <c r="AW110" i="12"/>
  <c r="AX110" i="12" s="1"/>
  <c r="AW111" i="12"/>
  <c r="AX111" i="12" s="1"/>
  <c r="AW112" i="12"/>
  <c r="AX112" i="12" s="1"/>
  <c r="AW113" i="12"/>
  <c r="AX113" i="12" s="1"/>
  <c r="AW114" i="12"/>
  <c r="AX114" i="12" s="1"/>
  <c r="AW115" i="12"/>
  <c r="AX115" i="12" s="1"/>
  <c r="AW116" i="12"/>
  <c r="AX116" i="12" s="1"/>
  <c r="AW117" i="12"/>
  <c r="AX117" i="12" s="1"/>
  <c r="AW118" i="12"/>
  <c r="AX118" i="12" s="1"/>
  <c r="AW119" i="12"/>
  <c r="AX119" i="12" s="1"/>
  <c r="AW120" i="12"/>
  <c r="AX120" i="12" s="1"/>
  <c r="AW121" i="12"/>
  <c r="AX121" i="12" s="1"/>
  <c r="AW126" i="12"/>
  <c r="AX126" i="12" s="1"/>
  <c r="AW127" i="12"/>
  <c r="AX127" i="12" s="1"/>
  <c r="AW128" i="12"/>
  <c r="AX128" i="12" s="1"/>
  <c r="AW129" i="12"/>
  <c r="AX129" i="12" s="1"/>
  <c r="AW130" i="12"/>
  <c r="AX130" i="12" s="1"/>
  <c r="AW131" i="12"/>
  <c r="AX131" i="12" s="1"/>
  <c r="AW132" i="12"/>
  <c r="AX132" i="12" s="1"/>
  <c r="AW143" i="12"/>
  <c r="AX143" i="12" s="1"/>
  <c r="AW144" i="12"/>
  <c r="AX144" i="12" s="1"/>
  <c r="AW145" i="12"/>
  <c r="AX145" i="12" s="1"/>
  <c r="AW146" i="12"/>
  <c r="AX146" i="12" s="1"/>
  <c r="AW147" i="12"/>
  <c r="AX147" i="12" s="1"/>
  <c r="AW9" i="12"/>
  <c r="AX9" i="12" s="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X17" i="12" l="1"/>
  <c r="AL150" i="12"/>
  <c r="S150" i="12"/>
  <c r="R150" i="12" s="1"/>
  <c r="D149" i="12"/>
  <c r="AL149" i="12" s="1"/>
  <c r="S149" i="12"/>
  <c r="R149" i="12" s="1"/>
  <c r="D148" i="12"/>
  <c r="AL148" i="12" s="1"/>
  <c r="S148" i="12"/>
  <c r="R148" i="12" s="1"/>
  <c r="G148" i="12"/>
  <c r="G149" i="12"/>
  <c r="H151" i="12"/>
  <c r="H152" i="12"/>
  <c r="H153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G252" i="12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N148" i="12" l="1"/>
  <c r="AM148" i="12"/>
  <c r="AN149" i="12"/>
  <c r="AM149" i="12"/>
  <c r="AN150" i="12"/>
  <c r="AM150" i="12"/>
  <c r="H150" i="12"/>
  <c r="I4" i="6"/>
  <c r="K5" i="6"/>
  <c r="K3" i="6"/>
  <c r="AG138" i="2"/>
  <c r="AI138" i="2"/>
  <c r="H149" i="12"/>
  <c r="K65" i="6"/>
  <c r="H148" i="12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D252" i="12"/>
  <c r="H252" i="12" s="1"/>
  <c r="N252" i="12"/>
  <c r="M252" i="12"/>
  <c r="L252" i="12"/>
  <c r="K252" i="12"/>
  <c r="J252" i="12"/>
  <c r="E110" i="6"/>
  <c r="L110" i="6" s="1"/>
  <c r="Q20" i="21" l="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D123" i="12"/>
  <c r="AL123" i="12" s="1"/>
  <c r="G122" i="12"/>
  <c r="E212" i="12"/>
  <c r="F212" i="12" s="1"/>
  <c r="E213" i="12"/>
  <c r="F213" i="12" s="1"/>
  <c r="AG111" i="2" l="1"/>
  <c r="D20" i="21"/>
  <c r="I20" i="21"/>
  <c r="M122" i="12"/>
  <c r="D122" i="12"/>
  <c r="N122" i="12"/>
  <c r="L122" i="12"/>
  <c r="K122" i="12"/>
  <c r="J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E89" i="12"/>
  <c r="I100" i="6"/>
  <c r="O100" i="6"/>
  <c r="E42" i="12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G72" i="12"/>
  <c r="I122" i="12" l="1"/>
  <c r="AL122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G112" i="2" l="1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W185" i="12"/>
  <c r="W77" i="12"/>
  <c r="W183" i="12"/>
  <c r="W184" i="12"/>
  <c r="G9" i="12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AG115" i="2" l="1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AO89" i="12" l="1"/>
  <c r="AO90" i="12"/>
  <c r="AO91" i="12"/>
  <c r="AO92" i="12"/>
  <c r="AO93" i="12"/>
  <c r="AO94" i="12"/>
  <c r="AO95" i="12"/>
  <c r="AO96" i="12"/>
  <c r="AO97" i="12"/>
  <c r="AO98" i="12"/>
  <c r="AO107" i="12"/>
  <c r="AO179" i="12"/>
  <c r="AO180" i="12"/>
  <c r="AO181" i="12"/>
  <c r="AO170" i="12"/>
  <c r="AO171" i="12"/>
  <c r="AO172" i="12"/>
  <c r="AO173" i="12"/>
  <c r="AO174" i="12"/>
  <c r="AO175" i="12"/>
  <c r="AO176" i="12"/>
  <c r="AO177" i="12"/>
  <c r="AO178" i="12"/>
  <c r="AN89" i="12"/>
  <c r="AN90" i="12"/>
  <c r="AN91" i="12"/>
  <c r="AN92" i="12"/>
  <c r="AN93" i="12"/>
  <c r="AN94" i="12"/>
  <c r="AN95" i="12"/>
  <c r="AN96" i="12"/>
  <c r="AN97" i="12"/>
  <c r="AN98" i="12"/>
  <c r="AN107" i="12"/>
  <c r="AN179" i="12"/>
  <c r="AN180" i="12"/>
  <c r="AN181" i="12"/>
  <c r="AN170" i="12"/>
  <c r="AN171" i="12"/>
  <c r="AN172" i="12"/>
  <c r="AN173" i="12"/>
  <c r="AN174" i="12"/>
  <c r="AN175" i="12"/>
  <c r="AN176" i="12"/>
  <c r="AN177" i="12"/>
  <c r="AN178" i="12"/>
  <c r="G109" i="12" l="1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3" i="12"/>
  <c r="G124" i="12"/>
  <c r="G125" i="12"/>
  <c r="G126" i="12"/>
  <c r="G127" i="12"/>
  <c r="G128" i="12"/>
  <c r="G129" i="12"/>
  <c r="G130" i="12"/>
  <c r="G131" i="12"/>
  <c r="G143" i="12"/>
  <c r="G144" i="12"/>
  <c r="G145" i="12"/>
  <c r="G146" i="12"/>
  <c r="G147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7" i="12"/>
  <c r="G248" i="12"/>
  <c r="G249" i="12"/>
  <c r="G250" i="12"/>
  <c r="G251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1" i="12"/>
  <c r="G62" i="12"/>
  <c r="G63" i="12"/>
  <c r="G64" i="12"/>
  <c r="G66" i="12"/>
  <c r="G67" i="12"/>
  <c r="G68" i="12"/>
  <c r="G69" i="12"/>
  <c r="G70" i="12"/>
  <c r="G71" i="12"/>
  <c r="G73" i="12"/>
  <c r="G74" i="12"/>
  <c r="G75" i="12"/>
  <c r="G76" i="12"/>
  <c r="G78" i="12"/>
  <c r="G79" i="12"/>
  <c r="G80" i="12"/>
  <c r="G81" i="12"/>
  <c r="G82" i="12"/>
  <c r="G83" i="12"/>
  <c r="G84" i="12"/>
  <c r="G85" i="12"/>
  <c r="G86" i="12"/>
  <c r="G87" i="12"/>
  <c r="G88" i="12"/>
  <c r="G99" i="12"/>
  <c r="G100" i="12"/>
  <c r="G102" i="12"/>
  <c r="G103" i="12"/>
  <c r="G104" i="12"/>
  <c r="G105" i="12"/>
  <c r="G106" i="12"/>
  <c r="G107" i="12"/>
  <c r="G108" i="12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D249" i="12"/>
  <c r="H249" i="12" s="1"/>
  <c r="D250" i="12"/>
  <c r="D251" i="12"/>
  <c r="H251" i="12" s="1"/>
  <c r="D248" i="12"/>
  <c r="J243" i="12"/>
  <c r="K243" i="12"/>
  <c r="L243" i="12"/>
  <c r="M243" i="12"/>
  <c r="N243" i="12"/>
  <c r="J244" i="12"/>
  <c r="K244" i="12"/>
  <c r="L244" i="12"/>
  <c r="M244" i="12"/>
  <c r="N244" i="12"/>
  <c r="J245" i="12"/>
  <c r="K245" i="12"/>
  <c r="L245" i="12"/>
  <c r="M245" i="12"/>
  <c r="N245" i="12"/>
  <c r="J247" i="12"/>
  <c r="K247" i="12"/>
  <c r="L247" i="12"/>
  <c r="M247" i="12"/>
  <c r="N247" i="12"/>
  <c r="J248" i="12"/>
  <c r="K248" i="12"/>
  <c r="L248" i="12"/>
  <c r="M248" i="12"/>
  <c r="N248" i="12"/>
  <c r="J249" i="12"/>
  <c r="K249" i="12"/>
  <c r="L249" i="12"/>
  <c r="M249" i="12"/>
  <c r="N249" i="12"/>
  <c r="J250" i="12"/>
  <c r="K250" i="12"/>
  <c r="L250" i="12"/>
  <c r="M250" i="12"/>
  <c r="N250" i="12"/>
  <c r="J251" i="12"/>
  <c r="K251" i="12"/>
  <c r="L251" i="12"/>
  <c r="M251" i="12"/>
  <c r="N251" i="12"/>
  <c r="J239" i="12"/>
  <c r="J240" i="12"/>
  <c r="J241" i="12"/>
  <c r="J242" i="12"/>
  <c r="J238" i="12"/>
  <c r="D247" i="12"/>
  <c r="D245" i="12"/>
  <c r="O83" i="6"/>
  <c r="AM89" i="12"/>
  <c r="AM90" i="12"/>
  <c r="AM91" i="12"/>
  <c r="AM92" i="12"/>
  <c r="AM93" i="12"/>
  <c r="AM94" i="12"/>
  <c r="AM95" i="12"/>
  <c r="AM96" i="12"/>
  <c r="AM97" i="12"/>
  <c r="AM98" i="12"/>
  <c r="H6" i="12"/>
  <c r="I6" i="12"/>
  <c r="H245" i="12" l="1"/>
  <c r="H247" i="12"/>
  <c r="H250" i="12"/>
  <c r="H248" i="12"/>
  <c r="L99" i="17" l="1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R78" i="6" l="1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S16" i="12"/>
  <c r="W16" i="12" s="1"/>
  <c r="AM170" i="12"/>
  <c r="AM171" i="12"/>
  <c r="AM172" i="12"/>
  <c r="AM173" i="12"/>
  <c r="AM174" i="12"/>
  <c r="AM175" i="12"/>
  <c r="AM176" i="12"/>
  <c r="AM177" i="12"/>
  <c r="AM178" i="12"/>
  <c r="AM107" i="12"/>
  <c r="AM179" i="12"/>
  <c r="AM180" i="12"/>
  <c r="AM181" i="1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F109" i="6"/>
  <c r="F108" i="6"/>
  <c r="F107" i="6"/>
  <c r="F105" i="6"/>
  <c r="F104" i="6"/>
  <c r="F103" i="6"/>
  <c r="F102" i="6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211" i="12"/>
  <c r="G212" i="12"/>
  <c r="G213" i="12"/>
  <c r="E210" i="12"/>
  <c r="D44" i="12"/>
  <c r="D45" i="12"/>
  <c r="D46" i="12"/>
  <c r="D47" i="12"/>
  <c r="D48" i="12"/>
  <c r="D49" i="12"/>
  <c r="D50" i="12"/>
  <c r="AL50" i="12" s="1"/>
  <c r="D51" i="12"/>
  <c r="D53" i="12"/>
  <c r="D54" i="12"/>
  <c r="D55" i="12"/>
  <c r="D56" i="12"/>
  <c r="D57" i="12"/>
  <c r="AL57" i="12" s="1"/>
  <c r="D58" i="12"/>
  <c r="D59" i="12"/>
  <c r="D61" i="12"/>
  <c r="D62" i="12"/>
  <c r="AL62" i="12" s="1"/>
  <c r="D63" i="12"/>
  <c r="D64" i="12"/>
  <c r="D66" i="12"/>
  <c r="AL66" i="12" s="1"/>
  <c r="D67" i="12"/>
  <c r="AL67" i="12" s="1"/>
  <c r="D68" i="12"/>
  <c r="G210" i="12" l="1"/>
  <c r="F210" i="12"/>
  <c r="G211" i="12"/>
  <c r="F211" i="12"/>
  <c r="AM67" i="12"/>
  <c r="AN67" i="12"/>
  <c r="AO67" i="12"/>
  <c r="AO66" i="12"/>
  <c r="AM66" i="12"/>
  <c r="AN66" i="12"/>
  <c r="I59" i="12"/>
  <c r="H59" i="12"/>
  <c r="H46" i="12"/>
  <c r="I46" i="12"/>
  <c r="H66" i="12"/>
  <c r="I66" i="12"/>
  <c r="H52" i="12"/>
  <c r="I52" i="12"/>
  <c r="H62" i="12"/>
  <c r="I62" i="12"/>
  <c r="H47" i="12"/>
  <c r="I47" i="12"/>
  <c r="I58" i="12"/>
  <c r="H58" i="12"/>
  <c r="I57" i="12"/>
  <c r="H57" i="12"/>
  <c r="H45" i="12"/>
  <c r="I45" i="12"/>
  <c r="I56" i="12"/>
  <c r="H56" i="12"/>
  <c r="I44" i="12"/>
  <c r="H44" i="12"/>
  <c r="H55" i="12"/>
  <c r="I55" i="12"/>
  <c r="I68" i="12"/>
  <c r="H68" i="12"/>
  <c r="I54" i="12"/>
  <c r="H54" i="12"/>
  <c r="I67" i="12"/>
  <c r="H67" i="12"/>
  <c r="I53" i="12"/>
  <c r="H53" i="12"/>
  <c r="I64" i="12"/>
  <c r="H64" i="12"/>
  <c r="I51" i="12"/>
  <c r="H51" i="12"/>
  <c r="E214" i="12"/>
  <c r="H63" i="12"/>
  <c r="I63" i="12"/>
  <c r="I50" i="12"/>
  <c r="H50" i="12"/>
  <c r="E216" i="12"/>
  <c r="H49" i="12"/>
  <c r="I49" i="12"/>
  <c r="E215" i="12"/>
  <c r="H61" i="12"/>
  <c r="I61" i="12"/>
  <c r="H48" i="12"/>
  <c r="I48" i="12"/>
  <c r="D103" i="12"/>
  <c r="D104" i="12"/>
  <c r="D105" i="12"/>
  <c r="D106" i="12"/>
  <c r="D241" i="12"/>
  <c r="H241" i="12" s="1"/>
  <c r="D197" i="12"/>
  <c r="H197" i="12" s="1"/>
  <c r="D198" i="12"/>
  <c r="H198" i="12" s="1"/>
  <c r="D199" i="12"/>
  <c r="H199" i="12" s="1"/>
  <c r="D200" i="12"/>
  <c r="H200" i="12" s="1"/>
  <c r="D201" i="12"/>
  <c r="H201" i="12" s="1"/>
  <c r="D202" i="12"/>
  <c r="H202" i="12" s="1"/>
  <c r="D203" i="12"/>
  <c r="H203" i="12" s="1"/>
  <c r="D204" i="12"/>
  <c r="H204" i="12" s="1"/>
  <c r="D205" i="12"/>
  <c r="H205" i="12" s="1"/>
  <c r="D206" i="12"/>
  <c r="H206" i="12" s="1"/>
  <c r="D207" i="12"/>
  <c r="H207" i="12" s="1"/>
  <c r="D208" i="12"/>
  <c r="H208" i="12" s="1"/>
  <c r="D209" i="12"/>
  <c r="H209" i="12" s="1"/>
  <c r="D210" i="12"/>
  <c r="H210" i="12" s="1"/>
  <c r="D211" i="12"/>
  <c r="H211" i="12" s="1"/>
  <c r="D212" i="12"/>
  <c r="H212" i="12" s="1"/>
  <c r="D213" i="12"/>
  <c r="H213" i="12" s="1"/>
  <c r="D217" i="12"/>
  <c r="H217" i="12" s="1"/>
  <c r="D218" i="12"/>
  <c r="H218" i="12" s="1"/>
  <c r="D219" i="12"/>
  <c r="H219" i="12" s="1"/>
  <c r="D220" i="12"/>
  <c r="H220" i="12" s="1"/>
  <c r="D221" i="12"/>
  <c r="H221" i="12" s="1"/>
  <c r="D222" i="12"/>
  <c r="H222" i="12" s="1"/>
  <c r="D223" i="12"/>
  <c r="H223" i="12" s="1"/>
  <c r="D224" i="12"/>
  <c r="H224" i="12" s="1"/>
  <c r="D225" i="12"/>
  <c r="H225" i="12" s="1"/>
  <c r="D226" i="12"/>
  <c r="H226" i="12" s="1"/>
  <c r="D227" i="12"/>
  <c r="H227" i="12" s="1"/>
  <c r="D228" i="12"/>
  <c r="H228" i="12" s="1"/>
  <c r="D229" i="12"/>
  <c r="H229" i="12" s="1"/>
  <c r="D230" i="12"/>
  <c r="H230" i="12" s="1"/>
  <c r="D231" i="12"/>
  <c r="H231" i="12" s="1"/>
  <c r="D232" i="12"/>
  <c r="H232" i="12" s="1"/>
  <c r="D233" i="12"/>
  <c r="H233" i="12" s="1"/>
  <c r="D234" i="12"/>
  <c r="H234" i="12" s="1"/>
  <c r="D235" i="12"/>
  <c r="H235" i="12" s="1"/>
  <c r="D236" i="12"/>
  <c r="H236" i="12" s="1"/>
  <c r="D237" i="12"/>
  <c r="H237" i="12" s="1"/>
  <c r="D238" i="12"/>
  <c r="H238" i="12" s="1"/>
  <c r="D239" i="12"/>
  <c r="H239" i="12" s="1"/>
  <c r="D242" i="12"/>
  <c r="H242" i="12" s="1"/>
  <c r="D243" i="12"/>
  <c r="H243" i="12" s="1"/>
  <c r="D244" i="12"/>
  <c r="H244" i="12" s="1"/>
  <c r="D186" i="12"/>
  <c r="H186" i="12" s="1"/>
  <c r="D187" i="12"/>
  <c r="H187" i="12" s="1"/>
  <c r="D188" i="12"/>
  <c r="H188" i="12" s="1"/>
  <c r="D189" i="12"/>
  <c r="H189" i="12" s="1"/>
  <c r="D190" i="12"/>
  <c r="H190" i="12" s="1"/>
  <c r="D191" i="12"/>
  <c r="H191" i="12" s="1"/>
  <c r="D192" i="12"/>
  <c r="H192" i="12" s="1"/>
  <c r="D193" i="12"/>
  <c r="H193" i="12" s="1"/>
  <c r="D194" i="12"/>
  <c r="H194" i="12" s="1"/>
  <c r="D195" i="12"/>
  <c r="H195" i="12" s="1"/>
  <c r="D196" i="12"/>
  <c r="H196" i="12" s="1"/>
  <c r="H170" i="12"/>
  <c r="H171" i="12"/>
  <c r="H172" i="12"/>
  <c r="H173" i="12"/>
  <c r="H174" i="12"/>
  <c r="H175" i="12"/>
  <c r="H176" i="12"/>
  <c r="H177" i="12"/>
  <c r="H178" i="12"/>
  <c r="D158" i="12"/>
  <c r="D159" i="12"/>
  <c r="D160" i="12"/>
  <c r="D161" i="12"/>
  <c r="D162" i="12"/>
  <c r="D163" i="12"/>
  <c r="D164" i="12"/>
  <c r="D165" i="12"/>
  <c r="D166" i="12"/>
  <c r="D167" i="12"/>
  <c r="H167" i="12" s="1"/>
  <c r="D168" i="12"/>
  <c r="H168" i="12" s="1"/>
  <c r="D169" i="12"/>
  <c r="H169" i="12" s="1"/>
  <c r="D157" i="12"/>
  <c r="D156" i="12"/>
  <c r="G214" i="12" l="1"/>
  <c r="F214" i="12"/>
  <c r="G216" i="12"/>
  <c r="F216" i="12"/>
  <c r="G215" i="12"/>
  <c r="F215" i="12"/>
  <c r="D214" i="12"/>
  <c r="H214" i="12" s="1"/>
  <c r="I160" i="12"/>
  <c r="H160" i="12"/>
  <c r="I156" i="12"/>
  <c r="H156" i="12"/>
  <c r="H159" i="12"/>
  <c r="I159" i="12"/>
  <c r="I157" i="12"/>
  <c r="H157" i="12"/>
  <c r="H158" i="12"/>
  <c r="I158" i="12"/>
  <c r="H106" i="12"/>
  <c r="I106" i="12"/>
  <c r="D216" i="12"/>
  <c r="H216" i="12" s="1"/>
  <c r="I105" i="12"/>
  <c r="H105" i="12"/>
  <c r="H104" i="12"/>
  <c r="I104" i="12"/>
  <c r="H166" i="12"/>
  <c r="I166" i="12"/>
  <c r="I163" i="12"/>
  <c r="H163" i="12"/>
  <c r="I162" i="12"/>
  <c r="H162" i="12"/>
  <c r="I161" i="12"/>
  <c r="H161" i="12"/>
  <c r="D215" i="12"/>
  <c r="H215" i="12" s="1"/>
  <c r="I103" i="12"/>
  <c r="H103" i="12"/>
  <c r="I165" i="12"/>
  <c r="H165" i="12"/>
  <c r="I77" i="12"/>
  <c r="H77" i="12"/>
  <c r="I164" i="12"/>
  <c r="H164" i="12"/>
  <c r="S102" i="12"/>
  <c r="W102" i="12" s="1"/>
  <c r="G90" i="12"/>
  <c r="E91" i="12"/>
  <c r="G91" i="12" s="1"/>
  <c r="G92" i="12"/>
  <c r="E93" i="12"/>
  <c r="G93" i="12" s="1"/>
  <c r="G94" i="12"/>
  <c r="E95" i="12"/>
  <c r="E96" i="12"/>
  <c r="G96" i="12" s="1"/>
  <c r="G97" i="12"/>
  <c r="E98" i="12"/>
  <c r="G98" i="12" s="1"/>
  <c r="G89" i="12"/>
  <c r="E43" i="12"/>
  <c r="G43" i="12" s="1"/>
  <c r="G42" i="12"/>
  <c r="G41" i="12"/>
  <c r="E40" i="12"/>
  <c r="G40" i="12" s="1"/>
  <c r="E39" i="12"/>
  <c r="G39" i="12" s="1"/>
  <c r="E38" i="12"/>
  <c r="G38" i="12" s="1"/>
  <c r="E37" i="12"/>
  <c r="G37" i="12" s="1"/>
  <c r="E36" i="12"/>
  <c r="G36" i="12" s="1"/>
  <c r="E35" i="12"/>
  <c r="G35" i="12" s="1"/>
  <c r="E34" i="12"/>
  <c r="G34" i="12" s="1"/>
  <c r="E33" i="12"/>
  <c r="G33" i="12" s="1"/>
  <c r="G95" i="12" l="1"/>
  <c r="I47" i="21"/>
  <c r="U161" i="2"/>
  <c r="U162" i="2"/>
  <c r="U163" i="2"/>
  <c r="J196" i="12" l="1"/>
  <c r="J228" i="12"/>
  <c r="J235" i="12"/>
  <c r="J236" i="12"/>
  <c r="J237" i="12"/>
  <c r="J224" i="12"/>
  <c r="J225" i="12"/>
  <c r="J226" i="12"/>
  <c r="J227" i="12"/>
  <c r="J229" i="12"/>
  <c r="J230" i="12"/>
  <c r="J231" i="12"/>
  <c r="J232" i="12"/>
  <c r="J233" i="12"/>
  <c r="J234" i="12"/>
  <c r="J218" i="12"/>
  <c r="J219" i="12"/>
  <c r="J220" i="12"/>
  <c r="J221" i="12"/>
  <c r="J222" i="12"/>
  <c r="J223" i="12"/>
  <c r="J211" i="12"/>
  <c r="J212" i="12"/>
  <c r="J213" i="12"/>
  <c r="J214" i="12"/>
  <c r="J215" i="12"/>
  <c r="J216" i="12"/>
  <c r="J217" i="12"/>
  <c r="J206" i="12"/>
  <c r="J207" i="12"/>
  <c r="J208" i="12"/>
  <c r="J209" i="12"/>
  <c r="J210" i="12"/>
  <c r="J197" i="12"/>
  <c r="J198" i="12"/>
  <c r="J199" i="12"/>
  <c r="J200" i="12"/>
  <c r="J201" i="12"/>
  <c r="J202" i="12"/>
  <c r="J203" i="12"/>
  <c r="J204" i="12"/>
  <c r="J205" i="12"/>
  <c r="J191" i="12"/>
  <c r="J192" i="12"/>
  <c r="J193" i="12"/>
  <c r="J194" i="12"/>
  <c r="J195" i="12"/>
  <c r="J186" i="12"/>
  <c r="J187" i="12"/>
  <c r="J188" i="12"/>
  <c r="J189" i="12"/>
  <c r="J190" i="12"/>
  <c r="E177" i="3"/>
  <c r="J177" i="12" s="1"/>
  <c r="J178" i="12"/>
  <c r="J183" i="12"/>
  <c r="J184" i="12"/>
  <c r="J185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S183" i="2"/>
  <c r="S184" i="2"/>
  <c r="S185" i="2"/>
  <c r="S182" i="2"/>
  <c r="K9" i="6" l="1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E104" i="6" l="1"/>
  <c r="S28" i="12"/>
  <c r="W28" i="12" s="1"/>
  <c r="S29" i="12"/>
  <c r="W29" i="12" s="1"/>
  <c r="S30" i="12"/>
  <c r="W30" i="12" s="1"/>
  <c r="S31" i="12"/>
  <c r="W31" i="12" s="1"/>
  <c r="S32" i="12"/>
  <c r="W32" i="12" s="1"/>
  <c r="S33" i="12"/>
  <c r="W33" i="12" s="1"/>
  <c r="S34" i="12"/>
  <c r="W34" i="12" s="1"/>
  <c r="S35" i="12"/>
  <c r="W35" i="12" s="1"/>
  <c r="S36" i="12"/>
  <c r="W36" i="12" s="1"/>
  <c r="S37" i="12"/>
  <c r="W37" i="12" s="1"/>
  <c r="S38" i="12"/>
  <c r="W38" i="12" s="1"/>
  <c r="S39" i="12"/>
  <c r="W39" i="12" s="1"/>
  <c r="S40" i="12"/>
  <c r="W40" i="12" s="1"/>
  <c r="S41" i="12"/>
  <c r="W41" i="12" s="1"/>
  <c r="S42" i="12"/>
  <c r="W42" i="12" s="1"/>
  <c r="S43" i="12"/>
  <c r="W43" i="12" s="1"/>
  <c r="S44" i="12"/>
  <c r="W44" i="12" s="1"/>
  <c r="S45" i="12"/>
  <c r="W45" i="12" s="1"/>
  <c r="S46" i="12"/>
  <c r="W46" i="12" s="1"/>
  <c r="V252" i="2" l="1"/>
  <c r="S234" i="2" l="1"/>
  <c r="AL167" i="12" l="1"/>
  <c r="S167" i="12"/>
  <c r="W167" i="12" s="1"/>
  <c r="S168" i="12"/>
  <c r="W168" i="12" s="1"/>
  <c r="S169" i="12"/>
  <c r="W169" i="12" s="1"/>
  <c r="AN167" i="12" l="1"/>
  <c r="AO167" i="12"/>
  <c r="AM167" i="12"/>
  <c r="R169" i="12"/>
  <c r="R168" i="12"/>
  <c r="R167" i="12"/>
  <c r="AL169" i="12"/>
  <c r="T252" i="2"/>
  <c r="U252" i="2" s="1"/>
  <c r="AN169" i="12" l="1"/>
  <c r="AO169" i="12"/>
  <c r="AM169" i="12"/>
  <c r="AL168" i="12"/>
  <c r="V211" i="2"/>
  <c r="V214" i="2"/>
  <c r="V213" i="2"/>
  <c r="V215" i="2"/>
  <c r="V212" i="2"/>
  <c r="AN168" i="12" l="1"/>
  <c r="AO168" i="12"/>
  <c r="U212" i="2"/>
  <c r="U215" i="2"/>
  <c r="U213" i="2"/>
  <c r="U214" i="2"/>
  <c r="U211" i="2"/>
  <c r="AM168" i="1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K218" i="12"/>
  <c r="L218" i="12"/>
  <c r="M218" i="12"/>
  <c r="N218" i="12"/>
  <c r="K219" i="12"/>
  <c r="L219" i="12"/>
  <c r="M219" i="12"/>
  <c r="N219" i="12"/>
  <c r="K220" i="12"/>
  <c r="L220" i="12"/>
  <c r="M220" i="12"/>
  <c r="N220" i="12"/>
  <c r="K221" i="12"/>
  <c r="L221" i="12"/>
  <c r="M221" i="12"/>
  <c r="N221" i="12"/>
  <c r="K222" i="12"/>
  <c r="L222" i="12"/>
  <c r="M222" i="12"/>
  <c r="N222" i="12"/>
  <c r="K223" i="12"/>
  <c r="L223" i="12"/>
  <c r="M223" i="12"/>
  <c r="N223" i="12"/>
  <c r="K224" i="12"/>
  <c r="L224" i="12"/>
  <c r="M224" i="12"/>
  <c r="N224" i="12"/>
  <c r="K225" i="12"/>
  <c r="L225" i="12"/>
  <c r="M225" i="12"/>
  <c r="N225" i="12"/>
  <c r="K226" i="12"/>
  <c r="L226" i="12"/>
  <c r="M226" i="12"/>
  <c r="N226" i="12"/>
  <c r="K227" i="12"/>
  <c r="L227" i="12"/>
  <c r="M227" i="12"/>
  <c r="N227" i="12"/>
  <c r="K228" i="12"/>
  <c r="L228" i="12"/>
  <c r="M228" i="12"/>
  <c r="N228" i="12"/>
  <c r="K229" i="12"/>
  <c r="L229" i="12"/>
  <c r="M229" i="12"/>
  <c r="N229" i="12"/>
  <c r="K230" i="12"/>
  <c r="L230" i="12"/>
  <c r="M230" i="12"/>
  <c r="N230" i="12"/>
  <c r="K231" i="12"/>
  <c r="L231" i="12"/>
  <c r="M231" i="12"/>
  <c r="N231" i="12"/>
  <c r="K232" i="12"/>
  <c r="L232" i="12"/>
  <c r="M232" i="12"/>
  <c r="N232" i="12"/>
  <c r="K233" i="12"/>
  <c r="L233" i="12"/>
  <c r="M233" i="12"/>
  <c r="N233" i="12"/>
  <c r="K234" i="12"/>
  <c r="L234" i="12"/>
  <c r="M234" i="12"/>
  <c r="N234" i="12"/>
  <c r="K235" i="12"/>
  <c r="L235" i="12"/>
  <c r="M235" i="12"/>
  <c r="N235" i="12"/>
  <c r="K236" i="12"/>
  <c r="L236" i="12"/>
  <c r="M236" i="12"/>
  <c r="N236" i="12"/>
  <c r="K237" i="12"/>
  <c r="L237" i="12"/>
  <c r="M237" i="12"/>
  <c r="N237" i="12"/>
  <c r="K238" i="12"/>
  <c r="L238" i="12"/>
  <c r="M238" i="12"/>
  <c r="N238" i="12"/>
  <c r="K239" i="12"/>
  <c r="L239" i="12"/>
  <c r="M239" i="12"/>
  <c r="N239" i="12"/>
  <c r="K241" i="12"/>
  <c r="L241" i="12"/>
  <c r="M241" i="12"/>
  <c r="N241" i="12"/>
  <c r="K242" i="12"/>
  <c r="L242" i="12"/>
  <c r="M242" i="12"/>
  <c r="N242" i="12"/>
  <c r="I241" i="12" l="1"/>
  <c r="I242" i="12"/>
  <c r="I243" i="12"/>
  <c r="I244" i="12"/>
  <c r="AQ179" i="12" l="1"/>
  <c r="AR179" i="12"/>
  <c r="AQ180" i="12"/>
  <c r="AR180" i="12"/>
  <c r="AQ181" i="12"/>
  <c r="AR181" i="12"/>
  <c r="AQ170" i="12"/>
  <c r="AR170" i="12"/>
  <c r="AQ171" i="12"/>
  <c r="AR171" i="12"/>
  <c r="AQ172" i="12"/>
  <c r="AR172" i="12"/>
  <c r="AQ173" i="12"/>
  <c r="AR173" i="12"/>
  <c r="AQ174" i="12"/>
  <c r="AR174" i="12"/>
  <c r="AQ175" i="12"/>
  <c r="AR175" i="12"/>
  <c r="AQ176" i="12"/>
  <c r="AR176" i="12"/>
  <c r="AQ177" i="12"/>
  <c r="AR177" i="12"/>
  <c r="AQ178" i="12"/>
  <c r="AR178" i="12"/>
  <c r="AQ96" i="12"/>
  <c r="AR96" i="12"/>
  <c r="AQ97" i="12"/>
  <c r="AR97" i="12"/>
  <c r="AQ98" i="12"/>
  <c r="AR98" i="12"/>
  <c r="AQ107" i="12"/>
  <c r="AR107" i="12"/>
  <c r="AQ89" i="12"/>
  <c r="AR89" i="12"/>
  <c r="AQ90" i="12"/>
  <c r="AR90" i="12"/>
  <c r="AQ91" i="12"/>
  <c r="AR91" i="12"/>
  <c r="AQ92" i="12"/>
  <c r="AR92" i="12"/>
  <c r="AQ93" i="12"/>
  <c r="AR93" i="12"/>
  <c r="AQ94" i="12"/>
  <c r="AR94" i="12"/>
  <c r="AQ95" i="12"/>
  <c r="AR95" i="12"/>
  <c r="AQ66" i="12"/>
  <c r="AR66" i="12"/>
  <c r="AR8" i="12"/>
  <c r="AR3" i="12" s="1"/>
  <c r="AQ8" i="12"/>
  <c r="AQ3" i="12" s="1"/>
  <c r="R252" i="2" l="1"/>
  <c r="I239" i="12" l="1"/>
  <c r="G2" i="21" l="1"/>
  <c r="X170" i="12"/>
  <c r="Y170" i="12"/>
  <c r="Z170" i="12"/>
  <c r="AA170" i="12"/>
  <c r="AB170" i="12"/>
  <c r="AC170" i="12"/>
  <c r="AD170" i="12"/>
  <c r="AE170" i="12"/>
  <c r="AF170" i="12"/>
  <c r="AG170" i="12"/>
  <c r="AH170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X172" i="12"/>
  <c r="Y172" i="12"/>
  <c r="Z172" i="12"/>
  <c r="AA172" i="12"/>
  <c r="AB172" i="12"/>
  <c r="AC172" i="12"/>
  <c r="AD172" i="12"/>
  <c r="AE172" i="12"/>
  <c r="AF172" i="12"/>
  <c r="AG172" i="12"/>
  <c r="AH172" i="12"/>
  <c r="X173" i="12"/>
  <c r="Y173" i="12"/>
  <c r="Z173" i="12"/>
  <c r="AA173" i="12"/>
  <c r="AB173" i="12"/>
  <c r="AC173" i="12"/>
  <c r="AD173" i="12"/>
  <c r="AE173" i="12"/>
  <c r="AF173" i="12"/>
  <c r="AG173" i="12"/>
  <c r="AH173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X175" i="12"/>
  <c r="Y175" i="12"/>
  <c r="Z175" i="12"/>
  <c r="AA175" i="12"/>
  <c r="AB175" i="12"/>
  <c r="AC175" i="12"/>
  <c r="AD175" i="12"/>
  <c r="AE175" i="12"/>
  <c r="AF175" i="12"/>
  <c r="AG175" i="12"/>
  <c r="AH175" i="12"/>
  <c r="X176" i="12"/>
  <c r="Y176" i="12"/>
  <c r="Z176" i="12"/>
  <c r="AA176" i="12"/>
  <c r="AB176" i="12"/>
  <c r="AC176" i="12"/>
  <c r="AD176" i="12"/>
  <c r="AE176" i="12"/>
  <c r="AF176" i="12"/>
  <c r="AG176" i="12"/>
  <c r="AH176" i="12"/>
  <c r="X177" i="12"/>
  <c r="Y177" i="12"/>
  <c r="Z177" i="12"/>
  <c r="AA177" i="12"/>
  <c r="AB177" i="12"/>
  <c r="AC177" i="12"/>
  <c r="AD177" i="12"/>
  <c r="AE177" i="12"/>
  <c r="AF177" i="12"/>
  <c r="AG177" i="12"/>
  <c r="AH177" i="12"/>
  <c r="X178" i="12"/>
  <c r="Y178" i="12"/>
  <c r="Z178" i="12"/>
  <c r="AA178" i="12"/>
  <c r="AB178" i="12"/>
  <c r="AC178" i="12"/>
  <c r="AD178" i="12"/>
  <c r="AE178" i="12"/>
  <c r="AF178" i="12"/>
  <c r="AG178" i="12"/>
  <c r="AH178" i="12"/>
  <c r="X31" i="12"/>
  <c r="Y31" i="12"/>
  <c r="Z31" i="12"/>
  <c r="AA31" i="12"/>
  <c r="AB31" i="12"/>
  <c r="AC31" i="12"/>
  <c r="AD31" i="12"/>
  <c r="AE31" i="12"/>
  <c r="AF31" i="12"/>
  <c r="AG31" i="12"/>
  <c r="AH31" i="12"/>
  <c r="X39" i="12"/>
  <c r="Y39" i="12"/>
  <c r="Z39" i="12"/>
  <c r="AA39" i="12"/>
  <c r="AB39" i="12"/>
  <c r="AC39" i="12"/>
  <c r="AD39" i="12"/>
  <c r="AE39" i="12"/>
  <c r="AF39" i="12"/>
  <c r="AG39" i="12"/>
  <c r="AH39" i="12"/>
  <c r="Y183" i="12"/>
  <c r="Z183" i="12"/>
  <c r="AA183" i="12"/>
  <c r="AB183" i="12"/>
  <c r="AC183" i="12"/>
  <c r="AD183" i="12"/>
  <c r="AE183" i="12"/>
  <c r="AF183" i="12"/>
  <c r="AG183" i="12"/>
  <c r="AH183" i="12"/>
  <c r="Y184" i="12"/>
  <c r="Z184" i="12"/>
  <c r="AA184" i="12"/>
  <c r="AB184" i="12"/>
  <c r="AC184" i="12"/>
  <c r="AD184" i="12"/>
  <c r="AE184" i="12"/>
  <c r="AF184" i="12"/>
  <c r="AG184" i="12"/>
  <c r="AH184" i="12"/>
  <c r="Y185" i="12"/>
  <c r="Z185" i="12"/>
  <c r="AA185" i="12"/>
  <c r="AB185" i="12"/>
  <c r="AC185" i="12"/>
  <c r="AD185" i="12"/>
  <c r="AE185" i="12"/>
  <c r="AF185" i="12"/>
  <c r="AG185" i="12"/>
  <c r="AH185" i="12"/>
  <c r="X183" i="12"/>
  <c r="X184" i="12"/>
  <c r="X185" i="12"/>
  <c r="N10" i="12" l="1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1" i="12"/>
  <c r="N62" i="12"/>
  <c r="N63" i="12"/>
  <c r="N64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99" i="12"/>
  <c r="N100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3" i="12"/>
  <c r="N124" i="12"/>
  <c r="N125" i="12"/>
  <c r="N126" i="12"/>
  <c r="N127" i="12"/>
  <c r="N128" i="12"/>
  <c r="N129" i="12"/>
  <c r="N130" i="12"/>
  <c r="N131" i="12"/>
  <c r="N143" i="12"/>
  <c r="N144" i="12"/>
  <c r="N145" i="12"/>
  <c r="N146" i="12"/>
  <c r="N147" i="12"/>
  <c r="N179" i="12"/>
  <c r="N180" i="12"/>
  <c r="N181" i="12"/>
  <c r="N156" i="12"/>
  <c r="N157" i="12"/>
  <c r="N158" i="12"/>
  <c r="N159" i="12"/>
  <c r="N160" i="12"/>
  <c r="N161" i="12"/>
  <c r="N162" i="12"/>
  <c r="N163" i="12"/>
  <c r="N164" i="12"/>
  <c r="N165" i="12"/>
  <c r="N166" i="12"/>
  <c r="N170" i="12"/>
  <c r="N171" i="12"/>
  <c r="N172" i="12"/>
  <c r="N173" i="12"/>
  <c r="N174" i="12"/>
  <c r="N175" i="12"/>
  <c r="N176" i="12"/>
  <c r="N177" i="12"/>
  <c r="N178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1" i="12"/>
  <c r="M62" i="12"/>
  <c r="M63" i="12"/>
  <c r="M64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99" i="12"/>
  <c r="M100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3" i="12"/>
  <c r="M124" i="12"/>
  <c r="M125" i="12"/>
  <c r="M126" i="12"/>
  <c r="M127" i="12"/>
  <c r="M128" i="12"/>
  <c r="M129" i="12"/>
  <c r="M130" i="12"/>
  <c r="M131" i="12"/>
  <c r="M143" i="12"/>
  <c r="M144" i="12"/>
  <c r="M145" i="12"/>
  <c r="M146" i="12"/>
  <c r="M147" i="12"/>
  <c r="M179" i="12"/>
  <c r="M180" i="12"/>
  <c r="M181" i="12"/>
  <c r="M156" i="12"/>
  <c r="M157" i="12"/>
  <c r="M158" i="12"/>
  <c r="M159" i="12"/>
  <c r="M160" i="12"/>
  <c r="M161" i="12"/>
  <c r="M162" i="12"/>
  <c r="M163" i="12"/>
  <c r="M164" i="12"/>
  <c r="M165" i="12"/>
  <c r="M166" i="12"/>
  <c r="M170" i="12"/>
  <c r="M171" i="12"/>
  <c r="M172" i="12"/>
  <c r="M173" i="12"/>
  <c r="M174" i="12"/>
  <c r="M175" i="12"/>
  <c r="M176" i="12"/>
  <c r="M177" i="12"/>
  <c r="M178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1" i="12"/>
  <c r="L62" i="12"/>
  <c r="L63" i="12"/>
  <c r="L64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99" i="12"/>
  <c r="L100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3" i="12"/>
  <c r="L124" i="12"/>
  <c r="L125" i="12"/>
  <c r="L126" i="12"/>
  <c r="L127" i="12"/>
  <c r="L128" i="12"/>
  <c r="L129" i="12"/>
  <c r="L130" i="12"/>
  <c r="L131" i="12"/>
  <c r="L143" i="12"/>
  <c r="L144" i="12"/>
  <c r="L145" i="12"/>
  <c r="L146" i="12"/>
  <c r="L147" i="12"/>
  <c r="L179" i="12"/>
  <c r="L180" i="12"/>
  <c r="L181" i="12"/>
  <c r="L156" i="12"/>
  <c r="L157" i="12"/>
  <c r="L158" i="12"/>
  <c r="L159" i="12"/>
  <c r="L160" i="12"/>
  <c r="L161" i="12"/>
  <c r="L162" i="12"/>
  <c r="L163" i="12"/>
  <c r="L164" i="12"/>
  <c r="L165" i="12"/>
  <c r="L166" i="12"/>
  <c r="L170" i="12"/>
  <c r="L171" i="12"/>
  <c r="L172" i="12"/>
  <c r="L173" i="12"/>
  <c r="L174" i="12"/>
  <c r="L175" i="12"/>
  <c r="L176" i="12"/>
  <c r="L177" i="12"/>
  <c r="L178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1" i="12"/>
  <c r="K62" i="12"/>
  <c r="K63" i="12"/>
  <c r="K64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99" i="12"/>
  <c r="K100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3" i="12"/>
  <c r="K124" i="12"/>
  <c r="K125" i="12"/>
  <c r="K126" i="12"/>
  <c r="K127" i="12"/>
  <c r="K128" i="12"/>
  <c r="K129" i="12"/>
  <c r="K130" i="12"/>
  <c r="K131" i="12"/>
  <c r="K143" i="12"/>
  <c r="K144" i="12"/>
  <c r="K145" i="12"/>
  <c r="K146" i="12"/>
  <c r="K147" i="12"/>
  <c r="K179" i="12"/>
  <c r="K180" i="12"/>
  <c r="K181" i="12"/>
  <c r="K156" i="12"/>
  <c r="K157" i="12"/>
  <c r="K158" i="12"/>
  <c r="K159" i="12"/>
  <c r="K160" i="12"/>
  <c r="K161" i="12"/>
  <c r="K162" i="12"/>
  <c r="K163" i="12"/>
  <c r="K164" i="12"/>
  <c r="K165" i="12"/>
  <c r="K166" i="12"/>
  <c r="K170" i="12"/>
  <c r="K171" i="12"/>
  <c r="K172" i="12"/>
  <c r="K173" i="12"/>
  <c r="K174" i="12"/>
  <c r="K175" i="12"/>
  <c r="K176" i="12"/>
  <c r="K177" i="12"/>
  <c r="K178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9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1" i="12"/>
  <c r="J62" i="12"/>
  <c r="J63" i="12"/>
  <c r="J64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99" i="12"/>
  <c r="J100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3" i="12"/>
  <c r="J124" i="12"/>
  <c r="J125" i="12"/>
  <c r="J126" i="12"/>
  <c r="J127" i="12"/>
  <c r="J128" i="12"/>
  <c r="J129" i="12"/>
  <c r="J130" i="12"/>
  <c r="J131" i="12"/>
  <c r="J143" i="12"/>
  <c r="J144" i="12"/>
  <c r="J145" i="12"/>
  <c r="J146" i="12"/>
  <c r="J147" i="12"/>
  <c r="J179" i="12"/>
  <c r="J180" i="12"/>
  <c r="J181" i="12"/>
  <c r="J156" i="12"/>
  <c r="J157" i="12"/>
  <c r="J158" i="12"/>
  <c r="J159" i="12"/>
  <c r="J160" i="12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J4" i="12" l="1"/>
  <c r="S8" i="2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4" i="12"/>
  <c r="J5" i="12"/>
  <c r="K4" i="12"/>
  <c r="N4" i="12"/>
  <c r="L4" i="12"/>
  <c r="S10" i="12"/>
  <c r="W10" i="12" s="1"/>
  <c r="S11" i="12"/>
  <c r="W11" i="12" s="1"/>
  <c r="S12" i="12"/>
  <c r="W12" i="12" s="1"/>
  <c r="S13" i="12"/>
  <c r="W13" i="12" s="1"/>
  <c r="S14" i="12"/>
  <c r="W14" i="12" s="1"/>
  <c r="S15" i="12"/>
  <c r="W15" i="12" s="1"/>
  <c r="S17" i="12"/>
  <c r="W17" i="12" s="1"/>
  <c r="S18" i="12"/>
  <c r="W18" i="12" s="1"/>
  <c r="S19" i="12"/>
  <c r="W19" i="12" s="1"/>
  <c r="S20" i="12"/>
  <c r="W20" i="12" s="1"/>
  <c r="S21" i="12"/>
  <c r="W21" i="12" s="1"/>
  <c r="S22" i="12"/>
  <c r="W22" i="12" s="1"/>
  <c r="S23" i="12"/>
  <c r="W23" i="12" s="1"/>
  <c r="S24" i="12"/>
  <c r="W24" i="12" s="1"/>
  <c r="S25" i="12"/>
  <c r="W25" i="12" s="1"/>
  <c r="S26" i="12"/>
  <c r="W26" i="12" s="1"/>
  <c r="S27" i="12"/>
  <c r="W27" i="12" s="1"/>
  <c r="S47" i="12"/>
  <c r="W47" i="12" s="1"/>
  <c r="S48" i="12"/>
  <c r="W48" i="12" s="1"/>
  <c r="S49" i="12"/>
  <c r="W49" i="12" s="1"/>
  <c r="S50" i="12"/>
  <c r="W50" i="12" s="1"/>
  <c r="S51" i="12"/>
  <c r="W51" i="12" s="1"/>
  <c r="S52" i="12"/>
  <c r="W52" i="12" s="1"/>
  <c r="S53" i="12"/>
  <c r="W53" i="12" s="1"/>
  <c r="S54" i="12"/>
  <c r="W54" i="12" s="1"/>
  <c r="S55" i="12"/>
  <c r="W55" i="12" s="1"/>
  <c r="S56" i="12"/>
  <c r="W56" i="12" s="1"/>
  <c r="S57" i="12"/>
  <c r="W57" i="12" s="1"/>
  <c r="S58" i="12"/>
  <c r="W58" i="12" s="1"/>
  <c r="S59" i="12"/>
  <c r="W59" i="12" s="1"/>
  <c r="S61" i="12"/>
  <c r="W61" i="12" s="1"/>
  <c r="S62" i="12"/>
  <c r="W62" i="12" s="1"/>
  <c r="S63" i="12"/>
  <c r="W63" i="12" s="1"/>
  <c r="S64" i="12"/>
  <c r="W64" i="12" s="1"/>
  <c r="S66" i="12"/>
  <c r="W66" i="12" s="1"/>
  <c r="S67" i="12"/>
  <c r="W67" i="12" s="1"/>
  <c r="S68" i="12"/>
  <c r="W68" i="12" s="1"/>
  <c r="S69" i="12"/>
  <c r="W69" i="12" s="1"/>
  <c r="S70" i="12"/>
  <c r="W70" i="12" s="1"/>
  <c r="S71" i="12"/>
  <c r="W71" i="12" s="1"/>
  <c r="S72" i="12"/>
  <c r="W72" i="12" s="1"/>
  <c r="S73" i="12"/>
  <c r="W73" i="12" s="1"/>
  <c r="S74" i="12"/>
  <c r="W74" i="12" s="1"/>
  <c r="S75" i="12"/>
  <c r="W75" i="12" s="1"/>
  <c r="S76" i="12"/>
  <c r="W76" i="12" s="1"/>
  <c r="S78" i="12"/>
  <c r="W78" i="12" s="1"/>
  <c r="S79" i="12"/>
  <c r="W79" i="12" s="1"/>
  <c r="S80" i="12"/>
  <c r="W80" i="12" s="1"/>
  <c r="S81" i="12"/>
  <c r="W81" i="12" s="1"/>
  <c r="S82" i="12"/>
  <c r="W82" i="12" s="1"/>
  <c r="S83" i="12"/>
  <c r="W83" i="12" s="1"/>
  <c r="S84" i="12"/>
  <c r="W84" i="12" s="1"/>
  <c r="S85" i="12"/>
  <c r="W85" i="12" s="1"/>
  <c r="S86" i="12"/>
  <c r="W86" i="12" s="1"/>
  <c r="S87" i="12"/>
  <c r="W87" i="12" s="1"/>
  <c r="S88" i="12"/>
  <c r="W88" i="12" s="1"/>
  <c r="S99" i="12"/>
  <c r="W99" i="12" s="1"/>
  <c r="S100" i="12"/>
  <c r="W100" i="12" s="1"/>
  <c r="S103" i="12"/>
  <c r="W103" i="12" s="1"/>
  <c r="S104" i="12"/>
  <c r="W104" i="12" s="1"/>
  <c r="S105" i="12"/>
  <c r="W105" i="12" s="1"/>
  <c r="S106" i="12"/>
  <c r="W106" i="12" s="1"/>
  <c r="S107" i="12"/>
  <c r="W107" i="12" s="1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3" i="12"/>
  <c r="W124" i="12"/>
  <c r="W125" i="12"/>
  <c r="W126" i="12"/>
  <c r="W127" i="12"/>
  <c r="W128" i="12"/>
  <c r="W129" i="12"/>
  <c r="W130" i="12"/>
  <c r="W131" i="12"/>
  <c r="W132" i="12"/>
  <c r="W143" i="12"/>
  <c r="W144" i="12"/>
  <c r="W145" i="12"/>
  <c r="W146" i="12"/>
  <c r="W147" i="12"/>
  <c r="S179" i="12"/>
  <c r="W179" i="12" s="1"/>
  <c r="S180" i="12"/>
  <c r="W180" i="12" s="1"/>
  <c r="S181" i="12"/>
  <c r="W181" i="12" s="1"/>
  <c r="S156" i="12"/>
  <c r="W156" i="12" s="1"/>
  <c r="S157" i="12"/>
  <c r="W157" i="12" s="1"/>
  <c r="S158" i="12"/>
  <c r="W158" i="12" s="1"/>
  <c r="S159" i="12"/>
  <c r="W159" i="12" s="1"/>
  <c r="S160" i="12"/>
  <c r="W160" i="12" s="1"/>
  <c r="S161" i="12"/>
  <c r="W161" i="12" s="1"/>
  <c r="S162" i="12"/>
  <c r="W162" i="12" s="1"/>
  <c r="S163" i="12"/>
  <c r="W163" i="12" s="1"/>
  <c r="S164" i="12"/>
  <c r="W164" i="12" s="1"/>
  <c r="S165" i="12"/>
  <c r="W165" i="12" s="1"/>
  <c r="S166" i="12"/>
  <c r="W166" i="12" s="1"/>
  <c r="S9" i="12"/>
  <c r="W9" i="12" s="1"/>
  <c r="AC181" i="12" l="1"/>
  <c r="AF181" i="12"/>
  <c r="AD181" i="12"/>
  <c r="AE181" i="12"/>
  <c r="AG181" i="12"/>
  <c r="Y181" i="12"/>
  <c r="Z181" i="12"/>
  <c r="AB181" i="12"/>
  <c r="AH181" i="12"/>
  <c r="X181" i="12"/>
  <c r="AA181" i="12"/>
  <c r="AC28" i="12"/>
  <c r="AE28" i="12"/>
  <c r="AF28" i="12"/>
  <c r="AG28" i="12"/>
  <c r="AD28" i="12"/>
  <c r="AH28" i="12"/>
  <c r="AB28" i="12"/>
  <c r="Z28" i="12"/>
  <c r="AA28" i="12"/>
  <c r="X28" i="12"/>
  <c r="Y28" i="12"/>
  <c r="AB180" i="12"/>
  <c r="AD180" i="12"/>
  <c r="AF180" i="12"/>
  <c r="AC180" i="12"/>
  <c r="AE180" i="12"/>
  <c r="AG180" i="12"/>
  <c r="AH180" i="12"/>
  <c r="AA180" i="12"/>
  <c r="X180" i="12"/>
  <c r="Y180" i="12"/>
  <c r="Z180" i="12"/>
  <c r="AG41" i="12"/>
  <c r="AH41" i="12"/>
  <c r="X41" i="12"/>
  <c r="Y41" i="12"/>
  <c r="Z41" i="12"/>
  <c r="AA41" i="12"/>
  <c r="AB41" i="12"/>
  <c r="AF41" i="12"/>
  <c r="AC41" i="12"/>
  <c r="AD41" i="12"/>
  <c r="AE41" i="12"/>
  <c r="AD15" i="12"/>
  <c r="AG15" i="12"/>
  <c r="AE15" i="12"/>
  <c r="AF15" i="12"/>
  <c r="X15" i="12"/>
  <c r="Y15" i="12"/>
  <c r="AA15" i="12"/>
  <c r="Z15" i="12"/>
  <c r="AB15" i="12"/>
  <c r="AC15" i="12"/>
  <c r="AH15" i="12"/>
  <c r="AF40" i="12"/>
  <c r="AH40" i="12"/>
  <c r="X40" i="12"/>
  <c r="AG40" i="12"/>
  <c r="AB40" i="12"/>
  <c r="AC40" i="12"/>
  <c r="AD40" i="12"/>
  <c r="AE40" i="12"/>
  <c r="AA40" i="12"/>
  <c r="Z40" i="12"/>
  <c r="Y40" i="12"/>
  <c r="AA26" i="12"/>
  <c r="AC26" i="12"/>
  <c r="AD26" i="12"/>
  <c r="AB26" i="12"/>
  <c r="AE26" i="12"/>
  <c r="AH26" i="12"/>
  <c r="Z26" i="12"/>
  <c r="AF26" i="12"/>
  <c r="AG26" i="12"/>
  <c r="X26" i="12"/>
  <c r="Y26" i="12"/>
  <c r="AC14" i="12"/>
  <c r="AF14" i="12"/>
  <c r="AG14" i="12"/>
  <c r="AD14" i="12"/>
  <c r="AE14" i="12"/>
  <c r="AA14" i="12"/>
  <c r="AB14" i="12"/>
  <c r="AH14" i="12"/>
  <c r="X14" i="12"/>
  <c r="Y14" i="12"/>
  <c r="Z14" i="12"/>
  <c r="Z37" i="12"/>
  <c r="AA37" i="12"/>
  <c r="AB37" i="12"/>
  <c r="AC37" i="12"/>
  <c r="AD37" i="12"/>
  <c r="AE37" i="12"/>
  <c r="AF37" i="12"/>
  <c r="AG37" i="12"/>
  <c r="AH37" i="12"/>
  <c r="X37" i="12"/>
  <c r="Y37" i="12"/>
  <c r="Y24" i="12"/>
  <c r="AA24" i="12"/>
  <c r="AB24" i="12"/>
  <c r="Z24" i="12"/>
  <c r="AC24" i="12"/>
  <c r="AH24" i="12"/>
  <c r="X24" i="12"/>
  <c r="AD24" i="12"/>
  <c r="AE24" i="12"/>
  <c r="AF24" i="12"/>
  <c r="AG24" i="12"/>
  <c r="X23" i="12"/>
  <c r="AB23" i="12"/>
  <c r="Y23" i="12"/>
  <c r="Z23" i="12"/>
  <c r="AA23" i="12"/>
  <c r="AF23" i="12"/>
  <c r="AC23" i="12"/>
  <c r="AD23" i="12"/>
  <c r="AE23" i="12"/>
  <c r="AG23" i="12"/>
  <c r="AH23" i="12"/>
  <c r="AH161" i="12"/>
  <c r="Y161" i="12"/>
  <c r="X161" i="12"/>
  <c r="Z161" i="12"/>
  <c r="AB161" i="12"/>
  <c r="AC161" i="12"/>
  <c r="AD161" i="12"/>
  <c r="AE161" i="12"/>
  <c r="AF161" i="12"/>
  <c r="AG161" i="12"/>
  <c r="AA161" i="12"/>
  <c r="Z74" i="12"/>
  <c r="AA74" i="12"/>
  <c r="X74" i="12"/>
  <c r="Y74" i="12"/>
  <c r="AD74" i="12"/>
  <c r="AG74" i="12"/>
  <c r="AB74" i="12"/>
  <c r="AC74" i="12"/>
  <c r="AE74" i="12"/>
  <c r="AF74" i="12"/>
  <c r="AH74" i="12"/>
  <c r="X35" i="12"/>
  <c r="AA35" i="12"/>
  <c r="Y35" i="12"/>
  <c r="Z35" i="12"/>
  <c r="AB35" i="12"/>
  <c r="AE35" i="12"/>
  <c r="AH35" i="12"/>
  <c r="AF35" i="12"/>
  <c r="AG35" i="12"/>
  <c r="AC35" i="12"/>
  <c r="AD35" i="12"/>
  <c r="Y22" i="12"/>
  <c r="Z22" i="12"/>
  <c r="X22" i="12"/>
  <c r="AH22" i="12"/>
  <c r="AA22" i="12"/>
  <c r="AB22" i="12"/>
  <c r="AD22" i="12"/>
  <c r="AE22" i="12"/>
  <c r="AC22" i="12"/>
  <c r="AF22" i="12"/>
  <c r="AG22" i="12"/>
  <c r="AF159" i="12"/>
  <c r="AH159" i="12"/>
  <c r="AG159" i="12"/>
  <c r="X159" i="12"/>
  <c r="AB159" i="12"/>
  <c r="AE159" i="12"/>
  <c r="AC159" i="12"/>
  <c r="AD159" i="12"/>
  <c r="Y159" i="12"/>
  <c r="Z159" i="12"/>
  <c r="AA159" i="12"/>
  <c r="AH33" i="12"/>
  <c r="X33" i="12"/>
  <c r="Y33" i="12"/>
  <c r="Z33" i="12"/>
  <c r="AE33" i="12"/>
  <c r="AF33" i="12"/>
  <c r="AG33" i="12"/>
  <c r="AA33" i="12"/>
  <c r="AB33" i="12"/>
  <c r="AC33" i="12"/>
  <c r="AD33" i="12"/>
  <c r="AG32" i="12"/>
  <c r="AH32" i="12"/>
  <c r="X32" i="12"/>
  <c r="Y32" i="12"/>
  <c r="AB32" i="12"/>
  <c r="AC32" i="12"/>
  <c r="AD32" i="12"/>
  <c r="AE32" i="12"/>
  <c r="Z32" i="12"/>
  <c r="AA32" i="12"/>
  <c r="AF32" i="12"/>
  <c r="AG18" i="12"/>
  <c r="X18" i="12"/>
  <c r="AH18" i="12"/>
  <c r="AB18" i="12"/>
  <c r="AD18" i="12"/>
  <c r="Y18" i="12"/>
  <c r="Z18" i="12"/>
  <c r="AA18" i="12"/>
  <c r="AC18" i="12"/>
  <c r="AE18" i="12"/>
  <c r="AF18" i="12"/>
  <c r="AH42" i="12"/>
  <c r="X42" i="12"/>
  <c r="Z42" i="12"/>
  <c r="Y42" i="12"/>
  <c r="AB42" i="12"/>
  <c r="AG42" i="12"/>
  <c r="AC42" i="12"/>
  <c r="AD42" i="12"/>
  <c r="AE42" i="12"/>
  <c r="AF42" i="12"/>
  <c r="AA42" i="12"/>
  <c r="AE16" i="12"/>
  <c r="AG16" i="12"/>
  <c r="AH16" i="12"/>
  <c r="AF16" i="12"/>
  <c r="Z16" i="12"/>
  <c r="AA16" i="12"/>
  <c r="AB16" i="12"/>
  <c r="AC16" i="12"/>
  <c r="AD16" i="12"/>
  <c r="Y16" i="12"/>
  <c r="X16" i="12"/>
  <c r="Z102" i="12"/>
  <c r="AC102" i="12"/>
  <c r="AD102" i="12"/>
  <c r="AA102" i="12"/>
  <c r="AB102" i="12"/>
  <c r="AG102" i="12"/>
  <c r="AH102" i="12"/>
  <c r="AE102" i="12"/>
  <c r="AF102" i="12"/>
  <c r="X102" i="12"/>
  <c r="Y102" i="12"/>
  <c r="AB27" i="12"/>
  <c r="AF27" i="12"/>
  <c r="AC27" i="12"/>
  <c r="AD27" i="12"/>
  <c r="AE27" i="12"/>
  <c r="X27" i="12"/>
  <c r="Y27" i="12"/>
  <c r="Z27" i="12"/>
  <c r="AA27" i="12"/>
  <c r="AG27" i="12"/>
  <c r="AH27" i="12"/>
  <c r="AA179" i="12"/>
  <c r="AC179" i="12"/>
  <c r="AB179" i="12"/>
  <c r="AD179" i="12"/>
  <c r="AE179" i="12"/>
  <c r="AF179" i="12"/>
  <c r="X179" i="12"/>
  <c r="Y179" i="12"/>
  <c r="Z179" i="12"/>
  <c r="AG179" i="12"/>
  <c r="AH179" i="12"/>
  <c r="Y99" i="12"/>
  <c r="AA99" i="12"/>
  <c r="Z99" i="12"/>
  <c r="AB99" i="12"/>
  <c r="AC99" i="12"/>
  <c r="AE99" i="12"/>
  <c r="AF99" i="12"/>
  <c r="AH99" i="12"/>
  <c r="X99" i="12"/>
  <c r="AD99" i="12"/>
  <c r="AG99" i="12"/>
  <c r="X77" i="12"/>
  <c r="Z77" i="12"/>
  <c r="Y77" i="12"/>
  <c r="AA77" i="12"/>
  <c r="AB77" i="12"/>
  <c r="AG77" i="12"/>
  <c r="AH77" i="12"/>
  <c r="AC77" i="12"/>
  <c r="AD77" i="12"/>
  <c r="AE77" i="12"/>
  <c r="AF77" i="12"/>
  <c r="AA38" i="12"/>
  <c r="AC38" i="12"/>
  <c r="AD38" i="12"/>
  <c r="AE38" i="12"/>
  <c r="AB38" i="12"/>
  <c r="Z38" i="12"/>
  <c r="X38" i="12"/>
  <c r="Y38" i="12"/>
  <c r="AH38" i="12"/>
  <c r="AF38" i="12"/>
  <c r="AG38" i="12"/>
  <c r="Z25" i="12"/>
  <c r="AD25" i="12"/>
  <c r="AA25" i="12"/>
  <c r="AB25" i="12"/>
  <c r="AC25" i="12"/>
  <c r="AE25" i="12"/>
  <c r="AG25" i="12"/>
  <c r="AH25" i="12"/>
  <c r="X25" i="12"/>
  <c r="Y25" i="12"/>
  <c r="AF25" i="12"/>
  <c r="Y36" i="12"/>
  <c r="AA36" i="12"/>
  <c r="AC36" i="12"/>
  <c r="Z36" i="12"/>
  <c r="AB36" i="12"/>
  <c r="X36" i="12"/>
  <c r="AD36" i="12"/>
  <c r="AE36" i="12"/>
  <c r="AH36" i="12"/>
  <c r="AF36" i="12"/>
  <c r="AG36" i="12"/>
  <c r="AG160" i="12"/>
  <c r="Y160" i="12"/>
  <c r="AH160" i="12"/>
  <c r="X160" i="12"/>
  <c r="Z160" i="12"/>
  <c r="AB160" i="12"/>
  <c r="AA160" i="12"/>
  <c r="AC160" i="12"/>
  <c r="AF160" i="12"/>
  <c r="AD160" i="12"/>
  <c r="AE160" i="12"/>
  <c r="Y34" i="12"/>
  <c r="AA34" i="12"/>
  <c r="X34" i="12"/>
  <c r="Z34" i="12"/>
  <c r="AB34" i="12"/>
  <c r="AC34" i="12"/>
  <c r="AD34" i="12"/>
  <c r="AE34" i="12"/>
  <c r="AG34" i="12"/>
  <c r="AH34" i="12"/>
  <c r="AF34" i="12"/>
  <c r="AH19" i="12"/>
  <c r="X19" i="12"/>
  <c r="Y19" i="12"/>
  <c r="AC19" i="12"/>
  <c r="AF19" i="12"/>
  <c r="AD19" i="12"/>
  <c r="AE19" i="12"/>
  <c r="AG19" i="12"/>
  <c r="AB19" i="12"/>
  <c r="Z19" i="12"/>
  <c r="AA19" i="12"/>
  <c r="AE157" i="12"/>
  <c r="AH157" i="12"/>
  <c r="AF157" i="12"/>
  <c r="AG157" i="12"/>
  <c r="AA157" i="12"/>
  <c r="AC157" i="12"/>
  <c r="X157" i="12"/>
  <c r="Y157" i="12"/>
  <c r="Z157" i="12"/>
  <c r="AB157" i="12"/>
  <c r="AD157" i="12"/>
  <c r="AE30" i="12"/>
  <c r="AG30" i="12"/>
  <c r="AH30" i="12"/>
  <c r="AF30" i="12"/>
  <c r="AC30" i="12"/>
  <c r="AD30" i="12"/>
  <c r="AB30" i="12"/>
  <c r="X30" i="12"/>
  <c r="Y30" i="12"/>
  <c r="Z30" i="12"/>
  <c r="AA30" i="12"/>
  <c r="AD156" i="12"/>
  <c r="AF156" i="12"/>
  <c r="AH156" i="12"/>
  <c r="AE156" i="12"/>
  <c r="AG156" i="12"/>
  <c r="AB156" i="12"/>
  <c r="AC156" i="12"/>
  <c r="X156" i="12"/>
  <c r="Y156" i="12"/>
  <c r="Z156" i="12"/>
  <c r="AA156" i="12"/>
  <c r="Y43" i="12"/>
  <c r="X43" i="12"/>
  <c r="Z43" i="12"/>
  <c r="AA43" i="12"/>
  <c r="AH43" i="12"/>
  <c r="AB43" i="12"/>
  <c r="AC43" i="12"/>
  <c r="AD43" i="12"/>
  <c r="AE43" i="12"/>
  <c r="AF43" i="12"/>
  <c r="AG43" i="12"/>
  <c r="AD29" i="12"/>
  <c r="AE29" i="12"/>
  <c r="AF29" i="12"/>
  <c r="AG29" i="12"/>
  <c r="AH29" i="12"/>
  <c r="Z29" i="12"/>
  <c r="AA29" i="12"/>
  <c r="AB29" i="12"/>
  <c r="AC29" i="12"/>
  <c r="X29" i="12"/>
  <c r="Y29" i="12"/>
  <c r="AF17" i="12"/>
  <c r="AG17" i="12"/>
  <c r="AH17" i="12"/>
  <c r="AE17" i="12"/>
  <c r="X17" i="12"/>
  <c r="Y17" i="12"/>
  <c r="Z17" i="12"/>
  <c r="AD17" i="12"/>
  <c r="AA17" i="12"/>
  <c r="AB17" i="12"/>
  <c r="AC17" i="12"/>
  <c r="X21" i="12"/>
  <c r="Y21" i="12"/>
  <c r="Z21" i="12"/>
  <c r="AA21" i="12"/>
  <c r="AB21" i="12"/>
  <c r="AC21" i="12"/>
  <c r="AE21" i="12"/>
  <c r="AF21" i="12"/>
  <c r="AG21" i="12"/>
  <c r="AH21" i="12"/>
  <c r="AD21" i="12"/>
  <c r="AB20" i="12"/>
  <c r="X20" i="12"/>
  <c r="AG20" i="12"/>
  <c r="Y20" i="12"/>
  <c r="AD20" i="12"/>
  <c r="Z20" i="12"/>
  <c r="AF20" i="12"/>
  <c r="AH20" i="12"/>
  <c r="AA20" i="12"/>
  <c r="AC20" i="12"/>
  <c r="AE20" i="12"/>
  <c r="AC13" i="12"/>
  <c r="AD13" i="12"/>
  <c r="AE13" i="12"/>
  <c r="AF13" i="12"/>
  <c r="AG13" i="12"/>
  <c r="AH13" i="12"/>
  <c r="X13" i="12"/>
  <c r="Y13" i="12"/>
  <c r="Z13" i="12"/>
  <c r="AA13" i="12"/>
  <c r="AB13" i="12"/>
  <c r="AC10" i="12"/>
  <c r="AD10" i="12"/>
  <c r="AE10" i="12"/>
  <c r="AF10" i="12"/>
  <c r="AG10" i="12"/>
  <c r="AH10" i="12"/>
  <c r="X10" i="12"/>
  <c r="Y10" i="12"/>
  <c r="Z10" i="12"/>
  <c r="AA10" i="12"/>
  <c r="AB10" i="12"/>
  <c r="AF145" i="12"/>
  <c r="AG145" i="12"/>
  <c r="AH145" i="12"/>
  <c r="X145" i="12"/>
  <c r="Z145" i="12"/>
  <c r="Y145" i="12"/>
  <c r="AA145" i="12"/>
  <c r="AB145" i="12"/>
  <c r="AC145" i="12"/>
  <c r="AD145" i="12"/>
  <c r="AE145" i="12"/>
  <c r="AF110" i="12"/>
  <c r="AG110" i="12"/>
  <c r="AH110" i="12"/>
  <c r="AC110" i="12"/>
  <c r="AD110" i="12"/>
  <c r="Z110" i="12"/>
  <c r="AE110" i="12"/>
  <c r="AA110" i="12"/>
  <c r="AB110" i="12"/>
  <c r="X110" i="12"/>
  <c r="Y110" i="12"/>
  <c r="AE121" i="12"/>
  <c r="AF121" i="12"/>
  <c r="AG121" i="12"/>
  <c r="Y121" i="12"/>
  <c r="Z121" i="12"/>
  <c r="AA121" i="12"/>
  <c r="AD121" i="12"/>
  <c r="AH121" i="12"/>
  <c r="AB121" i="12"/>
  <c r="AC121" i="12"/>
  <c r="X121" i="12"/>
  <c r="AD108" i="12"/>
  <c r="AE108" i="12"/>
  <c r="AF108" i="12"/>
  <c r="X108" i="12"/>
  <c r="Y108" i="12"/>
  <c r="Z108" i="12"/>
  <c r="AA108" i="12"/>
  <c r="AB108" i="12"/>
  <c r="AC108" i="12"/>
  <c r="AG108" i="12"/>
  <c r="AH108" i="12"/>
  <c r="AC132" i="12"/>
  <c r="AE132" i="12"/>
  <c r="AD132" i="12"/>
  <c r="X132" i="12"/>
  <c r="Z132" i="12"/>
  <c r="AG132" i="12"/>
  <c r="Y132" i="12"/>
  <c r="AH132" i="12"/>
  <c r="AA132" i="12"/>
  <c r="AB132" i="12"/>
  <c r="AF132" i="12"/>
  <c r="AB131" i="12"/>
  <c r="AC131" i="12"/>
  <c r="AD131" i="12"/>
  <c r="AH131" i="12"/>
  <c r="Y131" i="12"/>
  <c r="Z131" i="12"/>
  <c r="AE131" i="12"/>
  <c r="AF131" i="12"/>
  <c r="X131" i="12"/>
  <c r="AA131" i="12"/>
  <c r="AG131" i="12"/>
  <c r="AA130" i="12"/>
  <c r="AC130" i="12"/>
  <c r="AB130" i="12"/>
  <c r="AD130" i="12"/>
  <c r="AE130" i="12"/>
  <c r="AG130" i="12"/>
  <c r="AH130" i="12"/>
  <c r="X130" i="12"/>
  <c r="Y130" i="12"/>
  <c r="Z130" i="12"/>
  <c r="AF130" i="12"/>
  <c r="Z129" i="12"/>
  <c r="AA129" i="12"/>
  <c r="AB129" i="12"/>
  <c r="X129" i="12"/>
  <c r="AC129" i="12"/>
  <c r="AD129" i="12"/>
  <c r="AE129" i="12"/>
  <c r="Y129" i="12"/>
  <c r="AF129" i="12"/>
  <c r="AG129" i="12"/>
  <c r="AH129" i="12"/>
  <c r="X127" i="12"/>
  <c r="Z127" i="12"/>
  <c r="Y127" i="12"/>
  <c r="AD127" i="12"/>
  <c r="AE127" i="12"/>
  <c r="AG127" i="12"/>
  <c r="AH127" i="12"/>
  <c r="AF127" i="12"/>
  <c r="AA127" i="12"/>
  <c r="AB127" i="12"/>
  <c r="AC127" i="12"/>
  <c r="X126" i="12"/>
  <c r="Y126" i="12"/>
  <c r="Z126" i="12"/>
  <c r="AA126" i="12"/>
  <c r="AC126" i="12"/>
  <c r="AD126" i="12"/>
  <c r="AE126" i="12"/>
  <c r="AF126" i="12"/>
  <c r="AG126" i="12"/>
  <c r="AH126" i="12"/>
  <c r="AB126" i="12"/>
  <c r="X113" i="12"/>
  <c r="Y113" i="12"/>
  <c r="AC113" i="12"/>
  <c r="AD113" i="12"/>
  <c r="AF113" i="12"/>
  <c r="AG113" i="12"/>
  <c r="Z113" i="12"/>
  <c r="AA113" i="12"/>
  <c r="AB113" i="12"/>
  <c r="AE113" i="12"/>
  <c r="AH113" i="12"/>
  <c r="AE144" i="12"/>
  <c r="AG144" i="12"/>
  <c r="AF144" i="12"/>
  <c r="AH144" i="12"/>
  <c r="AC144" i="12"/>
  <c r="AD144" i="12"/>
  <c r="X144" i="12"/>
  <c r="Y144" i="12"/>
  <c r="Z144" i="12"/>
  <c r="AA144" i="12"/>
  <c r="AB144" i="12"/>
  <c r="AD143" i="12"/>
  <c r="AE143" i="12"/>
  <c r="AF143" i="12"/>
  <c r="AA143" i="12"/>
  <c r="AB143" i="12"/>
  <c r="AG143" i="12"/>
  <c r="X143" i="12"/>
  <c r="Y143" i="12"/>
  <c r="Z143" i="12"/>
  <c r="AC143" i="12"/>
  <c r="AH143" i="12"/>
  <c r="AB118" i="12"/>
  <c r="AD118" i="12"/>
  <c r="AC118" i="12"/>
  <c r="Y118" i="12"/>
  <c r="Z118" i="12"/>
  <c r="AH118" i="12"/>
  <c r="AE118" i="12"/>
  <c r="X118" i="12"/>
  <c r="AA118" i="12"/>
  <c r="AF118" i="12"/>
  <c r="AG118" i="12"/>
  <c r="Y115" i="12"/>
  <c r="Z115" i="12"/>
  <c r="AA115" i="12"/>
  <c r="AB115" i="12"/>
  <c r="AC115" i="12"/>
  <c r="X115" i="12"/>
  <c r="AD115" i="12"/>
  <c r="AE115" i="12"/>
  <c r="AF115" i="12"/>
  <c r="AG115" i="12"/>
  <c r="AH115" i="12"/>
  <c r="AH147" i="12"/>
  <c r="X147" i="12"/>
  <c r="AE147" i="12"/>
  <c r="AF147" i="12"/>
  <c r="Z147" i="12"/>
  <c r="AB147" i="12"/>
  <c r="Y147" i="12"/>
  <c r="AA147" i="12"/>
  <c r="AC147" i="12"/>
  <c r="AD147" i="12"/>
  <c r="AG147" i="12"/>
  <c r="AH125" i="12"/>
  <c r="X125" i="12"/>
  <c r="Y125" i="12"/>
  <c r="Z125" i="12"/>
  <c r="AB125" i="12"/>
  <c r="AA125" i="12"/>
  <c r="AC125" i="12"/>
  <c r="AD125" i="12"/>
  <c r="AE125" i="12"/>
  <c r="AF125" i="12"/>
  <c r="AG125" i="12"/>
  <c r="AH112" i="12"/>
  <c r="X112" i="12"/>
  <c r="Y112" i="12"/>
  <c r="Z112" i="12"/>
  <c r="AB112" i="12"/>
  <c r="AC112" i="12"/>
  <c r="AD112" i="12"/>
  <c r="AE112" i="12"/>
  <c r="AF112" i="12"/>
  <c r="AG112" i="12"/>
  <c r="AA112" i="12"/>
  <c r="AF123" i="12"/>
  <c r="AH123" i="12"/>
  <c r="AG123" i="12"/>
  <c r="Z123" i="12"/>
  <c r="AA123" i="12"/>
  <c r="AC123" i="12"/>
  <c r="AD123" i="12"/>
  <c r="X123" i="12"/>
  <c r="Y123" i="12"/>
  <c r="AB123" i="12"/>
  <c r="AE123" i="12"/>
  <c r="AE109" i="12"/>
  <c r="AG109" i="12"/>
  <c r="AF109" i="12"/>
  <c r="Y109" i="12"/>
  <c r="Z109" i="12"/>
  <c r="AA109" i="12"/>
  <c r="AB109" i="12"/>
  <c r="AC109" i="12"/>
  <c r="X109" i="12"/>
  <c r="AD109" i="12"/>
  <c r="AH109" i="12"/>
  <c r="AD120" i="12"/>
  <c r="AE120" i="12"/>
  <c r="AF120" i="12"/>
  <c r="AG120" i="12"/>
  <c r="AH120" i="12"/>
  <c r="X120" i="12"/>
  <c r="Y120" i="12"/>
  <c r="Z120" i="12"/>
  <c r="AA120" i="12"/>
  <c r="AB120" i="12"/>
  <c r="AC120" i="12"/>
  <c r="AC119" i="12"/>
  <c r="AD119" i="12"/>
  <c r="AE119" i="12"/>
  <c r="Z119" i="12"/>
  <c r="AA119" i="12"/>
  <c r="AF119" i="12"/>
  <c r="AG119" i="12"/>
  <c r="X119" i="12"/>
  <c r="Y119" i="12"/>
  <c r="AB119" i="12"/>
  <c r="AH119" i="12"/>
  <c r="AA117" i="12"/>
  <c r="AB117" i="12"/>
  <c r="AC117" i="12"/>
  <c r="AG117" i="12"/>
  <c r="AH117" i="12"/>
  <c r="AE117" i="12"/>
  <c r="X117" i="12"/>
  <c r="Y117" i="12"/>
  <c r="Z117" i="12"/>
  <c r="AD117" i="12"/>
  <c r="AF117" i="12"/>
  <c r="Z116" i="12"/>
  <c r="AA116" i="12"/>
  <c r="AB116" i="12"/>
  <c r="AC116" i="12"/>
  <c r="AD116" i="12"/>
  <c r="AF116" i="12"/>
  <c r="AG116" i="12"/>
  <c r="AH116" i="12"/>
  <c r="X116" i="12"/>
  <c r="Y116" i="12"/>
  <c r="AE116" i="12"/>
  <c r="Y128" i="12"/>
  <c r="Z128" i="12"/>
  <c r="AA128" i="12"/>
  <c r="AH128" i="12"/>
  <c r="AE128" i="12"/>
  <c r="AF128" i="12"/>
  <c r="AG128" i="12"/>
  <c r="X128" i="12"/>
  <c r="AB128" i="12"/>
  <c r="AC128" i="12"/>
  <c r="AD128" i="12"/>
  <c r="X114" i="12"/>
  <c r="Z114" i="12"/>
  <c r="Y114" i="12"/>
  <c r="AG114" i="12"/>
  <c r="AH114" i="12"/>
  <c r="AD114" i="12"/>
  <c r="AE114" i="12"/>
  <c r="AF114" i="12"/>
  <c r="AA114" i="12"/>
  <c r="AB114" i="12"/>
  <c r="AC114" i="12"/>
  <c r="AG146" i="12"/>
  <c r="AH146" i="12"/>
  <c r="AA146" i="12"/>
  <c r="AB146" i="12"/>
  <c r="AD146" i="12"/>
  <c r="AE146" i="12"/>
  <c r="AF146" i="12"/>
  <c r="X146" i="12"/>
  <c r="Y146" i="12"/>
  <c r="Z146" i="12"/>
  <c r="AC146" i="12"/>
  <c r="AG124" i="12"/>
  <c r="AH124" i="12"/>
  <c r="AD124" i="12"/>
  <c r="AE124" i="12"/>
  <c r="AA124" i="12"/>
  <c r="AB124" i="12"/>
  <c r="AC124" i="12"/>
  <c r="AF124" i="12"/>
  <c r="X124" i="12"/>
  <c r="Y124" i="12"/>
  <c r="Z124" i="12"/>
  <c r="AG111" i="12"/>
  <c r="AH111" i="12"/>
  <c r="X111" i="12"/>
  <c r="Y111" i="12"/>
  <c r="AA111" i="12"/>
  <c r="AB111" i="12"/>
  <c r="AC111" i="12"/>
  <c r="Z111" i="12"/>
  <c r="AD111" i="12"/>
  <c r="AE111" i="12"/>
  <c r="AF111" i="12"/>
  <c r="AD107" i="12"/>
  <c r="AE107" i="12"/>
  <c r="AF107" i="12"/>
  <c r="AG107" i="12"/>
  <c r="AH107" i="12"/>
  <c r="X107" i="12"/>
  <c r="Y107" i="12"/>
  <c r="Z107" i="12"/>
  <c r="AA107" i="12"/>
  <c r="AB107" i="12"/>
  <c r="AC107" i="12"/>
  <c r="AD106" i="12"/>
  <c r="AE106" i="12"/>
  <c r="AF106" i="12"/>
  <c r="X106" i="12"/>
  <c r="AG106" i="12"/>
  <c r="Z106" i="12"/>
  <c r="AA106" i="12"/>
  <c r="AH106" i="12"/>
  <c r="Y106" i="12"/>
  <c r="AB106" i="12"/>
  <c r="AC106" i="12"/>
  <c r="AD105" i="12"/>
  <c r="AE105" i="12"/>
  <c r="AF105" i="12"/>
  <c r="AG105" i="12"/>
  <c r="AH105" i="12"/>
  <c r="X105" i="12"/>
  <c r="Z105" i="12"/>
  <c r="AA105" i="12"/>
  <c r="AC105" i="12"/>
  <c r="Y105" i="12"/>
  <c r="AB105" i="12"/>
  <c r="AD104" i="12"/>
  <c r="AC104" i="12"/>
  <c r="AE104" i="12"/>
  <c r="AA104" i="12"/>
  <c r="AB104" i="12"/>
  <c r="AF104" i="12"/>
  <c r="AG104" i="12"/>
  <c r="AH104" i="12"/>
  <c r="Y104" i="12"/>
  <c r="Z104" i="12"/>
  <c r="X104" i="12"/>
  <c r="AD103" i="12"/>
  <c r="AE103" i="12"/>
  <c r="AF103" i="12"/>
  <c r="AG103" i="12"/>
  <c r="AH103" i="12"/>
  <c r="X103" i="12"/>
  <c r="Y103" i="12"/>
  <c r="Z103" i="12"/>
  <c r="AA103" i="12"/>
  <c r="AB103" i="12"/>
  <c r="AC103" i="12"/>
  <c r="AB88" i="12"/>
  <c r="AC88" i="12"/>
  <c r="AD88" i="12"/>
  <c r="AE88" i="12"/>
  <c r="Z88" i="12"/>
  <c r="AA88" i="12"/>
  <c r="AF88" i="12"/>
  <c r="AG88" i="12"/>
  <c r="AH88" i="12"/>
  <c r="X88" i="12"/>
  <c r="Y88" i="12"/>
  <c r="AB87" i="12"/>
  <c r="AC87" i="12"/>
  <c r="AD87" i="12"/>
  <c r="AG87" i="12"/>
  <c r="AH87" i="12"/>
  <c r="X87" i="12"/>
  <c r="Y87" i="12"/>
  <c r="Z87" i="12"/>
  <c r="AE87" i="12"/>
  <c r="AF87" i="12"/>
  <c r="AA87" i="12"/>
  <c r="AB86" i="12"/>
  <c r="AC86" i="12"/>
  <c r="AD86" i="12"/>
  <c r="AF86" i="12"/>
  <c r="AG86" i="12"/>
  <c r="X86" i="12"/>
  <c r="Y86" i="12"/>
  <c r="Z86" i="12"/>
  <c r="AA86" i="12"/>
  <c r="AE86" i="12"/>
  <c r="AH86" i="12"/>
  <c r="AB85" i="12"/>
  <c r="AC85" i="12"/>
  <c r="AD85" i="12"/>
  <c r="AE85" i="12"/>
  <c r="AF85" i="12"/>
  <c r="AH85" i="12"/>
  <c r="Y85" i="12"/>
  <c r="Z85" i="12"/>
  <c r="AA85" i="12"/>
  <c r="AG85" i="12"/>
  <c r="X85" i="12"/>
  <c r="AB84" i="12"/>
  <c r="Y84" i="12"/>
  <c r="Z84" i="12"/>
  <c r="AA84" i="12"/>
  <c r="AC84" i="12"/>
  <c r="AD84" i="12"/>
  <c r="AE84" i="12"/>
  <c r="AF84" i="12"/>
  <c r="AG84" i="12"/>
  <c r="X84" i="12"/>
  <c r="AH84" i="12"/>
  <c r="AB83" i="12"/>
  <c r="AC83" i="12"/>
  <c r="AD83" i="12"/>
  <c r="AF83" i="12"/>
  <c r="AG83" i="12"/>
  <c r="AH83" i="12"/>
  <c r="X83" i="12"/>
  <c r="Y83" i="12"/>
  <c r="Z83" i="12"/>
  <c r="AA83" i="12"/>
  <c r="AE83" i="12"/>
  <c r="AB82" i="12"/>
  <c r="AA82" i="12"/>
  <c r="AC82" i="12"/>
  <c r="AD82" i="12"/>
  <c r="AF82" i="12"/>
  <c r="AG82" i="12"/>
  <c r="Z82" i="12"/>
  <c r="AE82" i="12"/>
  <c r="AH82" i="12"/>
  <c r="X82" i="12"/>
  <c r="Y82" i="12"/>
  <c r="AB81" i="12"/>
  <c r="AG81" i="12"/>
  <c r="AA81" i="12"/>
  <c r="AC81" i="12"/>
  <c r="AD81" i="12"/>
  <c r="AE81" i="12"/>
  <c r="AF81" i="12"/>
  <c r="Z81" i="12"/>
  <c r="AH81" i="12"/>
  <c r="Y81" i="12"/>
  <c r="X81" i="12"/>
  <c r="AB80" i="12"/>
  <c r="AC80" i="12"/>
  <c r="AD80" i="12"/>
  <c r="AE80" i="12"/>
  <c r="AF80" i="12"/>
  <c r="AG80" i="12"/>
  <c r="AH80" i="12"/>
  <c r="X80" i="12"/>
  <c r="Y80" i="12"/>
  <c r="Z80" i="12"/>
  <c r="AA80" i="12"/>
  <c r="AB79" i="12"/>
  <c r="AG79" i="12"/>
  <c r="AC79" i="12"/>
  <c r="AE79" i="12"/>
  <c r="AF79" i="12"/>
  <c r="AD79" i="12"/>
  <c r="AH79" i="12"/>
  <c r="X79" i="12"/>
  <c r="Y79" i="12"/>
  <c r="Z79" i="12"/>
  <c r="AA79" i="12"/>
  <c r="AB78" i="12"/>
  <c r="AD78" i="12"/>
  <c r="AE78" i="12"/>
  <c r="AC78" i="12"/>
  <c r="AF78" i="12"/>
  <c r="AG78" i="12"/>
  <c r="AH78" i="12"/>
  <c r="X78" i="12"/>
  <c r="Y78" i="12"/>
  <c r="Z78" i="12"/>
  <c r="AA78" i="12"/>
  <c r="AA76" i="12"/>
  <c r="AB76" i="12"/>
  <c r="AG76" i="12"/>
  <c r="X76" i="12"/>
  <c r="AC76" i="12"/>
  <c r="AD76" i="12"/>
  <c r="AE76" i="12"/>
  <c r="AF76" i="12"/>
  <c r="AH76" i="12"/>
  <c r="Y76" i="12"/>
  <c r="Z76" i="12"/>
  <c r="Z68" i="12"/>
  <c r="AB68" i="12"/>
  <c r="AA68" i="12"/>
  <c r="AC68" i="12"/>
  <c r="AD68" i="12"/>
  <c r="AE68" i="12"/>
  <c r="X68" i="12"/>
  <c r="Y68" i="12"/>
  <c r="AF68" i="12"/>
  <c r="AG68" i="12"/>
  <c r="AH68" i="12"/>
  <c r="Z67" i="12"/>
  <c r="AA67" i="12"/>
  <c r="AB67" i="12"/>
  <c r="AD67" i="12"/>
  <c r="AE67" i="12"/>
  <c r="X67" i="12"/>
  <c r="Y67" i="12"/>
  <c r="AC67" i="12"/>
  <c r="AF67" i="12"/>
  <c r="AH67" i="12"/>
  <c r="AG67" i="12"/>
  <c r="Z66" i="12"/>
  <c r="AA66" i="12"/>
  <c r="AB66" i="12"/>
  <c r="AC66" i="12"/>
  <c r="AD66" i="12"/>
  <c r="AG66" i="12"/>
  <c r="AH66" i="12"/>
  <c r="X66" i="12"/>
  <c r="AE66" i="12"/>
  <c r="AF66" i="12"/>
  <c r="Y66" i="12"/>
  <c r="Z64" i="12"/>
  <c r="AB64" i="12"/>
  <c r="AD64" i="12"/>
  <c r="AE64" i="12"/>
  <c r="AG64" i="12"/>
  <c r="AH64" i="12"/>
  <c r="X64" i="12"/>
  <c r="AA64" i="12"/>
  <c r="Y64" i="12"/>
  <c r="AC64" i="12"/>
  <c r="AF64" i="12"/>
  <c r="Z63" i="12"/>
  <c r="AB63" i="12"/>
  <c r="AA63" i="12"/>
  <c r="AC63" i="12"/>
  <c r="AG63" i="12"/>
  <c r="AD63" i="12"/>
  <c r="AE63" i="12"/>
  <c r="AF63" i="12"/>
  <c r="AH63" i="12"/>
  <c r="X63" i="12"/>
  <c r="Y63" i="12"/>
  <c r="Z62" i="12"/>
  <c r="AA62" i="12"/>
  <c r="AB62" i="12"/>
  <c r="AE62" i="12"/>
  <c r="AF62" i="12"/>
  <c r="AG62" i="12"/>
  <c r="AH62" i="12"/>
  <c r="X62" i="12"/>
  <c r="Y62" i="12"/>
  <c r="AC62" i="12"/>
  <c r="AD62" i="12"/>
  <c r="Z61" i="12"/>
  <c r="AB61" i="12"/>
  <c r="AC61" i="12"/>
  <c r="AA61" i="12"/>
  <c r="AD61" i="12"/>
  <c r="AF61" i="12"/>
  <c r="AG61" i="12"/>
  <c r="X61" i="12"/>
  <c r="AE61" i="12"/>
  <c r="AH61" i="12"/>
  <c r="Y61" i="12"/>
  <c r="Z59" i="12"/>
  <c r="AA59" i="12"/>
  <c r="AB59" i="12"/>
  <c r="AD59" i="12"/>
  <c r="AE59" i="12"/>
  <c r="AF59" i="12"/>
  <c r="AG59" i="12"/>
  <c r="AH59" i="12"/>
  <c r="X59" i="12"/>
  <c r="Y59" i="12"/>
  <c r="AC59" i="12"/>
  <c r="Z57" i="12"/>
  <c r="AB57" i="12"/>
  <c r="AC57" i="12"/>
  <c r="AH57" i="12"/>
  <c r="AA57" i="12"/>
  <c r="AD57" i="12"/>
  <c r="AE57" i="12"/>
  <c r="AF57" i="12"/>
  <c r="AG57" i="12"/>
  <c r="X57" i="12"/>
  <c r="Y57" i="12"/>
  <c r="Z56" i="12"/>
  <c r="AB56" i="12"/>
  <c r="AH56" i="12"/>
  <c r="X56" i="12"/>
  <c r="Y56" i="12"/>
  <c r="AA56" i="12"/>
  <c r="AC56" i="12"/>
  <c r="AD56" i="12"/>
  <c r="AE56" i="12"/>
  <c r="AG56" i="12"/>
  <c r="AF56" i="12"/>
  <c r="AG55" i="12"/>
  <c r="AH55" i="12"/>
  <c r="Y55" i="12"/>
  <c r="X55" i="12"/>
  <c r="AD55" i="12"/>
  <c r="Z55" i="12"/>
  <c r="AA55" i="12"/>
  <c r="AB55" i="12"/>
  <c r="AC55" i="12"/>
  <c r="AE55" i="12"/>
  <c r="AF55" i="12"/>
  <c r="AG54" i="12"/>
  <c r="AH54" i="12"/>
  <c r="Y54" i="12"/>
  <c r="X54" i="12"/>
  <c r="Z54" i="12"/>
  <c r="AD54" i="12"/>
  <c r="AE54" i="12"/>
  <c r="AF54" i="12"/>
  <c r="AA54" i="12"/>
  <c r="AB54" i="12"/>
  <c r="AC54" i="12"/>
  <c r="AG53" i="12"/>
  <c r="Z53" i="12"/>
  <c r="AB53" i="12"/>
  <c r="AH53" i="12"/>
  <c r="X53" i="12"/>
  <c r="Y53" i="12"/>
  <c r="AA53" i="12"/>
  <c r="AC53" i="12"/>
  <c r="AD53" i="12"/>
  <c r="AE53" i="12"/>
  <c r="AF53" i="12"/>
  <c r="AG52" i="12"/>
  <c r="AH52" i="12"/>
  <c r="AB52" i="12"/>
  <c r="X52" i="12"/>
  <c r="AA52" i="12"/>
  <c r="AC52" i="12"/>
  <c r="Y52" i="12"/>
  <c r="Z52" i="12"/>
  <c r="AE52" i="12"/>
  <c r="AD52" i="12"/>
  <c r="AF52" i="12"/>
  <c r="AG51" i="12"/>
  <c r="AD51" i="12"/>
  <c r="AE51" i="12"/>
  <c r="AH51" i="12"/>
  <c r="X51" i="12"/>
  <c r="Y51" i="12"/>
  <c r="Z51" i="12"/>
  <c r="AC51" i="12"/>
  <c r="AF51" i="12"/>
  <c r="AA51" i="12"/>
  <c r="AB51" i="12"/>
  <c r="AG50" i="12"/>
  <c r="AH50" i="12"/>
  <c r="X50" i="12"/>
  <c r="Y50" i="12"/>
  <c r="Z50" i="12"/>
  <c r="AA50" i="12"/>
  <c r="AB50" i="12"/>
  <c r="AE50" i="12"/>
  <c r="AF50" i="12"/>
  <c r="AC50" i="12"/>
  <c r="AD50" i="12"/>
  <c r="AG49" i="12"/>
  <c r="X49" i="12"/>
  <c r="AH49" i="12"/>
  <c r="Y49" i="12"/>
  <c r="Z49" i="12"/>
  <c r="AC49" i="12"/>
  <c r="AD49" i="12"/>
  <c r="AE49" i="12"/>
  <c r="AF49" i="12"/>
  <c r="AA49" i="12"/>
  <c r="AB49" i="12"/>
  <c r="AG48" i="12"/>
  <c r="AH48" i="12"/>
  <c r="X48" i="12"/>
  <c r="Z48" i="12"/>
  <c r="AA48" i="12"/>
  <c r="AB48" i="12"/>
  <c r="AC48" i="12"/>
  <c r="AD48" i="12"/>
  <c r="AE48" i="12"/>
  <c r="AF48" i="12"/>
  <c r="Y48" i="12"/>
  <c r="AG47" i="12"/>
  <c r="AH47" i="12"/>
  <c r="AC47" i="12"/>
  <c r="AE47" i="12"/>
  <c r="X47" i="12"/>
  <c r="Y47" i="12"/>
  <c r="Z47" i="12"/>
  <c r="AA47" i="12"/>
  <c r="AB47" i="12"/>
  <c r="AD47" i="12"/>
  <c r="AF47" i="12"/>
  <c r="AG46" i="12"/>
  <c r="AH46" i="12"/>
  <c r="Y46" i="12"/>
  <c r="X46" i="12"/>
  <c r="Z46" i="12"/>
  <c r="AA46" i="12"/>
  <c r="AB46" i="12"/>
  <c r="AC46" i="12"/>
  <c r="AD46" i="12"/>
  <c r="AE46" i="12"/>
  <c r="AF46" i="12"/>
  <c r="AG45" i="12"/>
  <c r="AH45" i="12"/>
  <c r="AE45" i="12"/>
  <c r="X45" i="12"/>
  <c r="Y45" i="12"/>
  <c r="AB45" i="12"/>
  <c r="AF45" i="12"/>
  <c r="Z45" i="12"/>
  <c r="AA45" i="12"/>
  <c r="AC45" i="12"/>
  <c r="AD45" i="12"/>
  <c r="AG44" i="12"/>
  <c r="AH44" i="12"/>
  <c r="X44" i="12"/>
  <c r="Y44" i="12"/>
  <c r="Z44" i="12"/>
  <c r="AA44" i="12"/>
  <c r="AB44" i="12"/>
  <c r="AC44" i="12"/>
  <c r="AD44" i="12"/>
  <c r="AE44" i="12"/>
  <c r="AF44" i="12"/>
  <c r="AA11" i="12"/>
  <c r="AD11" i="12"/>
  <c r="Y11" i="12"/>
  <c r="AB11" i="12"/>
  <c r="AC11" i="12"/>
  <c r="AE11" i="12"/>
  <c r="AF11" i="12"/>
  <c r="AH11" i="12"/>
  <c r="X11" i="12"/>
  <c r="Z11" i="12"/>
  <c r="AG11" i="12"/>
  <c r="AF165" i="12"/>
  <c r="AG165" i="12"/>
  <c r="AH165" i="12"/>
  <c r="X165" i="12"/>
  <c r="Y165" i="12"/>
  <c r="Z165" i="12"/>
  <c r="AA165" i="12"/>
  <c r="AB165" i="12"/>
  <c r="AC165" i="12"/>
  <c r="AD165" i="12"/>
  <c r="AE165" i="12"/>
  <c r="AG166" i="12"/>
  <c r="AH166" i="12"/>
  <c r="Y166" i="12"/>
  <c r="AB166" i="12"/>
  <c r="X166" i="12"/>
  <c r="Z166" i="12"/>
  <c r="AA166" i="12"/>
  <c r="AC166" i="12"/>
  <c r="AD166" i="12"/>
  <c r="AE166" i="12"/>
  <c r="AF166" i="12"/>
  <c r="AF164" i="12"/>
  <c r="AG164" i="12"/>
  <c r="AH164" i="12"/>
  <c r="X164" i="12"/>
  <c r="Y164" i="12"/>
  <c r="Z164" i="12"/>
  <c r="AA164" i="12"/>
  <c r="AB164" i="12"/>
  <c r="AC164" i="12"/>
  <c r="AD164" i="12"/>
  <c r="AE164" i="12"/>
  <c r="AF163" i="12"/>
  <c r="X163" i="12"/>
  <c r="Y163" i="12"/>
  <c r="AG163" i="12"/>
  <c r="AH163" i="12"/>
  <c r="AB163" i="12"/>
  <c r="AC163" i="12"/>
  <c r="AD163" i="12"/>
  <c r="AE163" i="12"/>
  <c r="Z163" i="12"/>
  <c r="AA163" i="12"/>
  <c r="AF162" i="12"/>
  <c r="AG162" i="12"/>
  <c r="AE162" i="12"/>
  <c r="AH162" i="12"/>
  <c r="Y162" i="12"/>
  <c r="AA162" i="12"/>
  <c r="AB162" i="12"/>
  <c r="AC162" i="12"/>
  <c r="X162" i="12"/>
  <c r="Z162" i="12"/>
  <c r="AD162" i="12"/>
  <c r="AC158" i="12"/>
  <c r="AD158" i="12"/>
  <c r="AE158" i="12"/>
  <c r="AH158" i="12"/>
  <c r="X158" i="12"/>
  <c r="Y158" i="12"/>
  <c r="Z158" i="12"/>
  <c r="AA158" i="12"/>
  <c r="AB158" i="12"/>
  <c r="AF158" i="12"/>
  <c r="AG158" i="12"/>
  <c r="Y100" i="12"/>
  <c r="Z100" i="12"/>
  <c r="AA100" i="12"/>
  <c r="AC100" i="12"/>
  <c r="AD100" i="12"/>
  <c r="AE100" i="12"/>
  <c r="AH100" i="12"/>
  <c r="X100" i="12"/>
  <c r="AB100" i="12"/>
  <c r="AF100" i="12"/>
  <c r="AG100" i="12"/>
  <c r="X70" i="12"/>
  <c r="Z70" i="12"/>
  <c r="Y70" i="12"/>
  <c r="AA70" i="12"/>
  <c r="AB70" i="12"/>
  <c r="AD70" i="12"/>
  <c r="AC70" i="12"/>
  <c r="AE70" i="12"/>
  <c r="AG70" i="12"/>
  <c r="AH70" i="12"/>
  <c r="AF70" i="12"/>
  <c r="Y73" i="12"/>
  <c r="Z73" i="12"/>
  <c r="AB73" i="12"/>
  <c r="AC73" i="12"/>
  <c r="AD73" i="12"/>
  <c r="AE73" i="12"/>
  <c r="AF73" i="12"/>
  <c r="AG73" i="12"/>
  <c r="AH73" i="12"/>
  <c r="X73" i="12"/>
  <c r="AA73" i="12"/>
  <c r="Y71" i="12"/>
  <c r="Z71" i="12"/>
  <c r="AA71" i="12"/>
  <c r="AB71" i="12"/>
  <c r="AC71" i="12"/>
  <c r="AD71" i="12"/>
  <c r="AE71" i="12"/>
  <c r="AF71" i="12"/>
  <c r="AG71" i="12"/>
  <c r="AH71" i="12"/>
  <c r="X71" i="12"/>
  <c r="AC58" i="12"/>
  <c r="AD58" i="12"/>
  <c r="AE58" i="12"/>
  <c r="AF58" i="12"/>
  <c r="AG58" i="12"/>
  <c r="AH58" i="12"/>
  <c r="X58" i="12"/>
  <c r="Y58" i="12"/>
  <c r="Z58" i="12"/>
  <c r="AA58" i="12"/>
  <c r="AB58" i="12"/>
  <c r="AA12" i="12"/>
  <c r="AB12" i="12"/>
  <c r="AC12" i="12"/>
  <c r="AD12" i="12"/>
  <c r="AE12" i="12"/>
  <c r="AF12" i="12"/>
  <c r="AG12" i="12"/>
  <c r="AH12" i="12"/>
  <c r="Y12" i="12"/>
  <c r="X12" i="12"/>
  <c r="Z12" i="12"/>
  <c r="AF9" i="12"/>
  <c r="AE9" i="12"/>
  <c r="AD9" i="12"/>
  <c r="AC9" i="12"/>
  <c r="AB9" i="12"/>
  <c r="AA9" i="12"/>
  <c r="Z9" i="12"/>
  <c r="AG9" i="12"/>
  <c r="Y9" i="12"/>
  <c r="X9" i="12"/>
  <c r="AH9" i="12"/>
  <c r="AC75" i="12"/>
  <c r="AD75" i="12"/>
  <c r="AE75" i="12"/>
  <c r="AF75" i="12"/>
  <c r="AG75" i="12"/>
  <c r="AH75" i="12"/>
  <c r="X75" i="12"/>
  <c r="Y75" i="12"/>
  <c r="Z75" i="12"/>
  <c r="AA75" i="12"/>
  <c r="AB75" i="12"/>
  <c r="AA69" i="12"/>
  <c r="AB69" i="12"/>
  <c r="AC69" i="12"/>
  <c r="AD69" i="12"/>
  <c r="AG69" i="12"/>
  <c r="Y69" i="12"/>
  <c r="Z69" i="12"/>
  <c r="AE69" i="12"/>
  <c r="AF69" i="12"/>
  <c r="AH69" i="12"/>
  <c r="X69" i="12"/>
  <c r="AE72" i="12"/>
  <c r="AF72" i="12"/>
  <c r="AG72" i="12"/>
  <c r="X72" i="12"/>
  <c r="AB72" i="12"/>
  <c r="AC72" i="12"/>
  <c r="AD72" i="12"/>
  <c r="AH72" i="12"/>
  <c r="Y72" i="12"/>
  <c r="Z72" i="12"/>
  <c r="AA72" i="12"/>
  <c r="Y3" i="12"/>
  <c r="Y8" i="12" s="1"/>
  <c r="Z3" i="12"/>
  <c r="Z8" i="12" s="1"/>
  <c r="AA3" i="12"/>
  <c r="AA8" i="12" s="1"/>
  <c r="AB3" i="12"/>
  <c r="AB8" i="12" s="1"/>
  <c r="AC3" i="12"/>
  <c r="AC8" i="12" s="1"/>
  <c r="AD3" i="12"/>
  <c r="AD8" i="12" s="1"/>
  <c r="AE3" i="12"/>
  <c r="AE8" i="12" s="1"/>
  <c r="AF3" i="12"/>
  <c r="AF8" i="12" s="1"/>
  <c r="AG3" i="12"/>
  <c r="AG8" i="12" s="1"/>
  <c r="AH3" i="12"/>
  <c r="AH8" i="12" s="1"/>
  <c r="X3" i="12"/>
  <c r="X8" i="12" s="1"/>
  <c r="R197" i="12"/>
  <c r="S201" i="12" s="1"/>
  <c r="R185" i="12"/>
  <c r="R184" i="12"/>
  <c r="R183" i="12"/>
  <c r="R166" i="12"/>
  <c r="R165" i="12"/>
  <c r="R164" i="12"/>
  <c r="R163" i="12"/>
  <c r="R162" i="12"/>
  <c r="R161" i="12"/>
  <c r="R160" i="12"/>
  <c r="R159" i="12"/>
  <c r="R158" i="12"/>
  <c r="R157" i="12"/>
  <c r="R156" i="12"/>
  <c r="R181" i="12"/>
  <c r="R180" i="12"/>
  <c r="R179" i="12"/>
  <c r="R147" i="12"/>
  <c r="R146" i="12"/>
  <c r="R145" i="12"/>
  <c r="R144" i="12"/>
  <c r="R143" i="12"/>
  <c r="R132" i="12"/>
  <c r="R131" i="12"/>
  <c r="R130" i="12"/>
  <c r="R129" i="12"/>
  <c r="R128" i="12"/>
  <c r="R127" i="12"/>
  <c r="R126" i="12"/>
  <c r="R125" i="12"/>
  <c r="R124" i="12"/>
  <c r="R123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0" i="12"/>
  <c r="R99" i="12"/>
  <c r="R88" i="12"/>
  <c r="R87" i="12"/>
  <c r="R86" i="12"/>
  <c r="R85" i="12"/>
  <c r="R84" i="12"/>
  <c r="R83" i="12"/>
  <c r="R82" i="12"/>
  <c r="R81" i="12"/>
  <c r="R80" i="12"/>
  <c r="R79" i="12"/>
  <c r="R78" i="12"/>
  <c r="R76" i="12"/>
  <c r="R75" i="12"/>
  <c r="R74" i="12"/>
  <c r="R73" i="12"/>
  <c r="R72" i="12"/>
  <c r="R71" i="12"/>
  <c r="R70" i="12"/>
  <c r="R69" i="12"/>
  <c r="R68" i="12"/>
  <c r="R67" i="12"/>
  <c r="R66" i="12"/>
  <c r="R64" i="12"/>
  <c r="R63" i="12"/>
  <c r="R62" i="12"/>
  <c r="R61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M7" i="16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4" i="12" l="1"/>
  <c r="Y4" i="12"/>
  <c r="AH4" i="12"/>
  <c r="AD4" i="12"/>
  <c r="AC4" i="12"/>
  <c r="AB4" i="12"/>
  <c r="AG4" i="12"/>
  <c r="Z4" i="12"/>
  <c r="AF4" i="12"/>
  <c r="AA4" i="12"/>
  <c r="AE4" i="12"/>
  <c r="S98" i="12"/>
  <c r="W98" i="12" s="1"/>
  <c r="L98" i="12"/>
  <c r="M98" i="12"/>
  <c r="J98" i="12"/>
  <c r="K98" i="12"/>
  <c r="N98" i="12"/>
  <c r="S96" i="12"/>
  <c r="W96" i="12" s="1"/>
  <c r="N96" i="12"/>
  <c r="M96" i="12"/>
  <c r="K96" i="12"/>
  <c r="L96" i="12"/>
  <c r="J96" i="12"/>
  <c r="S94" i="12"/>
  <c r="W94" i="12" s="1"/>
  <c r="M94" i="12"/>
  <c r="L94" i="12"/>
  <c r="K94" i="12"/>
  <c r="N94" i="12"/>
  <c r="J94" i="12"/>
  <c r="S93" i="12"/>
  <c r="W93" i="12" s="1"/>
  <c r="K93" i="12"/>
  <c r="L93" i="12"/>
  <c r="N93" i="12"/>
  <c r="J93" i="12"/>
  <c r="M93" i="12"/>
  <c r="S92" i="12"/>
  <c r="W92" i="12" s="1"/>
  <c r="L92" i="12"/>
  <c r="N92" i="12"/>
  <c r="M92" i="12"/>
  <c r="J92" i="12"/>
  <c r="K92" i="12"/>
  <c r="S91" i="12"/>
  <c r="W91" i="12" s="1"/>
  <c r="M91" i="12"/>
  <c r="J91" i="12"/>
  <c r="L91" i="12"/>
  <c r="N91" i="12"/>
  <c r="K91" i="12"/>
  <c r="S90" i="12"/>
  <c r="W90" i="12" s="1"/>
  <c r="N90" i="12"/>
  <c r="M90" i="12"/>
  <c r="J90" i="12"/>
  <c r="L90" i="12"/>
  <c r="K90" i="12"/>
  <c r="AL39" i="12"/>
  <c r="S89" i="12"/>
  <c r="W89" i="12" s="1"/>
  <c r="L89" i="12"/>
  <c r="M89" i="12"/>
  <c r="N89" i="12"/>
  <c r="J89" i="12"/>
  <c r="K89" i="12"/>
  <c r="S97" i="12"/>
  <c r="W97" i="12" s="1"/>
  <c r="M97" i="12"/>
  <c r="J97" i="12"/>
  <c r="N97" i="12"/>
  <c r="K97" i="12"/>
  <c r="L97" i="12"/>
  <c r="S95" i="12"/>
  <c r="W95" i="12" s="1"/>
  <c r="N95" i="12"/>
  <c r="M95" i="12"/>
  <c r="K95" i="12"/>
  <c r="J95" i="12"/>
  <c r="L95" i="12"/>
  <c r="P197" i="2"/>
  <c r="P196" i="2"/>
  <c r="P195" i="2"/>
  <c r="P198" i="2"/>
  <c r="P203" i="2"/>
  <c r="P202" i="2"/>
  <c r="P201" i="2"/>
  <c r="P200" i="2"/>
  <c r="AN39" i="12" l="1"/>
  <c r="AO39" i="12"/>
  <c r="AM39" i="12"/>
  <c r="AR39" i="12"/>
  <c r="AQ39" i="12"/>
  <c r="AM31" i="12"/>
  <c r="AN31" i="12"/>
  <c r="AO31" i="12"/>
  <c r="R92" i="12"/>
  <c r="AR31" i="12"/>
  <c r="AQ31" i="12"/>
  <c r="AD98" i="12"/>
  <c r="AF98" i="12"/>
  <c r="AG98" i="12"/>
  <c r="AE98" i="12"/>
  <c r="X98" i="12"/>
  <c r="Y98" i="12"/>
  <c r="Z98" i="12"/>
  <c r="AA98" i="12"/>
  <c r="AH98" i="12"/>
  <c r="AB98" i="12"/>
  <c r="AC98" i="12"/>
  <c r="R98" i="12"/>
  <c r="AE97" i="12"/>
  <c r="AF97" i="12"/>
  <c r="AG97" i="12"/>
  <c r="X97" i="12"/>
  <c r="AA97" i="12"/>
  <c r="AB97" i="12"/>
  <c r="AC97" i="12"/>
  <c r="AD97" i="12"/>
  <c r="AH97" i="12"/>
  <c r="Y97" i="12"/>
  <c r="Z97" i="12"/>
  <c r="AF96" i="12"/>
  <c r="AG96" i="12"/>
  <c r="AH96" i="12"/>
  <c r="X96" i="12"/>
  <c r="Y96" i="12"/>
  <c r="Z96" i="12"/>
  <c r="AA96" i="12"/>
  <c r="AB96" i="12"/>
  <c r="AC96" i="12"/>
  <c r="AD96" i="12"/>
  <c r="AE96" i="12"/>
  <c r="R95" i="12"/>
  <c r="AG95" i="12"/>
  <c r="AC95" i="12"/>
  <c r="AD95" i="12"/>
  <c r="AF95" i="12"/>
  <c r="AH95" i="12"/>
  <c r="AE95" i="12"/>
  <c r="X95" i="12"/>
  <c r="Y95" i="12"/>
  <c r="Z95" i="12"/>
  <c r="AA95" i="12"/>
  <c r="AB95" i="12"/>
  <c r="AH94" i="12"/>
  <c r="X94" i="12"/>
  <c r="Z94" i="12"/>
  <c r="AA94" i="12"/>
  <c r="AB94" i="12"/>
  <c r="AC94" i="12"/>
  <c r="AD94" i="12"/>
  <c r="AE94" i="12"/>
  <c r="AF94" i="12"/>
  <c r="AG94" i="12"/>
  <c r="Y94" i="12"/>
  <c r="R94" i="12"/>
  <c r="AA93" i="12"/>
  <c r="AB93" i="12"/>
  <c r="AG93" i="12"/>
  <c r="X93" i="12"/>
  <c r="Y93" i="12"/>
  <c r="AH93" i="12"/>
  <c r="Z93" i="12"/>
  <c r="AC93" i="12"/>
  <c r="AD93" i="12"/>
  <c r="AE93" i="12"/>
  <c r="AF93" i="12"/>
  <c r="X92" i="12"/>
  <c r="AB92" i="12"/>
  <c r="AH92" i="12"/>
  <c r="Y92" i="12"/>
  <c r="Z92" i="12"/>
  <c r="AA92" i="12"/>
  <c r="AC92" i="12"/>
  <c r="AD92" i="12"/>
  <c r="AF92" i="12"/>
  <c r="AE92" i="12"/>
  <c r="AG92" i="12"/>
  <c r="R91" i="12"/>
  <c r="Y91" i="12"/>
  <c r="Z91" i="12"/>
  <c r="AA91" i="12"/>
  <c r="AB91" i="12"/>
  <c r="AC91" i="12"/>
  <c r="AD91" i="12"/>
  <c r="AE91" i="12"/>
  <c r="AF91" i="12"/>
  <c r="AG91" i="12"/>
  <c r="AH91" i="12"/>
  <c r="X91" i="12"/>
  <c r="Z90" i="12"/>
  <c r="AC90" i="12"/>
  <c r="AA90" i="12"/>
  <c r="AD90" i="12"/>
  <c r="AE90" i="12"/>
  <c r="AB90" i="12"/>
  <c r="AF90" i="12"/>
  <c r="AH90" i="12"/>
  <c r="X90" i="12"/>
  <c r="Y90" i="12"/>
  <c r="AG90" i="12"/>
  <c r="AA89" i="12"/>
  <c r="AC89" i="12"/>
  <c r="AD89" i="12"/>
  <c r="AB89" i="12"/>
  <c r="AE89" i="12"/>
  <c r="AF89" i="12"/>
  <c r="AG89" i="12"/>
  <c r="X89" i="12"/>
  <c r="Y89" i="12"/>
  <c r="Z89" i="12"/>
  <c r="AH89" i="12"/>
  <c r="R89" i="12"/>
  <c r="R93" i="12"/>
  <c r="R96" i="12"/>
  <c r="R97" i="12"/>
  <c r="R90" i="12"/>
  <c r="P191" i="2"/>
  <c r="Q191" i="2" s="1"/>
  <c r="Q3" i="21"/>
  <c r="R3" i="21"/>
  <c r="AA5" i="12" l="1"/>
  <c r="Z5" i="12"/>
  <c r="AC5" i="12"/>
  <c r="AH5" i="12"/>
  <c r="Y5" i="12"/>
  <c r="AG5" i="12"/>
  <c r="AF5" i="12"/>
  <c r="AB5" i="12"/>
  <c r="X5" i="12"/>
  <c r="AE5" i="12"/>
  <c r="AD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E63" i="6"/>
  <c r="L63" i="6" s="1"/>
  <c r="E64" i="6" l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D171" i="3"/>
  <c r="D173" i="3"/>
  <c r="D174" i="3"/>
  <c r="D170" i="3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0" i="12"/>
  <c r="I173" i="12"/>
  <c r="I171" i="12"/>
  <c r="I174" i="12"/>
  <c r="I17" i="21"/>
  <c r="D7" i="21"/>
  <c r="H7" i="21" s="1"/>
  <c r="D42" i="21"/>
  <c r="D17" i="21"/>
  <c r="H17" i="21" s="1"/>
  <c r="AL166" i="12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AN166" i="12" l="1"/>
  <c r="AO166" i="12"/>
  <c r="D55" i="21"/>
  <c r="D56" i="21"/>
  <c r="I2" i="21"/>
  <c r="AM166" i="12"/>
  <c r="AQ166" i="12"/>
  <c r="AR166" i="12"/>
  <c r="Q2" i="21"/>
  <c r="R2" i="21"/>
  <c r="S2" i="21"/>
  <c r="N2" i="21"/>
  <c r="M2" i="21"/>
  <c r="O2" i="21"/>
  <c r="J2" i="21"/>
  <c r="L2" i="21"/>
  <c r="K2" i="21"/>
  <c r="P2" i="21"/>
  <c r="D31" i="3"/>
  <c r="D71" i="3"/>
  <c r="D75" i="3"/>
  <c r="D80" i="3"/>
  <c r="D81" i="3"/>
  <c r="D83" i="3"/>
  <c r="D84" i="3"/>
  <c r="D85" i="3"/>
  <c r="D86" i="3"/>
  <c r="D87" i="3"/>
  <c r="AM68" i="12" l="1"/>
  <c r="AN68" i="12"/>
  <c r="AO68" i="12"/>
  <c r="AQ68" i="12"/>
  <c r="AR68" i="12"/>
  <c r="N82" i="2"/>
  <c r="N83" i="2" s="1"/>
  <c r="D39" i="3" l="1"/>
  <c r="D88" i="3"/>
  <c r="D113" i="3" l="1"/>
  <c r="D112" i="3"/>
  <c r="D111" i="3"/>
  <c r="D110" i="3"/>
  <c r="D109" i="3"/>
  <c r="D120" i="3"/>
  <c r="D119" i="3"/>
  <c r="D130" i="3"/>
  <c r="D145" i="3"/>
  <c r="D127" i="3"/>
  <c r="D124" i="3"/>
  <c r="D123" i="3"/>
  <c r="D108" i="3"/>
  <c r="D132" i="3"/>
  <c r="D118" i="3"/>
  <c r="D129" i="3"/>
  <c r="D116" i="3"/>
  <c r="D144" i="3"/>
  <c r="D114" i="3"/>
  <c r="D126" i="3"/>
  <c r="D125" i="3"/>
  <c r="D121" i="3"/>
  <c r="D143" i="3"/>
  <c r="D147" i="3"/>
  <c r="D131" i="3"/>
  <c r="D146" i="3"/>
  <c r="D117" i="3"/>
  <c r="D128" i="3"/>
  <c r="D115" i="3"/>
  <c r="M173" i="2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I232" i="12"/>
  <c r="I233" i="12"/>
  <c r="I234" i="12"/>
  <c r="I235" i="12"/>
  <c r="I236" i="12"/>
  <c r="I237" i="12"/>
  <c r="I238" i="12"/>
  <c r="D68" i="3"/>
  <c r="D69" i="3"/>
  <c r="T79" i="6"/>
  <c r="D70" i="3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D165" i="3" l="1"/>
  <c r="D164" i="3"/>
  <c r="D163" i="3"/>
  <c r="D162" i="3"/>
  <c r="D161" i="3"/>
  <c r="D160" i="3"/>
  <c r="D159" i="3"/>
  <c r="D158" i="3"/>
  <c r="D157" i="3"/>
  <c r="D156" i="3"/>
  <c r="D166" i="3"/>
  <c r="M3" i="2"/>
  <c r="D18" i="3" l="1"/>
  <c r="D20" i="3"/>
  <c r="D17" i="3"/>
  <c r="D16" i="3"/>
  <c r="D14" i="3"/>
  <c r="D19" i="3"/>
  <c r="D15" i="3"/>
  <c r="E74" i="6"/>
  <c r="E51" i="6" l="1"/>
  <c r="E65" i="6"/>
  <c r="L65" i="6" s="1"/>
  <c r="E73" i="6"/>
  <c r="E59" i="6"/>
  <c r="E57" i="6"/>
  <c r="E56" i="6"/>
  <c r="O16" i="6" l="1"/>
  <c r="O14" i="6"/>
  <c r="O15" i="6"/>
  <c r="O19" i="6"/>
  <c r="O20" i="6"/>
  <c r="E43" i="6"/>
  <c r="E99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D74" i="3"/>
  <c r="E101" i="6"/>
  <c r="L101" i="6" l="1"/>
  <c r="D45" i="3"/>
  <c r="D181" i="3" l="1"/>
  <c r="D180" i="3"/>
  <c r="D179" i="3"/>
  <c r="D102" i="3"/>
  <c r="I221" i="12" l="1"/>
  <c r="I222" i="12"/>
  <c r="I223" i="12"/>
  <c r="I224" i="12"/>
  <c r="I225" i="12"/>
  <c r="I226" i="12"/>
  <c r="I227" i="12"/>
  <c r="I228" i="12"/>
  <c r="I229" i="12"/>
  <c r="I230" i="12"/>
  <c r="I231" i="12"/>
  <c r="D72" i="3" l="1"/>
  <c r="D73" i="3"/>
  <c r="D76" i="3"/>
  <c r="D50" i="3" l="1"/>
  <c r="D35" i="3"/>
  <c r="D51" i="3"/>
  <c r="D49" i="3"/>
  <c r="D100" i="3"/>
  <c r="D61" i="3"/>
  <c r="D33" i="3"/>
  <c r="D59" i="3"/>
  <c r="D66" i="3"/>
  <c r="D25" i="3"/>
  <c r="D24" i="3"/>
  <c r="D41" i="3"/>
  <c r="D40" i="3"/>
  <c r="D99" i="3"/>
  <c r="D38" i="3"/>
  <c r="D107" i="3"/>
  <c r="D32" i="3"/>
  <c r="D64" i="3"/>
  <c r="D13" i="3" l="1"/>
  <c r="D12" i="3"/>
  <c r="D10" i="3"/>
  <c r="D11" i="3"/>
  <c r="D79" i="3"/>
  <c r="D78" i="3"/>
  <c r="D82" i="3"/>
  <c r="D34" i="3"/>
  <c r="D9" i="3"/>
  <c r="D83" i="12"/>
  <c r="D82" i="12"/>
  <c r="I194" i="12"/>
  <c r="H83" i="12" l="1"/>
  <c r="I83" i="12"/>
  <c r="H82" i="12"/>
  <c r="I82" i="12"/>
  <c r="AL83" i="12"/>
  <c r="AL82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M82" i="12" l="1"/>
  <c r="AN82" i="12"/>
  <c r="AO82" i="12"/>
  <c r="AM83" i="12"/>
  <c r="AN83" i="12"/>
  <c r="AO83" i="12"/>
  <c r="AQ82" i="12"/>
  <c r="AR82" i="12"/>
  <c r="AR83" i="12"/>
  <c r="AQ83" i="12"/>
  <c r="D93" i="3"/>
  <c r="D94" i="3"/>
  <c r="T82" i="6" l="1"/>
  <c r="E79" i="6"/>
  <c r="E80" i="6"/>
  <c r="E82" i="6"/>
  <c r="O13" i="6"/>
  <c r="O2" i="6" s="1"/>
  <c r="L82" i="6" l="1"/>
  <c r="L80" i="6"/>
  <c r="L79" i="6"/>
  <c r="E53" i="6"/>
  <c r="E54" i="6"/>
  <c r="L53" i="6" l="1"/>
  <c r="D91" i="3"/>
  <c r="D90" i="3"/>
  <c r="D89" i="3"/>
  <c r="D47" i="3"/>
  <c r="D46" i="3"/>
  <c r="E3" i="6" l="1"/>
  <c r="I205" i="12" l="1"/>
  <c r="I202" i="12"/>
  <c r="I208" i="12" l="1"/>
  <c r="I209" i="12"/>
  <c r="I207" i="12"/>
  <c r="I206" i="12"/>
  <c r="I186" i="12"/>
  <c r="I187" i="12"/>
  <c r="I220" i="12"/>
  <c r="I219" i="12"/>
  <c r="I218" i="12"/>
  <c r="I217" i="12"/>
  <c r="D88" i="12"/>
  <c r="I88" i="12" l="1"/>
  <c r="H88" i="12"/>
  <c r="I214" i="12"/>
  <c r="I210" i="12"/>
  <c r="I215" i="12"/>
  <c r="I213" i="12"/>
  <c r="I211" i="12"/>
  <c r="I212" i="12"/>
  <c r="I216" i="12"/>
  <c r="AL88" i="12"/>
  <c r="AM88" i="12" l="1"/>
  <c r="AN88" i="12"/>
  <c r="AO88" i="12"/>
  <c r="AQ88" i="12"/>
  <c r="AR88" i="12"/>
  <c r="AL157" i="12"/>
  <c r="D67" i="3"/>
  <c r="AN157" i="12" l="1"/>
  <c r="AO157" i="12"/>
  <c r="AM157" i="12"/>
  <c r="AQ157" i="12"/>
  <c r="AR157" i="12"/>
  <c r="D97" i="3"/>
  <c r="D96" i="3"/>
  <c r="D98" i="3"/>
  <c r="D92" i="3"/>
  <c r="D95" i="3"/>
  <c r="D91" i="12"/>
  <c r="D94" i="12"/>
  <c r="D98" i="12"/>
  <c r="D93" i="12"/>
  <c r="D95" i="12"/>
  <c r="D90" i="12"/>
  <c r="D89" i="12"/>
  <c r="D96" i="12"/>
  <c r="D92" i="12"/>
  <c r="D97" i="12"/>
  <c r="I94" i="12" l="1"/>
  <c r="H94" i="12"/>
  <c r="I97" i="12"/>
  <c r="H97" i="12"/>
  <c r="I96" i="12"/>
  <c r="H96" i="12"/>
  <c r="I89" i="12"/>
  <c r="H89" i="12"/>
  <c r="H90" i="12"/>
  <c r="I90" i="12"/>
  <c r="I95" i="12"/>
  <c r="H95" i="12"/>
  <c r="H98" i="12"/>
  <c r="I98" i="12"/>
  <c r="I91" i="12"/>
  <c r="H91" i="12"/>
  <c r="I92" i="12"/>
  <c r="H92" i="12"/>
  <c r="H93" i="12"/>
  <c r="I93" i="12"/>
  <c r="AQ67" i="12"/>
  <c r="AR67" i="12"/>
  <c r="D103" i="3"/>
  <c r="D104" i="3"/>
  <c r="D106" i="3"/>
  <c r="D105" i="3"/>
  <c r="E40" i="6"/>
  <c r="E39" i="6" l="1"/>
  <c r="E108" i="6"/>
  <c r="E107" i="6"/>
  <c r="E106" i="6"/>
  <c r="E105" i="6"/>
  <c r="E102" i="6"/>
  <c r="E109" i="6"/>
  <c r="E4" i="6"/>
  <c r="L4" i="6" s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1" i="6"/>
  <c r="E22" i="6"/>
  <c r="E23" i="6"/>
  <c r="E24" i="6"/>
  <c r="E25" i="6"/>
  <c r="E27" i="6"/>
  <c r="E28" i="6"/>
  <c r="E29" i="6"/>
  <c r="E32" i="6"/>
  <c r="E33" i="6"/>
  <c r="E34" i="6"/>
  <c r="E35" i="6"/>
  <c r="E36" i="6"/>
  <c r="E37" i="6"/>
  <c r="E38" i="6"/>
  <c r="E41" i="6"/>
  <c r="E42" i="6"/>
  <c r="E44" i="6"/>
  <c r="E45" i="6"/>
  <c r="E46" i="6"/>
  <c r="E47" i="6"/>
  <c r="E48" i="6"/>
  <c r="E49" i="6"/>
  <c r="E50" i="6"/>
  <c r="E20" i="6"/>
  <c r="E26" i="6"/>
  <c r="E55" i="6"/>
  <c r="E58" i="6"/>
  <c r="Y8" i="6"/>
  <c r="E60" i="6"/>
  <c r="E61" i="6"/>
  <c r="E62" i="6"/>
  <c r="E66" i="6"/>
  <c r="E67" i="6"/>
  <c r="E68" i="6"/>
  <c r="E69" i="6"/>
  <c r="E70" i="6"/>
  <c r="E71" i="6"/>
  <c r="E72" i="6"/>
  <c r="E75" i="6"/>
  <c r="E76" i="6"/>
  <c r="E77" i="6"/>
  <c r="E78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52" i="6"/>
  <c r="E100" i="6"/>
  <c r="E103" i="6"/>
  <c r="I195" i="12"/>
  <c r="I196" i="12"/>
  <c r="I197" i="12"/>
  <c r="I198" i="12"/>
  <c r="I199" i="12"/>
  <c r="I200" i="12"/>
  <c r="I201" i="12"/>
  <c r="I203" i="12"/>
  <c r="I204" i="12"/>
  <c r="L100" i="6" l="1"/>
  <c r="I192" i="12"/>
  <c r="I191" i="12"/>
  <c r="I188" i="12"/>
  <c r="I190" i="12"/>
  <c r="I189" i="12"/>
  <c r="I193" i="12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E30" i="6"/>
  <c r="D58" i="3" l="1"/>
  <c r="D55" i="3"/>
  <c r="D54" i="3"/>
  <c r="D52" i="3"/>
  <c r="D57" i="3"/>
  <c r="D56" i="3"/>
  <c r="D53" i="3"/>
  <c r="D30" i="3"/>
  <c r="D28" i="3"/>
  <c r="D23" i="3"/>
  <c r="D62" i="3"/>
  <c r="D29" i="3"/>
  <c r="D27" i="3"/>
  <c r="D26" i="3"/>
  <c r="D21" i="3"/>
  <c r="D48" i="3"/>
  <c r="D22" i="3"/>
  <c r="D44" i="3"/>
  <c r="D63" i="3"/>
  <c r="E31" i="6"/>
  <c r="L25" i="6"/>
  <c r="L24" i="6"/>
  <c r="D9" i="12"/>
  <c r="AL9" i="12" s="1"/>
  <c r="D10" i="12"/>
  <c r="D11" i="12"/>
  <c r="H11" i="12" s="1"/>
  <c r="D12" i="12"/>
  <c r="D13" i="12"/>
  <c r="D14" i="12"/>
  <c r="D15" i="12"/>
  <c r="D16" i="12"/>
  <c r="AL16" i="12" s="1"/>
  <c r="AL43" i="12" s="1"/>
  <c r="D17" i="12"/>
  <c r="D18" i="12"/>
  <c r="AL18" i="12" s="1"/>
  <c r="D19" i="12"/>
  <c r="AL19" i="12" s="1"/>
  <c r="AL36" i="12" s="1"/>
  <c r="D20" i="12"/>
  <c r="AL20" i="12" s="1"/>
  <c r="D21" i="12"/>
  <c r="AL21" i="12" s="1"/>
  <c r="D22" i="12"/>
  <c r="D23" i="12"/>
  <c r="D24" i="12"/>
  <c r="D25" i="12"/>
  <c r="D26" i="12"/>
  <c r="D27" i="12"/>
  <c r="D28" i="12"/>
  <c r="D29" i="12"/>
  <c r="D30" i="12"/>
  <c r="D31" i="12"/>
  <c r="H31" i="12" s="1"/>
  <c r="D32" i="12"/>
  <c r="D107" i="12"/>
  <c r="D179" i="12"/>
  <c r="D180" i="12"/>
  <c r="D181" i="12"/>
  <c r="D69" i="12"/>
  <c r="D70" i="12"/>
  <c r="D71" i="12"/>
  <c r="AL71" i="12" s="1"/>
  <c r="D72" i="12"/>
  <c r="D73" i="12"/>
  <c r="D74" i="12"/>
  <c r="D75" i="12"/>
  <c r="D78" i="12"/>
  <c r="I78" i="12" s="1"/>
  <c r="D79" i="12"/>
  <c r="D80" i="12"/>
  <c r="D81" i="12"/>
  <c r="D84" i="12"/>
  <c r="D85" i="12"/>
  <c r="D86" i="12"/>
  <c r="D87" i="12"/>
  <c r="D99" i="12"/>
  <c r="D100" i="12"/>
  <c r="D102" i="12"/>
  <c r="D183" i="12"/>
  <c r="D184" i="12"/>
  <c r="D185" i="12"/>
  <c r="AN9" i="12" l="1"/>
  <c r="AO43" i="12"/>
  <c r="AN43" i="12"/>
  <c r="AM43" i="12"/>
  <c r="AQ43" i="12"/>
  <c r="AR43" i="12"/>
  <c r="AO36" i="12"/>
  <c r="AN36" i="12"/>
  <c r="AM36" i="12"/>
  <c r="AQ36" i="12"/>
  <c r="AR36" i="12"/>
  <c r="AM16" i="12"/>
  <c r="AN16" i="12"/>
  <c r="AO16" i="12"/>
  <c r="H14" i="12"/>
  <c r="I30" i="12"/>
  <c r="H30" i="12"/>
  <c r="I29" i="12"/>
  <c r="H29" i="12"/>
  <c r="I17" i="12"/>
  <c r="H17" i="12"/>
  <c r="H99" i="12"/>
  <c r="I99" i="12"/>
  <c r="H28" i="12"/>
  <c r="I28" i="12"/>
  <c r="I27" i="12"/>
  <c r="H27" i="12"/>
  <c r="H70" i="12"/>
  <c r="I70" i="12"/>
  <c r="I14" i="12"/>
  <c r="H85" i="12"/>
  <c r="I85" i="12"/>
  <c r="H13" i="12"/>
  <c r="I13" i="12"/>
  <c r="I181" i="12"/>
  <c r="I179" i="12"/>
  <c r="I79" i="12"/>
  <c r="H79" i="12"/>
  <c r="I9" i="12"/>
  <c r="H9" i="12"/>
  <c r="I74" i="12"/>
  <c r="H74" i="12"/>
  <c r="H100" i="12"/>
  <c r="I100" i="12"/>
  <c r="H16" i="12"/>
  <c r="I16" i="12"/>
  <c r="H71" i="12"/>
  <c r="I71" i="12"/>
  <c r="H26" i="12"/>
  <c r="I26" i="12"/>
  <c r="H69" i="12"/>
  <c r="I69" i="12"/>
  <c r="H84" i="12"/>
  <c r="I84" i="12"/>
  <c r="I24" i="12"/>
  <c r="H24" i="12"/>
  <c r="H81" i="12"/>
  <c r="I81" i="12"/>
  <c r="I11" i="12"/>
  <c r="I10" i="12"/>
  <c r="H10" i="12"/>
  <c r="H107" i="12"/>
  <c r="I107" i="12"/>
  <c r="I21" i="12"/>
  <c r="H21" i="12"/>
  <c r="I184" i="12"/>
  <c r="H78" i="12"/>
  <c r="H32" i="12"/>
  <c r="I32" i="12"/>
  <c r="I20" i="12"/>
  <c r="H20" i="12"/>
  <c r="I102" i="12"/>
  <c r="H102" i="12"/>
  <c r="I18" i="12"/>
  <c r="H18" i="12"/>
  <c r="I73" i="12"/>
  <c r="H73" i="12"/>
  <c r="I72" i="12"/>
  <c r="H72" i="12"/>
  <c r="H87" i="12"/>
  <c r="I87" i="12"/>
  <c r="I15" i="12"/>
  <c r="H15" i="12"/>
  <c r="H86" i="12"/>
  <c r="I86" i="12"/>
  <c r="H25" i="12"/>
  <c r="I25" i="12"/>
  <c r="H12" i="12"/>
  <c r="I12" i="12"/>
  <c r="H180" i="12"/>
  <c r="I180" i="12"/>
  <c r="H23" i="12"/>
  <c r="I23" i="12"/>
  <c r="I80" i="12"/>
  <c r="H80" i="12"/>
  <c r="I22" i="12"/>
  <c r="H22" i="12"/>
  <c r="I185" i="12"/>
  <c r="H185" i="12"/>
  <c r="I75" i="12"/>
  <c r="H75" i="12"/>
  <c r="I31" i="12"/>
  <c r="H19" i="12"/>
  <c r="I19" i="12"/>
  <c r="I183" i="12"/>
  <c r="AL35" i="12"/>
  <c r="AL29" i="12"/>
  <c r="AL38" i="12" s="1"/>
  <c r="AL28" i="12"/>
  <c r="AL33" i="12" s="1"/>
  <c r="AL161" i="12"/>
  <c r="AL27" i="12"/>
  <c r="AL41" i="12" s="1"/>
  <c r="AL26" i="12"/>
  <c r="AL40" i="12" s="1"/>
  <c r="AL102" i="12"/>
  <c r="AL156" i="12"/>
  <c r="AL24" i="12"/>
  <c r="AL99" i="12"/>
  <c r="AL30" i="12"/>
  <c r="AL37" i="12" s="1"/>
  <c r="AL17" i="12"/>
  <c r="AL15" i="12"/>
  <c r="AL42" i="12" s="1"/>
  <c r="AL74" i="12"/>
  <c r="AL25" i="12"/>
  <c r="AL23" i="12"/>
  <c r="AL22" i="12"/>
  <c r="AL32" i="12"/>
  <c r="AL13" i="12"/>
  <c r="AO13" i="12" s="1"/>
  <c r="AL10" i="12"/>
  <c r="AO10" i="12" s="1"/>
  <c r="AL106" i="12"/>
  <c r="AL105" i="12"/>
  <c r="AL104" i="12"/>
  <c r="AL87" i="12"/>
  <c r="AL86" i="12"/>
  <c r="AL85" i="12"/>
  <c r="AL84" i="12"/>
  <c r="AL81" i="12"/>
  <c r="AL80" i="12"/>
  <c r="AL79" i="12"/>
  <c r="AL78" i="12"/>
  <c r="AL64" i="12"/>
  <c r="AL63" i="12"/>
  <c r="AL61" i="12"/>
  <c r="AL59" i="12"/>
  <c r="AL56" i="12"/>
  <c r="AL55" i="12"/>
  <c r="AL54" i="12"/>
  <c r="AL53" i="12"/>
  <c r="AL52" i="12"/>
  <c r="AL51" i="12"/>
  <c r="AL49" i="12"/>
  <c r="AL48" i="12"/>
  <c r="AL47" i="12"/>
  <c r="AL46" i="12"/>
  <c r="AL45" i="12"/>
  <c r="AL44" i="12"/>
  <c r="AL11" i="12"/>
  <c r="AO11" i="12" s="1"/>
  <c r="AL165" i="12"/>
  <c r="AL164" i="12"/>
  <c r="AL163" i="12"/>
  <c r="AL162" i="12"/>
  <c r="AL158" i="12"/>
  <c r="AL100" i="12"/>
  <c r="AL69" i="12"/>
  <c r="AL70" i="12"/>
  <c r="AL73" i="12"/>
  <c r="AL72" i="12"/>
  <c r="AL58" i="12"/>
  <c r="AM9" i="12"/>
  <c r="AL75" i="12"/>
  <c r="M5" i="12"/>
  <c r="N5" i="12"/>
  <c r="L5" i="12"/>
  <c r="K5" i="12"/>
  <c r="AO9" i="12" l="1"/>
  <c r="AL12" i="12"/>
  <c r="AO12" i="12" s="1"/>
  <c r="AN40" i="12"/>
  <c r="AO40" i="12"/>
  <c r="AM40" i="12"/>
  <c r="AQ40" i="12"/>
  <c r="AR40" i="12"/>
  <c r="AN41" i="12"/>
  <c r="AO41" i="12"/>
  <c r="AM41" i="12"/>
  <c r="AR41" i="12"/>
  <c r="AQ41" i="12"/>
  <c r="AO33" i="12"/>
  <c r="AN33" i="12"/>
  <c r="AM33" i="12"/>
  <c r="AR33" i="12"/>
  <c r="AQ33" i="12"/>
  <c r="AO42" i="12"/>
  <c r="AN42" i="12"/>
  <c r="AM42" i="12"/>
  <c r="AR42" i="12"/>
  <c r="AQ42" i="12"/>
  <c r="AN37" i="12"/>
  <c r="AO37" i="12"/>
  <c r="AM37" i="12"/>
  <c r="AR37" i="12"/>
  <c r="AQ37" i="12"/>
  <c r="AN38" i="12"/>
  <c r="AO38" i="12"/>
  <c r="AM38" i="12"/>
  <c r="AQ38" i="12"/>
  <c r="AR38" i="12"/>
  <c r="AO14" i="12"/>
  <c r="AL34" i="12"/>
  <c r="AN35" i="12"/>
  <c r="AO35" i="12"/>
  <c r="AM35" i="12"/>
  <c r="AQ35" i="12"/>
  <c r="AR35" i="12"/>
  <c r="AN165" i="12"/>
  <c r="AO165" i="12"/>
  <c r="AN164" i="12"/>
  <c r="AO164" i="12"/>
  <c r="AN163" i="12"/>
  <c r="AO163" i="12"/>
  <c r="AN162" i="12"/>
  <c r="AO162" i="12"/>
  <c r="AN161" i="12"/>
  <c r="AO161" i="12"/>
  <c r="AN158" i="12"/>
  <c r="AO158" i="12"/>
  <c r="AN156" i="12"/>
  <c r="AO156" i="12"/>
  <c r="AM106" i="12"/>
  <c r="AN106" i="12"/>
  <c r="AO106" i="12"/>
  <c r="AM105" i="12"/>
  <c r="AN105" i="12"/>
  <c r="AO105" i="12"/>
  <c r="AM104" i="12"/>
  <c r="AN104" i="12"/>
  <c r="AO104" i="12"/>
  <c r="AM78" i="12"/>
  <c r="AN78" i="12"/>
  <c r="AO78" i="12"/>
  <c r="AM102" i="12"/>
  <c r="AN102" i="12"/>
  <c r="AO102" i="12"/>
  <c r="AM99" i="12"/>
  <c r="AN99" i="12"/>
  <c r="AO99" i="12"/>
  <c r="AM86" i="12"/>
  <c r="AN86" i="12"/>
  <c r="AO86" i="12"/>
  <c r="AM100" i="12"/>
  <c r="AN100" i="12"/>
  <c r="AO100" i="12"/>
  <c r="AM81" i="12"/>
  <c r="AN81" i="12"/>
  <c r="AO81" i="12"/>
  <c r="AM103" i="12"/>
  <c r="AN103" i="12"/>
  <c r="AO103" i="12"/>
  <c r="AM53" i="12"/>
  <c r="AN53" i="12"/>
  <c r="AO53" i="12"/>
  <c r="AM80" i="12"/>
  <c r="AN80" i="12"/>
  <c r="AO80" i="12"/>
  <c r="AM79" i="12"/>
  <c r="AN79" i="12"/>
  <c r="AO79" i="12"/>
  <c r="AM87" i="12"/>
  <c r="AN87" i="12"/>
  <c r="AO87" i="12"/>
  <c r="AM85" i="12"/>
  <c r="AN85" i="12"/>
  <c r="AO85" i="12"/>
  <c r="AM84" i="12"/>
  <c r="AN84" i="12"/>
  <c r="AO84" i="12"/>
  <c r="AM75" i="12"/>
  <c r="AN75" i="12"/>
  <c r="AO75" i="12"/>
  <c r="AM74" i="12"/>
  <c r="AN74" i="12"/>
  <c r="AO74" i="12"/>
  <c r="AM73" i="12"/>
  <c r="AN73" i="12"/>
  <c r="AO73" i="12"/>
  <c r="AM72" i="12"/>
  <c r="AN72" i="12"/>
  <c r="AO72" i="12"/>
  <c r="AM71" i="12"/>
  <c r="AN71" i="12"/>
  <c r="AO71" i="12"/>
  <c r="AM70" i="12"/>
  <c r="AN70" i="12"/>
  <c r="AO70" i="12"/>
  <c r="AM69" i="12"/>
  <c r="AN69" i="12"/>
  <c r="AO69" i="12"/>
  <c r="AM52" i="12"/>
  <c r="AN52" i="12"/>
  <c r="AO52" i="12"/>
  <c r="AM61" i="12"/>
  <c r="AN61" i="12"/>
  <c r="AO61" i="12"/>
  <c r="AM58" i="12"/>
  <c r="AN58" i="12"/>
  <c r="AO58" i="12"/>
  <c r="AM55" i="12"/>
  <c r="AN55" i="12"/>
  <c r="AO55" i="12"/>
  <c r="AM44" i="12"/>
  <c r="AO44" i="12"/>
  <c r="AN44" i="12"/>
  <c r="AM64" i="12"/>
  <c r="AO64" i="12"/>
  <c r="AN64" i="12"/>
  <c r="AM63" i="12"/>
  <c r="AN63" i="12"/>
  <c r="AO63" i="12"/>
  <c r="AM62" i="12"/>
  <c r="AO62" i="12"/>
  <c r="AN62" i="12"/>
  <c r="AM59" i="12"/>
  <c r="AO59" i="12"/>
  <c r="AN59" i="12"/>
  <c r="AM57" i="12"/>
  <c r="AN57" i="12"/>
  <c r="AO57" i="12"/>
  <c r="AM56" i="12"/>
  <c r="AN56" i="12"/>
  <c r="AO56" i="12"/>
  <c r="AM54" i="12"/>
  <c r="AN54" i="12"/>
  <c r="AO54" i="12"/>
  <c r="AM51" i="12"/>
  <c r="AN51" i="12"/>
  <c r="AO51" i="12"/>
  <c r="AM50" i="12"/>
  <c r="AO50" i="12"/>
  <c r="AN50" i="12"/>
  <c r="AM49" i="12"/>
  <c r="AN49" i="12"/>
  <c r="AO49" i="12"/>
  <c r="AM48" i="12"/>
  <c r="AN48" i="12"/>
  <c r="AO48" i="12"/>
  <c r="AM47" i="12"/>
  <c r="AN47" i="12"/>
  <c r="AO47" i="12"/>
  <c r="AM46" i="12"/>
  <c r="AN46" i="12"/>
  <c r="AO46" i="12"/>
  <c r="AM45" i="12"/>
  <c r="AN45" i="12"/>
  <c r="AO45" i="12"/>
  <c r="AM32" i="12"/>
  <c r="AN32" i="12"/>
  <c r="AO32" i="12"/>
  <c r="AM30" i="12"/>
  <c r="AO30" i="12"/>
  <c r="AN30" i="12"/>
  <c r="AN29" i="12"/>
  <c r="AM29" i="12"/>
  <c r="AO29" i="12"/>
  <c r="AM28" i="12"/>
  <c r="AN28" i="12"/>
  <c r="AO28" i="12"/>
  <c r="AM27" i="12"/>
  <c r="AO27" i="12"/>
  <c r="AN27" i="12"/>
  <c r="AM26" i="12"/>
  <c r="AN26" i="12"/>
  <c r="AO26" i="12"/>
  <c r="AM25" i="12"/>
  <c r="AO25" i="12"/>
  <c r="AN25" i="12"/>
  <c r="AM24" i="12"/>
  <c r="AO24" i="12"/>
  <c r="AN24" i="12"/>
  <c r="AM23" i="12"/>
  <c r="AN23" i="12"/>
  <c r="AO23" i="12"/>
  <c r="AM22" i="12"/>
  <c r="AN22" i="12"/>
  <c r="AO22" i="12"/>
  <c r="AM21" i="12"/>
  <c r="AN21" i="12"/>
  <c r="AO21" i="12"/>
  <c r="AM20" i="12"/>
  <c r="AN20" i="12"/>
  <c r="AO20" i="12"/>
  <c r="AM19" i="12"/>
  <c r="AN19" i="12"/>
  <c r="AO19" i="12"/>
  <c r="AM18" i="12"/>
  <c r="AO18" i="12"/>
  <c r="AN18" i="12"/>
  <c r="AM17" i="12"/>
  <c r="AN17" i="12"/>
  <c r="AO17" i="12"/>
  <c r="AM15" i="12"/>
  <c r="AO15" i="12"/>
  <c r="AN15" i="12"/>
  <c r="AM14" i="12"/>
  <c r="AN14" i="12"/>
  <c r="AM13" i="12"/>
  <c r="AN13" i="12"/>
  <c r="AM11" i="12"/>
  <c r="AN11" i="12"/>
  <c r="AM10" i="12"/>
  <c r="AN10" i="12"/>
  <c r="AM162" i="12"/>
  <c r="AM156" i="12"/>
  <c r="AM163" i="12"/>
  <c r="AM164" i="12"/>
  <c r="AM165" i="12"/>
  <c r="AM161" i="12"/>
  <c r="AM158" i="12"/>
  <c r="I4" i="12"/>
  <c r="I5" i="12" s="1"/>
  <c r="AQ57" i="12"/>
  <c r="AR57" i="12"/>
  <c r="AQ59" i="12"/>
  <c r="AR59" i="12"/>
  <c r="AQ161" i="12"/>
  <c r="AR161" i="12"/>
  <c r="AQ162" i="12"/>
  <c r="AR162" i="12"/>
  <c r="AR104" i="12"/>
  <c r="AQ104" i="12"/>
  <c r="AR49" i="12"/>
  <c r="AQ49" i="12"/>
  <c r="AQ105" i="12"/>
  <c r="AR105" i="12"/>
  <c r="AQ58" i="12"/>
  <c r="AR58" i="12"/>
  <c r="AQ50" i="12"/>
  <c r="AR50" i="12"/>
  <c r="AQ106" i="12"/>
  <c r="AR106" i="12"/>
  <c r="AQ156" i="12"/>
  <c r="AR156" i="12"/>
  <c r="AQ45" i="12"/>
  <c r="AR45" i="12"/>
  <c r="AQ86" i="12"/>
  <c r="AR86" i="12"/>
  <c r="AR158" i="12"/>
  <c r="AQ158" i="12"/>
  <c r="AQ46" i="12"/>
  <c r="AR46" i="12"/>
  <c r="AQ87" i="12"/>
  <c r="AR87" i="12"/>
  <c r="AQ99" i="12"/>
  <c r="AR99" i="12"/>
  <c r="AQ47" i="12"/>
  <c r="AR47" i="12"/>
  <c r="AQ61" i="12"/>
  <c r="AR61" i="12"/>
  <c r="AQ103" i="12"/>
  <c r="AR103" i="12"/>
  <c r="AQ74" i="12"/>
  <c r="AR74" i="12"/>
  <c r="AQ48" i="12"/>
  <c r="AR48" i="12"/>
  <c r="AQ63" i="12"/>
  <c r="AR63" i="12"/>
  <c r="AQ163" i="12"/>
  <c r="AR163" i="12"/>
  <c r="AQ64" i="12"/>
  <c r="AR64" i="12"/>
  <c r="AQ71" i="12"/>
  <c r="AR71" i="12"/>
  <c r="AQ51" i="12"/>
  <c r="AR51" i="12"/>
  <c r="AQ78" i="12"/>
  <c r="AR78" i="12"/>
  <c r="AQ32" i="12"/>
  <c r="AR32" i="12"/>
  <c r="AQ72" i="12"/>
  <c r="AR72" i="12"/>
  <c r="AQ164" i="12"/>
  <c r="AR164" i="12"/>
  <c r="AQ52" i="12"/>
  <c r="AR52" i="12"/>
  <c r="AQ79" i="12"/>
  <c r="AR79" i="12"/>
  <c r="AQ102" i="12"/>
  <c r="AR102" i="12"/>
  <c r="AQ73" i="12"/>
  <c r="AR73" i="12"/>
  <c r="AQ80" i="12"/>
  <c r="AR80" i="12"/>
  <c r="AQ165" i="12"/>
  <c r="AR165" i="12"/>
  <c r="AQ54" i="12"/>
  <c r="AR54" i="12"/>
  <c r="AQ81" i="12"/>
  <c r="AR81" i="12"/>
  <c r="AQ55" i="12"/>
  <c r="AR55" i="12"/>
  <c r="AQ84" i="12"/>
  <c r="AR84" i="12"/>
  <c r="AQ100" i="12"/>
  <c r="AR100" i="12"/>
  <c r="AQ44" i="12"/>
  <c r="AR44" i="12"/>
  <c r="AQ85" i="12"/>
  <c r="AR85" i="12"/>
  <c r="AQ62" i="12"/>
  <c r="AR62" i="12"/>
  <c r="AQ75" i="12"/>
  <c r="AR75" i="12"/>
  <c r="AQ70" i="12"/>
  <c r="AR70" i="12"/>
  <c r="AQ69" i="12"/>
  <c r="AR69" i="12"/>
  <c r="AQ53" i="12"/>
  <c r="AR53" i="12"/>
  <c r="AQ56" i="12"/>
  <c r="AR56" i="12"/>
  <c r="AQ17" i="12"/>
  <c r="AR17" i="12"/>
  <c r="AQ30" i="12"/>
  <c r="AR30" i="12"/>
  <c r="AQ28" i="12"/>
  <c r="AR28" i="12"/>
  <c r="AQ14" i="12"/>
  <c r="AR14" i="12"/>
  <c r="AR19" i="12"/>
  <c r="AQ19" i="12"/>
  <c r="AR10" i="12"/>
  <c r="AQ10" i="12"/>
  <c r="AQ15" i="12"/>
  <c r="AR15" i="12"/>
  <c r="AQ29" i="12"/>
  <c r="AR29" i="12"/>
  <c r="AQ13" i="12"/>
  <c r="AR13" i="12"/>
  <c r="AQ25" i="12"/>
  <c r="AR25" i="12"/>
  <c r="AQ20" i="12"/>
  <c r="AR20" i="12"/>
  <c r="AQ11" i="12"/>
  <c r="AR11" i="12"/>
  <c r="AQ21" i="12"/>
  <c r="AR21" i="12"/>
  <c r="AQ9" i="12"/>
  <c r="AR9" i="12"/>
  <c r="AR22" i="12"/>
  <c r="AQ22" i="12"/>
  <c r="AQ26" i="12"/>
  <c r="AR26" i="12"/>
  <c r="AQ23" i="12"/>
  <c r="AR23" i="12"/>
  <c r="AR16" i="12"/>
  <c r="AQ16" i="12"/>
  <c r="AR24" i="12"/>
  <c r="AQ24" i="12"/>
  <c r="AQ27" i="12"/>
  <c r="AR27" i="12"/>
  <c r="AQ18" i="12"/>
  <c r="AR18" i="12"/>
  <c r="AR12" i="12" l="1"/>
  <c r="AN12" i="12"/>
  <c r="AQ12" i="12"/>
  <c r="AM12" i="12"/>
  <c r="AO34" i="12"/>
  <c r="AN34" i="12"/>
  <c r="AM34" i="12"/>
  <c r="AR34" i="12"/>
  <c r="AQ34" i="12"/>
  <c r="D37" i="3" l="1"/>
  <c r="D36" i="3"/>
  <c r="D43" i="3"/>
  <c r="D42" i="3"/>
  <c r="D43" i="12"/>
  <c r="D35" i="12"/>
  <c r="D41" i="12"/>
  <c r="D38" i="12"/>
  <c r="D39" i="12"/>
  <c r="D37" i="12"/>
  <c r="D33" i="12"/>
  <c r="D36" i="12"/>
  <c r="D40" i="12"/>
  <c r="D42" i="12"/>
  <c r="D34" i="12"/>
  <c r="I36" i="12" l="1"/>
  <c r="H36" i="12"/>
  <c r="I39" i="12"/>
  <c r="H39" i="12"/>
  <c r="I41" i="12"/>
  <c r="H41" i="12"/>
  <c r="I34" i="12"/>
  <c r="H34" i="12"/>
  <c r="I37" i="12"/>
  <c r="H37" i="12"/>
  <c r="I35" i="12"/>
  <c r="H35" i="12"/>
  <c r="I42" i="12"/>
  <c r="H42" i="12"/>
  <c r="H33" i="12"/>
  <c r="I33" i="12"/>
  <c r="I38" i="12"/>
  <c r="H38" i="12"/>
  <c r="H43" i="12"/>
  <c r="I43" i="12"/>
  <c r="H40" i="12"/>
  <c r="I40" i="12"/>
  <c r="L6" i="6" l="1"/>
  <c r="L38" i="6" l="1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D76" i="12" l="1"/>
  <c r="I76" i="12" l="1"/>
  <c r="H76" i="12"/>
  <c r="H4" i="12" s="1"/>
  <c r="AL76" i="12"/>
  <c r="D77" i="3"/>
  <c r="AM76" i="12" l="1"/>
  <c r="AN76" i="12"/>
  <c r="AO76" i="12"/>
  <c r="AQ76" i="12"/>
  <c r="AR76" i="12"/>
  <c r="D108" i="12" l="1"/>
  <c r="AL108" i="12" s="1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4" i="12"/>
  <c r="D125" i="12"/>
  <c r="D126" i="12"/>
  <c r="D127" i="12"/>
  <c r="D128" i="12"/>
  <c r="D129" i="12"/>
  <c r="D130" i="12"/>
  <c r="AN108" i="12" l="1"/>
  <c r="AO108" i="12"/>
  <c r="AM77" i="12"/>
  <c r="AN77" i="12"/>
  <c r="AO77" i="12"/>
  <c r="H118" i="12"/>
  <c r="I118" i="12"/>
  <c r="H116" i="12"/>
  <c r="I116" i="12"/>
  <c r="I127" i="12"/>
  <c r="H127" i="12"/>
  <c r="I113" i="12"/>
  <c r="H113" i="12"/>
  <c r="I124" i="12"/>
  <c r="I123" i="12"/>
  <c r="I109" i="12"/>
  <c r="H109" i="12"/>
  <c r="H131" i="12"/>
  <c r="I131" i="12"/>
  <c r="I117" i="12"/>
  <c r="H117" i="12"/>
  <c r="I128" i="12"/>
  <c r="H128" i="12"/>
  <c r="I114" i="12"/>
  <c r="H114" i="12"/>
  <c r="I125" i="12"/>
  <c r="I111" i="12"/>
  <c r="H111" i="12"/>
  <c r="I121" i="12"/>
  <c r="H121" i="12"/>
  <c r="H120" i="12"/>
  <c r="I120" i="12"/>
  <c r="I108" i="12"/>
  <c r="H108" i="12"/>
  <c r="I130" i="12"/>
  <c r="H130" i="12"/>
  <c r="H129" i="12"/>
  <c r="I129" i="12"/>
  <c r="I115" i="12"/>
  <c r="H115" i="12"/>
  <c r="I126" i="12"/>
  <c r="H126" i="12"/>
  <c r="I112" i="12"/>
  <c r="H112" i="12"/>
  <c r="I110" i="12"/>
  <c r="H110" i="12"/>
  <c r="H119" i="12"/>
  <c r="I119" i="12"/>
  <c r="AR77" i="12"/>
  <c r="AQ77" i="12"/>
  <c r="AL127" i="12"/>
  <c r="AL126" i="12"/>
  <c r="AL121" i="12"/>
  <c r="AL119" i="12"/>
  <c r="AL131" i="12"/>
  <c r="AL118" i="12"/>
  <c r="AL130" i="12"/>
  <c r="AL117" i="12"/>
  <c r="AL113" i="12"/>
  <c r="AL124" i="12"/>
  <c r="AL110" i="12"/>
  <c r="AL120" i="12"/>
  <c r="AL132" i="12"/>
  <c r="AL129" i="12"/>
  <c r="AL116" i="12"/>
  <c r="AL114" i="12"/>
  <c r="AL125" i="12"/>
  <c r="AL112" i="12"/>
  <c r="AL111" i="12"/>
  <c r="AL109" i="12"/>
  <c r="AL128" i="12"/>
  <c r="AL115" i="12"/>
  <c r="AM123" i="12" l="1"/>
  <c r="AM124" i="12"/>
  <c r="AM125" i="12"/>
  <c r="AN119" i="12"/>
  <c r="AO119" i="12"/>
  <c r="AN116" i="12"/>
  <c r="AO116" i="12"/>
  <c r="AN129" i="12"/>
  <c r="AO129" i="12"/>
  <c r="AN120" i="12"/>
  <c r="AO120" i="12"/>
  <c r="AO123" i="12"/>
  <c r="AN128" i="12"/>
  <c r="AO128" i="12"/>
  <c r="AN113" i="12"/>
  <c r="AO113" i="12"/>
  <c r="AN126" i="12"/>
  <c r="AO126" i="12"/>
  <c r="AN127" i="12"/>
  <c r="AO127" i="12"/>
  <c r="AN109" i="12"/>
  <c r="AO109" i="12"/>
  <c r="AN117" i="12"/>
  <c r="AO117" i="12"/>
  <c r="AN132" i="12"/>
  <c r="AO132" i="12"/>
  <c r="AN111" i="12"/>
  <c r="AO111" i="12"/>
  <c r="AN130" i="12"/>
  <c r="AO130" i="12"/>
  <c r="AN115" i="12"/>
  <c r="AO115" i="12"/>
  <c r="AN112" i="12"/>
  <c r="AO112" i="12"/>
  <c r="AN118" i="12"/>
  <c r="AO118" i="12"/>
  <c r="AN114" i="12"/>
  <c r="AO114" i="12"/>
  <c r="AN121" i="12"/>
  <c r="AO121" i="12"/>
  <c r="AN110" i="12"/>
  <c r="AO110" i="12"/>
  <c r="AO124" i="12"/>
  <c r="AO125" i="12"/>
  <c r="AN131" i="12"/>
  <c r="AO131" i="12"/>
  <c r="AM112" i="12"/>
  <c r="AM121" i="12"/>
  <c r="AM118" i="12"/>
  <c r="AM119" i="12"/>
  <c r="AM129" i="12"/>
  <c r="AM116" i="12"/>
  <c r="AM132" i="12"/>
  <c r="AM126" i="12"/>
  <c r="AM131" i="12"/>
  <c r="AM110" i="12"/>
  <c r="AM114" i="12"/>
  <c r="AM120" i="12"/>
  <c r="AM115" i="12"/>
  <c r="AM109" i="12"/>
  <c r="AM117" i="12"/>
  <c r="AM127" i="12"/>
  <c r="AM128" i="12"/>
  <c r="AM108" i="12"/>
  <c r="AM113" i="12"/>
  <c r="AM111" i="12"/>
  <c r="AM130" i="12"/>
  <c r="AQ111" i="12"/>
  <c r="AR111" i="12"/>
  <c r="AR131" i="12"/>
  <c r="AQ131" i="12"/>
  <c r="AQ121" i="12"/>
  <c r="AR121" i="12"/>
  <c r="AQ129" i="12"/>
  <c r="AR129" i="12"/>
  <c r="AQ115" i="12"/>
  <c r="AR115" i="12"/>
  <c r="AQ130" i="12"/>
  <c r="AR130" i="12"/>
  <c r="AR112" i="12"/>
  <c r="AQ112" i="12"/>
  <c r="AQ118" i="12"/>
  <c r="AR118" i="12"/>
  <c r="AR125" i="12"/>
  <c r="AQ125" i="12"/>
  <c r="AQ114" i="12"/>
  <c r="AR114" i="12"/>
  <c r="AQ119" i="12"/>
  <c r="AR119" i="12"/>
  <c r="AQ116" i="12"/>
  <c r="AR116" i="12"/>
  <c r="AQ123" i="12"/>
  <c r="AR123" i="12"/>
  <c r="AQ132" i="12"/>
  <c r="AR132" i="12"/>
  <c r="AQ126" i="12"/>
  <c r="AR126" i="12"/>
  <c r="AQ120" i="12"/>
  <c r="AR120" i="12"/>
  <c r="AQ127" i="12"/>
  <c r="AR127" i="12"/>
  <c r="AQ110" i="12"/>
  <c r="AR110" i="12"/>
  <c r="AQ128" i="12"/>
  <c r="AR128" i="12"/>
  <c r="AQ124" i="12"/>
  <c r="AR124" i="12"/>
  <c r="AQ108" i="12"/>
  <c r="AR108" i="12"/>
  <c r="AQ113" i="12"/>
  <c r="AR113" i="12"/>
  <c r="AR109" i="12"/>
  <c r="AQ109" i="12"/>
  <c r="AQ117" i="12"/>
  <c r="AR117" i="12"/>
  <c r="AL160" i="12" l="1"/>
  <c r="AL159" i="12"/>
  <c r="AN159" i="12" l="1"/>
  <c r="AO159" i="12"/>
  <c r="AN160" i="12"/>
  <c r="AO160" i="12"/>
  <c r="AM159" i="12"/>
  <c r="AM160" i="12"/>
  <c r="AQ159" i="12"/>
  <c r="AR159" i="12"/>
  <c r="AQ160" i="12"/>
  <c r="AR160" i="12"/>
  <c r="D147" i="12"/>
  <c r="D146" i="12"/>
  <c r="D145" i="12"/>
  <c r="D144" i="12"/>
  <c r="D143" i="12"/>
  <c r="D4" i="12" l="1"/>
  <c r="AX4" i="12" s="1"/>
  <c r="I144" i="12"/>
  <c r="H144" i="12"/>
  <c r="H145" i="12"/>
  <c r="I145" i="12"/>
  <c r="H146" i="12"/>
  <c r="I146" i="12"/>
  <c r="H147" i="12"/>
  <c r="I147" i="12"/>
  <c r="H143" i="12"/>
  <c r="I143" i="12"/>
  <c r="AL144" i="12"/>
  <c r="AL143" i="12"/>
  <c r="AL145" i="12"/>
  <c r="AL146" i="12"/>
  <c r="AL147" i="12"/>
  <c r="AL4" i="12" l="1"/>
  <c r="AN143" i="12"/>
  <c r="AO143" i="12"/>
  <c r="AN144" i="12"/>
  <c r="AO144" i="12"/>
  <c r="AN147" i="12"/>
  <c r="AO147" i="12"/>
  <c r="AN146" i="12"/>
  <c r="AO146" i="12"/>
  <c r="AN145" i="12"/>
  <c r="AO145" i="12"/>
  <c r="AM144" i="12"/>
  <c r="AM143" i="12"/>
  <c r="AM147" i="12"/>
  <c r="AM146" i="12"/>
  <c r="AM145" i="12"/>
  <c r="AQ147" i="12"/>
  <c r="AR147" i="12"/>
  <c r="AQ146" i="12"/>
  <c r="AR146" i="12"/>
  <c r="AQ145" i="12"/>
  <c r="AR145" i="12"/>
  <c r="AQ143" i="12"/>
  <c r="AR143" i="12"/>
  <c r="AQ144" i="12"/>
  <c r="AR144" i="12"/>
  <c r="D172" i="3"/>
  <c r="AP4" i="12" l="1"/>
  <c r="AW4" i="12"/>
  <c r="I172" i="12"/>
  <c r="D177" i="3"/>
  <c r="D175" i="3"/>
  <c r="D178" i="3"/>
  <c r="I178" i="12" l="1"/>
  <c r="I175" i="12"/>
  <c r="I177" i="12"/>
  <c r="D176" i="3"/>
  <c r="I176" i="12" l="1"/>
  <c r="U157" i="2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D240" i="12" l="1"/>
  <c r="H240" i="12" s="1"/>
  <c r="K240" i="12"/>
  <c r="L240" i="12"/>
  <c r="M240" i="12"/>
  <c r="N240" i="12"/>
  <c r="I240" i="12" l="1"/>
  <c r="G77" i="12"/>
  <c r="G5" i="12" s="1"/>
  <c r="H21" i="21"/>
  <c r="AV116" i="2"/>
  <c r="AU116" i="2" l="1"/>
  <c r="AV127" i="2"/>
  <c r="G4" i="12"/>
  <c r="H122" i="12"/>
  <c r="H20" i="21"/>
  <c r="AW122" i="12"/>
  <c r="AX122" i="12" s="1"/>
  <c r="AW123" i="12"/>
  <c r="AX123" i="12" s="1"/>
  <c r="AN123" i="12"/>
  <c r="H123" i="12"/>
  <c r="AV118" i="2"/>
  <c r="AV129" i="2" s="1"/>
  <c r="AW135" i="12" l="1"/>
  <c r="AX135" i="12" s="1"/>
  <c r="AN135" i="12"/>
  <c r="AW133" i="12"/>
  <c r="AX133" i="12" s="1"/>
  <c r="AN133" i="12"/>
  <c r="H33" i="21"/>
  <c r="H135" i="12"/>
  <c r="H31" i="21"/>
  <c r="H133" i="12"/>
  <c r="H22" i="21"/>
  <c r="AW124" i="12"/>
  <c r="AX124" i="12" s="1"/>
  <c r="AU118" i="2"/>
  <c r="AV119" i="2" s="1"/>
  <c r="H124" i="12"/>
  <c r="AN124" i="12"/>
  <c r="AU119" i="2" l="1"/>
  <c r="H125" i="12"/>
  <c r="H5" i="12" s="1"/>
  <c r="AN125" i="12"/>
  <c r="AW125" i="12"/>
  <c r="AX125" i="12" s="1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AK52" authorId="0" shapeId="0" xr:uid="{0E349C2D-BDD7-40AF-983E-E76C6FA7BB1A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AU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AK56" authorId="0" shapeId="0" xr:uid="{C8E3FB20-1883-496A-989E-5B53DCC13886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AU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AK61" authorId="0" shapeId="0" xr:uid="{9BD2ED31-2D1C-4864-95C4-C32FFDDF25A3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AU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C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Carniceria</author>
    <author>Franco Carbonetti</author>
  </authors>
  <commentList>
    <comment ref="M12" authorId="0" shapeId="0" xr:uid="{83DF2E9D-BC5F-4E95-A7C5-6918A5F69777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O18" authorId="0" shapeId="0" xr:uid="{5D9DF0F8-2067-49A1-BC00-E9F3156CACD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18" authorId="0" shapeId="0" xr:uid="{1AD259BD-F45F-48D9-B8F4-B9536847ACEB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19" authorId="0" shapeId="0" xr:uid="{7485B817-A1F4-47ED-8E36-314A88E1EB3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F25" authorId="1" shapeId="0" xr:uid="{AF1BD0CC-EE55-4A9D-81FF-8902309F1A92}">
      <text>
        <r>
          <rPr>
            <b/>
            <sz val="9"/>
            <color indexed="81"/>
            <rFont val="Tahoma"/>
            <family val="2"/>
          </rPr>
          <t>DESHUESADO</t>
        </r>
      </text>
    </comment>
    <comment ref="H30" authorId="1" shapeId="0" xr:uid="{1F5ED012-05F2-439C-BD2C-1ED4EE492AD1}">
      <text>
        <r>
          <rPr>
            <b/>
            <sz val="9"/>
            <color indexed="81"/>
            <rFont val="Tahoma"/>
            <family val="2"/>
          </rPr>
          <t>OFERTA</t>
        </r>
      </text>
    </comment>
    <comment ref="M30" authorId="0" shapeId="0" xr:uid="{41A10F38-72B6-407A-BA6D-CD4CD3B427EC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P30" authorId="0" shapeId="0" xr:uid="{6D00065A-4384-490C-A890-FD85EA49CF6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30" authorId="0" shapeId="0" xr:uid="{06FBED17-8855-431F-9BFE-E54BC800860E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congelada
</t>
        </r>
      </text>
    </comment>
    <comment ref="T62" authorId="0" shapeId="0" xr:uid="{FAD3BB7F-4D2B-406E-A0BC-7DAF6CD6D78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75" authorId="0" shapeId="0" xr:uid="{E4E5054D-5739-4C6D-B8EE-2DE718698F0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R103" authorId="0" shapeId="0" xr:uid="{708B8AA6-CDC5-48CD-B129-8F4876EFB073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E108" authorId="1" shapeId="0" xr:uid="{B4466147-475C-4AAF-AB8F-4B67B8F2249A}">
      <text>
        <r>
          <rPr>
            <b/>
            <sz val="9"/>
            <color indexed="81"/>
            <rFont val="Tahoma"/>
            <family val="2"/>
          </rPr>
          <t>CABAÑA JURAMENTO</t>
        </r>
      </text>
    </comment>
    <comment ref="F108" authorId="1" shapeId="0" xr:uid="{26C5A420-1CED-4D49-A53C-0D53F89C62B4}">
      <text>
        <r>
          <rPr>
            <b/>
            <sz val="9"/>
            <color indexed="81"/>
            <rFont val="Tahoma"/>
            <family val="2"/>
          </rPr>
          <t>AL FUEGO</t>
        </r>
      </text>
    </comment>
    <comment ref="E143" authorId="1" shapeId="0" xr:uid="{C7184A33-0B6A-43EF-A5D9-86F4618E44EB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3" authorId="1" shapeId="0" xr:uid="{5F975C7D-7641-4BBD-AEC9-4C8097FCD2D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4" authorId="1" shapeId="0" xr:uid="{8F1E8A64-1B48-4F8D-ADD2-D2257A9BA5C5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4" authorId="1" shapeId="0" xr:uid="{9F8A95CA-9D2F-4922-8599-1E688ECAA596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5" authorId="1" shapeId="0" xr:uid="{2DBCE857-7A84-4726-BE2A-0FB44FD46304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5" authorId="1" shapeId="0" xr:uid="{DB5AA448-4EEC-401C-BC8B-222C11F14CFC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6" authorId="1" shapeId="0" xr:uid="{FF31194D-13C8-41E9-B69B-18FD757F540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6" authorId="1" shapeId="0" xr:uid="{7A9DE788-ADC5-4DEE-ABC5-9C2CDBD1A5A3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7" authorId="1" shapeId="0" xr:uid="{AC85BF66-3834-4746-A307-0AB57F0A5C12}">
      <text>
        <r>
          <rPr>
            <b/>
            <sz val="9"/>
            <color indexed="81"/>
            <rFont val="Tahoma"/>
            <family val="2"/>
          </rPr>
          <t>AMGRET</t>
        </r>
      </text>
    </comment>
    <comment ref="J147" authorId="1" shapeId="0" xr:uid="{752780EF-C6F3-421B-87D5-88E8905EFC49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56" authorId="1" shapeId="0" xr:uid="{C64445A6-46FB-4C5F-B362-DACA1FDB42D0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7" authorId="1" shapeId="0" xr:uid="{E38B02D9-37E5-4C60-ACB9-B45E0C8F8295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8" authorId="1" shapeId="0" xr:uid="{DE57C004-946B-4F20-BEDE-FE6D9B054DD2}">
      <text>
        <r>
          <rPr>
            <b/>
            <sz val="9"/>
            <color indexed="81"/>
            <rFont val="Tahoma"/>
            <family val="2"/>
          </rPr>
          <t>RAMOLAC</t>
        </r>
      </text>
    </comment>
    <comment ref="E161" authorId="1" shapeId="0" xr:uid="{6EA16BC4-21BB-4656-9361-16B34C42989C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62" authorId="1" shapeId="0" xr:uid="{5EC05251-A1FB-40DE-A549-ED82D6254048}">
      <text>
        <r>
          <rPr>
            <b/>
            <sz val="9"/>
            <color indexed="81"/>
            <rFont val="Tahoma"/>
            <family val="2"/>
          </rPr>
          <t>DOÑA AURORA</t>
        </r>
      </text>
    </comment>
    <comment ref="E163" authorId="1" shapeId="0" xr:uid="{86183019-C237-4CDE-B096-65BB25F512F2}">
      <text>
        <r>
          <rPr>
            <b/>
            <sz val="9"/>
            <color indexed="81"/>
            <rFont val="Tahoma"/>
            <family val="2"/>
          </rPr>
          <t>Remolac</t>
        </r>
      </text>
    </comment>
    <comment ref="E164" authorId="1" shapeId="0" xr:uid="{6DB74793-57A5-4FE6-9DC3-C0808042E801}">
      <text>
        <r>
          <rPr>
            <b/>
            <sz val="9"/>
            <color indexed="81"/>
            <rFont val="Tahoma"/>
            <family val="2"/>
          </rPr>
          <t>AURORA</t>
        </r>
      </text>
    </comment>
    <comment ref="E165" authorId="1" shapeId="0" xr:uid="{6E1277B4-CBAA-4D00-9F00-B5C718209660}">
      <text>
        <r>
          <rPr>
            <b/>
            <sz val="9"/>
            <color indexed="81"/>
            <rFont val="Tahoma"/>
            <family val="2"/>
          </rPr>
          <t>PAULINA</t>
        </r>
      </text>
    </comment>
    <comment ref="E166" authorId="1" shapeId="0" xr:uid="{F4937C51-9C8C-406A-ADED-BB4D7AC14F88}">
      <text>
        <r>
          <rPr>
            <b/>
            <sz val="9"/>
            <color indexed="81"/>
            <rFont val="Tahoma"/>
            <family val="2"/>
          </rPr>
          <t>LA QUESERA</t>
        </r>
      </text>
    </comment>
    <comment ref="I172" authorId="1" shapeId="0" xr:uid="{4CE3F074-7623-496B-A65D-D3884893B0BE}">
      <text>
        <r>
          <rPr>
            <b/>
            <sz val="9"/>
            <color indexed="81"/>
            <rFont val="Tahoma"/>
            <family val="2"/>
          </rPr>
          <t>La Paulina</t>
        </r>
      </text>
    </comment>
    <comment ref="I174" authorId="1" shapeId="0" xr:uid="{B361BEE6-7476-424E-9F30-2DC4570FF82A}">
      <text>
        <r>
          <rPr>
            <b/>
            <sz val="9"/>
            <color indexed="81"/>
            <rFont val="Tahoma"/>
            <family val="2"/>
          </rPr>
          <t>Gouda L.S.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<sst xmlns="http://schemas.openxmlformats.org/spreadsheetml/2006/main" count="7289" uniqueCount="1081">
  <si>
    <t>VIGENCIA</t>
  </si>
  <si>
    <t>$</t>
  </si>
  <si>
    <t>EMBUTIDOS FRESCOS</t>
  </si>
  <si>
    <t>CORTES PARRILEROS</t>
  </si>
  <si>
    <t>SALCHICHA FRESCA" SUELTA"</t>
  </si>
  <si>
    <t>ASADO CV -  C/M NOV. (PZAS)</t>
  </si>
  <si>
    <t>MORCILLA NEGRA " SUELTAS"</t>
  </si>
  <si>
    <t>ASADO NOV o VC EN TIRAS</t>
  </si>
  <si>
    <t>CHORIZO FCOS. "SUELTOS"</t>
  </si>
  <si>
    <t>MATAMBRE NOV.</t>
  </si>
  <si>
    <t>CODEGUINES ESPECIALES</t>
  </si>
  <si>
    <t>VACIO NOV.</t>
  </si>
  <si>
    <t>CORTES PORCINOS</t>
  </si>
  <si>
    <t>ASADO C/V C/M NVTO. (PZAS)</t>
  </si>
  <si>
    <t>MATAMBRE CERDO IWP RAF.</t>
  </si>
  <si>
    <t>COSTILLA ESPECIAL EN TIRAS</t>
  </si>
  <si>
    <t>SOLOMILLO CERD.IWP.CONG.</t>
  </si>
  <si>
    <t>VACIO CERDO IWP CONG.RAF</t>
  </si>
  <si>
    <t>LECHON CONG</t>
  </si>
  <si>
    <t>CARRE CERD.CONG.RAFAELA</t>
  </si>
  <si>
    <t>MENUDENCIAS</t>
  </si>
  <si>
    <t>PECHITO CERD,CONG.RAF.</t>
  </si>
  <si>
    <t>MOLLEJA  VAC. CONG.</t>
  </si>
  <si>
    <t>COLITA CERDO CONG.RAFAELA</t>
  </si>
  <si>
    <t>CHINCHULIN  VAC. CONG.</t>
  </si>
  <si>
    <t>PATITA CERDO CONG. RAF.</t>
  </si>
  <si>
    <t>TRIPA GORDA VAC. CONG.</t>
  </si>
  <si>
    <t>OREJA CERDO CONG.</t>
  </si>
  <si>
    <t>ENTRAÑA VACUNA ENF.</t>
  </si>
  <si>
    <t>CUERO CERDO CONG.RAFAELA</t>
  </si>
  <si>
    <t>HIGADO VAC CONG</t>
  </si>
  <si>
    <t>PANCETA C/CUERO CONG.</t>
  </si>
  <si>
    <t>LENGUA VAC CONG</t>
  </si>
  <si>
    <t>JAMON FRESCO</t>
  </si>
  <si>
    <t>MONDONGO VAC CONG</t>
  </si>
  <si>
    <t>PECHITO CERDO C/MANTO</t>
  </si>
  <si>
    <t>RIÑON VAC CONG</t>
  </si>
  <si>
    <t>RIBS</t>
  </si>
  <si>
    <t>SESOS VAC CONG</t>
  </si>
  <si>
    <t>CINTA LOMO CERD.CONG.RAF,</t>
  </si>
  <si>
    <t>RABOS VAC CONG.</t>
  </si>
  <si>
    <t>CHURRASQUITO CER.CONG.RAF</t>
  </si>
  <si>
    <t>CORAZÓN VAC CONG.</t>
  </si>
  <si>
    <t>BONDIOLA CONG. RAFAELA</t>
  </si>
  <si>
    <t>HUESITOS C/CARNE POR CONG</t>
  </si>
  <si>
    <t>VARIOS</t>
  </si>
  <si>
    <t>PECHITO COMPLETO SIN HUESO</t>
  </si>
  <si>
    <t>FALDA CON HUESO</t>
  </si>
  <si>
    <t xml:space="preserve">VACUNOS </t>
  </si>
  <si>
    <t>OSOBUCO</t>
  </si>
  <si>
    <t>TAPA DE NALGA CONSUMO </t>
  </si>
  <si>
    <t>HUESO CON CARNE</t>
  </si>
  <si>
    <t>LOMOS C/C (MAS 1.7) NOV </t>
  </si>
  <si>
    <t xml:space="preserve">CARNE  PICADA  </t>
  </si>
  <si>
    <t>BIFE ANGOSTO C/C - NOV </t>
  </si>
  <si>
    <t>ARAÑITA</t>
  </si>
  <si>
    <t>BIFE ANCHO S/T - NOV -</t>
  </si>
  <si>
    <t>CUADRIL S/T - NOV </t>
  </si>
  <si>
    <t>COLITA DE CUADRIL  </t>
  </si>
  <si>
    <t>MILANESAS</t>
  </si>
  <si>
    <t>PECETO</t>
  </si>
  <si>
    <t>MILANESA NALGA CONGELADA</t>
  </si>
  <si>
    <t>CARNAZA CUADRADA - NOV </t>
  </si>
  <si>
    <t>MILANESA PECETO CONGELADA</t>
  </si>
  <si>
    <t>NALGA ADENTRO C/T -NOV </t>
  </si>
  <si>
    <t>MILANESA CUADRADA CONG</t>
  </si>
  <si>
    <t>BOLA DE LOMO - NOV </t>
  </si>
  <si>
    <t>MILANESA CUADRIL CONG</t>
  </si>
  <si>
    <t>MARUCHA</t>
  </si>
  <si>
    <t>CARNAZA DE PALETA - NOV</t>
  </si>
  <si>
    <t>CHINGOLO - NOV </t>
  </si>
  <si>
    <t>TAPA DE BIFE</t>
  </si>
  <si>
    <t>TAPA DE ASADO</t>
  </si>
  <si>
    <t>TAPA DE CUADRIL</t>
  </si>
  <si>
    <t>NALGA S/TAPA</t>
  </si>
  <si>
    <t>ROAST BEEF </t>
  </si>
  <si>
    <t>Asado Empleados</t>
  </si>
  <si>
    <t>COGOTE</t>
  </si>
  <si>
    <t>QUESO TYBO</t>
  </si>
  <si>
    <t>QUESO SARDO</t>
  </si>
  <si>
    <t>BOLA DE LOMO FET.E/V ENF.NOV</t>
  </si>
  <si>
    <t>QUESO CHEDDAR</t>
  </si>
  <si>
    <t>QUESO EN HEBRAS</t>
  </si>
  <si>
    <t>MILANESA R</t>
  </si>
  <si>
    <t>QUESO RALLADO</t>
  </si>
  <si>
    <t>QUESO PROVOLETA</t>
  </si>
  <si>
    <t>BOLSAS</t>
  </si>
  <si>
    <t>QUESO CUARTIROLO-CREMOSO</t>
  </si>
  <si>
    <t>BOLSA (oxidegradable-polinoa)</t>
  </si>
  <si>
    <t>QUESO MUZZARELLA</t>
  </si>
  <si>
    <t>BOLSA (crystal grande)</t>
  </si>
  <si>
    <t>QUESO PATEGRAS</t>
  </si>
  <si>
    <t>BOLSA eco- lario</t>
  </si>
  <si>
    <t>QUESO AZUL</t>
  </si>
  <si>
    <t>sin iva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</si>
  <si>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</si>
  <si>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</si>
  <si>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</si>
  <si>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</si>
  <si>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</si>
  <si>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</si>
  <si>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</si>
  <si>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</si>
  <si>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</si>
  <si>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</si>
  <si>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</si>
  <si>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</si>
  <si>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</si>
  <si>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</si>
  <si>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</si>
  <si>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QUESOS</t>
  </si>
  <si>
    <t>ASADO AMERICANO - ER</t>
  </si>
  <si>
    <t>ASADO BANDERITA - ER</t>
  </si>
  <si>
    <t>ASADO EN TIRA -ER</t>
  </si>
  <si>
    <t>ASADO DEL CENTRO EN MITADES - ER</t>
  </si>
  <si>
    <t>ASADO DEL CENTRO ENTERO - ER</t>
  </si>
  <si>
    <t>RIB 3 COSTILLAS - ER</t>
  </si>
  <si>
    <t>PRIME-RIB 1 COSTILLA - ER</t>
  </si>
  <si>
    <t>T-BONE - ER</t>
  </si>
  <si>
    <t>TOMAHAWK - ER</t>
  </si>
  <si>
    <t>PRIME-RIB 2 COSTILLAS - ER</t>
  </si>
  <si>
    <t>PINGÜINO</t>
  </si>
  <si>
    <t>SOLAR</t>
  </si>
  <si>
    <t>COMPETENCIAS</t>
  </si>
  <si>
    <t>ENVIOS</t>
  </si>
  <si>
    <t>ENVIO GRATIS (compras + de $30mil)</t>
  </si>
  <si>
    <t>ENVIO COSTO PARCIAL (entre $15 y 30mil)</t>
  </si>
  <si>
    <t>ENVIO TOTAL (compras  - de $15mil)</t>
  </si>
  <si>
    <t>Casa del Cerdo</t>
  </si>
  <si>
    <t>Friar</t>
  </si>
  <si>
    <t>%</t>
  </si>
  <si>
    <t>Sodecar</t>
  </si>
  <si>
    <t>Carnave</t>
  </si>
  <si>
    <t>Promedio Lineal</t>
  </si>
  <si>
    <t>Promedio Pond.</t>
  </si>
  <si>
    <t>COSTILLITAS (RIBS) DE CERDO E.R.</t>
  </si>
  <si>
    <t>MATAMBRITO DE CERDO E.R.</t>
  </si>
  <si>
    <t>SOLOMILLO DE CERDO E.R.</t>
  </si>
  <si>
    <t>CHURRASQUITO DE CERDO E.R.</t>
  </si>
  <si>
    <t>BONDIOLA DE CERDO E.R.</t>
  </si>
  <si>
    <t>pingüino</t>
  </si>
  <si>
    <t>La Anonima</t>
  </si>
  <si>
    <t>Código</t>
  </si>
  <si>
    <t>Descripción</t>
  </si>
  <si>
    <t>$ sin iva</t>
  </si>
  <si>
    <t>$ FINAL</t>
  </si>
  <si>
    <t>MORTADELAS</t>
  </si>
  <si>
    <t>MORT.BOLOG.VEJ.6K.</t>
  </si>
  <si>
    <t>MORTADELA BOLOGNA VEJ. 4K</t>
  </si>
  <si>
    <t>MORTADELA  CAÑON 4,5 K CON PIMIENTA</t>
  </si>
  <si>
    <t>MORT.BOLOG.BOCH. 12 x 300 GR</t>
  </si>
  <si>
    <t>SALAMES Y SALAMINES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</si>
  <si>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</si>
  <si>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</si>
  <si>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</si>
  <si>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</si>
  <si>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</si>
  <si>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</si>
  <si>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</si>
  <si>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</si>
  <si>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</si>
  <si>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</si>
  <si>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</si>
  <si>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</si>
  <si>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</si>
  <si>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</si>
  <si>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</si>
  <si>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</si>
  <si>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</si>
  <si>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CHORIZO FRESCO DE CERDO LARIO ENV VACIO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</si>
  <si>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</si>
  <si>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</si>
  <si>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</si>
  <si>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</si>
  <si>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</si>
  <si>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JAMONES CRUDOS</t>
  </si>
  <si>
    <t>JAMON CRUDO 1/4 x 1 K</t>
  </si>
  <si>
    <t>JAMON CRUDO MITAD S/C X 2,5 K</t>
  </si>
  <si>
    <t>JAMON CRUDO RECT.MOLDEADO</t>
  </si>
  <si>
    <t>SALAZONES COCIDAS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</si>
  <si>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</si>
  <si>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</si>
  <si>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</si>
  <si>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</si>
  <si>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</si>
  <si>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</si>
  <si>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</si>
  <si>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</si>
  <si>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</si>
  <si>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</si>
  <si>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SALAZONES SECAS</t>
  </si>
  <si>
    <t>PANCETA AHUMADA 2 KG.</t>
  </si>
  <si>
    <t>PANCETA AHUMADA Maxi</t>
  </si>
  <si>
    <t>PANCETA SALADA E/V X 1 KG</t>
  </si>
  <si>
    <t>BONDIOLA  E/V X 1,5 KG.</t>
  </si>
  <si>
    <t>BONDIOLA  E/V Mini</t>
  </si>
  <si>
    <t>SALCHICHAS DE VIENA</t>
  </si>
  <si>
    <t>SALCH.VIENA LARIO 12 SCH.</t>
  </si>
  <si>
    <t>SALCH.VIENA LARIO 6 U.</t>
  </si>
  <si>
    <t>SALAMIN TIPO ARTESANAL</t>
  </si>
  <si>
    <t>SALCHICHA PARRILLERA</t>
  </si>
  <si>
    <t>GRASA VACA 12/ 1kg</t>
  </si>
  <si>
    <t>GRASA VACA 20/ 0,5 kg</t>
  </si>
  <si>
    <t>Lario Centenario</t>
  </si>
  <si>
    <t>LEBER-WURST 10 X 200 GRS</t>
  </si>
  <si>
    <t>SALAME TIPO CHACRA LARIO</t>
  </si>
  <si>
    <t>SALAME TIPO CHACRA LARIO EN GRASA</t>
  </si>
  <si>
    <t>SALAME TIPO FUET E/V 150 GRS</t>
  </si>
  <si>
    <t>SALAME TIPO FUET ATM MOD. 150 GRS</t>
  </si>
  <si>
    <t>JAMON COCIDO PREMIUN LARIO X 3 KG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</si>
  <si>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</si>
  <si>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</si>
  <si>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</si>
  <si>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</si>
  <si>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Feteados e/v Lario</t>
  </si>
  <si>
    <t>SAL.MILAN REB.LARIO</t>
  </si>
  <si>
    <t>JAMON CRUDO REB. LARIO</t>
  </si>
  <si>
    <t>JAMON COC.REB.LARIO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</si>
  <si>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</si>
  <si>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</si>
  <si>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</si>
  <si>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</si>
  <si>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</si>
  <si>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CRUDO REB.      "CENTENARIO" 12 MESES</t>
  </si>
  <si>
    <t>Fiambres 66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</si>
  <si>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</si>
  <si>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</si>
  <si>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</si>
  <si>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</si>
  <si>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</si>
  <si>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</si>
  <si>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</si>
  <si>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</si>
  <si>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</si>
  <si>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</si>
  <si>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</si>
  <si>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</si>
  <si>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</si>
  <si>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</si>
  <si>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SALCHICHA VIENA 66 6 U</t>
  </si>
  <si>
    <t>Especialidades</t>
  </si>
  <si>
    <t>Especialidad Lingote (Cada caja)</t>
  </si>
  <si>
    <t>Caja especialidades LARIO</t>
  </si>
  <si>
    <t>Recortes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</si>
  <si>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</si>
  <si>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</si>
  <si>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</si>
  <si>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</si>
  <si>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</si>
  <si>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</si>
  <si>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</si>
  <si>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</si>
  <si>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Lista fiambres Carniceria</t>
  </si>
  <si>
    <t>SALAME TIPO FUET AL PIMENTON A/M 150 GRS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</si>
  <si>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</si>
  <si>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</si>
  <si>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</si>
  <si>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</si>
  <si>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</si>
  <si>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</si>
  <si>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</si>
  <si>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</si>
  <si>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</si>
  <si>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</si>
  <si>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</si>
  <si>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>SAL.MILAN REB. "66"</t>
  </si>
  <si>
    <t>FBRE  DE PALETA DE CERDO REB "66"</t>
  </si>
  <si>
    <t>LOMO A LA PIMIENTA 900GR LARIO CENTENARIO</t>
  </si>
  <si>
    <t>MORTADELA CON PISTACHOS 3KG LARIO CENTENARIO</t>
  </si>
  <si>
    <t>CEBO VACUNO</t>
  </si>
  <si>
    <t>Casilda</t>
  </si>
  <si>
    <t>Maria Luisa</t>
  </si>
  <si>
    <t>MILANESA RECORTE</t>
  </si>
  <si>
    <t>SALCHICHA PARRILLERA E/V 300gr</t>
  </si>
  <si>
    <t>ENVIO GRATIS (compras + de $50mil)</t>
  </si>
  <si>
    <t>ENVIO COSTO PARCIAL (entre $30 y 50mil)</t>
  </si>
  <si>
    <t>ENVIO TOTAL (compras  - de $30mil)</t>
  </si>
  <si>
    <t>ProPor</t>
  </si>
  <si>
    <t>Propor</t>
  </si>
  <si>
    <t>OTROS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</si>
  <si>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</si>
  <si>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</si>
  <si>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</si>
  <si>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</si>
  <si>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</si>
  <si>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</si>
  <si>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Carbón chico</t>
  </si>
  <si>
    <t>Leña chica</t>
  </si>
  <si>
    <t>Huevos maple</t>
  </si>
  <si>
    <t>Mostaza chico</t>
  </si>
  <si>
    <t>Mayonesa chico</t>
  </si>
  <si>
    <t>Ketchup chico</t>
  </si>
  <si>
    <t>Mayonesa grande</t>
  </si>
  <si>
    <t>Chimichurri</t>
  </si>
  <si>
    <t>CLUSTER RAFAELA</t>
  </si>
  <si>
    <t>LISTAS ANTERIORES CML</t>
  </si>
  <si>
    <t>LISTAS ANTERIORES RAFAELA</t>
  </si>
  <si>
    <t>GRASAS</t>
  </si>
  <si>
    <t>Rubro</t>
  </si>
  <si>
    <t>BLANCOS Y SALCHICHONES</t>
  </si>
  <si>
    <t>Costo</t>
  </si>
  <si>
    <t>CMg%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</si>
  <si>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</si>
  <si>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</si>
  <si>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SALCH.VIENA LARIO 12 SCH. (400gr)</t>
  </si>
  <si>
    <t>SALCH.VIENA LARIO 6 U. (200gr)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</si>
  <si>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</si>
  <si>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</si>
  <si>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</si>
  <si>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</si>
  <si>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</si>
  <si>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</si>
  <si>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</si>
  <si>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JAMON CRUDO REB."CENTENARIO" 12 MESES (120gr)</t>
  </si>
  <si>
    <t>SAL.MILAN REB. "66" (120gr)</t>
  </si>
  <si>
    <t>FBRE  DE PALETA DE CERDO REB "66" (150gr)</t>
  </si>
  <si>
    <t>SALCHICHA VIENA 66 6 U (200gr)</t>
  </si>
  <si>
    <t>Carniceria 1</t>
  </si>
  <si>
    <t>Carniceria 2</t>
  </si>
  <si>
    <t>VS COSTOS</t>
  </si>
  <si>
    <t>VS LISTA ANTERIOR</t>
  </si>
  <si>
    <t>MATAMBRITOS DE CERDO E.R.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</si>
  <si>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</si>
  <si>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</si>
  <si>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</si>
  <si>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</si>
  <si>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</si>
  <si>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</si>
  <si>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</si>
  <si>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</si>
  <si>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</si>
  <si>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</si>
  <si>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OSOBUCO ENFRIADO</t>
  </si>
  <si>
    <t>OSOBUCO CONGELADO</t>
  </si>
  <si>
    <t>Coca cola lata 310 cc</t>
  </si>
  <si>
    <t>Coca cola botella 500 cc</t>
  </si>
  <si>
    <t>Coca cola 1.5 lt</t>
  </si>
  <si>
    <t>Coca cola 2.25 lt</t>
  </si>
  <si>
    <t>Coca cola sin azucar lata 310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</si>
  <si>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</si>
  <si>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</si>
  <si>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</si>
  <si>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</si>
  <si>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</si>
  <si>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</si>
  <si>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</si>
  <si>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</si>
  <si>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</si>
  <si>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</si>
  <si>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MOLLEJA  VAC. CORAZON CONG.</t>
  </si>
  <si>
    <t>MOLLEJA DE COGOTE CONG.</t>
  </si>
  <si>
    <t>MOLLEJA  DE COGOTE CONG.</t>
  </si>
  <si>
    <t>Cerveza Santa Fe Porron 1000 cc</t>
  </si>
  <si>
    <t>QUESO TYBO FRACCIONADO</t>
  </si>
  <si>
    <t>QUESO TYBO BARRA (REBANADO)</t>
  </si>
  <si>
    <t>Sal parrillera 500gr</t>
  </si>
  <si>
    <t>Sal parrillera 1kg</t>
  </si>
  <si>
    <t>Aceituna rellena 180gr</t>
  </si>
  <si>
    <t>Aceituna rellena 200gr</t>
  </si>
  <si>
    <t>Salsa criolla</t>
  </si>
  <si>
    <t>Aceituna con carozo 200gr</t>
  </si>
  <si>
    <t>LA PORKA</t>
  </si>
  <si>
    <t>PONDESUR</t>
  </si>
  <si>
    <t>EL ESTABLO</t>
  </si>
  <si>
    <t>WALL,MART</t>
  </si>
  <si>
    <t>CARREFOUR</t>
  </si>
  <si>
    <t>Pan dulce</t>
  </si>
  <si>
    <t>Papas fritas chicas 70GR</t>
  </si>
  <si>
    <t>Papas fritas grandes 500GR</t>
  </si>
  <si>
    <t>codigo</t>
  </si>
  <si>
    <t>avisar lau cuando sube</t>
  </si>
  <si>
    <t>RUBRO</t>
  </si>
  <si>
    <t>producto</t>
  </si>
  <si>
    <t>costo anterior</t>
  </si>
  <si>
    <t>TAPA DE CUADRIL (PICAÑA) - ER</t>
  </si>
  <si>
    <t>L40</t>
  </si>
  <si>
    <t>SALCHICHA COC. "66" X 6 U</t>
  </si>
  <si>
    <t>PANCETA AHUMADA REB LARIO (150gr)</t>
  </si>
  <si>
    <t>LOMO A LA PIMIENTA REB (100GR)</t>
  </si>
  <si>
    <t>JAMON HORNEADO REB.(120GR)</t>
  </si>
  <si>
    <t>MORTADELA CENT. C/PISTACHO REB (100GR)</t>
  </si>
  <si>
    <t>SALCHICHA VIENA 66 6 U. (190gr)</t>
  </si>
  <si>
    <t>LISTA MAYORISTA</t>
  </si>
  <si>
    <t>Papas fritas chicas acanaladas</t>
  </si>
  <si>
    <t>Coca cola lata 354 cc</t>
  </si>
  <si>
    <t>Coca cola sin azucar lata 354 cc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</si>
  <si>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</si>
  <si>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</si>
  <si>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</si>
  <si>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</si>
  <si>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</si>
  <si>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</si>
  <si>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</si>
  <si>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</si>
  <si>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</si>
  <si>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</si>
  <si>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Pan Dulce</t>
  </si>
  <si>
    <t>recorte</t>
  </si>
  <si>
    <t>Cód.</t>
  </si>
  <si>
    <t>Pzs</t>
  </si>
  <si>
    <t>Kgs</t>
  </si>
  <si>
    <t>SALAMÍN PF ATM</t>
  </si>
  <si>
    <t>SALAMÍN PG ATM</t>
  </si>
  <si>
    <t>SALAME FUET</t>
  </si>
  <si>
    <t>SALAME FUET AL PIMENTÓN</t>
  </si>
  <si>
    <t>SALAME CHACRA EN GRASA</t>
  </si>
  <si>
    <t>JAMÓN CRUDO FETEADO</t>
  </si>
  <si>
    <t>costo</t>
  </si>
  <si>
    <t>precio</t>
  </si>
  <si>
    <t>NUEVA CAJA ESPECIALIDADES</t>
  </si>
  <si>
    <t>TOTAL</t>
  </si>
  <si>
    <t>vigencia</t>
  </si>
  <si>
    <t>VS PUBLICO CML</t>
  </si>
  <si>
    <t>La anonima</t>
  </si>
  <si>
    <t>ASADO E.</t>
  </si>
  <si>
    <t>Condimento para carne 23g</t>
  </si>
  <si>
    <t>Condimento pimienta negra molida 23g</t>
  </si>
  <si>
    <t>Salsa Pomarola 340g</t>
  </si>
  <si>
    <t>Salsa para Pizza 340g</t>
  </si>
  <si>
    <t>Galletitas Saladix Jamon 100g</t>
  </si>
  <si>
    <t>Galletitas Quesaditas 125g</t>
  </si>
  <si>
    <t>Galletitas Rex 125g</t>
  </si>
  <si>
    <t>Galletitas Quesitas 125g</t>
  </si>
  <si>
    <t>LISTA 41 - COSTOS</t>
  </si>
  <si>
    <t>LISTA 40 - consumo interno</t>
  </si>
  <si>
    <t>Huevos maple (Casilda)</t>
  </si>
  <si>
    <t>Queso LS Port Salut Sin Lactosa 550Gr</t>
  </si>
  <si>
    <t>Queso LS Cremón Cremoso Fracc. 500 Gr.</t>
  </si>
  <si>
    <t>Quesos LS Finlandia Chef Fetas Dambo sobre 150 gr</t>
  </si>
  <si>
    <t>Queso Provoleta LS Selección Sin Lactosa Sobre 180Gr</t>
  </si>
  <si>
    <t>Queso Pategras L.S. sin lactosa Trozado 340g.</t>
  </si>
  <si>
    <t>Queso Sardo  LS sin lactosa Fracc 280G</t>
  </si>
  <si>
    <t>Queso LS Rallado Bolsa 70G</t>
  </si>
  <si>
    <t>Queso LS Finlandia Brie Natural 100G</t>
  </si>
  <si>
    <t xml:space="preserve">Mozzarella LS </t>
  </si>
  <si>
    <t>RAFAELA</t>
  </si>
  <si>
    <t>QUESOS L.S.</t>
  </si>
  <si>
    <t>Mozzarella LS 500G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</si>
  <si>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</si>
  <si>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</si>
  <si>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</si>
  <si>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</si>
  <si>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</si>
  <si>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</si>
  <si>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</si>
  <si>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</si>
  <si>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</si>
  <si>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</si>
  <si>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</si>
  <si>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</si>
  <si>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</si>
  <si>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</si>
  <si>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</si>
  <si>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Carbon (Casilda)</t>
  </si>
  <si>
    <t>Leña (Casilda)</t>
  </si>
  <si>
    <t>CABAÑA JURAMENTO</t>
  </si>
  <si>
    <t>AL FUEGO</t>
  </si>
  <si>
    <t xml:space="preserve">SOMMELIER </t>
  </si>
  <si>
    <t>CLUSTER ESTANCIA RAFAELA</t>
  </si>
  <si>
    <t>SALAMIN PF ATM. CON.130 GRS</t>
  </si>
  <si>
    <t>SALAMIN PG ATM. CON.130 GRS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</si>
  <si>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</si>
  <si>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</si>
  <si>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</si>
  <si>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</si>
  <si>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</si>
  <si>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</si>
  <si>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 xml:space="preserve"> </t>
  </si>
  <si>
    <t xml:space="preserve"> anotaciones</t>
  </si>
  <si>
    <t>VS L40</t>
  </si>
  <si>
    <t>LOS PINOS</t>
  </si>
  <si>
    <t>BIFE DE VACIO - ER (FLANK STEAK)</t>
  </si>
  <si>
    <t>Fernet Branca 750ml</t>
  </si>
  <si>
    <t>CLUSTER MAYORISTA</t>
  </si>
  <si>
    <t>Peso</t>
  </si>
  <si>
    <t>PROPOR MAYORISTA</t>
  </si>
  <si>
    <t>RECREO MAYORISTA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</si>
  <si>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</si>
  <si>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</si>
  <si>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</si>
  <si>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</si>
  <si>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</si>
  <si>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>RAFAELA ALIMENTOS</t>
  </si>
  <si>
    <t>Queso Crema 290gr</t>
  </si>
  <si>
    <t>Queso Saborizado</t>
  </si>
  <si>
    <t>Crema 200gr</t>
  </si>
  <si>
    <t>ENTRAÑA CONSUMO ESPECIAL</t>
  </si>
  <si>
    <t>solo cerdo</t>
  </si>
  <si>
    <t>ELPRGRESO</t>
  </si>
  <si>
    <t>f3</t>
  </si>
  <si>
    <t>f67</t>
  </si>
  <si>
    <t>f42</t>
  </si>
  <si>
    <t>f7</t>
  </si>
  <si>
    <t>f35</t>
  </si>
  <si>
    <t>f48</t>
  </si>
  <si>
    <t>f32</t>
  </si>
  <si>
    <t>f45</t>
  </si>
  <si>
    <t>CLUSTER CASILDA Y MARIA LUISA</t>
  </si>
  <si>
    <t xml:space="preserve">Pastillas de encendido x24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</si>
  <si>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</si>
  <si>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</si>
  <si>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</si>
  <si>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</si>
  <si>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120gr </t>
  </si>
  <si>
    <t>Ceja de ojo de bife</t>
  </si>
  <si>
    <t>peceto para milanesa</t>
  </si>
  <si>
    <t>medallon ojo de bife sin ceja</t>
  </si>
  <si>
    <t>carne picada</t>
  </si>
  <si>
    <t>molleja de cuello</t>
  </si>
  <si>
    <t>chinchulin</t>
  </si>
  <si>
    <t>chorizo 400gr</t>
  </si>
  <si>
    <t>salchicha parrillera 350gr</t>
  </si>
  <si>
    <t>morcilla 400gr</t>
  </si>
  <si>
    <t>CEJA DE OJO DE BIFE</t>
  </si>
  <si>
    <t>PECETO PARA MILANESA</t>
  </si>
  <si>
    <t>MEDALLON OJO DE BIFE SIN CEJA</t>
  </si>
  <si>
    <t>CARNE PICADA</t>
  </si>
  <si>
    <t>MOLLEJA DE CUELLO</t>
  </si>
  <si>
    <t>CHINCHIULIN</t>
  </si>
  <si>
    <t>PAMPA GRINGA</t>
  </si>
  <si>
    <t xml:space="preserve">Maní saborizado queso 240gr </t>
  </si>
  <si>
    <t>no subir</t>
  </si>
  <si>
    <t>kg</t>
  </si>
  <si>
    <t>Queso tybo fetas</t>
  </si>
  <si>
    <t>Jamon recorte cubos</t>
  </si>
  <si>
    <t>Salame fuet recorte</t>
  </si>
  <si>
    <t>mortadela recorte cubos</t>
  </si>
  <si>
    <t>total</t>
  </si>
  <si>
    <t>-</t>
  </si>
  <si>
    <t>COSTO CARNICERIAS</t>
  </si>
  <si>
    <t>Diferencia</t>
  </si>
  <si>
    <t>ASADO 9 COSTILLAS - ER</t>
  </si>
  <si>
    <t>Tabla de Fiambres</t>
  </si>
  <si>
    <t>Pan flautita congelado (x5 unidades)</t>
  </si>
  <si>
    <t>RIÑON</t>
  </si>
  <si>
    <t>COTO</t>
  </si>
  <si>
    <t>FLAT IRON</t>
  </si>
  <si>
    <t>MOLLEJA DE CORAZON</t>
  </si>
  <si>
    <t>marvavic 150gr.</t>
  </si>
  <si>
    <t>frasco</t>
  </si>
  <si>
    <t>(2,5 l)</t>
  </si>
  <si>
    <t xml:space="preserve">Pastillas de encendido x12 unidades </t>
  </si>
  <si>
    <t>HORECA</t>
  </si>
  <si>
    <t>RIBS ENFRIADA</t>
  </si>
  <si>
    <t>CMG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</si>
  <si>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</si>
  <si>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</si>
  <si>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</si>
  <si>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</si>
  <si>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</si>
  <si>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</si>
  <si>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</si>
  <si>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</si>
  <si>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</si>
  <si>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</si>
  <si>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</si>
  <si>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</si>
  <si>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</si>
  <si>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</si>
  <si>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</si>
  <si>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</si>
  <si>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</si>
  <si>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</si>
  <si>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</si>
  <si>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</si>
  <si>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</si>
  <si>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</si>
  <si>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</si>
  <si>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</si>
  <si>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</si>
  <si>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</si>
  <si>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</si>
  <si>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</si>
  <si>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</si>
  <si>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</si>
  <si>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</si>
  <si>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</si>
  <si>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</si>
  <si>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</si>
  <si>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</si>
  <si>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</si>
  <si>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</si>
  <si>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</si>
  <si>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</si>
  <si>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</si>
  <si>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</si>
  <si>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</si>
  <si>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</si>
  <si>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</si>
  <si>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</si>
  <si>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</si>
  <si>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HACIENDA</t>
  </si>
  <si>
    <t>Tabla de fiambres</t>
  </si>
  <si>
    <t xml:space="preserve">NALGA S/T  FET.E/V NOV. </t>
  </si>
  <si>
    <t>NALGA FETEADA</t>
  </si>
  <si>
    <t>Pan</t>
  </si>
  <si>
    <t>Queso Azul LP</t>
  </si>
  <si>
    <t>Queso Sardo LP</t>
  </si>
  <si>
    <t>Queso Pategras LP</t>
  </si>
  <si>
    <t>Queso creomoso LP</t>
  </si>
  <si>
    <t>VS PUBLICO RAF</t>
  </si>
  <si>
    <t>vs mayorista</t>
  </si>
  <si>
    <t>vs pub raf</t>
  </si>
  <si>
    <t>casilda</t>
  </si>
  <si>
    <t>cod</t>
  </si>
  <si>
    <t>ML</t>
  </si>
  <si>
    <t>n°2 huevos x30</t>
  </si>
  <si>
    <t>carbon 5kg</t>
  </si>
  <si>
    <t>Vs L40</t>
  </si>
  <si>
    <t>sergio?</t>
  </si>
  <si>
    <t>QUESO BRIE X100GR</t>
  </si>
  <si>
    <t>QUESO CAMEMBERT X200GR</t>
  </si>
  <si>
    <t>leña 7,5kg</t>
  </si>
  <si>
    <t>ASADO CV -  C/M NOV. (PZAS) 324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</si>
  <si>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</si>
  <si>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</si>
  <si>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</si>
  <si>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</si>
  <si>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</si>
  <si>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</si>
  <si>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</si>
  <si>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</si>
  <si>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</si>
  <si>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</si>
  <si>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MORCILLA NEGRA ER - 350gr</t>
  </si>
  <si>
    <t>CHORIZO ER - 300gr</t>
  </si>
  <si>
    <t>SALCHICHA PARRILLERA ER - 300gr</t>
  </si>
  <si>
    <t>QUESO CAMEMBERT - 100gr</t>
  </si>
  <si>
    <t>QUESO BRIE - 100gr</t>
  </si>
  <si>
    <t>QUESO CAMEMBERT - 200gr</t>
  </si>
  <si>
    <t>RECORTE PARA CARNE PICADA</t>
  </si>
  <si>
    <t>CHURRASCO TAPA DE CUADRIL</t>
  </si>
  <si>
    <t>LOMO A LAS F HIERBAS REB (100GR)</t>
  </si>
  <si>
    <t>VOUCHER</t>
  </si>
  <si>
    <t>Promo empresarial - Voucher</t>
  </si>
  <si>
    <t>pythonPath</t>
  </si>
  <si>
    <t>C:\Users\RodrigoMarozzi\OneDrive - RAFAELA ALIMENTOS S.A\Workflow Seguimiento de Precios\.venv\Scripts</t>
  </si>
  <si>
    <t>scriptPath</t>
  </si>
  <si>
    <t>C:\Users\RodrigoMarozzi\OneDrive - RAFAELA ALIMENTOS S.A\Workflow Seguimiento de Precios\00 - Workflow\logs</t>
  </si>
  <si>
    <t>C:\Users\RodrigoMarozzi\OneDrive - RAFAELA ALIMENTOS S.A\Workflow Seguimiento de Precios\00 - Workflow\scripts</t>
  </si>
  <si>
    <t>logsPath</t>
  </si>
  <si>
    <t>Articulo</t>
  </si>
  <si>
    <t>UNIDAD_ME</t>
  </si>
  <si>
    <t>DESCRI_AR</t>
  </si>
  <si>
    <t>GRAN_RUBRO_CDG</t>
  </si>
  <si>
    <t>MORTADELA BOLOG/ VEJ. 4 K</t>
  </si>
  <si>
    <t>SALCHIC. COC. LARIO X 6 U</t>
  </si>
  <si>
    <t>SALCHC. COC. LARIO 12 U.</t>
  </si>
  <si>
    <t>SALAME T/MILAN GTE.2.8 K</t>
  </si>
  <si>
    <t>SALAMES</t>
  </si>
  <si>
    <t>SAL. LARIO P/F MITAD</t>
  </si>
  <si>
    <t>SALAME LARIO PG T/COLONIA</t>
  </si>
  <si>
    <t>SALAME LARIO LARG.P/G 1,5</t>
  </si>
  <si>
    <t>SALAMIN *66* P/G</t>
  </si>
  <si>
    <t>LEBERWURST X 0.200 G CENT</t>
  </si>
  <si>
    <t>SALCHICHON C/ JAMON 2.3K</t>
  </si>
  <si>
    <t>SALCHICHA FCA  E/V X 2 KG</t>
  </si>
  <si>
    <t>FRESCOS</t>
  </si>
  <si>
    <t>SALCHICHON PRIMAVERA 2.3</t>
  </si>
  <si>
    <t>EMBUTIDOS</t>
  </si>
  <si>
    <t>CHORIZO FCO. E/V 4 UNID.</t>
  </si>
  <si>
    <t>MORCILLA NEGRA E/V</t>
  </si>
  <si>
    <t>PANCETA AHUMADA</t>
  </si>
  <si>
    <t>PANCETAS</t>
  </si>
  <si>
    <t>COCIDOS VARIOS</t>
  </si>
  <si>
    <t>JAMON COC. LARIO RECT. 6K</t>
  </si>
  <si>
    <t>BONDIOLA LARIO 1,25 KG.</t>
  </si>
  <si>
    <t>BONDIOLAS</t>
  </si>
  <si>
    <t>ASADO NOV. EN TIRAS</t>
  </si>
  <si>
    <t>CORTES VACUNOS</t>
  </si>
  <si>
    <t>FALDA CON HUESO NOV.</t>
  </si>
  <si>
    <t>RABOS VAC. CONGELADOS</t>
  </si>
  <si>
    <t>SUB-PRODUCTOS</t>
  </si>
  <si>
    <t>LECHON</t>
  </si>
  <si>
    <t>CUADRIL S/T E/V ESPECIAL</t>
  </si>
  <si>
    <t>COLITA DE CUADRIL E/V ESP</t>
  </si>
  <si>
    <t>LOMO C/C E/V NVTO ESP</t>
  </si>
  <si>
    <t>BIFE ANGOSTO E/V ESPECIAL</t>
  </si>
  <si>
    <t>BIFE ANCHO E/V ESPECIAL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</si>
  <si>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</si>
  <si>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</si>
  <si>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</si>
  <si>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</si>
  <si>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</si>
  <si>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</si>
  <si>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</si>
  <si>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</si>
  <si>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</si>
  <si>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</si>
  <si>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</si>
  <si>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</si>
  <si>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</si>
  <si>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</si>
  <si>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</si>
  <si>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ASADO CV -  C/M NOV.</t>
  </si>
  <si>
    <t>COSTILLAR S/V S/M</t>
  </si>
  <si>
    <t>MORTADELA RECORTE</t>
  </si>
  <si>
    <t>FBRE COC PAL CDO LARIO R</t>
  </si>
  <si>
    <t>SALAME RECORTE</t>
  </si>
  <si>
    <t>JAMON COCIDO LARIO R.</t>
  </si>
  <si>
    <t>ROAST BEEF E/V ESPECIAL</t>
  </si>
  <si>
    <t>SALAME T/CHACRA  LARIO</t>
  </si>
  <si>
    <t>SALAME T/ FUET CENTENARIO</t>
  </si>
  <si>
    <t>SALAME T/FUET ATM CONT</t>
  </si>
  <si>
    <t>JAMON COC.PREM CENTENARIO</t>
  </si>
  <si>
    <t>ENVIO S/CARGO</t>
  </si>
  <si>
    <t>JAMON CRUDO REB CENTENARI</t>
  </si>
  <si>
    <t>JAMON CR CENTENARIO MITAD</t>
  </si>
  <si>
    <t>BOLSITAS CAMISET. C/LOGO</t>
  </si>
  <si>
    <t>BOLSA ECO TELA LARIO</t>
  </si>
  <si>
    <t>MARUCHA E/V NVTO.</t>
  </si>
  <si>
    <t>TAPA NALGA  E/V RAFAELA</t>
  </si>
  <si>
    <t>VACIO NVTO.</t>
  </si>
  <si>
    <t>MATAMBRE NVTO.</t>
  </si>
  <si>
    <t>SALAME T/FUET AL PIMENTON</t>
  </si>
  <si>
    <t>MORTADELA BOCHITA X 300 G</t>
  </si>
  <si>
    <t>SALCHICHON PRIMAVERA X300</t>
  </si>
  <si>
    <t>SALCHICHONC/JAMON X 300 G</t>
  </si>
  <si>
    <t>JAMON COCIDO X 300 GR</t>
  </si>
  <si>
    <t>BIFE DE CHORIZO ESTANCIA</t>
  </si>
  <si>
    <t>COLITA DE CUADRIL EST. RA</t>
  </si>
  <si>
    <t>ENTRAÑA EST. RAFAELA</t>
  </si>
  <si>
    <t>LOMO S/C PORCION EST RAFA</t>
  </si>
  <si>
    <t>TAPA DE CUADRIL EST. RAFA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</si>
  <si>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</si>
  <si>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</si>
  <si>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</si>
  <si>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</si>
  <si>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</si>
  <si>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 CUARTIROLO</t>
  </si>
  <si>
    <t>SALAME P/F FLOW-PACK ATM</t>
  </si>
  <si>
    <t>SALAME P/G FLOW-PACK ATM</t>
  </si>
  <si>
    <t>LOMO COCIDO A LA PIMIENTA</t>
  </si>
  <si>
    <t>VINO CABERNET 1</t>
  </si>
  <si>
    <t>MORTADELA C/PISTACHO REB</t>
  </si>
  <si>
    <t>JAMON HORNEADO REB</t>
  </si>
  <si>
    <t>LOMO FINAS HIERBAS REB</t>
  </si>
  <si>
    <t>LOMO A LA PIMIENTA REB</t>
  </si>
  <si>
    <t>PAPAS FRITAS PAY 90 GR</t>
  </si>
  <si>
    <t>PALITOS DE MAIZ 80 GR</t>
  </si>
  <si>
    <t>PALITOS SALADOS 100 GR</t>
  </si>
  <si>
    <t>MANI PELADO SALADO 240 GR</t>
  </si>
  <si>
    <t>MAYONESA CHICA</t>
  </si>
  <si>
    <t>MORCILLA E/V EST RAFAELA</t>
  </si>
  <si>
    <t>CHORIZO E/V EST RAFAELA</t>
  </si>
  <si>
    <t>CORAZON ENF CARNICERIA</t>
  </si>
  <si>
    <t>HIGADO ENF CARNICERIA</t>
  </si>
  <si>
    <t>MOLLEJA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</si>
  <si>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</si>
  <si>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</si>
  <si>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</si>
  <si>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</si>
  <si>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</si>
  <si>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</si>
  <si>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</si>
  <si>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MOSTAZA CHICA</t>
  </si>
  <si>
    <t>QUESO CREMOSO LA PAULINA</t>
  </si>
  <si>
    <t>PAPAS FRITAS 70 GR ESP.</t>
  </si>
  <si>
    <t>HUEVOS MAPLE</t>
  </si>
  <si>
    <t>PAPAS FRITAS 70 GR ACANAL</t>
  </si>
  <si>
    <t>CARBÓN 5 KG</t>
  </si>
  <si>
    <t>LEÑA</t>
  </si>
  <si>
    <t>KETCHUP CHICO</t>
  </si>
  <si>
    <t>CHIMICHURRI</t>
  </si>
  <si>
    <t>FERNET BRANCA 750 ML</t>
  </si>
  <si>
    <t>COCA COLA 1.5 LT</t>
  </si>
  <si>
    <t>SPRITE 1.5 LT</t>
  </si>
  <si>
    <t>SPRITE 2.25 LT</t>
  </si>
  <si>
    <t>CERVEZA SANTA FE LATA 473</t>
  </si>
  <si>
    <t>CERVEZA SCHNEIDER LATA 47</t>
  </si>
  <si>
    <t>GALLETITAS REX 125 GR</t>
  </si>
  <si>
    <t>GALLETITAS QUESITAS 125GR</t>
  </si>
  <si>
    <t>GALLETITAS SALADIX JAMON</t>
  </si>
  <si>
    <t>SALSA PARA PIZZA 340 GR D</t>
  </si>
  <si>
    <t>SAL PARRILLERA</t>
  </si>
  <si>
    <t>VINO MALBEC 1</t>
  </si>
  <si>
    <t>VINO BLANCO 1</t>
  </si>
  <si>
    <t>QUESO TYBO BARRA (REBANAD</t>
  </si>
  <si>
    <t>CHINCHULIN CONG EST.RAFAE</t>
  </si>
  <si>
    <t>MOLLEJA  CONG EST RAFAELA</t>
  </si>
  <si>
    <t>CARBÓN 5 KG (CASILDA)</t>
  </si>
  <si>
    <t>LEÑA (CASILDA)</t>
  </si>
  <si>
    <t>LEÑA (M. LUISA)</t>
  </si>
  <si>
    <t>MAPLE DE HUEVO (CASILDA)</t>
  </si>
  <si>
    <t>MAPLE DE HUEVO (M LUISA)</t>
  </si>
  <si>
    <t>QUESO CREMA 290 GRS</t>
  </si>
  <si>
    <t>PAN</t>
  </si>
  <si>
    <t>TABLA DE FIAMBRES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</si>
  <si>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</si>
  <si>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</si>
  <si>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</si>
  <si>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</si>
  <si>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</si>
  <si>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</si>
  <si>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NALGA C/TAPA NOV.</t>
  </si>
  <si>
    <t>NALGA S/TAPA NOV.</t>
  </si>
  <si>
    <t>TAPA DE CUADRIL E/V ESP</t>
  </si>
  <si>
    <t>PRIME-RIB 1 COSTILLA CONG ER</t>
  </si>
  <si>
    <t>CAJA ESP  CENTENARIO GRAN</t>
  </si>
  <si>
    <t>3-kg</t>
  </si>
  <si>
    <t xml:space="preserve">FALDA CON HUESO NOV.     </t>
  </si>
  <si>
    <t xml:space="preserve">RABOS VAC. CONGELADOS    </t>
  </si>
  <si>
    <t xml:space="preserve">RECORTE VAC CONG 80/20   </t>
  </si>
  <si>
    <t xml:space="preserve">RECORTE VAC. 60/40       </t>
  </si>
  <si>
    <t xml:space="preserve">HIGADO VACUNO CONG.      </t>
  </si>
  <si>
    <t xml:space="preserve">LENGUA VACUNA CONG.      </t>
  </si>
  <si>
    <t xml:space="preserve">MONDONGO VACUNO CONG.    </t>
  </si>
  <si>
    <t xml:space="preserve">CORAZON VACUNO CONG.     </t>
  </si>
  <si>
    <t xml:space="preserve">SESO VACUNO CONG.        </t>
  </si>
  <si>
    <t xml:space="preserve">CHINCHULIN  VAC. CONG.   </t>
  </si>
  <si>
    <t xml:space="preserve">TRIPA GORDA VAC. CONG.   </t>
  </si>
  <si>
    <t xml:space="preserve">ENTRAÑA VACUNA ENF.      </t>
  </si>
  <si>
    <t xml:space="preserve">RIÑON VACUNO CONG.       </t>
  </si>
  <si>
    <t xml:space="preserve">PUNTA DE ASADO           </t>
  </si>
  <si>
    <t xml:space="preserve">ASADO C/V C/M VACA       </t>
  </si>
  <si>
    <t xml:space="preserve">COSTILLAR S/V S/M        </t>
  </si>
  <si>
    <t xml:space="preserve">RECORTES VAC. 70/30 CONG </t>
  </si>
  <si>
    <t>TAPA DE CUADRIL CONG RAFA</t>
  </si>
  <si>
    <t xml:space="preserve">CUADRIL S/TAPA CONG.     </t>
  </si>
  <si>
    <t xml:space="preserve">CARNE  PICADA  E/V CONG  </t>
  </si>
  <si>
    <t xml:space="preserve">BOLA DE LOMO CONG        </t>
  </si>
  <si>
    <t xml:space="preserve">VACIO E/V RAFAELA        </t>
  </si>
  <si>
    <t xml:space="preserve">NALGA C/TAPA E/V RAFAELA </t>
  </si>
  <si>
    <t xml:space="preserve">MATAMBRE E/V RAFAELA     </t>
  </si>
  <si>
    <t xml:space="preserve">BOLA DE LOMO E/V RAFAELA </t>
  </si>
  <si>
    <t xml:space="preserve">COLITA CUADRIL E/V RAF.  </t>
  </si>
  <si>
    <t xml:space="preserve">CUADRIL S/T E/V RAFAELA  </t>
  </si>
  <si>
    <t xml:space="preserve">PECETO E/V RAFAELA       </t>
  </si>
  <si>
    <t xml:space="preserve">CUADRADA E/V RAFAELA     </t>
  </si>
  <si>
    <t xml:space="preserve">TAPA ASADO RAFAEL ENF    </t>
  </si>
  <si>
    <t xml:space="preserve">TAPA NALGA  E/V RAFAELA  </t>
  </si>
  <si>
    <t xml:space="preserve">PALETA CONG              </t>
  </si>
  <si>
    <t xml:space="preserve">TAPA DE NALGA E/V NOV.   </t>
  </si>
  <si>
    <t xml:space="preserve">LOMO C/C E/V NOV.+1.7    </t>
  </si>
  <si>
    <t xml:space="preserve">BIFE ANG.C/C E/V NOV.    </t>
  </si>
  <si>
    <t xml:space="preserve">BIFE ANCHO S/T  E/V NOV. </t>
  </si>
  <si>
    <t xml:space="preserve">CUADRIL S/T E/V NOV.     </t>
  </si>
  <si>
    <t xml:space="preserve">COLITA CUADRIL E/V NOV.  </t>
  </si>
  <si>
    <t>TAPA CUADRIL "A" ENF</t>
  </si>
  <si>
    <t xml:space="preserve">PECETO E/V NOV.          </t>
  </si>
  <si>
    <t xml:space="preserve">CUADRADA ENF E/V NOV.    </t>
  </si>
  <si>
    <t xml:space="preserve">NALGA C/TAPA E/V NOV.    </t>
  </si>
  <si>
    <t xml:space="preserve">BOLA DE LOMO E/V NOV.    </t>
  </si>
  <si>
    <t xml:space="preserve">BIFE ANG CONG NOV        </t>
  </si>
  <si>
    <t xml:space="preserve">MARUCHA E/V NOV.         </t>
  </si>
  <si>
    <t xml:space="preserve">BIFE ANCHO NOV CONG.     </t>
  </si>
  <si>
    <t xml:space="preserve">VACIO  NOV.              </t>
  </si>
  <si>
    <t xml:space="preserve">MATAMBRE  NOV.-          </t>
  </si>
  <si>
    <t xml:space="preserve">PALETA                   </t>
  </si>
  <si>
    <t xml:space="preserve">CHINGOLO E/V NOV.        </t>
  </si>
  <si>
    <t xml:space="preserve">VACIO NOV CONG.          </t>
  </si>
  <si>
    <t xml:space="preserve">TAPA ASADO E/V NOV.      </t>
  </si>
  <si>
    <t xml:space="preserve">LOMOS C/C E/V CONG + 1.7 </t>
  </si>
  <si>
    <t xml:space="preserve">LOMOS C/C NOV. -1.7      </t>
  </si>
  <si>
    <t xml:space="preserve">COGOTE                   </t>
  </si>
  <si>
    <t xml:space="preserve">NALGA C/TAPA  CONG.      </t>
  </si>
  <si>
    <t>TAPA DE CUADRIL "A" CONG.</t>
  </si>
  <si>
    <t xml:space="preserve">NALGA S/TAPA E/V NOV.    </t>
  </si>
  <si>
    <t xml:space="preserve">ROAST BEEF               </t>
  </si>
  <si>
    <t xml:space="preserve">MATAMBRE NOV.E/V CONG.   </t>
  </si>
  <si>
    <t xml:space="preserve">FALDA NOVILLO            </t>
  </si>
  <si>
    <t xml:space="preserve">LOMO C/C CONG. NOV  -1.7 </t>
  </si>
  <si>
    <t xml:space="preserve">PECETO  NOV. E/V CONG.   </t>
  </si>
  <si>
    <t xml:space="preserve">NALGA S/TAPA CONGELADA   </t>
  </si>
  <si>
    <t xml:space="preserve">CARNAZA CUAD. E/V CONG.  </t>
  </si>
  <si>
    <t xml:space="preserve">COLITA CUADRIL CONG.     </t>
  </si>
  <si>
    <t xml:space="preserve">ASADO 8 COST.CONG        </t>
  </si>
  <si>
    <t xml:space="preserve">MILANESA NALGA CONGELADA </t>
  </si>
  <si>
    <t xml:space="preserve">MILANESA CUADRADA CONG   </t>
  </si>
  <si>
    <t xml:space="preserve">MILANESA CUADRIL CONG.   </t>
  </si>
  <si>
    <t xml:space="preserve">TAPA ASADO CONG          </t>
  </si>
  <si>
    <t xml:space="preserve">VACIO CONGELADO RAFAELA  </t>
  </si>
  <si>
    <t>MATAMBRE E/V CONG.RAFAELA</t>
  </si>
  <si>
    <t xml:space="preserve">RECORTE VAC. 90/10 CONG. </t>
  </si>
  <si>
    <t xml:space="preserve">ASADO NOV CV -  C/M  "A" </t>
  </si>
  <si>
    <t xml:space="preserve">ASADO NOV CV -  C/M  "B" </t>
  </si>
  <si>
    <t xml:space="preserve">ASADO S/V S/M - PATAGONIA          </t>
  </si>
  <si>
    <t xml:space="preserve">LOMO C/C E/V +1.7        </t>
  </si>
  <si>
    <t xml:space="preserve">LOMOS C/C -1.7           </t>
  </si>
  <si>
    <t xml:space="preserve">ASADO C/V C/M X NOV                </t>
  </si>
  <si>
    <t xml:space="preserve">ASADO C/V C/M X  VACA              </t>
  </si>
  <si>
    <t>TAPA DE NALGA E/V CONG.</t>
  </si>
  <si>
    <t>TAPA DE BIFE E/V ESPECIAL</t>
  </si>
  <si>
    <t>OJO DE BIFE MED. EST RAFA</t>
  </si>
  <si>
    <t>OJO DE BIFE EST. RAFAELA</t>
  </si>
  <si>
    <t>T-BONE CONG ER</t>
  </si>
  <si>
    <t>CAJA ESPECIALIDADES CENT CHICA</t>
  </si>
  <si>
    <t>1-Unit(s)</t>
  </si>
  <si>
    <t>ASADO C/V C/M VACUNO</t>
  </si>
  <si>
    <t xml:space="preserve"> R. SALAME ESPECIAL</t>
  </si>
  <si>
    <t>CAJA ESP CENTENARIO GRANDE</t>
  </si>
  <si>
    <t>SEBO</t>
  </si>
  <si>
    <t>Lomo a la pimiento Reb 10x100gs.</t>
  </si>
  <si>
    <t>Lista: LISTA CARNE 40 (Id 126)</t>
  </si>
  <si>
    <t>Lista: PUBLICO RAFAELA (PubRAF) (Id 16)</t>
  </si>
  <si>
    <t>Lista: PUBLICO MARIA LUISA (PubMAR) (Id 23)</t>
  </si>
  <si>
    <t>SALCHIC.C/JAMON LARIO x 300gs.-</t>
  </si>
  <si>
    <t>MORT.BOLOG.CAÑON 4 kgs</t>
  </si>
  <si>
    <t>MORT."66"CAÑON 3.9 K</t>
  </si>
  <si>
    <t>R. SALAME ESPECIAL</t>
  </si>
  <si>
    <t>COSTILLA ESPECIAL</t>
  </si>
  <si>
    <t>RABOS VACUNO CONG.</t>
  </si>
  <si>
    <t>CUADRIL S/T CONSUMO ESP</t>
  </si>
  <si>
    <t>COLITA CUADRIL NOV.</t>
  </si>
  <si>
    <t>PECETO CONSUMO ESP</t>
  </si>
  <si>
    <t>CUADRADA CONSUMO ESP</t>
  </si>
  <si>
    <t>BOLA DE LOMO CONSUMO ESP</t>
  </si>
  <si>
    <t>TAPA DE ASADO NOV.</t>
  </si>
  <si>
    <t>MOLLEJA  CORAZON CONS. CONG.</t>
  </si>
  <si>
    <t>PALETA CONSUMO ESP</t>
  </si>
  <si>
    <t>ASADO C/V C/M NVTO.</t>
  </si>
  <si>
    <t>MILANESAS  R.</t>
  </si>
  <si>
    <t>TAPA DE NALGA NOV.</t>
  </si>
  <si>
    <t>VACIO CONSUMO ESP</t>
  </si>
  <si>
    <t>MATAMBRE CONSUMO ESP</t>
  </si>
  <si>
    <t>PECHITO CERDO COMPLETO SIN HUESO</t>
  </si>
  <si>
    <t>ARAÑITA E/V NOVILLO</t>
  </si>
  <si>
    <t>NALGA FET.E/V ENF. NOV.</t>
  </si>
  <si>
    <t>BOLA LOMO E/V FET.ENF.NOV.</t>
  </si>
  <si>
    <t>MILANESA CUADRIL CONGELADA</t>
  </si>
  <si>
    <t>BIFE  DE  CHORIZO "EST.RAF."</t>
  </si>
  <si>
    <t>BIFE  DE  VACIO "EST.RAF."</t>
  </si>
  <si>
    <t>CHURRASCO BIFE/CHORIZO  "EST.RAF."</t>
  </si>
  <si>
    <t>COLITA DE CUADRIL "EST.RAF."</t>
  </si>
  <si>
    <t>ENTRAÑA " EST.RAF."</t>
  </si>
  <si>
    <t>LOMO  SIN CORDON "EST.RAF."</t>
  </si>
  <si>
    <t>LOMO S/CORDON PORCIONADO "EST.RAF."</t>
  </si>
  <si>
    <t>MATAMBRE VACA "EST.RAF."</t>
  </si>
  <si>
    <t>OJO  DE BIFE  MEDALLON "EST.RAF."</t>
  </si>
  <si>
    <t>MEDIALUNA DE VACIO "EST.RAF."</t>
  </si>
  <si>
    <t>OJO DE BIFE "EST.RAF."</t>
  </si>
  <si>
    <t>PECETO "EST.RAF."</t>
  </si>
  <si>
    <t>TAPA DE CUADRIL "EST.RAF."</t>
  </si>
  <si>
    <t>VACIO  "EST.RAF."</t>
  </si>
  <si>
    <t>BONDIOLA  DE CERDO "E.R."</t>
  </si>
  <si>
    <t>CHURRASQUITO DE CERDO "E.R."</t>
  </si>
  <si>
    <t>SOLOMILLO DE CERDO "E.R"</t>
  </si>
  <si>
    <t>MATAMBRITO DE CERDO "E.R."</t>
  </si>
  <si>
    <t>COSTILLITAS (RIBS)DE CERDO "E.R."</t>
  </si>
  <si>
    <t>Salchicha Parrillera e/v x 300gr.</t>
  </si>
  <si>
    <t>Jamon horneado rebanado 10x100gs.</t>
  </si>
  <si>
    <t>MORCILLA LARIO ENV. VACIO</t>
  </si>
  <si>
    <t>CHORIZO EST RAFAELA</t>
  </si>
  <si>
    <t>SALCHICHA PARRILLERA EST. RAFAELA</t>
  </si>
  <si>
    <t>ASADO DEL CENTRO ENTERO-EST.RAF.-</t>
  </si>
  <si>
    <t>ASADO DEL  CENTRO EN MITADES-EST.RAF.-</t>
  </si>
  <si>
    <t>T-BONE-EST.RAF.-</t>
  </si>
  <si>
    <t>TOMAHAWK-EST.RAF.-</t>
  </si>
  <si>
    <t>ASADO  AMERICANO-EST.RAF.-</t>
  </si>
  <si>
    <t>ASADO EN TIRA-EST.RAF.-</t>
  </si>
  <si>
    <t>PRIME-RIB 1 COSTILLA-EST.RAF.-</t>
  </si>
  <si>
    <t>PRIME-RIB 2 COSTILLAS-EST.RAF.-</t>
  </si>
  <si>
    <t>ASADO BANDERITA-EST.RAF.-</t>
  </si>
  <si>
    <t>Chinchulin carnicería</t>
  </si>
  <si>
    <t>Corazones  carnicería</t>
  </si>
  <si>
    <t>Higado carnicería</t>
  </si>
  <si>
    <t>Lengua carnicería</t>
  </si>
  <si>
    <t>Molleja carnicería</t>
  </si>
  <si>
    <t>Mondongo s.c-bla.carnicería</t>
  </si>
  <si>
    <t>Rabo carnicería</t>
  </si>
  <si>
    <t>Riñón carnicería</t>
  </si>
  <si>
    <t>Sesos  carnicería</t>
  </si>
  <si>
    <t>Tripa gorda carnicería</t>
  </si>
  <si>
    <t>Osobuco c/hueso carnicería</t>
  </si>
  <si>
    <t>CHINCHULIN  CONG EST RAFAELA</t>
  </si>
  <si>
    <t>ASADO 9 COSTILLAS CONG ER</t>
  </si>
  <si>
    <t xml:space="preserve">CHURRASCO TAPA DE CUADRIL </t>
  </si>
  <si>
    <t>ASADO 9 COSTILLAS EST. RAFAELA</t>
  </si>
  <si>
    <t>CINTA LOMO PORC.ENFRIADA</t>
  </si>
  <si>
    <t>MATAMBRE PORC.ENFRIADO</t>
  </si>
  <si>
    <t>BONDIOLA ENFRIADA</t>
  </si>
  <si>
    <t>HUESO C/CARNE ENFRIADO</t>
  </si>
  <si>
    <t>PECHITO DE CERDO C/MANTO ENFRIADO</t>
  </si>
  <si>
    <t>VACIO DE CERDO ENFRIADO</t>
  </si>
  <si>
    <t>Lista: RETAIL MAYORISTA (MayRet) (Id 28)</t>
  </si>
  <si>
    <t>QUESO  CHEDDAR</t>
  </si>
  <si>
    <t>QUESO  EN HEBRAS</t>
  </si>
  <si>
    <t>QUESO  RALLADO</t>
  </si>
  <si>
    <t>QUESO   AZUL</t>
  </si>
  <si>
    <t>QUESO  MUZZARELLA</t>
  </si>
  <si>
    <t>QUESO  PATEGRAS</t>
  </si>
  <si>
    <t>QUESO TYBO BARRA</t>
  </si>
  <si>
    <t>QUESO BRIE ESTANCIA RAFAELA</t>
  </si>
  <si>
    <t>QUESO CAMEMBERT EST RAFAELA</t>
  </si>
  <si>
    <t>QUESO CREMA 290 GR</t>
  </si>
  <si>
    <t>QUESO SABORIZADO</t>
  </si>
  <si>
    <t>CREMA 200 GR</t>
  </si>
  <si>
    <t>CANTIMPALO</t>
  </si>
  <si>
    <t>LONG.T/ESPAÑ.16X220GR</t>
  </si>
  <si>
    <t>LEBERWURST X 0.200 G</t>
  </si>
  <si>
    <t>MORCILLON C/LENGUA 2.3KG</t>
  </si>
  <si>
    <t>PANCETA CERDO SAL.S/COST.</t>
  </si>
  <si>
    <t>FBRE.COC PAL.CER.LARIOX6K</t>
  </si>
  <si>
    <t>SAL.T/CHACRA "LR"GRASA</t>
  </si>
  <si>
    <t>ESPECIALIDAD LINGOTE</t>
  </si>
  <si>
    <t>COCA COLA LATA 354 CC</t>
  </si>
  <si>
    <t>COCA COLA 2.25 LT</t>
  </si>
  <si>
    <t xml:space="preserve">PAN DULCE CON FRUTA </t>
  </si>
  <si>
    <t>COCA COLA ZERO 1.5 LT</t>
  </si>
  <si>
    <t>SPRITE BOTELLA 500 CC</t>
  </si>
  <si>
    <t>SALSA CRIOLLA</t>
  </si>
  <si>
    <t>PROMO EMPRESARIAL</t>
  </si>
  <si>
    <t>rubro</t>
  </si>
  <si>
    <t>cod_art</t>
  </si>
  <si>
    <t>Últimas 6 semanas</t>
  </si>
  <si>
    <t>LISTA MAYORISTA HORECA</t>
  </si>
  <si>
    <t>Lista: HORECA (MHOR) (Id 29)</t>
  </si>
  <si>
    <t>QUESO CERDO 2.5 KG</t>
  </si>
  <si>
    <t>FBRE COC.PATA CERDO LARIO</t>
  </si>
  <si>
    <t>GRASA VACA 20/0,5 K.</t>
  </si>
  <si>
    <t>LOMO CERDO HORNEADO CENTE</t>
  </si>
  <si>
    <t>ENVIO BONIFICADO</t>
  </si>
  <si>
    <t>BIFE DE VACIO EST. RAFAEL</t>
  </si>
  <si>
    <t>CHURRASCO BIFE CHOR. EST.</t>
  </si>
  <si>
    <t>LOMO SIN CORDON EST RAFAE</t>
  </si>
  <si>
    <t>MATAMBRE V EST RAFAELA</t>
  </si>
  <si>
    <t>MEDIALUNA DE VACIO EST. R</t>
  </si>
  <si>
    <t>PECETO EST. RAFAELA</t>
  </si>
  <si>
    <t>VACIO EST. RAFAELA</t>
  </si>
  <si>
    <t>BONDIOLA CERD ENF EST RAF</t>
  </si>
  <si>
    <t>VINO MALBEC 2</t>
  </si>
  <si>
    <t>SALCHICHA PARRILLERA EST</t>
  </si>
  <si>
    <t>ASADO DEL CTRO MITADES ER</t>
  </si>
  <si>
    <t>T-BONE ESTANCIA RAFAELA</t>
  </si>
  <si>
    <t>TOMAHAWK ESTANCIA RAFAELA</t>
  </si>
  <si>
    <t>ASADO AMERICANO EST RAF</t>
  </si>
  <si>
    <t>PRIME-RIB 1 COSTILLA ER</t>
  </si>
  <si>
    <t>PRIME-RIB 2 COSTILLAS ER</t>
  </si>
  <si>
    <t>ASADO BANDERITA ER</t>
  </si>
  <si>
    <t>CHINCHULIN ENF CARNICERIA</t>
  </si>
  <si>
    <t>LENGUA ENF CARNICERIA</t>
  </si>
  <si>
    <t>MONDONGO ENF CARNICERIA</t>
  </si>
  <si>
    <t>PAPAS FRITAS GRANDES</t>
  </si>
  <si>
    <t>ACEITUNAS RELLENA 200 GS</t>
  </si>
  <si>
    <t>COCA COLA BOT. 500 CC</t>
  </si>
  <si>
    <t>PAN DULCE CON FRUTAS</t>
  </si>
  <si>
    <t>COCA COLA SIN AZUCAR LATA</t>
  </si>
  <si>
    <t>CERVEZA SCHNEIDER LATA 71</t>
  </si>
  <si>
    <t>CERVEZA HEINEKEN LATA 473</t>
  </si>
  <si>
    <t>ACEITUNA CON CAROZO</t>
  </si>
  <si>
    <t>SALSA POMAROLA 340 GR DOY</t>
  </si>
  <si>
    <t>ESP. PIMIENTA NEGRA MOLID</t>
  </si>
  <si>
    <t>MAYONESA GRANDE</t>
  </si>
  <si>
    <t>SALSA BARBACOA 250 GR</t>
  </si>
  <si>
    <t>ESP. PIMENTON 23 GRS</t>
  </si>
  <si>
    <t>ESP. OREGANO</t>
  </si>
  <si>
    <t>ESP. ADOBO PARA PIZZA 23</t>
  </si>
  <si>
    <t>ESP. PROVENZAL 23 GRS</t>
  </si>
  <si>
    <t>QUESO SARDO TROZ LA PAULI</t>
  </si>
  <si>
    <t>RIÑON CONG EST RAFAELA</t>
  </si>
  <si>
    <t>CARBÓN 5 KG (M. LUISA)</t>
  </si>
  <si>
    <t>ASADO DEL CTRO MITADES CO</t>
  </si>
  <si>
    <t>ASADO EN TIRAS  CONG ER</t>
  </si>
  <si>
    <t>ASADO BANDERITA  CONG ER</t>
  </si>
  <si>
    <t>QUESO SABORIZADO 500 GR</t>
  </si>
  <si>
    <t>ASADO 9 COSTILLAS ER</t>
  </si>
  <si>
    <t>CAJA ESP LARIO CENTENARIO</t>
  </si>
  <si>
    <t>CINTA LOMO PORC. ENFRIADA</t>
  </si>
  <si>
    <t>SEBO DE DESPOSTADA</t>
  </si>
  <si>
    <t xml:space="preserve">MATAMBRE CERDO IWP RAF.  </t>
  </si>
  <si>
    <t xml:space="preserve">SOLOMILLO CERD.IWP.CONG. </t>
  </si>
  <si>
    <t xml:space="preserve">VACIO CERDO IWP CONG.RAF </t>
  </si>
  <si>
    <t xml:space="preserve">CARRE CERD.CONG.RAFAELA  </t>
  </si>
  <si>
    <t xml:space="preserve">PECHITO CERD,CONG.RAF.   </t>
  </si>
  <si>
    <t xml:space="preserve">PECHITO CERDO C/MANTO    </t>
  </si>
  <si>
    <t xml:space="preserve">COSTILLAR C/H CONG CERDO </t>
  </si>
  <si>
    <t xml:space="preserve">BONDIOLA CONG. RAFAELA   </t>
  </si>
  <si>
    <t xml:space="preserve">PECHITO CERDO S/HUESO    </t>
  </si>
  <si>
    <t xml:space="preserve">BONDIOLA  BR             </t>
  </si>
  <si>
    <t>inf%</t>
  </si>
  <si>
    <t>BIFE  DE  VACIO  CONS ESP</t>
  </si>
  <si>
    <t>CENTRO DE PALETA HAL.ADOM</t>
  </si>
  <si>
    <t>CENTRO DE PALETA KOSKER A</t>
  </si>
  <si>
    <t xml:space="preserve">ENTRAÑA GRUESA           </t>
  </si>
  <si>
    <t>SALAME "66" P/G BASTON</t>
  </si>
  <si>
    <t>MILANESA CUADRIL CONG.</t>
  </si>
  <si>
    <t>ASADO DEL CENTRO ENT EST</t>
  </si>
  <si>
    <t>ASADO EN TIRAS  ER</t>
  </si>
  <si>
    <t>Últimas 5 semanas</t>
  </si>
  <si>
    <t>Costos Comerciales</t>
  </si>
  <si>
    <t>Costos Unitarios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</si>
</sst>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&quot;$&quot;\ #,##0;[Red]\-&quot;$&quot;\ #,##0"/>
    <numFmt numFmtId="165" formatCode="_-&quot;$&quot;\ * #,##0.00_-;\-&quot;$&quot;\ * #,##0.00_-;_-&quot;$&quot;\ * &quot;-&quot;??_-;_-@_-"/>
    <numFmt numFmtId="166" formatCode="_-&quot;$&quot;\ * #,##0_-;\-&quot;$&quot;\ * #,##0_-;_-&quot;$&quot;\ * &quot;-&quot;??_-;_-@_-"/>
    <numFmt numFmtId="167" formatCode="0.0%"/>
    <numFmt numFmtId="168" formatCode="_-* #,##0_-;\-* #,##0_-;_-* &quot;-&quot;??_-;_-@_-"/>
    <numFmt numFmtId="169" formatCode="0.000"/>
  </numFmts>
  <fonts count="4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sz val="12"/>
      <color rgb="FF000000"/>
      <name val="Aptos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10"/>
      <color theme="1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8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sz val="9"/>
      <color indexed="81"/>
      <name val="Tahoma"/>
      <family val="2"/>
    </font>
    <font>
      <b/>
      <u/>
      <sz val="3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612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1" xfId="0" applyFill="1" applyBorder="1"/>
    <xf numFmtId="0" fontId="0" fillId="2" borderId="7" xfId="0" applyFill="1" applyBorder="1"/>
    <xf numFmtId="0" fontId="2" fillId="2" borderId="0" xfId="0" applyFont="1" applyFill="1"/>
    <xf numFmtId="165" fontId="2" fillId="2" borderId="7" xfId="1" applyFont="1" applyFill="1" applyBorder="1"/>
    <xf numFmtId="165" fontId="2" fillId="2" borderId="3" xfId="1" applyFont="1" applyFill="1" applyBorder="1"/>
    <xf numFmtId="165" fontId="2" fillId="2" borderId="1" xfId="1" applyFont="1" applyFill="1" applyBorder="1"/>
    <xf numFmtId="165" fontId="2" fillId="2" borderId="6" xfId="1" applyFont="1" applyFill="1" applyBorder="1"/>
    <xf numFmtId="0" fontId="2" fillId="0" borderId="0" xfId="0" applyFont="1"/>
    <xf numFmtId="165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0" fontId="7" fillId="2" borderId="9" xfId="0" applyFont="1" applyFill="1" applyBorder="1"/>
    <xf numFmtId="165" fontId="5" fillId="2" borderId="9" xfId="1" applyFont="1" applyFill="1" applyBorder="1"/>
    <xf numFmtId="0" fontId="7" fillId="2" borderId="3" xfId="0" applyFont="1" applyFill="1" applyBorder="1"/>
    <xf numFmtId="165" fontId="5" fillId="2" borderId="3" xfId="1" applyFont="1" applyFill="1" applyBorder="1"/>
    <xf numFmtId="0" fontId="7" fillId="2" borderId="7" xfId="0" applyFont="1" applyFill="1" applyBorder="1"/>
    <xf numFmtId="165" fontId="5" fillId="2" borderId="7" xfId="1" applyFont="1" applyFill="1" applyBorder="1"/>
    <xf numFmtId="165" fontId="5" fillId="2" borderId="6" xfId="1" applyFont="1" applyFill="1" applyBorder="1"/>
    <xf numFmtId="165" fontId="2" fillId="2" borderId="9" xfId="1" applyFont="1" applyFill="1" applyBorder="1"/>
    <xf numFmtId="166" fontId="2" fillId="0" borderId="9" xfId="0" applyNumberFormat="1" applyFont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165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5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66" fontId="0" fillId="0" borderId="42" xfId="1" applyNumberFormat="1" applyFont="1" applyFill="1" applyBorder="1" applyAlignment="1">
      <alignment horizontal="center" vertical="center"/>
    </xf>
    <xf numFmtId="166" fontId="7" fillId="0" borderId="42" xfId="1" applyNumberFormat="1" applyFont="1" applyFill="1" applyBorder="1" applyAlignment="1">
      <alignment vertical="center"/>
    </xf>
    <xf numFmtId="166" fontId="7" fillId="0" borderId="45" xfId="1" applyNumberFormat="1" applyFont="1" applyFill="1" applyBorder="1" applyAlignment="1">
      <alignment vertical="center"/>
    </xf>
    <xf numFmtId="0" fontId="7" fillId="0" borderId="0" xfId="0" applyFont="1" applyAlignment="1">
      <alignment horizontal="right" vertical="center"/>
    </xf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6" fontId="0" fillId="0" borderId="0" xfId="0" applyNumberFormat="1" applyAlignment="1">
      <alignment vertical="center"/>
    </xf>
    <xf numFmtId="165" fontId="7" fillId="0" borderId="12" xfId="1" applyFont="1" applyFill="1" applyBorder="1"/>
    <xf numFmtId="165" fontId="7" fillId="0" borderId="19" xfId="1" applyFont="1" applyFill="1" applyBorder="1"/>
    <xf numFmtId="165" fontId="7" fillId="0" borderId="18" xfId="1" applyFont="1" applyFill="1" applyBorder="1"/>
    <xf numFmtId="165" fontId="7" fillId="0" borderId="26" xfId="1" applyFont="1" applyFill="1" applyBorder="1"/>
    <xf numFmtId="165" fontId="7" fillId="0" borderId="17" xfId="1" applyFont="1" applyFill="1" applyBorder="1"/>
    <xf numFmtId="165" fontId="0" fillId="0" borderId="12" xfId="1" applyFont="1" applyFill="1" applyBorder="1"/>
    <xf numFmtId="166" fontId="1" fillId="0" borderId="12" xfId="1" applyNumberFormat="1" applyFont="1" applyFill="1" applyBorder="1" applyAlignment="1">
      <alignment horizontal="center"/>
    </xf>
    <xf numFmtId="166" fontId="1" fillId="0" borderId="18" xfId="1" applyNumberFormat="1" applyFont="1" applyFill="1" applyBorder="1" applyAlignment="1">
      <alignment horizontal="center"/>
    </xf>
    <xf numFmtId="166" fontId="7" fillId="0" borderId="12" xfId="1" applyNumberFormat="1" applyFont="1" applyFill="1" applyBorder="1"/>
    <xf numFmtId="166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0" fontId="7" fillId="2" borderId="1" xfId="0" applyFont="1" applyFill="1" applyBorder="1"/>
    <xf numFmtId="165" fontId="0" fillId="0" borderId="18" xfId="1" applyFont="1" applyFill="1" applyBorder="1"/>
    <xf numFmtId="166" fontId="2" fillId="0" borderId="1" xfId="0" applyNumberFormat="1" applyFont="1" applyBorder="1" applyAlignment="1">
      <alignment horizontal="center"/>
    </xf>
    <xf numFmtId="166" fontId="7" fillId="0" borderId="18" xfId="1" applyNumberFormat="1" applyFont="1" applyFill="1" applyBorder="1"/>
    <xf numFmtId="165" fontId="0" fillId="0" borderId="19" xfId="1" applyFont="1" applyFill="1" applyBorder="1"/>
    <xf numFmtId="9" fontId="0" fillId="2" borderId="0" xfId="2" applyFont="1" applyFill="1" applyAlignment="1">
      <alignment horizontal="center"/>
    </xf>
    <xf numFmtId="165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9" fontId="3" fillId="0" borderId="48" xfId="2" applyFont="1" applyBorder="1" applyAlignment="1">
      <alignment horizontal="center" vertical="center" wrapText="1"/>
    </xf>
    <xf numFmtId="167" fontId="0" fillId="0" borderId="0" xfId="2" applyNumberFormat="1" applyFont="1"/>
    <xf numFmtId="165" fontId="5" fillId="2" borderId="29" xfId="1" applyFont="1" applyFill="1" applyBorder="1"/>
    <xf numFmtId="166" fontId="7" fillId="0" borderId="43" xfId="1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2" fillId="2" borderId="0" xfId="4" applyFont="1" applyFill="1"/>
    <xf numFmtId="165" fontId="13" fillId="2" borderId="0" xfId="1" applyFont="1" applyFill="1"/>
    <xf numFmtId="14" fontId="14" fillId="2" borderId="3" xfId="1" applyNumberFormat="1" applyFont="1" applyFill="1" applyBorder="1" applyAlignment="1">
      <alignment horizontal="center"/>
    </xf>
    <xf numFmtId="166" fontId="0" fillId="2" borderId="0" xfId="1" applyNumberFormat="1" applyFont="1" applyFill="1"/>
    <xf numFmtId="0" fontId="0" fillId="2" borderId="0" xfId="0" applyFill="1" applyAlignment="1">
      <alignment horizontal="center"/>
    </xf>
    <xf numFmtId="0" fontId="15" fillId="2" borderId="37" xfId="4" applyFont="1" applyFill="1" applyBorder="1" applyAlignment="1">
      <alignment horizontal="left"/>
    </xf>
    <xf numFmtId="0" fontId="16" fillId="0" borderId="2" xfId="0" applyFont="1" applyBorder="1" applyAlignment="1">
      <alignment horizontal="center"/>
    </xf>
    <xf numFmtId="9" fontId="16" fillId="0" borderId="25" xfId="2" applyFont="1" applyBorder="1" applyAlignment="1">
      <alignment horizontal="center"/>
    </xf>
    <xf numFmtId="165" fontId="18" fillId="6" borderId="3" xfId="1" applyFont="1" applyFill="1" applyBorder="1" applyAlignment="1">
      <alignment horizontal="center" vertical="center" wrapText="1"/>
    </xf>
    <xf numFmtId="0" fontId="18" fillId="6" borderId="3" xfId="4" applyFont="1" applyFill="1" applyBorder="1" applyAlignment="1">
      <alignment horizontal="center" vertical="center" wrapText="1"/>
    </xf>
    <xf numFmtId="166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6" fontId="0" fillId="0" borderId="0" xfId="1" applyNumberFormat="1" applyFont="1"/>
    <xf numFmtId="166" fontId="0" fillId="0" borderId="0" xfId="0" applyNumberFormat="1"/>
    <xf numFmtId="0" fontId="12" fillId="0" borderId="0" xfId="4" applyFont="1"/>
    <xf numFmtId="165" fontId="13" fillId="0" borderId="0" xfId="1" applyFont="1"/>
    <xf numFmtId="0" fontId="17" fillId="5" borderId="3" xfId="4" applyFont="1" applyFill="1" applyBorder="1" applyAlignment="1">
      <alignment horizontal="left"/>
    </xf>
    <xf numFmtId="166" fontId="0" fillId="0" borderId="3" xfId="0" applyNumberFormat="1" applyBorder="1" applyAlignment="1">
      <alignment horizontal="center" vertical="center"/>
    </xf>
    <xf numFmtId="165" fontId="1" fillId="0" borderId="12" xfId="1" applyFont="1" applyFill="1" applyBorder="1"/>
    <xf numFmtId="166" fontId="7" fillId="0" borderId="12" xfId="1" applyNumberFormat="1" applyFont="1" applyFill="1" applyBorder="1" applyAlignment="1">
      <alignment vertical="center"/>
    </xf>
    <xf numFmtId="166" fontId="7" fillId="0" borderId="19" xfId="1" applyNumberFormat="1" applyFont="1" applyFill="1" applyBorder="1"/>
    <xf numFmtId="166" fontId="7" fillId="0" borderId="66" xfId="1" applyNumberFormat="1" applyFont="1" applyFill="1" applyBorder="1"/>
    <xf numFmtId="166" fontId="7" fillId="0" borderId="26" xfId="1" applyNumberFormat="1" applyFont="1" applyFill="1" applyBorder="1"/>
    <xf numFmtId="166" fontId="7" fillId="0" borderId="65" xfId="1" applyNumberFormat="1" applyFont="1" applyFill="1" applyBorder="1"/>
    <xf numFmtId="166" fontId="2" fillId="2" borderId="7" xfId="1" applyNumberFormat="1" applyFont="1" applyFill="1" applyBorder="1"/>
    <xf numFmtId="166" fontId="2" fillId="2" borderId="3" xfId="1" applyNumberFormat="1" applyFont="1" applyFill="1" applyBorder="1"/>
    <xf numFmtId="166" fontId="2" fillId="2" borderId="1" xfId="1" applyNumberFormat="1" applyFont="1" applyFill="1" applyBorder="1"/>
    <xf numFmtId="166" fontId="2" fillId="2" borderId="9" xfId="1" applyNumberFormat="1" applyFont="1" applyFill="1" applyBorder="1"/>
    <xf numFmtId="166" fontId="5" fillId="2" borderId="6" xfId="1" applyNumberFormat="1" applyFont="1" applyFill="1" applyBorder="1"/>
    <xf numFmtId="166" fontId="5" fillId="2" borderId="7" xfId="1" applyNumberFormat="1" applyFont="1" applyFill="1" applyBorder="1"/>
    <xf numFmtId="166" fontId="5" fillId="2" borderId="3" xfId="1" applyNumberFormat="1" applyFont="1" applyFill="1" applyBorder="1"/>
    <xf numFmtId="166" fontId="5" fillId="2" borderId="1" xfId="1" applyNumberFormat="1" applyFont="1" applyFill="1" applyBorder="1"/>
    <xf numFmtId="166" fontId="2" fillId="2" borderId="16" xfId="1" applyNumberFormat="1" applyFont="1" applyFill="1" applyBorder="1"/>
    <xf numFmtId="166" fontId="5" fillId="2" borderId="9" xfId="1" applyNumberFormat="1" applyFont="1" applyFill="1" applyBorder="1"/>
    <xf numFmtId="166" fontId="2" fillId="2" borderId="6" xfId="1" applyNumberFormat="1" applyFont="1" applyFill="1" applyBorder="1"/>
    <xf numFmtId="0" fontId="7" fillId="0" borderId="1" xfId="0" applyFont="1" applyBorder="1"/>
    <xf numFmtId="166" fontId="7" fillId="0" borderId="3" xfId="1" applyNumberFormat="1" applyFont="1" applyFill="1" applyBorder="1"/>
    <xf numFmtId="166" fontId="7" fillId="0" borderId="33" xfId="1" applyNumberFormat="1" applyFont="1" applyFill="1" applyBorder="1"/>
    <xf numFmtId="165" fontId="7" fillId="0" borderId="33" xfId="1" applyFont="1" applyFill="1" applyBorder="1"/>
    <xf numFmtId="165" fontId="2" fillId="2" borderId="31" xfId="1" applyFont="1" applyFill="1" applyBorder="1"/>
    <xf numFmtId="166" fontId="2" fillId="2" borderId="31" xfId="1" applyNumberFormat="1" applyFont="1" applyFill="1" applyBorder="1"/>
    <xf numFmtId="165" fontId="5" fillId="2" borderId="16" xfId="1" applyFont="1" applyFill="1" applyBorder="1"/>
    <xf numFmtId="165" fontId="5" fillId="2" borderId="31" xfId="1" applyFont="1" applyFill="1" applyBorder="1"/>
    <xf numFmtId="166" fontId="2" fillId="0" borderId="29" xfId="0" applyNumberFormat="1" applyFont="1" applyBorder="1" applyAlignment="1">
      <alignment horizontal="center"/>
    </xf>
    <xf numFmtId="166" fontId="2" fillId="0" borderId="31" xfId="0" applyNumberFormat="1" applyFont="1" applyBorder="1" applyAlignment="1">
      <alignment horizontal="center"/>
    </xf>
    <xf numFmtId="165" fontId="5" fillId="2" borderId="30" xfId="1" applyFont="1" applyFill="1" applyBorder="1"/>
    <xf numFmtId="165" fontId="5" fillId="2" borderId="28" xfId="1" applyFont="1" applyFill="1" applyBorder="1"/>
    <xf numFmtId="165" fontId="0" fillId="0" borderId="26" xfId="1" applyFont="1" applyFill="1" applyBorder="1"/>
    <xf numFmtId="166" fontId="0" fillId="2" borderId="41" xfId="1" applyNumberFormat="1" applyFont="1" applyFill="1" applyBorder="1"/>
    <xf numFmtId="166" fontId="0" fillId="0" borderId="12" xfId="1" applyNumberFormat="1" applyFont="1" applyBorder="1" applyAlignment="1">
      <alignment horizontal="center"/>
    </xf>
    <xf numFmtId="166" fontId="2" fillId="0" borderId="33" xfId="0" applyNumberFormat="1" applyFont="1" applyBorder="1" applyAlignment="1">
      <alignment horizontal="center"/>
    </xf>
    <xf numFmtId="166" fontId="1" fillId="0" borderId="33" xfId="1" applyNumberFormat="1" applyFont="1" applyFill="1" applyBorder="1" applyAlignment="1">
      <alignment horizontal="center"/>
    </xf>
    <xf numFmtId="166" fontId="1" fillId="0" borderId="34" xfId="1" applyNumberFormat="1" applyFont="1" applyFill="1" applyBorder="1" applyAlignment="1">
      <alignment horizontal="center"/>
    </xf>
    <xf numFmtId="166" fontId="7" fillId="0" borderId="34" xfId="1" applyNumberFormat="1" applyFont="1" applyFill="1" applyBorder="1"/>
    <xf numFmtId="166" fontId="0" fillId="0" borderId="33" xfId="1" applyNumberFormat="1" applyFont="1" applyBorder="1"/>
    <xf numFmtId="166" fontId="0" fillId="0" borderId="19" xfId="1" applyNumberFormat="1" applyFont="1" applyBorder="1" applyAlignment="1">
      <alignment horizontal="center"/>
    </xf>
    <xf numFmtId="166" fontId="0" fillId="0" borderId="12" xfId="1" applyNumberFormat="1" applyFont="1" applyFill="1" applyBorder="1" applyAlignment="1">
      <alignment horizontal="center"/>
    </xf>
    <xf numFmtId="166" fontId="0" fillId="0" borderId="18" xfId="1" applyNumberFormat="1" applyFont="1" applyFill="1" applyBorder="1" applyAlignment="1">
      <alignment horizontal="center"/>
    </xf>
    <xf numFmtId="166" fontId="0" fillId="0" borderId="17" xfId="1" applyNumberFormat="1" applyFont="1" applyBorder="1" applyAlignment="1">
      <alignment horizontal="center"/>
    </xf>
    <xf numFmtId="166" fontId="0" fillId="0" borderId="36" xfId="1" applyNumberFormat="1" applyFont="1" applyBorder="1" applyAlignment="1">
      <alignment horizontal="center"/>
    </xf>
    <xf numFmtId="166" fontId="0" fillId="0" borderId="35" xfId="1" applyNumberFormat="1" applyFont="1" applyBorder="1" applyAlignment="1">
      <alignment horizontal="center"/>
    </xf>
    <xf numFmtId="166" fontId="0" fillId="0" borderId="33" xfId="1" applyNumberFormat="1" applyFont="1" applyBorder="1" applyAlignment="1">
      <alignment horizontal="center"/>
    </xf>
    <xf numFmtId="166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6" fontId="0" fillId="2" borderId="3" xfId="1" applyNumberFormat="1" applyFont="1" applyFill="1" applyBorder="1"/>
    <xf numFmtId="166" fontId="0" fillId="2" borderId="12" xfId="1" applyNumberFormat="1" applyFont="1" applyFill="1" applyBorder="1"/>
    <xf numFmtId="166" fontId="0" fillId="2" borderId="1" xfId="1" applyNumberFormat="1" applyFont="1" applyFill="1" applyBorder="1"/>
    <xf numFmtId="166" fontId="0" fillId="2" borderId="17" xfId="1" applyNumberFormat="1" applyFont="1" applyFill="1" applyBorder="1"/>
    <xf numFmtId="166" fontId="0" fillId="2" borderId="7" xfId="1" applyNumberFormat="1" applyFont="1" applyFill="1" applyBorder="1"/>
    <xf numFmtId="166" fontId="7" fillId="2" borderId="3" xfId="1" applyNumberFormat="1" applyFont="1" applyFill="1" applyBorder="1"/>
    <xf numFmtId="166" fontId="7" fillId="2" borderId="1" xfId="1" applyNumberFormat="1" applyFont="1" applyFill="1" applyBorder="1"/>
    <xf numFmtId="166" fontId="7" fillId="2" borderId="29" xfId="1" applyNumberFormat="1" applyFont="1" applyFill="1" applyBorder="1"/>
    <xf numFmtId="166" fontId="7" fillId="2" borderId="16" xfId="1" applyNumberFormat="1" applyFont="1" applyFill="1" applyBorder="1"/>
    <xf numFmtId="166" fontId="7" fillId="2" borderId="31" xfId="1" applyNumberFormat="1" applyFont="1" applyFill="1" applyBorder="1"/>
    <xf numFmtId="166" fontId="0" fillId="2" borderId="16" xfId="1" applyNumberFormat="1" applyFont="1" applyFill="1" applyBorder="1"/>
    <xf numFmtId="166" fontId="7" fillId="2" borderId="7" xfId="1" applyNumberFormat="1" applyFont="1" applyFill="1" applyBorder="1"/>
    <xf numFmtId="166" fontId="7" fillId="2" borderId="64" xfId="1" applyNumberFormat="1" applyFont="1" applyFill="1" applyBorder="1"/>
    <xf numFmtId="166" fontId="0" fillId="0" borderId="29" xfId="1" applyNumberFormat="1" applyFont="1" applyBorder="1" applyAlignment="1">
      <alignment horizontal="left"/>
    </xf>
    <xf numFmtId="166" fontId="0" fillId="0" borderId="3" xfId="1" applyNumberFormat="1" applyFont="1" applyBorder="1" applyAlignment="1">
      <alignment horizontal="left"/>
    </xf>
    <xf numFmtId="166" fontId="0" fillId="0" borderId="3" xfId="1" applyNumberFormat="1" applyFont="1" applyBorder="1"/>
    <xf numFmtId="166" fontId="0" fillId="0" borderId="1" xfId="1" applyNumberFormat="1" applyFont="1" applyBorder="1"/>
    <xf numFmtId="166" fontId="11" fillId="0" borderId="3" xfId="1" applyNumberFormat="1" applyFont="1" applyBorder="1" applyAlignment="1">
      <alignment vertical="center"/>
    </xf>
    <xf numFmtId="166" fontId="7" fillId="2" borderId="28" xfId="1" applyNumberFormat="1" applyFont="1" applyFill="1" applyBorder="1"/>
    <xf numFmtId="166" fontId="0" fillId="0" borderId="19" xfId="1" applyNumberFormat="1" applyFont="1" applyFill="1" applyBorder="1" applyAlignment="1">
      <alignment horizontal="center"/>
    </xf>
    <xf numFmtId="166" fontId="0" fillId="2" borderId="19" xfId="1" applyNumberFormat="1" applyFont="1" applyFill="1" applyBorder="1"/>
    <xf numFmtId="166" fontId="0" fillId="2" borderId="18" xfId="1" applyNumberFormat="1" applyFont="1" applyFill="1" applyBorder="1"/>
    <xf numFmtId="166" fontId="7" fillId="2" borderId="12" xfId="1" applyNumberFormat="1" applyFont="1" applyFill="1" applyBorder="1"/>
    <xf numFmtId="166" fontId="7" fillId="2" borderId="18" xfId="1" applyNumberFormat="1" applyFont="1" applyFill="1" applyBorder="1"/>
    <xf numFmtId="166" fontId="7" fillId="2" borderId="42" xfId="1" applyNumberFormat="1" applyFont="1" applyFill="1" applyBorder="1"/>
    <xf numFmtId="166" fontId="7" fillId="2" borderId="41" xfId="1" applyNumberFormat="1" applyFont="1" applyFill="1" applyBorder="1"/>
    <xf numFmtId="166" fontId="7" fillId="2" borderId="43" xfId="1" applyNumberFormat="1" applyFont="1" applyFill="1" applyBorder="1"/>
    <xf numFmtId="166" fontId="7" fillId="2" borderId="19" xfId="1" applyNumberFormat="1" applyFont="1" applyFill="1" applyBorder="1"/>
    <xf numFmtId="166" fontId="7" fillId="2" borderId="66" xfId="1" applyNumberFormat="1" applyFont="1" applyFill="1" applyBorder="1"/>
    <xf numFmtId="166" fontId="0" fillId="0" borderId="42" xfId="1" applyNumberFormat="1" applyFont="1" applyBorder="1" applyAlignment="1">
      <alignment horizontal="left"/>
    </xf>
    <xf numFmtId="166" fontId="0" fillId="0" borderId="12" xfId="1" applyNumberFormat="1" applyFont="1" applyBorder="1" applyAlignment="1">
      <alignment horizontal="left"/>
    </xf>
    <xf numFmtId="166" fontId="0" fillId="0" borderId="12" xfId="1" applyNumberFormat="1" applyFont="1" applyBorder="1"/>
    <xf numFmtId="166" fontId="0" fillId="0" borderId="18" xfId="1" applyNumberFormat="1" applyFont="1" applyBorder="1"/>
    <xf numFmtId="166" fontId="11" fillId="0" borderId="12" xfId="1" applyNumberFormat="1" applyFont="1" applyBorder="1" applyAlignment="1">
      <alignment vertical="center"/>
    </xf>
    <xf numFmtId="166" fontId="7" fillId="2" borderId="44" xfId="1" applyNumberFormat="1" applyFont="1" applyFill="1" applyBorder="1"/>
    <xf numFmtId="166" fontId="0" fillId="0" borderId="41" xfId="1" applyNumberFormat="1" applyFont="1" applyFill="1" applyBorder="1"/>
    <xf numFmtId="0" fontId="12" fillId="2" borderId="0" xfId="0" applyFont="1" applyFill="1"/>
    <xf numFmtId="166" fontId="0" fillId="2" borderId="6" xfId="1" applyNumberFormat="1" applyFont="1" applyFill="1" applyBorder="1"/>
    <xf numFmtId="166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6" fontId="0" fillId="4" borderId="12" xfId="1" applyNumberFormat="1" applyFont="1" applyFill="1" applyBorder="1" applyAlignment="1">
      <alignment horizontal="center"/>
    </xf>
    <xf numFmtId="166" fontId="0" fillId="4" borderId="18" xfId="1" applyNumberFormat="1" applyFont="1" applyFill="1" applyBorder="1" applyAlignment="1">
      <alignment horizontal="center"/>
    </xf>
    <xf numFmtId="166" fontId="2" fillId="0" borderId="6" xfId="0" applyNumberFormat="1" applyFont="1" applyBorder="1" applyAlignment="1">
      <alignment horizontal="center"/>
    </xf>
    <xf numFmtId="166" fontId="7" fillId="2" borderId="30" xfId="1" applyNumberFormat="1" applyFont="1" applyFill="1" applyBorder="1"/>
    <xf numFmtId="165" fontId="0" fillId="0" borderId="17" xfId="1" applyFont="1" applyFill="1" applyBorder="1"/>
    <xf numFmtId="166" fontId="7" fillId="0" borderId="35" xfId="1" applyNumberFormat="1" applyFont="1" applyFill="1" applyBorder="1"/>
    <xf numFmtId="166" fontId="7" fillId="0" borderId="62" xfId="1" applyNumberFormat="1" applyFont="1" applyFill="1" applyBorder="1"/>
    <xf numFmtId="166" fontId="7" fillId="0" borderId="36" xfId="1" applyNumberFormat="1" applyFont="1" applyFill="1" applyBorder="1"/>
    <xf numFmtId="166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6" fontId="7" fillId="0" borderId="12" xfId="1" applyNumberFormat="1" applyFont="1" applyFill="1" applyBorder="1" applyAlignment="1">
      <alignment horizontal="center"/>
    </xf>
    <xf numFmtId="166" fontId="0" fillId="2" borderId="12" xfId="1" applyNumberFormat="1" applyFont="1" applyFill="1" applyBorder="1" applyAlignment="1">
      <alignment horizontal="center"/>
    </xf>
    <xf numFmtId="166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7" fillId="2" borderId="12" xfId="1" applyNumberFormat="1" applyFont="1" applyFill="1" applyBorder="1" applyAlignment="1">
      <alignment horizontal="center"/>
    </xf>
    <xf numFmtId="166" fontId="7" fillId="0" borderId="47" xfId="1" applyNumberFormat="1" applyFont="1" applyFill="1" applyBorder="1" applyAlignment="1">
      <alignment horizontal="center" vertical="center"/>
    </xf>
    <xf numFmtId="166" fontId="7" fillId="0" borderId="29" xfId="1" applyNumberFormat="1" applyFont="1" applyFill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7" fillId="0" borderId="12" xfId="1" applyNumberFormat="1" applyFont="1" applyFill="1" applyBorder="1" applyAlignment="1">
      <alignment horizontal="center" vertical="center"/>
    </xf>
    <xf numFmtId="165" fontId="5" fillId="2" borderId="3" xfId="1" applyFont="1" applyFill="1" applyBorder="1" applyAlignment="1">
      <alignment horizontal="center"/>
    </xf>
    <xf numFmtId="166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5" fontId="5" fillId="2" borderId="6" xfId="1" applyFont="1" applyFill="1" applyBorder="1" applyAlignment="1">
      <alignment horizontal="center"/>
    </xf>
    <xf numFmtId="165" fontId="0" fillId="0" borderId="12" xfId="1" applyFont="1" applyFill="1" applyBorder="1" applyAlignment="1">
      <alignment horizontal="center"/>
    </xf>
    <xf numFmtId="165" fontId="0" fillId="0" borderId="17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5" fontId="2" fillId="0" borderId="3" xfId="1" applyFont="1" applyFill="1" applyBorder="1" applyAlignment="1">
      <alignment horizontal="center"/>
    </xf>
    <xf numFmtId="0" fontId="12" fillId="0" borderId="0" xfId="0" applyFont="1"/>
    <xf numFmtId="0" fontId="17" fillId="5" borderId="3" xfId="0" applyFont="1" applyFill="1" applyBorder="1" applyAlignment="1">
      <alignment horizontal="left"/>
    </xf>
    <xf numFmtId="0" fontId="17" fillId="6" borderId="3" xfId="0" applyFont="1" applyFill="1" applyBorder="1" applyAlignment="1">
      <alignment horizontal="center" vertical="center" wrapText="1"/>
    </xf>
    <xf numFmtId="166" fontId="0" fillId="2" borderId="0" xfId="0" applyNumberFormat="1" applyFill="1"/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left"/>
    </xf>
    <xf numFmtId="0" fontId="19" fillId="7" borderId="3" xfId="0" applyFont="1" applyFill="1" applyBorder="1" applyAlignment="1">
      <alignment horizontal="center"/>
    </xf>
    <xf numFmtId="0" fontId="19" fillId="7" borderId="3" xfId="0" applyFont="1" applyFill="1" applyBorder="1"/>
    <xf numFmtId="0" fontId="19" fillId="7" borderId="3" xfId="0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/>
    <xf numFmtId="0" fontId="19" fillId="2" borderId="3" xfId="4" applyFont="1" applyFill="1" applyBorder="1" applyAlignment="1">
      <alignment horizontal="center"/>
    </xf>
    <xf numFmtId="0" fontId="19" fillId="7" borderId="3" xfId="4" applyFont="1" applyFill="1" applyBorder="1"/>
    <xf numFmtId="0" fontId="20" fillId="7" borderId="3" xfId="4" applyFont="1" applyFill="1" applyBorder="1" applyAlignment="1">
      <alignment horizontal="center"/>
    </xf>
    <xf numFmtId="0" fontId="20" fillId="7" borderId="3" xfId="4" applyFont="1" applyFill="1" applyBorder="1" applyAlignment="1">
      <alignment horizontal="left"/>
    </xf>
    <xf numFmtId="0" fontId="20" fillId="0" borderId="3" xfId="4" applyFont="1" applyBorder="1" applyAlignment="1">
      <alignment horizontal="center"/>
    </xf>
    <xf numFmtId="0" fontId="20" fillId="0" borderId="3" xfId="4" applyFont="1" applyBorder="1" applyAlignment="1">
      <alignment horizontal="left"/>
    </xf>
    <xf numFmtId="0" fontId="17" fillId="6" borderId="3" xfId="0" applyFont="1" applyFill="1" applyBorder="1" applyAlignment="1">
      <alignment horizontal="left"/>
    </xf>
    <xf numFmtId="0" fontId="17" fillId="6" borderId="3" xfId="4" applyFont="1" applyFill="1" applyBorder="1" applyAlignment="1">
      <alignment horizontal="left"/>
    </xf>
    <xf numFmtId="166" fontId="0" fillId="4" borderId="19" xfId="1" applyNumberFormat="1" applyFont="1" applyFill="1" applyBorder="1" applyAlignment="1">
      <alignment horizontal="center"/>
    </xf>
    <xf numFmtId="166" fontId="7" fillId="4" borderId="19" xfId="1" applyNumberFormat="1" applyFont="1" applyFill="1" applyBorder="1"/>
    <xf numFmtId="166" fontId="7" fillId="4" borderId="12" xfId="1" applyNumberFormat="1" applyFont="1" applyFill="1" applyBorder="1"/>
    <xf numFmtId="0" fontId="24" fillId="0" borderId="0" xfId="0" applyFont="1"/>
    <xf numFmtId="166" fontId="24" fillId="0" borderId="0" xfId="1" applyNumberFormat="1" applyFont="1"/>
    <xf numFmtId="0" fontId="24" fillId="0" borderId="0" xfId="4" applyFont="1"/>
    <xf numFmtId="165" fontId="13" fillId="0" borderId="0" xfId="1" applyFont="1" applyFill="1" applyBorder="1"/>
    <xf numFmtId="166" fontId="0" fillId="0" borderId="0" xfId="1" applyNumberFormat="1" applyFont="1" applyFill="1" applyBorder="1"/>
    <xf numFmtId="165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6" fontId="2" fillId="2" borderId="3" xfId="1" applyNumberFormat="1" applyFont="1" applyFill="1" applyBorder="1" applyAlignment="1">
      <alignment horizontal="center"/>
    </xf>
    <xf numFmtId="166" fontId="0" fillId="4" borderId="33" xfId="1" applyNumberFormat="1" applyFont="1" applyFill="1" applyBorder="1" applyAlignment="1">
      <alignment horizontal="center"/>
    </xf>
    <xf numFmtId="166" fontId="0" fillId="2" borderId="33" xfId="1" applyNumberFormat="1" applyFont="1" applyFill="1" applyBorder="1" applyAlignment="1">
      <alignment horizontal="center"/>
    </xf>
    <xf numFmtId="166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6" fontId="7" fillId="2" borderId="17" xfId="1" applyNumberFormat="1" applyFont="1" applyFill="1" applyBorder="1" applyAlignment="1">
      <alignment horizontal="center"/>
    </xf>
    <xf numFmtId="166" fontId="7" fillId="0" borderId="36" xfId="1" applyNumberFormat="1" applyFont="1" applyFill="1" applyBorder="1" applyAlignment="1">
      <alignment horizontal="center"/>
    </xf>
    <xf numFmtId="14" fontId="0" fillId="0" borderId="14" xfId="3" applyNumberFormat="1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 wrapText="1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3" xfId="0" applyFill="1" applyBorder="1" applyAlignment="1">
      <alignment horizontal="center"/>
    </xf>
    <xf numFmtId="0" fontId="7" fillId="2" borderId="67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vertical="center"/>
    </xf>
    <xf numFmtId="166" fontId="0" fillId="0" borderId="42" xfId="1" applyNumberFormat="1" applyFont="1" applyFill="1" applyBorder="1" applyAlignment="1">
      <alignment vertical="center"/>
    </xf>
    <xf numFmtId="166" fontId="0" fillId="0" borderId="43" xfId="1" applyNumberFormat="1" applyFont="1" applyFill="1" applyBorder="1" applyAlignment="1">
      <alignment vertical="center"/>
    </xf>
    <xf numFmtId="166" fontId="0" fillId="0" borderId="44" xfId="1" applyNumberFormat="1" applyFont="1" applyFill="1" applyBorder="1" applyAlignment="1">
      <alignment vertical="center"/>
    </xf>
    <xf numFmtId="166" fontId="7" fillId="0" borderId="41" xfId="1" applyNumberFormat="1" applyFont="1" applyFill="1" applyBorder="1" applyAlignment="1">
      <alignment vertical="center"/>
    </xf>
    <xf numFmtId="166" fontId="7" fillId="0" borderId="44" xfId="1" applyNumberFormat="1" applyFont="1" applyFill="1" applyBorder="1" applyAlignment="1">
      <alignment vertical="center"/>
    </xf>
    <xf numFmtId="0" fontId="0" fillId="2" borderId="67" xfId="0" applyFill="1" applyBorder="1" applyAlignment="1">
      <alignment horizontal="center"/>
    </xf>
    <xf numFmtId="0" fontId="0" fillId="2" borderId="68" xfId="0" applyFill="1" applyBorder="1" applyAlignment="1">
      <alignment horizontal="center"/>
    </xf>
    <xf numFmtId="0" fontId="7" fillId="2" borderId="67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6" fontId="7" fillId="4" borderId="26" xfId="1" applyNumberFormat="1" applyFont="1" applyFill="1" applyBorder="1"/>
    <xf numFmtId="166" fontId="2" fillId="2" borderId="63" xfId="1" applyNumberFormat="1" applyFont="1" applyFill="1" applyBorder="1"/>
    <xf numFmtId="166" fontId="7" fillId="4" borderId="65" xfId="1" applyNumberFormat="1" applyFont="1" applyFill="1" applyBorder="1"/>
    <xf numFmtId="166" fontId="0" fillId="4" borderId="26" xfId="1" applyNumberFormat="1" applyFont="1" applyFill="1" applyBorder="1" applyAlignment="1">
      <alignment horizontal="center"/>
    </xf>
    <xf numFmtId="166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6" fontId="0" fillId="0" borderId="26" xfId="1" applyNumberFormat="1" applyFont="1" applyFill="1" applyBorder="1" applyAlignment="1">
      <alignment horizontal="center"/>
    </xf>
    <xf numFmtId="166" fontId="0" fillId="4" borderId="17" xfId="1" applyNumberFormat="1" applyFont="1" applyFill="1" applyBorder="1" applyAlignment="1">
      <alignment horizontal="center"/>
    </xf>
    <xf numFmtId="165" fontId="7" fillId="0" borderId="32" xfId="1" applyFont="1" applyFill="1" applyBorder="1"/>
    <xf numFmtId="166" fontId="0" fillId="2" borderId="9" xfId="1" applyNumberFormat="1" applyFont="1" applyFill="1" applyBorder="1"/>
    <xf numFmtId="166" fontId="0" fillId="2" borderId="26" xfId="1" applyNumberFormat="1" applyFont="1" applyFill="1" applyBorder="1"/>
    <xf numFmtId="166" fontId="0" fillId="0" borderId="26" xfId="1" applyNumberFormat="1" applyFont="1" applyBorder="1" applyAlignment="1">
      <alignment horizontal="center"/>
    </xf>
    <xf numFmtId="165" fontId="2" fillId="2" borderId="30" xfId="1" applyFont="1" applyFill="1" applyBorder="1"/>
    <xf numFmtId="166" fontId="0" fillId="0" borderId="18" xfId="1" applyNumberFormat="1" applyFont="1" applyBorder="1" applyAlignment="1">
      <alignment horizontal="center"/>
    </xf>
    <xf numFmtId="166" fontId="7" fillId="2" borderId="45" xfId="1" applyNumberFormat="1" applyFont="1" applyFill="1" applyBorder="1"/>
    <xf numFmtId="0" fontId="6" fillId="3" borderId="61" xfId="0" applyFont="1" applyFill="1" applyBorder="1" applyAlignment="1">
      <alignment horizontal="center"/>
    </xf>
    <xf numFmtId="166" fontId="7" fillId="2" borderId="9" xfId="1" applyNumberFormat="1" applyFont="1" applyFill="1" applyBorder="1"/>
    <xf numFmtId="166" fontId="7" fillId="2" borderId="26" xfId="1" applyNumberFormat="1" applyFont="1" applyFill="1" applyBorder="1"/>
    <xf numFmtId="166" fontId="5" fillId="2" borderId="30" xfId="1" applyNumberFormat="1" applyFont="1" applyFill="1" applyBorder="1" applyAlignment="1">
      <alignment vertical="center"/>
    </xf>
    <xf numFmtId="166" fontId="5" fillId="2" borderId="45" xfId="1" applyNumberFormat="1" applyFont="1" applyFill="1" applyBorder="1" applyAlignment="1">
      <alignment vertical="center"/>
    </xf>
    <xf numFmtId="166" fontId="7" fillId="2" borderId="8" xfId="1" applyNumberFormat="1" applyFont="1" applyFill="1" applyBorder="1"/>
    <xf numFmtId="166" fontId="0" fillId="0" borderId="13" xfId="1" applyNumberFormat="1" applyFont="1" applyBorder="1"/>
    <xf numFmtId="166" fontId="7" fillId="4" borderId="66" xfId="1" applyNumberFormat="1" applyFont="1" applyFill="1" applyBorder="1"/>
    <xf numFmtId="166" fontId="11" fillId="0" borderId="1" xfId="1" applyNumberFormat="1" applyFont="1" applyBorder="1" applyAlignment="1">
      <alignment vertical="center"/>
    </xf>
    <xf numFmtId="166" fontId="11" fillId="0" borderId="18" xfId="1" applyNumberFormat="1" applyFon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166" fontId="5" fillId="2" borderId="29" xfId="1" applyNumberFormat="1" applyFont="1" applyFill="1" applyBorder="1"/>
    <xf numFmtId="166" fontId="0" fillId="4" borderId="35" xfId="1" applyNumberFormat="1" applyFont="1" applyFill="1" applyBorder="1" applyAlignment="1">
      <alignment horizontal="center"/>
    </xf>
    <xf numFmtId="166" fontId="0" fillId="4" borderId="34" xfId="1" applyNumberFormat="1" applyFont="1" applyFill="1" applyBorder="1" applyAlignment="1">
      <alignment horizontal="center"/>
    </xf>
    <xf numFmtId="166" fontId="0" fillId="0" borderId="36" xfId="1" applyNumberFormat="1" applyFont="1" applyFill="1" applyBorder="1" applyAlignment="1">
      <alignment horizontal="center"/>
    </xf>
    <xf numFmtId="166" fontId="0" fillId="0" borderId="35" xfId="1" applyNumberFormat="1" applyFont="1" applyFill="1" applyBorder="1" applyAlignment="1">
      <alignment horizontal="center"/>
    </xf>
    <xf numFmtId="166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5" fontId="2" fillId="2" borderId="7" xfId="1" applyFont="1" applyFill="1" applyBorder="1" applyAlignment="1">
      <alignment horizontal="center"/>
    </xf>
    <xf numFmtId="166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6" fontId="7" fillId="0" borderId="32" xfId="6" applyNumberFormat="1" applyFont="1" applyFill="1" applyBorder="1" applyAlignment="1">
      <alignment horizontal="center"/>
    </xf>
    <xf numFmtId="166" fontId="0" fillId="2" borderId="19" xfId="1" applyNumberFormat="1" applyFont="1" applyFill="1" applyBorder="1" applyAlignment="1">
      <alignment horizontal="center"/>
    </xf>
    <xf numFmtId="166" fontId="7" fillId="0" borderId="32" xfId="1" applyNumberFormat="1" applyFont="1" applyFill="1" applyBorder="1" applyAlignment="1">
      <alignment horizontal="center"/>
    </xf>
    <xf numFmtId="166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5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6" fontId="7" fillId="0" borderId="35" xfId="6" applyNumberFormat="1" applyFont="1" applyFill="1" applyBorder="1" applyAlignment="1">
      <alignment horizontal="center"/>
    </xf>
    <xf numFmtId="165" fontId="2" fillId="0" borderId="9" xfId="1" applyFont="1" applyFill="1" applyBorder="1" applyAlignment="1">
      <alignment horizontal="center"/>
    </xf>
    <xf numFmtId="166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6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5" fontId="2" fillId="2" borderId="6" xfId="1" applyFont="1" applyFill="1" applyBorder="1" applyAlignment="1">
      <alignment horizontal="center"/>
    </xf>
    <xf numFmtId="166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6" fontId="7" fillId="0" borderId="36" xfId="6" applyNumberFormat="1" applyFont="1" applyFill="1" applyBorder="1" applyAlignment="1">
      <alignment horizontal="center"/>
    </xf>
    <xf numFmtId="165" fontId="2" fillId="0" borderId="6" xfId="1" applyFont="1" applyFill="1" applyBorder="1" applyAlignment="1">
      <alignment horizontal="center"/>
    </xf>
    <xf numFmtId="166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6" fontId="2" fillId="2" borderId="1" xfId="1" applyNumberFormat="1" applyFont="1" applyFill="1" applyBorder="1" applyAlignment="1">
      <alignment horizontal="center"/>
    </xf>
    <xf numFmtId="9" fontId="7" fillId="2" borderId="61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6" fontId="7" fillId="0" borderId="34" xfId="6" applyNumberFormat="1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166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6" fontId="7" fillId="0" borderId="18" xfId="1" applyNumberFormat="1" applyFont="1" applyFill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165" fontId="5" fillId="2" borderId="7" xfId="1" applyFont="1" applyFill="1" applyBorder="1" applyAlignment="1">
      <alignment horizontal="center"/>
    </xf>
    <xf numFmtId="166" fontId="7" fillId="0" borderId="32" xfId="1" applyNumberFormat="1" applyFont="1" applyFill="1" applyBorder="1"/>
    <xf numFmtId="166" fontId="7" fillId="2" borderId="19" xfId="1" applyNumberFormat="1" applyFont="1" applyFill="1" applyBorder="1" applyAlignment="1">
      <alignment horizontal="center"/>
    </xf>
    <xf numFmtId="166" fontId="0" fillId="2" borderId="26" xfId="1" applyNumberFormat="1" applyFont="1" applyFill="1" applyBorder="1" applyAlignment="1">
      <alignment horizontal="center"/>
    </xf>
    <xf numFmtId="166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5" fontId="5" fillId="0" borderId="1" xfId="1" applyFont="1" applyFill="1" applyBorder="1" applyAlignment="1">
      <alignment horizontal="center"/>
    </xf>
    <xf numFmtId="9" fontId="7" fillId="0" borderId="61" xfId="2" applyFont="1" applyFill="1" applyBorder="1" applyAlignment="1">
      <alignment horizontal="center"/>
    </xf>
    <xf numFmtId="166" fontId="7" fillId="4" borderId="18" xfId="1" applyNumberFormat="1" applyFont="1" applyFill="1" applyBorder="1"/>
    <xf numFmtId="166" fontId="7" fillId="0" borderId="34" xfId="1" applyNumberFormat="1" applyFont="1" applyFill="1" applyBorder="1" applyAlignment="1">
      <alignment horizontal="center"/>
    </xf>
    <xf numFmtId="165" fontId="5" fillId="2" borderId="1" xfId="1" applyFont="1" applyFill="1" applyBorder="1" applyAlignment="1">
      <alignment horizontal="center"/>
    </xf>
    <xf numFmtId="165" fontId="5" fillId="2" borderId="9" xfId="1" applyFont="1" applyFill="1" applyBorder="1" applyAlignment="1">
      <alignment horizontal="center"/>
    </xf>
    <xf numFmtId="166" fontId="7" fillId="4" borderId="35" xfId="1" applyNumberFormat="1" applyFont="1" applyFill="1" applyBorder="1"/>
    <xf numFmtId="166" fontId="7" fillId="2" borderId="26" xfId="1" applyNumberFormat="1" applyFont="1" applyFill="1" applyBorder="1" applyAlignment="1">
      <alignment horizontal="center"/>
    </xf>
    <xf numFmtId="165" fontId="2" fillId="2" borderId="1" xfId="1" applyFont="1" applyFill="1" applyBorder="1" applyAlignment="1">
      <alignment horizontal="center"/>
    </xf>
    <xf numFmtId="166" fontId="5" fillId="2" borderId="17" xfId="1" applyNumberFormat="1" applyFont="1" applyFill="1" applyBorder="1" applyAlignment="1">
      <alignment horizontal="center" vertical="center"/>
    </xf>
    <xf numFmtId="166" fontId="7" fillId="2" borderId="18" xfId="1" applyNumberFormat="1" applyFont="1" applyFill="1" applyBorder="1" applyAlignment="1">
      <alignment horizontal="center"/>
    </xf>
    <xf numFmtId="166" fontId="0" fillId="0" borderId="36" xfId="6" applyNumberFormat="1" applyFont="1" applyFill="1" applyBorder="1" applyAlignment="1">
      <alignment horizontal="center"/>
    </xf>
    <xf numFmtId="166" fontId="7" fillId="4" borderId="34" xfId="1" applyNumberFormat="1" applyFont="1" applyFill="1" applyBorder="1"/>
    <xf numFmtId="166" fontId="7" fillId="0" borderId="31" xfId="1" applyNumberFormat="1" applyFont="1" applyFill="1" applyBorder="1" applyAlignment="1">
      <alignment horizontal="center" vertical="center"/>
    </xf>
    <xf numFmtId="166" fontId="7" fillId="0" borderId="61" xfId="1" applyNumberFormat="1" applyFont="1" applyFill="1" applyBorder="1" applyAlignment="1">
      <alignment horizontal="center" vertical="center"/>
    </xf>
    <xf numFmtId="166" fontId="11" fillId="0" borderId="18" xfId="1" applyNumberFormat="1" applyFont="1" applyBorder="1" applyAlignment="1">
      <alignment horizontal="center" vertical="center"/>
    </xf>
    <xf numFmtId="166" fontId="7" fillId="0" borderId="18" xfId="1" applyNumberFormat="1" applyFont="1" applyFill="1" applyBorder="1" applyAlignment="1">
      <alignment horizontal="center" vertical="center"/>
    </xf>
    <xf numFmtId="166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6" fontId="0" fillId="0" borderId="12" xfId="1" applyNumberFormat="1" applyFont="1" applyFill="1" applyBorder="1" applyAlignment="1">
      <alignment vertical="center"/>
    </xf>
    <xf numFmtId="166" fontId="0" fillId="0" borderId="17" xfId="1" applyNumberFormat="1" applyFont="1" applyFill="1" applyBorder="1" applyAlignment="1">
      <alignment vertical="center"/>
    </xf>
    <xf numFmtId="166" fontId="0" fillId="0" borderId="45" xfId="1" applyNumberFormat="1" applyFont="1" applyFill="1" applyBorder="1" applyAlignment="1">
      <alignment vertical="center"/>
    </xf>
    <xf numFmtId="166" fontId="0" fillId="0" borderId="23" xfId="1" applyNumberFormat="1" applyFont="1" applyFill="1" applyBorder="1" applyAlignment="1">
      <alignment vertical="center"/>
    </xf>
    <xf numFmtId="166" fontId="7" fillId="0" borderId="13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1" fillId="0" borderId="6" xfId="0" applyFont="1" applyBorder="1" applyAlignment="1">
      <alignment vertical="center"/>
    </xf>
    <xf numFmtId="166" fontId="7" fillId="0" borderId="56" xfId="1" applyNumberFormat="1" applyFont="1" applyFill="1" applyBorder="1" applyAlignment="1">
      <alignment vertical="center"/>
    </xf>
    <xf numFmtId="166" fontId="0" fillId="0" borderId="38" xfId="1" applyNumberFormat="1" applyFont="1" applyFill="1" applyBorder="1" applyAlignment="1">
      <alignment horizontal="center" vertical="center"/>
    </xf>
    <xf numFmtId="166" fontId="0" fillId="0" borderId="68" xfId="1" applyNumberFormat="1" applyFont="1" applyFill="1" applyBorder="1" applyAlignment="1">
      <alignment horizontal="center" vertical="center"/>
    </xf>
    <xf numFmtId="166" fontId="7" fillId="0" borderId="38" xfId="1" applyNumberFormat="1" applyFont="1" applyFill="1" applyBorder="1" applyAlignment="1">
      <alignment vertical="center"/>
    </xf>
    <xf numFmtId="166" fontId="7" fillId="0" borderId="68" xfId="1" applyNumberFormat="1" applyFont="1" applyFill="1" applyBorder="1" applyAlignment="1">
      <alignment vertical="center"/>
    </xf>
    <xf numFmtId="166" fontId="7" fillId="0" borderId="57" xfId="1" applyNumberFormat="1" applyFont="1" applyFill="1" applyBorder="1" applyAlignment="1">
      <alignment vertical="center"/>
    </xf>
    <xf numFmtId="166" fontId="7" fillId="0" borderId="39" xfId="1" applyNumberFormat="1" applyFont="1" applyFill="1" applyBorder="1" applyAlignment="1">
      <alignment vertical="center"/>
    </xf>
    <xf numFmtId="0" fontId="7" fillId="0" borderId="9" xfId="0" applyFont="1" applyBorder="1"/>
    <xf numFmtId="166" fontId="2" fillId="0" borderId="51" xfId="0" applyNumberFormat="1" applyFont="1" applyBorder="1" applyAlignment="1">
      <alignment horizontal="center"/>
    </xf>
    <xf numFmtId="166" fontId="0" fillId="2" borderId="17" xfId="1" applyNumberFormat="1" applyFont="1" applyFill="1" applyBorder="1" applyAlignment="1">
      <alignment horizontal="center"/>
    </xf>
    <xf numFmtId="166" fontId="7" fillId="2" borderId="65" xfId="1" applyNumberFormat="1" applyFont="1" applyFill="1" applyBorder="1"/>
    <xf numFmtId="166" fontId="2" fillId="2" borderId="3" xfId="0" applyNumberFormat="1" applyFont="1" applyFill="1" applyBorder="1" applyAlignment="1">
      <alignment horizontal="center"/>
    </xf>
    <xf numFmtId="166" fontId="7" fillId="2" borderId="32" xfId="1" applyNumberFormat="1" applyFont="1" applyFill="1" applyBorder="1"/>
    <xf numFmtId="166" fontId="7" fillId="0" borderId="69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6" fontId="5" fillId="2" borderId="8" xfId="1" applyNumberFormat="1" applyFont="1" applyFill="1" applyBorder="1"/>
    <xf numFmtId="166" fontId="0" fillId="2" borderId="65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5" fontId="0" fillId="0" borderId="0" xfId="1" applyFont="1"/>
    <xf numFmtId="0" fontId="7" fillId="2" borderId="63" xfId="0" applyFont="1" applyFill="1" applyBorder="1"/>
    <xf numFmtId="0" fontId="26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166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5" fontId="5" fillId="2" borderId="0" xfId="1" applyFont="1" applyFill="1" applyBorder="1" applyAlignment="1">
      <alignment horizontal="center"/>
    </xf>
    <xf numFmtId="166" fontId="7" fillId="0" borderId="0" xfId="1" applyNumberFormat="1" applyFont="1" applyFill="1" applyBorder="1" applyAlignment="1">
      <alignment horizontal="center"/>
    </xf>
    <xf numFmtId="166" fontId="7" fillId="2" borderId="0" xfId="1" applyNumberFormat="1" applyFont="1" applyFill="1" applyBorder="1" applyAlignment="1">
      <alignment horizontal="center"/>
    </xf>
    <xf numFmtId="165" fontId="0" fillId="0" borderId="0" xfId="1" applyFont="1" applyFill="1" applyBorder="1" applyAlignment="1">
      <alignment horizontal="center"/>
    </xf>
    <xf numFmtId="166" fontId="7" fillId="4" borderId="3" xfId="1" applyNumberFormat="1" applyFont="1" applyFill="1" applyBorder="1"/>
    <xf numFmtId="166" fontId="0" fillId="4" borderId="3" xfId="0" applyNumberFormat="1" applyFill="1" applyBorder="1"/>
    <xf numFmtId="165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6" fontId="7" fillId="0" borderId="3" xfId="6" applyNumberFormat="1" applyFont="1" applyFill="1" applyBorder="1" applyAlignment="1">
      <alignment horizontal="center"/>
    </xf>
    <xf numFmtId="166" fontId="7" fillId="2" borderId="3" xfId="1" applyNumberFormat="1" applyFont="1" applyFill="1" applyBorder="1" applyAlignment="1">
      <alignment horizontal="center"/>
    </xf>
    <xf numFmtId="166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6" fontId="2" fillId="0" borderId="3" xfId="1" applyNumberFormat="1" applyFont="1" applyBorder="1" applyAlignment="1">
      <alignment horizontal="left"/>
    </xf>
    <xf numFmtId="166" fontId="2" fillId="0" borderId="3" xfId="1" applyNumberFormat="1" applyFont="1" applyBorder="1"/>
    <xf numFmtId="166" fontId="27" fillId="0" borderId="3" xfId="1" applyNumberFormat="1" applyFont="1" applyBorder="1" applyAlignment="1">
      <alignment vertical="center"/>
    </xf>
    <xf numFmtId="166" fontId="28" fillId="0" borderId="3" xfId="1" applyNumberFormat="1" applyFont="1" applyBorder="1" applyAlignment="1">
      <alignment vertical="center"/>
    </xf>
    <xf numFmtId="166" fontId="28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1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6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6" fontId="2" fillId="0" borderId="3" xfId="0" applyNumberFormat="1" applyFont="1" applyBorder="1" applyAlignment="1">
      <alignment vertical="center"/>
    </xf>
    <xf numFmtId="0" fontId="0" fillId="0" borderId="4" xfId="0" applyBorder="1"/>
    <xf numFmtId="0" fontId="0" fillId="0" borderId="5" xfId="0" applyBorder="1"/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6" fontId="24" fillId="0" borderId="3" xfId="1" applyNumberFormat="1" applyFont="1" applyBorder="1"/>
    <xf numFmtId="9" fontId="0" fillId="0" borderId="0" xfId="0" applyNumberFormat="1"/>
    <xf numFmtId="166" fontId="0" fillId="2" borderId="3" xfId="0" applyNumberFormat="1" applyFill="1" applyBorder="1"/>
    <xf numFmtId="0" fontId="24" fillId="0" borderId="3" xfId="0" applyFont="1" applyBorder="1"/>
    <xf numFmtId="14" fontId="0" fillId="0" borderId="0" xfId="0" applyNumberFormat="1" applyAlignment="1">
      <alignment horizontal="center" vertical="center"/>
    </xf>
    <xf numFmtId="166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6" fontId="2" fillId="4" borderId="6" xfId="0" applyNumberFormat="1" applyFont="1" applyFill="1" applyBorder="1" applyAlignment="1">
      <alignment horizontal="center"/>
    </xf>
    <xf numFmtId="166" fontId="5" fillId="0" borderId="3" xfId="1" applyNumberFormat="1" applyFont="1" applyFill="1" applyBorder="1"/>
    <xf numFmtId="166" fontId="5" fillId="0" borderId="9" xfId="1" applyNumberFormat="1" applyFont="1" applyFill="1" applyBorder="1"/>
    <xf numFmtId="166" fontId="5" fillId="0" borderId="1" xfId="1" applyNumberFormat="1" applyFont="1" applyFill="1" applyBorder="1"/>
    <xf numFmtId="166" fontId="5" fillId="0" borderId="6" xfId="1" applyNumberFormat="1" applyFont="1" applyFill="1" applyBorder="1"/>
    <xf numFmtId="166" fontId="2" fillId="0" borderId="3" xfId="1" applyNumberFormat="1" applyFont="1" applyFill="1" applyBorder="1"/>
    <xf numFmtId="166" fontId="2" fillId="0" borderId="1" xfId="1" applyNumberFormat="1" applyFont="1" applyFill="1" applyBorder="1"/>
    <xf numFmtId="165" fontId="0" fillId="0" borderId="0" xfId="0" applyNumberFormat="1"/>
    <xf numFmtId="166" fontId="0" fillId="4" borderId="0" xfId="0" applyNumberFormat="1" applyFill="1"/>
    <xf numFmtId="166" fontId="28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1" fillId="0" borderId="33" xfId="0" applyFont="1" applyBorder="1" applyAlignment="1">
      <alignment vertical="center"/>
    </xf>
    <xf numFmtId="166" fontId="0" fillId="2" borderId="35" xfId="1" applyNumberFormat="1" applyFont="1" applyFill="1" applyBorder="1"/>
    <xf numFmtId="166" fontId="0" fillId="2" borderId="32" xfId="1" applyNumberFormat="1" applyFont="1" applyFill="1" applyBorder="1"/>
    <xf numFmtId="166" fontId="0" fillId="2" borderId="33" xfId="1" applyNumberFormat="1" applyFont="1" applyFill="1" applyBorder="1"/>
    <xf numFmtId="166" fontId="0" fillId="2" borderId="34" xfId="1" applyNumberFormat="1" applyFont="1" applyFill="1" applyBorder="1"/>
    <xf numFmtId="166" fontId="0" fillId="2" borderId="36" xfId="1" applyNumberFormat="1" applyFont="1" applyFill="1" applyBorder="1"/>
    <xf numFmtId="166" fontId="7" fillId="2" borderId="33" xfId="1" applyNumberFormat="1" applyFont="1" applyFill="1" applyBorder="1"/>
    <xf numFmtId="166" fontId="7" fillId="2" borderId="34" xfId="1" applyNumberFormat="1" applyFont="1" applyFill="1" applyBorder="1"/>
    <xf numFmtId="166" fontId="7" fillId="2" borderId="35" xfId="1" applyNumberFormat="1" applyFont="1" applyFill="1" applyBorder="1"/>
    <xf numFmtId="166" fontId="7" fillId="2" borderId="36" xfId="1" applyNumberFormat="1" applyFont="1" applyFill="1" applyBorder="1"/>
    <xf numFmtId="166" fontId="0" fillId="0" borderId="33" xfId="1" applyNumberFormat="1" applyFont="1" applyBorder="1" applyAlignment="1">
      <alignment horizontal="left"/>
    </xf>
    <xf numFmtId="166" fontId="11" fillId="0" borderId="33" xfId="1" applyNumberFormat="1" applyFont="1" applyBorder="1" applyAlignment="1">
      <alignment vertical="center"/>
    </xf>
    <xf numFmtId="166" fontId="11" fillId="0" borderId="34" xfId="1" applyNumberFormat="1" applyFont="1" applyBorder="1" applyAlignment="1">
      <alignment vertical="center"/>
    </xf>
    <xf numFmtId="166" fontId="7" fillId="2" borderId="63" xfId="1" applyNumberFormat="1" applyFont="1" applyFill="1" applyBorder="1"/>
    <xf numFmtId="166" fontId="26" fillId="0" borderId="1" xfId="1" applyNumberFormat="1" applyFont="1" applyBorder="1" applyAlignment="1">
      <alignment vertical="center"/>
    </xf>
    <xf numFmtId="166" fontId="26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6" fontId="7" fillId="2" borderId="6" xfId="1" applyNumberFormat="1" applyFont="1" applyFill="1" applyBorder="1"/>
    <xf numFmtId="166" fontId="0" fillId="2" borderId="28" xfId="1" applyNumberFormat="1" applyFont="1" applyFill="1" applyBorder="1"/>
    <xf numFmtId="166" fontId="2" fillId="0" borderId="28" xfId="1" applyNumberFormat="1" applyFont="1" applyFill="1" applyBorder="1"/>
    <xf numFmtId="166" fontId="2" fillId="2" borderId="28" xfId="1" applyNumberFormat="1" applyFont="1" applyFill="1" applyBorder="1"/>
    <xf numFmtId="166" fontId="0" fillId="2" borderId="21" xfId="1" applyNumberFormat="1" applyFont="1" applyFill="1" applyBorder="1"/>
    <xf numFmtId="166" fontId="2" fillId="2" borderId="21" xfId="1" applyNumberFormat="1" applyFont="1" applyFill="1" applyBorder="1"/>
    <xf numFmtId="166" fontId="0" fillId="2" borderId="48" xfId="1" applyNumberFormat="1" applyFont="1" applyFill="1" applyBorder="1"/>
    <xf numFmtId="166" fontId="0" fillId="2" borderId="46" xfId="1" applyNumberFormat="1" applyFont="1" applyFill="1" applyBorder="1"/>
    <xf numFmtId="166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6" fontId="5" fillId="2" borderId="36" xfId="1" applyNumberFormat="1" applyFont="1" applyFill="1" applyBorder="1" applyAlignment="1">
      <alignment vertical="center"/>
    </xf>
    <xf numFmtId="166" fontId="5" fillId="2" borderId="6" xfId="1" applyNumberFormat="1" applyFont="1" applyFill="1" applyBorder="1" applyAlignment="1">
      <alignment vertical="center"/>
    </xf>
    <xf numFmtId="166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6" fontId="7" fillId="0" borderId="36" xfId="1" applyNumberFormat="1" applyFont="1" applyBorder="1"/>
    <xf numFmtId="166" fontId="7" fillId="0" borderId="6" xfId="1" applyNumberFormat="1" applyFont="1" applyBorder="1"/>
    <xf numFmtId="166" fontId="5" fillId="0" borderId="6" xfId="1" applyNumberFormat="1" applyFont="1" applyBorder="1"/>
    <xf numFmtId="166" fontId="7" fillId="0" borderId="17" xfId="1" applyNumberFormat="1" applyFont="1" applyBorder="1"/>
    <xf numFmtId="0" fontId="11" fillId="0" borderId="18" xfId="0" applyFont="1" applyBorder="1" applyAlignment="1">
      <alignment vertical="center"/>
    </xf>
    <xf numFmtId="166" fontId="27" fillId="0" borderId="1" xfId="1" applyNumberFormat="1" applyFont="1" applyBorder="1" applyAlignment="1">
      <alignment vertical="center"/>
    </xf>
    <xf numFmtId="166" fontId="2" fillId="0" borderId="3" xfId="0" applyNumberFormat="1" applyFont="1" applyBorder="1"/>
    <xf numFmtId="0" fontId="7" fillId="2" borderId="68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62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6" fontId="2" fillId="2" borderId="48" xfId="1" applyNumberFormat="1" applyFont="1" applyFill="1" applyBorder="1"/>
    <xf numFmtId="166" fontId="2" fillId="2" borderId="46" xfId="1" applyNumberFormat="1" applyFont="1" applyFill="1" applyBorder="1"/>
    <xf numFmtId="166" fontId="2" fillId="2" borderId="47" xfId="1" applyNumberFormat="1" applyFont="1" applyFill="1" applyBorder="1"/>
    <xf numFmtId="166" fontId="2" fillId="2" borderId="49" xfId="1" applyNumberFormat="1" applyFont="1" applyFill="1" applyBorder="1"/>
    <xf numFmtId="166" fontId="2" fillId="2" borderId="61" xfId="1" applyNumberFormat="1" applyFont="1" applyFill="1" applyBorder="1"/>
    <xf numFmtId="166" fontId="5" fillId="2" borderId="47" xfId="1" applyNumberFormat="1" applyFont="1" applyFill="1" applyBorder="1"/>
    <xf numFmtId="166" fontId="5" fillId="2" borderId="10" xfId="1" applyNumberFormat="1" applyFont="1" applyFill="1" applyBorder="1"/>
    <xf numFmtId="166" fontId="5" fillId="2" borderId="46" xfId="1" applyNumberFormat="1" applyFont="1" applyFill="1" applyBorder="1"/>
    <xf numFmtId="166" fontId="5" fillId="2" borderId="61" xfId="1" applyNumberFormat="1" applyFont="1" applyFill="1" applyBorder="1"/>
    <xf numFmtId="166" fontId="5" fillId="2" borderId="48" xfId="1" applyNumberFormat="1" applyFont="1" applyFill="1" applyBorder="1"/>
    <xf numFmtId="166" fontId="5" fillId="2" borderId="49" xfId="1" applyNumberFormat="1" applyFont="1" applyFill="1" applyBorder="1"/>
    <xf numFmtId="165" fontId="2" fillId="2" borderId="49" xfId="1" applyFont="1" applyFill="1" applyBorder="1"/>
    <xf numFmtId="166" fontId="2" fillId="0" borderId="47" xfId="0" applyNumberFormat="1" applyFont="1" applyBorder="1" applyAlignment="1">
      <alignment horizontal="center"/>
    </xf>
    <xf numFmtId="166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30" fillId="10" borderId="3" xfId="0" applyFont="1" applyFill="1" applyBorder="1" applyAlignment="1">
      <alignment vertical="center" wrapText="1"/>
    </xf>
    <xf numFmtId="0" fontId="30" fillId="10" borderId="3" xfId="0" applyFont="1" applyFill="1" applyBorder="1" applyAlignment="1">
      <alignment horizontal="center" vertical="center" wrapText="1"/>
    </xf>
    <xf numFmtId="0" fontId="31" fillId="0" borderId="3" xfId="0" applyFont="1" applyBorder="1" applyAlignment="1">
      <alignment vertical="center" wrapText="1"/>
    </xf>
    <xf numFmtId="0" fontId="31" fillId="0" borderId="3" xfId="0" applyFont="1" applyBorder="1" applyAlignment="1">
      <alignment horizontal="center" vertical="center" wrapText="1"/>
    </xf>
    <xf numFmtId="166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3" xfId="0" applyNumberFormat="1" applyBorder="1"/>
    <xf numFmtId="0" fontId="17" fillId="5" borderId="33" xfId="0" applyFont="1" applyFill="1" applyBorder="1" applyAlignment="1">
      <alignment horizontal="left"/>
    </xf>
    <xf numFmtId="0" fontId="17" fillId="6" borderId="33" xfId="0" applyFont="1" applyFill="1" applyBorder="1" applyAlignment="1">
      <alignment horizontal="left"/>
    </xf>
    <xf numFmtId="0" fontId="17" fillId="6" borderId="33" xfId="4" applyFont="1" applyFill="1" applyBorder="1" applyAlignment="1">
      <alignment horizontal="left"/>
    </xf>
    <xf numFmtId="0" fontId="17" fillId="5" borderId="33" xfId="4" applyFont="1" applyFill="1" applyBorder="1" applyAlignment="1">
      <alignment horizontal="left"/>
    </xf>
    <xf numFmtId="0" fontId="24" fillId="0" borderId="3" xfId="4" applyFont="1" applyBorder="1"/>
    <xf numFmtId="0" fontId="2" fillId="0" borderId="3" xfId="0" applyFont="1" applyBorder="1" applyAlignment="1">
      <alignment vertical="center"/>
    </xf>
    <xf numFmtId="166" fontId="4" fillId="0" borderId="0" xfId="0" applyNumberFormat="1" applyFont="1" applyAlignment="1">
      <alignment horizontal="center"/>
    </xf>
    <xf numFmtId="166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6" fontId="0" fillId="0" borderId="44" xfId="0" applyNumberFormat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166" fontId="0" fillId="0" borderId="43" xfId="0" applyNumberFormat="1" applyBorder="1" applyAlignment="1">
      <alignment horizontal="center" vertical="center"/>
    </xf>
    <xf numFmtId="166" fontId="0" fillId="0" borderId="45" xfId="0" applyNumberFormat="1" applyBorder="1" applyAlignment="1">
      <alignment horizontal="center" vertical="center"/>
    </xf>
    <xf numFmtId="166" fontId="2" fillId="0" borderId="54" xfId="0" applyNumberFormat="1" applyFont="1" applyBorder="1" applyAlignment="1">
      <alignment horizontal="center"/>
    </xf>
    <xf numFmtId="166" fontId="2" fillId="0" borderId="42" xfId="0" applyNumberFormat="1" applyFont="1" applyBorder="1" applyAlignment="1">
      <alignment horizontal="center"/>
    </xf>
    <xf numFmtId="166" fontId="2" fillId="0" borderId="45" xfId="0" applyNumberFormat="1" applyFont="1" applyBorder="1" applyAlignment="1">
      <alignment horizontal="center"/>
    </xf>
    <xf numFmtId="166" fontId="2" fillId="0" borderId="56" xfId="0" applyNumberFormat="1" applyFont="1" applyBorder="1" applyAlignment="1">
      <alignment horizontal="center"/>
    </xf>
    <xf numFmtId="166" fontId="2" fillId="0" borderId="59" xfId="0" applyNumberFormat="1" applyFont="1" applyBorder="1" applyAlignment="1">
      <alignment horizontal="center"/>
    </xf>
    <xf numFmtId="166" fontId="2" fillId="0" borderId="34" xfId="0" applyNumberFormat="1" applyFont="1" applyBorder="1" applyAlignment="1">
      <alignment horizontal="center"/>
    </xf>
    <xf numFmtId="166" fontId="0" fillId="0" borderId="51" xfId="1" applyNumberFormat="1" applyFont="1" applyBorder="1"/>
    <xf numFmtId="166" fontId="7" fillId="0" borderId="51" xfId="1" applyNumberFormat="1" applyFont="1" applyFill="1" applyBorder="1" applyAlignment="1">
      <alignment vertical="center"/>
    </xf>
    <xf numFmtId="166" fontId="7" fillId="0" borderId="58" xfId="1" applyNumberFormat="1" applyFont="1" applyFill="1" applyBorder="1" applyAlignment="1">
      <alignment vertical="center"/>
    </xf>
    <xf numFmtId="166" fontId="7" fillId="0" borderId="40" xfId="1" applyNumberFormat="1" applyFont="1" applyFill="1" applyBorder="1" applyAlignment="1">
      <alignment vertical="center"/>
    </xf>
    <xf numFmtId="166" fontId="0" fillId="0" borderId="58" xfId="1" applyNumberFormat="1" applyFont="1" applyFill="1" applyBorder="1" applyAlignment="1">
      <alignment vertical="center"/>
    </xf>
    <xf numFmtId="166" fontId="0" fillId="0" borderId="56" xfId="1" applyNumberFormat="1" applyFont="1" applyFill="1" applyBorder="1" applyAlignment="1">
      <alignment vertical="center"/>
    </xf>
    <xf numFmtId="166" fontId="0" fillId="0" borderId="38" xfId="1" applyNumberFormat="1" applyFont="1" applyBorder="1"/>
    <xf numFmtId="166" fontId="0" fillId="0" borderId="56" xfId="0" applyNumberFormat="1" applyBorder="1"/>
    <xf numFmtId="166" fontId="0" fillId="0" borderId="38" xfId="1" applyNumberFormat="1" applyFont="1" applyFill="1" applyBorder="1" applyAlignment="1">
      <alignment vertical="center"/>
    </xf>
    <xf numFmtId="166" fontId="7" fillId="0" borderId="59" xfId="1" applyNumberFormat="1" applyFont="1" applyFill="1" applyBorder="1" applyAlignment="1">
      <alignment vertical="center"/>
    </xf>
    <xf numFmtId="166" fontId="0" fillId="0" borderId="59" xfId="1" applyNumberFormat="1" applyFont="1" applyFill="1" applyBorder="1" applyAlignment="1">
      <alignment vertical="center"/>
    </xf>
    <xf numFmtId="166" fontId="0" fillId="0" borderId="68" xfId="1" applyNumberFormat="1" applyFont="1" applyBorder="1"/>
    <xf numFmtId="166" fontId="0" fillId="0" borderId="59" xfId="1" applyNumberFormat="1" applyFont="1" applyBorder="1"/>
    <xf numFmtId="166" fontId="0" fillId="0" borderId="44" xfId="1" applyNumberFormat="1" applyFont="1" applyBorder="1"/>
    <xf numFmtId="166" fontId="0" fillId="0" borderId="42" xfId="1" applyNumberFormat="1" applyFont="1" applyBorder="1"/>
    <xf numFmtId="166" fontId="7" fillId="0" borderId="17" xfId="1" applyNumberFormat="1" applyFont="1" applyFill="1" applyBorder="1" applyAlignment="1">
      <alignment vertical="center"/>
    </xf>
    <xf numFmtId="166" fontId="0" fillId="0" borderId="45" xfId="1" applyNumberFormat="1" applyFont="1" applyBorder="1"/>
    <xf numFmtId="166" fontId="0" fillId="0" borderId="40" xfId="1" applyNumberFormat="1" applyFont="1" applyFill="1" applyBorder="1" applyAlignment="1">
      <alignment vertical="center"/>
    </xf>
    <xf numFmtId="166" fontId="0" fillId="0" borderId="39" xfId="1" applyNumberFormat="1" applyFont="1" applyFill="1" applyBorder="1" applyAlignment="1">
      <alignment vertical="center"/>
    </xf>
    <xf numFmtId="166" fontId="0" fillId="0" borderId="41" xfId="1" applyNumberFormat="1" applyFont="1" applyBorder="1"/>
    <xf numFmtId="166" fontId="0" fillId="0" borderId="55" xfId="1" applyNumberFormat="1" applyFont="1" applyFill="1" applyBorder="1" applyAlignment="1">
      <alignment vertical="center"/>
    </xf>
    <xf numFmtId="166" fontId="0" fillId="0" borderId="37" xfId="1" applyNumberFormat="1" applyFont="1" applyFill="1" applyBorder="1" applyAlignment="1">
      <alignment vertical="center"/>
    </xf>
    <xf numFmtId="166" fontId="0" fillId="0" borderId="0" xfId="1" applyNumberFormat="1" applyFont="1" applyFill="1" applyBorder="1" applyAlignment="1">
      <alignment vertical="center"/>
    </xf>
    <xf numFmtId="166" fontId="0" fillId="0" borderId="60" xfId="1" applyNumberFormat="1" applyFont="1" applyFill="1" applyBorder="1" applyAlignment="1">
      <alignment vertical="center"/>
    </xf>
    <xf numFmtId="166" fontId="0" fillId="0" borderId="68" xfId="1" applyNumberFormat="1" applyFont="1" applyFill="1" applyBorder="1" applyAlignment="1">
      <alignment vertical="center"/>
    </xf>
    <xf numFmtId="166" fontId="7" fillId="0" borderId="53" xfId="1" applyNumberFormat="1" applyFont="1" applyFill="1" applyBorder="1" applyAlignment="1">
      <alignment vertical="center"/>
    </xf>
    <xf numFmtId="166" fontId="7" fillId="0" borderId="54" xfId="1" applyNumberFormat="1" applyFont="1" applyFill="1" applyBorder="1" applyAlignment="1">
      <alignment vertical="center"/>
    </xf>
    <xf numFmtId="166" fontId="0" fillId="0" borderId="43" xfId="1" applyNumberFormat="1" applyFont="1" applyBorder="1"/>
    <xf numFmtId="166" fontId="7" fillId="0" borderId="55" xfId="1" applyNumberFormat="1" applyFont="1" applyFill="1" applyBorder="1" applyAlignment="1">
      <alignment vertical="center"/>
    </xf>
    <xf numFmtId="166" fontId="7" fillId="0" borderId="37" xfId="1" applyNumberFormat="1" applyFont="1" applyFill="1" applyBorder="1" applyAlignment="1">
      <alignment vertical="center"/>
    </xf>
    <xf numFmtId="166" fontId="0" fillId="0" borderId="52" xfId="1" applyNumberFormat="1" applyFont="1" applyBorder="1"/>
    <xf numFmtId="166" fontId="0" fillId="0" borderId="59" xfId="0" applyNumberFormat="1" applyBorder="1"/>
    <xf numFmtId="166" fontId="0" fillId="0" borderId="58" xfId="1" applyNumberFormat="1" applyFont="1" applyFill="1" applyBorder="1"/>
    <xf numFmtId="166" fontId="5" fillId="0" borderId="38" xfId="1" applyNumberFormat="1" applyFont="1" applyFill="1" applyBorder="1"/>
    <xf numFmtId="166" fontId="0" fillId="0" borderId="56" xfId="1" applyNumberFormat="1" applyFont="1" applyFill="1" applyBorder="1"/>
    <xf numFmtId="166" fontId="0" fillId="0" borderId="42" xfId="0" applyNumberFormat="1" applyBorder="1"/>
    <xf numFmtId="166" fontId="5" fillId="0" borderId="68" xfId="1" applyNumberFormat="1" applyFont="1" applyFill="1" applyBorder="1"/>
    <xf numFmtId="166" fontId="0" fillId="0" borderId="59" xfId="1" applyNumberFormat="1" applyFont="1" applyFill="1" applyBorder="1"/>
    <xf numFmtId="166" fontId="0" fillId="0" borderId="39" xfId="1" applyNumberFormat="1" applyFont="1" applyFill="1" applyBorder="1"/>
    <xf numFmtId="166" fontId="0" fillId="0" borderId="45" xfId="0" applyNumberFormat="1" applyBorder="1"/>
    <xf numFmtId="0" fontId="0" fillId="0" borderId="2" xfId="0" applyBorder="1"/>
    <xf numFmtId="166" fontId="0" fillId="0" borderId="12" xfId="0" applyNumberFormat="1" applyBorder="1"/>
    <xf numFmtId="166" fontId="0" fillId="0" borderId="13" xfId="1" applyNumberFormat="1" applyFont="1" applyFill="1" applyBorder="1" applyAlignment="1">
      <alignment vertical="center"/>
    </xf>
    <xf numFmtId="166" fontId="0" fillId="0" borderId="17" xfId="0" applyNumberFormat="1" applyBorder="1"/>
    <xf numFmtId="166" fontId="0" fillId="0" borderId="3" xfId="1" applyNumberFormat="1" applyFont="1" applyFill="1" applyBorder="1"/>
    <xf numFmtId="16" fontId="0" fillId="0" borderId="0" xfId="0" applyNumberFormat="1"/>
    <xf numFmtId="166" fontId="0" fillId="2" borderId="40" xfId="1" applyNumberFormat="1" applyFont="1" applyFill="1" applyBorder="1"/>
    <xf numFmtId="166" fontId="0" fillId="2" borderId="37" xfId="1" applyNumberFormat="1" applyFont="1" applyFill="1" applyBorder="1"/>
    <xf numFmtId="166" fontId="0" fillId="2" borderId="20" xfId="1" applyNumberFormat="1" applyFont="1" applyFill="1" applyBorder="1"/>
    <xf numFmtId="0" fontId="6" fillId="3" borderId="74" xfId="0" applyFont="1" applyFill="1" applyBorder="1" applyAlignment="1">
      <alignment horizontal="center"/>
    </xf>
    <xf numFmtId="9" fontId="6" fillId="2" borderId="75" xfId="2" applyFont="1" applyFill="1" applyBorder="1" applyAlignment="1">
      <alignment horizontal="center"/>
    </xf>
    <xf numFmtId="166" fontId="6" fillId="3" borderId="76" xfId="1" applyNumberFormat="1" applyFont="1" applyFill="1" applyBorder="1" applyAlignment="1">
      <alignment horizontal="center"/>
    </xf>
    <xf numFmtId="0" fontId="6" fillId="3" borderId="76" xfId="0" applyFont="1" applyFill="1" applyBorder="1" applyAlignment="1">
      <alignment horizontal="center"/>
    </xf>
    <xf numFmtId="0" fontId="6" fillId="3" borderId="77" xfId="0" applyFont="1" applyFill="1" applyBorder="1" applyAlignment="1">
      <alignment horizontal="center"/>
    </xf>
    <xf numFmtId="9" fontId="6" fillId="2" borderId="73" xfId="2" applyFont="1" applyFill="1" applyBorder="1" applyAlignment="1">
      <alignment horizontal="center"/>
    </xf>
    <xf numFmtId="0" fontId="6" fillId="0" borderId="77" xfId="0" applyFont="1" applyBorder="1" applyAlignment="1">
      <alignment horizontal="center"/>
    </xf>
    <xf numFmtId="166" fontId="7" fillId="2" borderId="38" xfId="1" applyNumberFormat="1" applyFont="1" applyFill="1" applyBorder="1"/>
    <xf numFmtId="166" fontId="7" fillId="2" borderId="37" xfId="1" applyNumberFormat="1" applyFont="1" applyFill="1" applyBorder="1"/>
    <xf numFmtId="166" fontId="7" fillId="2" borderId="39" xfId="1" applyNumberFormat="1" applyFont="1" applyFill="1" applyBorder="1"/>
    <xf numFmtId="166" fontId="0" fillId="2" borderId="53" xfId="1" applyNumberFormat="1" applyFont="1" applyFill="1" applyBorder="1"/>
    <xf numFmtId="166" fontId="0" fillId="2" borderId="44" xfId="1" applyNumberFormat="1" applyFont="1" applyFill="1" applyBorder="1"/>
    <xf numFmtId="166" fontId="0" fillId="2" borderId="50" xfId="1" applyNumberFormat="1" applyFont="1" applyFill="1" applyBorder="1"/>
    <xf numFmtId="166" fontId="0" fillId="2" borderId="51" xfId="1" applyNumberFormat="1" applyFont="1" applyFill="1" applyBorder="1"/>
    <xf numFmtId="166" fontId="0" fillId="2" borderId="42" xfId="1" applyNumberFormat="1" applyFont="1" applyFill="1" applyBorder="1"/>
    <xf numFmtId="166" fontId="0" fillId="2" borderId="54" xfId="1" applyNumberFormat="1" applyFont="1" applyFill="1" applyBorder="1"/>
    <xf numFmtId="166" fontId="0" fillId="2" borderId="45" xfId="1" applyNumberFormat="1" applyFont="1" applyFill="1" applyBorder="1"/>
    <xf numFmtId="166" fontId="0" fillId="2" borderId="52" xfId="1" applyNumberFormat="1" applyFont="1" applyFill="1" applyBorder="1"/>
    <xf numFmtId="166" fontId="0" fillId="2" borderId="43" xfId="1" applyNumberFormat="1" applyFont="1" applyFill="1" applyBorder="1"/>
    <xf numFmtId="166" fontId="7" fillId="2" borderId="51" xfId="1" applyNumberFormat="1" applyFont="1" applyFill="1" applyBorder="1"/>
    <xf numFmtId="166" fontId="7" fillId="2" borderId="52" xfId="1" applyNumberFormat="1" applyFont="1" applyFill="1" applyBorder="1"/>
    <xf numFmtId="166" fontId="7" fillId="2" borderId="5" xfId="1" applyNumberFormat="1" applyFont="1" applyFill="1" applyBorder="1"/>
    <xf numFmtId="166" fontId="7" fillId="2" borderId="13" xfId="1" applyNumberFormat="1" applyFont="1" applyFill="1" applyBorder="1"/>
    <xf numFmtId="166" fontId="7" fillId="2" borderId="50" xfId="1" applyNumberFormat="1" applyFont="1" applyFill="1" applyBorder="1"/>
    <xf numFmtId="166" fontId="7" fillId="2" borderId="53" xfId="1" applyNumberFormat="1" applyFont="1" applyFill="1" applyBorder="1"/>
    <xf numFmtId="166" fontId="7" fillId="2" borderId="54" xfId="1" applyNumberFormat="1" applyFont="1" applyFill="1" applyBorder="1"/>
    <xf numFmtId="166" fontId="5" fillId="2" borderId="54" xfId="1" applyNumberFormat="1" applyFont="1" applyFill="1" applyBorder="1" applyAlignment="1">
      <alignment vertical="center"/>
    </xf>
    <xf numFmtId="166" fontId="7" fillId="2" borderId="4" xfId="1" applyNumberFormat="1" applyFont="1" applyFill="1" applyBorder="1"/>
    <xf numFmtId="166" fontId="7" fillId="2" borderId="23" xfId="1" applyNumberFormat="1" applyFont="1" applyFill="1" applyBorder="1"/>
    <xf numFmtId="166" fontId="0" fillId="0" borderId="51" xfId="1" applyNumberFormat="1" applyFont="1" applyBorder="1" applyAlignment="1">
      <alignment horizontal="left"/>
    </xf>
    <xf numFmtId="166" fontId="11" fillId="0" borderId="51" xfId="1" applyNumberFormat="1" applyFont="1" applyBorder="1" applyAlignment="1">
      <alignment vertical="center"/>
    </xf>
    <xf numFmtId="166" fontId="11" fillId="0" borderId="42" xfId="1" applyNumberFormat="1" applyFont="1" applyBorder="1" applyAlignment="1">
      <alignment vertical="center"/>
    </xf>
    <xf numFmtId="166" fontId="11" fillId="0" borderId="54" xfId="1" applyNumberFormat="1" applyFont="1" applyBorder="1" applyAlignment="1">
      <alignment vertical="center"/>
    </xf>
    <xf numFmtId="166" fontId="11" fillId="0" borderId="45" xfId="1" applyNumberFormat="1" applyFont="1" applyBorder="1" applyAlignment="1">
      <alignment vertical="center"/>
    </xf>
    <xf numFmtId="165" fontId="1" fillId="0" borderId="0" xfId="1" applyFont="1" applyBorder="1"/>
    <xf numFmtId="16" fontId="32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5" fontId="1" fillId="0" borderId="3" xfId="1" applyFont="1" applyFill="1" applyBorder="1" applyAlignment="1">
      <alignment horizontal="center"/>
    </xf>
    <xf numFmtId="166" fontId="1" fillId="0" borderId="3" xfId="1" applyNumberFormat="1" applyFont="1" applyBorder="1"/>
    <xf numFmtId="0" fontId="1" fillId="0" borderId="3" xfId="0" applyFont="1" applyBorder="1"/>
    <xf numFmtId="166" fontId="1" fillId="0" borderId="3" xfId="1" applyNumberFormat="1" applyFont="1" applyFill="1" applyBorder="1"/>
    <xf numFmtId="165" fontId="1" fillId="0" borderId="3" xfId="1" applyFont="1" applyFill="1" applyBorder="1"/>
    <xf numFmtId="165" fontId="1" fillId="0" borderId="3" xfId="1" applyFont="1" applyBorder="1"/>
    <xf numFmtId="165" fontId="7" fillId="0" borderId="3" xfId="1" applyFont="1" applyFill="1" applyBorder="1"/>
    <xf numFmtId="166" fontId="1" fillId="4" borderId="3" xfId="1" applyNumberFormat="1" applyFont="1" applyFill="1" applyBorder="1"/>
    <xf numFmtId="165" fontId="7" fillId="2" borderId="3" xfId="1" applyFont="1" applyFill="1" applyBorder="1"/>
    <xf numFmtId="165" fontId="1" fillId="0" borderId="3" xfId="1" applyFont="1" applyBorder="1" applyAlignment="1">
      <alignment horizontal="center"/>
    </xf>
    <xf numFmtId="166" fontId="1" fillId="0" borderId="0" xfId="1" applyNumberFormat="1" applyFont="1" applyBorder="1"/>
    <xf numFmtId="165" fontId="1" fillId="0" borderId="0" xfId="0" applyNumberFormat="1" applyFont="1"/>
    <xf numFmtId="165" fontId="1" fillId="0" borderId="3" xfId="1" applyFont="1" applyFill="1" applyBorder="1" applyAlignment="1">
      <alignment horizontal="right" vertical="center"/>
    </xf>
    <xf numFmtId="0" fontId="1" fillId="0" borderId="0" xfId="0" applyFont="1"/>
    <xf numFmtId="165" fontId="1" fillId="0" borderId="3" xfId="0" applyNumberFormat="1" applyFont="1" applyBorder="1"/>
    <xf numFmtId="165" fontId="1" fillId="0" borderId="20" xfId="1" applyFont="1" applyBorder="1"/>
    <xf numFmtId="0" fontId="1" fillId="0" borderId="20" xfId="0" applyFont="1" applyBorder="1"/>
    <xf numFmtId="165" fontId="1" fillId="0" borderId="0" xfId="1" applyFont="1"/>
    <xf numFmtId="166" fontId="1" fillId="0" borderId="0" xfId="1" applyNumberFormat="1" applyFont="1"/>
    <xf numFmtId="166" fontId="0" fillId="2" borderId="38" xfId="1" applyNumberFormat="1" applyFont="1" applyFill="1" applyBorder="1"/>
    <xf numFmtId="166" fontId="0" fillId="2" borderId="39" xfId="1" applyNumberFormat="1" applyFont="1" applyFill="1" applyBorder="1"/>
    <xf numFmtId="166" fontId="0" fillId="2" borderId="68" xfId="1" applyNumberFormat="1" applyFont="1" applyFill="1" applyBorder="1"/>
    <xf numFmtId="166" fontId="7" fillId="2" borderId="68" xfId="1" applyNumberFormat="1" applyFont="1" applyFill="1" applyBorder="1"/>
    <xf numFmtId="166" fontId="7" fillId="2" borderId="20" xfId="1" applyNumberFormat="1" applyFont="1" applyFill="1" applyBorder="1"/>
    <xf numFmtId="166" fontId="7" fillId="2" borderId="40" xfId="1" applyNumberFormat="1" applyFont="1" applyFill="1" applyBorder="1"/>
    <xf numFmtId="166" fontId="5" fillId="2" borderId="39" xfId="1" applyNumberFormat="1" applyFont="1" applyFill="1" applyBorder="1" applyAlignment="1">
      <alignment vertical="center"/>
    </xf>
    <xf numFmtId="166" fontId="7" fillId="2" borderId="0" xfId="1" applyNumberFormat="1" applyFont="1" applyFill="1" applyBorder="1"/>
    <xf numFmtId="166" fontId="0" fillId="0" borderId="38" xfId="1" applyNumberFormat="1" applyFont="1" applyBorder="1" applyAlignment="1">
      <alignment horizontal="left"/>
    </xf>
    <xf numFmtId="166" fontId="11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6" fontId="0" fillId="0" borderId="41" xfId="0" applyNumberFormat="1" applyBorder="1"/>
    <xf numFmtId="166" fontId="0" fillId="0" borderId="38" xfId="0" applyNumberFormat="1" applyBorder="1"/>
    <xf numFmtId="166" fontId="0" fillId="0" borderId="39" xfId="0" applyNumberFormat="1" applyBorder="1"/>
    <xf numFmtId="166" fontId="2" fillId="0" borderId="38" xfId="0" applyNumberFormat="1" applyFont="1" applyBorder="1" applyAlignment="1">
      <alignment horizontal="center"/>
    </xf>
    <xf numFmtId="166" fontId="2" fillId="0" borderId="39" xfId="0" applyNumberFormat="1" applyFont="1" applyBorder="1" applyAlignment="1">
      <alignment horizontal="center"/>
    </xf>
    <xf numFmtId="0" fontId="7" fillId="8" borderId="63" xfId="0" applyFont="1" applyFill="1" applyBorder="1" applyAlignment="1">
      <alignment horizontal="center" vertical="center"/>
    </xf>
    <xf numFmtId="166" fontId="0" fillId="0" borderId="55" xfId="1" applyNumberFormat="1" applyFont="1" applyFill="1" applyBorder="1"/>
    <xf numFmtId="166" fontId="0" fillId="0" borderId="57" xfId="1" applyNumberFormat="1" applyFont="1" applyFill="1" applyBorder="1"/>
    <xf numFmtId="166" fontId="0" fillId="0" borderId="44" xfId="1" applyNumberFormat="1" applyFont="1" applyFill="1" applyBorder="1"/>
    <xf numFmtId="166" fontId="0" fillId="0" borderId="42" xfId="1" applyNumberFormat="1" applyFont="1" applyFill="1" applyBorder="1"/>
    <xf numFmtId="166" fontId="0" fillId="0" borderId="45" xfId="1" applyNumberFormat="1" applyFont="1" applyFill="1" applyBorder="1"/>
    <xf numFmtId="166" fontId="0" fillId="0" borderId="43" xfId="1" applyNumberFormat="1" applyFont="1" applyFill="1" applyBorder="1"/>
    <xf numFmtId="166" fontId="0" fillId="0" borderId="0" xfId="1" applyNumberFormat="1" applyFont="1" applyFill="1"/>
    <xf numFmtId="166" fontId="9" fillId="0" borderId="40" xfId="1" applyNumberFormat="1" applyFont="1" applyFill="1" applyBorder="1" applyAlignment="1">
      <alignment vertical="center"/>
    </xf>
    <xf numFmtId="166" fontId="9" fillId="0" borderId="38" xfId="1" applyNumberFormat="1" applyFont="1" applyFill="1" applyBorder="1" applyAlignment="1">
      <alignment vertical="center"/>
    </xf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5" fontId="0" fillId="0" borderId="3" xfId="1" applyFont="1" applyBorder="1"/>
    <xf numFmtId="166" fontId="7" fillId="0" borderId="9" xfId="1" applyNumberFormat="1" applyFont="1" applyFill="1" applyBorder="1"/>
    <xf numFmtId="0" fontId="6" fillId="0" borderId="7" xfId="0" applyFont="1" applyBorder="1" applyAlignment="1">
      <alignment horizontal="center"/>
    </xf>
    <xf numFmtId="0" fontId="0" fillId="0" borderId="26" xfId="0" applyBorder="1" applyAlignment="1">
      <alignment horizontal="left"/>
    </xf>
    <xf numFmtId="166" fontId="0" fillId="0" borderId="35" xfId="1" applyNumberFormat="1" applyFont="1" applyBorder="1" applyAlignment="1">
      <alignment horizontal="left"/>
    </xf>
    <xf numFmtId="166" fontId="0" fillId="0" borderId="9" xfId="1" applyNumberFormat="1" applyFont="1" applyBorder="1" applyAlignment="1">
      <alignment horizontal="left"/>
    </xf>
    <xf numFmtId="166" fontId="2" fillId="0" borderId="9" xfId="1" applyNumberFormat="1" applyFont="1" applyBorder="1" applyAlignment="1">
      <alignment horizontal="left"/>
    </xf>
    <xf numFmtId="166" fontId="0" fillId="0" borderId="26" xfId="1" applyNumberFormat="1" applyFont="1" applyBorder="1" applyAlignment="1">
      <alignment horizontal="left"/>
    </xf>
    <xf numFmtId="166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6" fontId="0" fillId="0" borderId="40" xfId="1" applyNumberFormat="1" applyFont="1" applyBorder="1" applyAlignment="1">
      <alignment horizontal="left"/>
    </xf>
    <xf numFmtId="166" fontId="0" fillId="0" borderId="53" xfId="1" applyNumberFormat="1" applyFont="1" applyBorder="1" applyAlignment="1">
      <alignment horizontal="left"/>
    </xf>
    <xf numFmtId="166" fontId="0" fillId="0" borderId="44" xfId="1" applyNumberFormat="1" applyFont="1" applyBorder="1" applyAlignment="1">
      <alignment horizontal="left"/>
    </xf>
    <xf numFmtId="166" fontId="0" fillId="0" borderId="28" xfId="1" applyNumberFormat="1" applyFont="1" applyBorder="1" applyAlignment="1">
      <alignment horizontal="left"/>
    </xf>
    <xf numFmtId="166" fontId="2" fillId="0" borderId="28" xfId="0" applyNumberFormat="1" applyFont="1" applyBorder="1" applyAlignment="1">
      <alignment horizontal="center"/>
    </xf>
    <xf numFmtId="166" fontId="1" fillId="0" borderId="35" xfId="1" applyNumberFormat="1" applyFont="1" applyFill="1" applyBorder="1" applyAlignment="1">
      <alignment horizontal="center"/>
    </xf>
    <xf numFmtId="0" fontId="11" fillId="0" borderId="36" xfId="0" applyFont="1" applyBorder="1" applyAlignment="1">
      <alignment vertical="center"/>
    </xf>
    <xf numFmtId="166" fontId="11" fillId="0" borderId="39" xfId="1" applyNumberFormat="1" applyFont="1" applyBorder="1" applyAlignment="1">
      <alignment vertical="center"/>
    </xf>
    <xf numFmtId="166" fontId="11" fillId="0" borderId="6" xfId="1" applyNumberFormat="1" applyFont="1" applyBorder="1" applyAlignment="1">
      <alignment vertical="center"/>
    </xf>
    <xf numFmtId="166" fontId="11" fillId="0" borderId="17" xfId="1" applyNumberFormat="1" applyFont="1" applyBorder="1" applyAlignment="1">
      <alignment vertical="center"/>
    </xf>
    <xf numFmtId="166" fontId="0" fillId="0" borderId="36" xfId="1" applyNumberFormat="1" applyFont="1" applyBorder="1"/>
    <xf numFmtId="166" fontId="0" fillId="0" borderId="6" xfId="0" applyNumberFormat="1" applyBorder="1" applyAlignment="1">
      <alignment horizontal="center" vertical="center"/>
    </xf>
    <xf numFmtId="166" fontId="7" fillId="0" borderId="39" xfId="1" applyNumberFormat="1" applyFont="1" applyBorder="1"/>
    <xf numFmtId="166" fontId="7" fillId="0" borderId="54" xfId="1" applyNumberFormat="1" applyFont="1" applyBorder="1"/>
    <xf numFmtId="166" fontId="7" fillId="0" borderId="45" xfId="1" applyNumberFormat="1" applyFont="1" applyBorder="1"/>
    <xf numFmtId="166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6" fontId="0" fillId="0" borderId="1" xfId="0" applyNumberFormat="1" applyBorder="1"/>
    <xf numFmtId="166" fontId="7" fillId="0" borderId="1" xfId="0" applyNumberFormat="1" applyFont="1" applyBorder="1"/>
    <xf numFmtId="0" fontId="0" fillId="0" borderId="9" xfId="0" applyBorder="1" applyAlignment="1">
      <alignment horizontal="center"/>
    </xf>
    <xf numFmtId="166" fontId="0" fillId="4" borderId="9" xfId="0" applyNumberFormat="1" applyFill="1" applyBorder="1"/>
    <xf numFmtId="166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6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6" fontId="0" fillId="0" borderId="7" xfId="0" applyNumberFormat="1" applyBorder="1"/>
    <xf numFmtId="0" fontId="7" fillId="0" borderId="9" xfId="0" applyFont="1" applyBorder="1" applyAlignment="1">
      <alignment horizontal="center"/>
    </xf>
    <xf numFmtId="166" fontId="0" fillId="0" borderId="9" xfId="0" applyNumberFormat="1" applyBorder="1"/>
    <xf numFmtId="166" fontId="7" fillId="0" borderId="26" xfId="0" applyNumberFormat="1" applyFont="1" applyBorder="1"/>
    <xf numFmtId="166" fontId="0" fillId="0" borderId="6" xfId="0" applyNumberFormat="1" applyBorder="1"/>
    <xf numFmtId="166" fontId="7" fillId="0" borderId="17" xfId="0" applyNumberFormat="1" applyFont="1" applyBorder="1"/>
    <xf numFmtId="166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6" fontId="5" fillId="0" borderId="37" xfId="1" applyNumberFormat="1" applyFont="1" applyFill="1" applyBorder="1"/>
    <xf numFmtId="166" fontId="0" fillId="0" borderId="55" xfId="0" applyNumberFormat="1" applyBorder="1"/>
    <xf numFmtId="166" fontId="0" fillId="0" borderId="37" xfId="0" applyNumberFormat="1" applyBorder="1"/>
    <xf numFmtId="9" fontId="0" fillId="0" borderId="65" xfId="2" applyFont="1" applyBorder="1" applyAlignment="1">
      <alignment horizontal="center"/>
    </xf>
    <xf numFmtId="14" fontId="0" fillId="0" borderId="3" xfId="0" applyNumberFormat="1" applyBorder="1"/>
    <xf numFmtId="16" fontId="24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3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6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6" fontId="0" fillId="0" borderId="6" xfId="1" applyNumberFormat="1" applyFont="1" applyBorder="1"/>
    <xf numFmtId="166" fontId="0" fillId="0" borderId="7" xfId="1" applyNumberFormat="1" applyFont="1" applyBorder="1"/>
    <xf numFmtId="166" fontId="2" fillId="2" borderId="10" xfId="1" applyNumberFormat="1" applyFont="1" applyFill="1" applyBorder="1"/>
    <xf numFmtId="9" fontId="3" fillId="0" borderId="73" xfId="2" applyFont="1" applyBorder="1" applyAlignment="1">
      <alignment horizontal="center" vertical="center" wrapText="1"/>
    </xf>
    <xf numFmtId="9" fontId="3" fillId="0" borderId="22" xfId="2" applyFont="1" applyBorder="1" applyAlignment="1">
      <alignment horizontal="center" vertical="center" wrapText="1"/>
    </xf>
    <xf numFmtId="166" fontId="7" fillId="0" borderId="1" xfId="1" applyNumberFormat="1" applyFont="1" applyFill="1" applyBorder="1"/>
    <xf numFmtId="166" fontId="0" fillId="0" borderId="33" xfId="0" applyNumberFormat="1" applyBorder="1"/>
    <xf numFmtId="166" fontId="3" fillId="11" borderId="3" xfId="0" applyNumberFormat="1" applyFont="1" applyFill="1" applyBorder="1" applyAlignment="1">
      <alignment horizontal="center" vertical="center" wrapText="1"/>
    </xf>
    <xf numFmtId="166" fontId="0" fillId="2" borderId="0" xfId="1" applyNumberFormat="1" applyFont="1" applyFill="1" applyBorder="1"/>
    <xf numFmtId="166" fontId="0" fillId="2" borderId="63" xfId="1" applyNumberFormat="1" applyFont="1" applyFill="1" applyBorder="1"/>
    <xf numFmtId="9" fontId="7" fillId="2" borderId="21" xfId="2" applyFont="1" applyFill="1" applyBorder="1" applyAlignment="1">
      <alignment horizontal="center"/>
    </xf>
    <xf numFmtId="166" fontId="7" fillId="0" borderId="7" xfId="1" applyNumberFormat="1" applyFont="1" applyFill="1" applyBorder="1"/>
    <xf numFmtId="0" fontId="0" fillId="2" borderId="18" xfId="0" applyFill="1" applyBorder="1"/>
    <xf numFmtId="166" fontId="0" fillId="0" borderId="9" xfId="1" applyNumberFormat="1" applyFont="1" applyBorder="1"/>
    <xf numFmtId="166" fontId="0" fillId="0" borderId="26" xfId="1" applyNumberFormat="1" applyFont="1" applyBorder="1"/>
    <xf numFmtId="166" fontId="0" fillId="0" borderId="17" xfId="1" applyNumberFormat="1" applyFont="1" applyBorder="1"/>
    <xf numFmtId="166" fontId="0" fillId="4" borderId="70" xfId="1" applyNumberFormat="1" applyFont="1" applyFill="1" applyBorder="1" applyAlignment="1">
      <alignment horizontal="center"/>
    </xf>
    <xf numFmtId="165" fontId="18" fillId="6" borderId="33" xfId="1" applyFont="1" applyFill="1" applyBorder="1" applyAlignment="1">
      <alignment horizontal="center" vertical="center" wrapText="1"/>
    </xf>
    <xf numFmtId="3" fontId="20" fillId="0" borderId="0" xfId="4" applyNumberFormat="1" applyFont="1" applyAlignment="1">
      <alignment horizontal="right" indent="2"/>
    </xf>
    <xf numFmtId="43" fontId="12" fillId="0" borderId="0" xfId="3" applyFont="1" applyFill="1" applyBorder="1" applyAlignment="1">
      <alignment horizontal="left"/>
    </xf>
    <xf numFmtId="166" fontId="20" fillId="0" borderId="0" xfId="1" applyNumberFormat="1" applyFont="1" applyFill="1" applyBorder="1" applyAlignment="1">
      <alignment horizontal="right" indent="2"/>
    </xf>
    <xf numFmtId="165" fontId="20" fillId="0" borderId="33" xfId="1" applyFont="1" applyBorder="1" applyAlignment="1">
      <alignment horizontal="right" indent="2"/>
    </xf>
    <xf numFmtId="9" fontId="18" fillId="6" borderId="29" xfId="2" applyFont="1" applyFill="1" applyBorder="1" applyAlignment="1">
      <alignment horizontal="center" vertical="center" wrapText="1"/>
    </xf>
    <xf numFmtId="167" fontId="24" fillId="0" borderId="0" xfId="2" applyNumberFormat="1" applyFont="1" applyBorder="1"/>
    <xf numFmtId="166" fontId="0" fillId="0" borderId="39" xfId="1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6" fontId="0" fillId="2" borderId="0" xfId="0" applyNumberFormat="1" applyFill="1" applyAlignment="1">
      <alignment vertical="center"/>
    </xf>
    <xf numFmtId="166" fontId="0" fillId="0" borderId="53" xfId="1" applyNumberFormat="1" applyFont="1" applyFill="1" applyBorder="1" applyAlignment="1">
      <alignment vertical="center"/>
    </xf>
    <xf numFmtId="166" fontId="0" fillId="0" borderId="51" xfId="1" applyNumberFormat="1" applyFont="1" applyFill="1" applyBorder="1" applyAlignment="1">
      <alignment vertical="center"/>
    </xf>
    <xf numFmtId="166" fontId="0" fillId="0" borderId="54" xfId="1" applyNumberFormat="1" applyFont="1" applyFill="1" applyBorder="1" applyAlignment="1">
      <alignment vertical="center"/>
    </xf>
    <xf numFmtId="166" fontId="0" fillId="0" borderId="50" xfId="1" applyNumberFormat="1" applyFont="1" applyFill="1" applyBorder="1" applyAlignment="1">
      <alignment vertical="center"/>
    </xf>
    <xf numFmtId="166" fontId="7" fillId="0" borderId="50" xfId="1" applyNumberFormat="1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166" fontId="7" fillId="0" borderId="52" xfId="1" applyNumberFormat="1" applyFont="1" applyFill="1" applyBorder="1" applyAlignment="1">
      <alignment vertical="center"/>
    </xf>
    <xf numFmtId="166" fontId="0" fillId="0" borderId="51" xfId="0" applyNumberFormat="1" applyBorder="1" applyAlignment="1">
      <alignment vertical="center"/>
    </xf>
    <xf numFmtId="166" fontId="0" fillId="0" borderId="56" xfId="0" applyNumberFormat="1" applyBorder="1" applyAlignment="1">
      <alignment vertical="center"/>
    </xf>
    <xf numFmtId="166" fontId="7" fillId="0" borderId="5" xfId="1" applyNumberFormat="1" applyFont="1" applyFill="1" applyBorder="1" applyAlignment="1">
      <alignment vertical="center"/>
    </xf>
    <xf numFmtId="166" fontId="0" fillId="0" borderId="50" xfId="0" applyNumberFormat="1" applyBorder="1" applyAlignment="1">
      <alignment horizontal="center" vertical="center"/>
    </xf>
    <xf numFmtId="166" fontId="0" fillId="0" borderId="55" xfId="1" applyNumberFormat="1" applyFont="1" applyFill="1" applyBorder="1" applyAlignment="1">
      <alignment horizontal="center" vertical="center"/>
    </xf>
    <xf numFmtId="166" fontId="0" fillId="0" borderId="51" xfId="0" applyNumberFormat="1" applyBorder="1" applyAlignment="1">
      <alignment horizontal="center" vertical="center"/>
    </xf>
    <xf numFmtId="166" fontId="0" fillId="0" borderId="56" xfId="1" applyNumberFormat="1" applyFont="1" applyFill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166" fontId="0" fillId="0" borderId="52" xfId="1" applyNumberFormat="1" applyFont="1" applyFill="1" applyBorder="1" applyAlignment="1">
      <alignment vertical="center"/>
    </xf>
    <xf numFmtId="9" fontId="0" fillId="0" borderId="59" xfId="2" applyFont="1" applyBorder="1" applyAlignment="1">
      <alignment horizontal="center"/>
    </xf>
    <xf numFmtId="9" fontId="0" fillId="0" borderId="45" xfId="2" applyFont="1" applyBorder="1" applyAlignment="1">
      <alignment horizontal="center"/>
    </xf>
    <xf numFmtId="0" fontId="34" fillId="2" borderId="15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43" fontId="0" fillId="2" borderId="0" xfId="3" applyFont="1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0" fontId="0" fillId="2" borderId="15" xfId="0" applyFill="1" applyBorder="1" applyAlignment="1">
      <alignment vertical="center"/>
    </xf>
    <xf numFmtId="43" fontId="0" fillId="2" borderId="15" xfId="3" applyFont="1" applyFill="1" applyBorder="1" applyAlignment="1">
      <alignment vertical="center"/>
    </xf>
    <xf numFmtId="9" fontId="0" fillId="2" borderId="15" xfId="2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right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vertical="center"/>
    </xf>
    <xf numFmtId="168" fontId="0" fillId="2" borderId="0" xfId="3" applyNumberFormat="1" applyFont="1" applyFill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3" xfId="0" applyFont="1" applyFill="1" applyBorder="1" applyAlignment="1">
      <alignment vertical="center"/>
    </xf>
    <xf numFmtId="166" fontId="7" fillId="0" borderId="3" xfId="1" applyNumberFormat="1" applyFont="1" applyFill="1" applyBorder="1" applyAlignment="1">
      <alignment vertical="center"/>
    </xf>
    <xf numFmtId="166" fontId="0" fillId="2" borderId="60" xfId="1" applyNumberFormat="1" applyFont="1" applyFill="1" applyBorder="1" applyAlignment="1">
      <alignment vertical="center"/>
    </xf>
    <xf numFmtId="166" fontId="0" fillId="2" borderId="72" xfId="1" applyNumberFormat="1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78" xfId="0" applyFont="1" applyFill="1" applyBorder="1" applyAlignment="1">
      <alignment horizontal="center" vertical="center"/>
    </xf>
    <xf numFmtId="0" fontId="7" fillId="2" borderId="50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0" fillId="2" borderId="11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72" xfId="0" applyFont="1" applyFill="1" applyBorder="1" applyAlignment="1">
      <alignment horizontal="center" vertical="center" wrapText="1"/>
    </xf>
    <xf numFmtId="10" fontId="3" fillId="0" borderId="59" xfId="0" applyNumberFormat="1" applyFont="1" applyBorder="1" applyAlignment="1">
      <alignment horizontal="center" wrapText="1"/>
    </xf>
    <xf numFmtId="9" fontId="3" fillId="0" borderId="5" xfId="0" applyNumberFormat="1" applyFont="1" applyBorder="1" applyAlignment="1">
      <alignment horizontal="center" wrapText="1"/>
    </xf>
    <xf numFmtId="167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9" fontId="3" fillId="0" borderId="9" xfId="2" applyFont="1" applyBorder="1" applyAlignment="1">
      <alignment horizontal="center" vertical="center" wrapText="1"/>
    </xf>
    <xf numFmtId="166" fontId="3" fillId="6" borderId="9" xfId="0" applyNumberFormat="1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7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8" borderId="47" xfId="0" applyFont="1" applyFill="1" applyBorder="1" applyAlignment="1">
      <alignment horizontal="center" vertical="center"/>
    </xf>
    <xf numFmtId="9" fontId="0" fillId="0" borderId="64" xfId="2" applyFont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2" borderId="49" xfId="0" applyFont="1" applyFill="1" applyBorder="1" applyAlignment="1">
      <alignment horizontal="center"/>
    </xf>
    <xf numFmtId="166" fontId="0" fillId="2" borderId="0" xfId="1" applyNumberFormat="1" applyFont="1" applyFill="1" applyAlignment="1">
      <alignment vertical="center"/>
    </xf>
    <xf numFmtId="166" fontId="34" fillId="2" borderId="15" xfId="1" applyNumberFormat="1" applyFont="1" applyFill="1" applyBorder="1" applyAlignment="1">
      <alignment horizontal="center" vertical="center"/>
    </xf>
    <xf numFmtId="166" fontId="0" fillId="2" borderId="51" xfId="1" applyNumberFormat="1" applyFont="1" applyFill="1" applyBorder="1" applyAlignment="1">
      <alignment horizontal="center" vertical="center"/>
    </xf>
    <xf numFmtId="166" fontId="0" fillId="2" borderId="53" xfId="1" applyNumberFormat="1" applyFont="1" applyFill="1" applyBorder="1" applyAlignment="1">
      <alignment horizontal="center" vertical="center"/>
    </xf>
    <xf numFmtId="166" fontId="0" fillId="2" borderId="51" xfId="1" applyNumberFormat="1" applyFont="1" applyFill="1" applyBorder="1" applyAlignment="1">
      <alignment vertical="center"/>
    </xf>
    <xf numFmtId="166" fontId="0" fillId="2" borderId="54" xfId="1" applyNumberFormat="1" applyFont="1" applyFill="1" applyBorder="1" applyAlignment="1">
      <alignment vertical="center"/>
    </xf>
    <xf numFmtId="167" fontId="3" fillId="0" borderId="22" xfId="2" applyNumberFormat="1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6" fontId="3" fillId="4" borderId="71" xfId="0" applyNumberFormat="1" applyFont="1" applyFill="1" applyBorder="1" applyAlignment="1">
      <alignment horizontal="center" vertical="center" wrapText="1"/>
    </xf>
    <xf numFmtId="166" fontId="3" fillId="6" borderId="71" xfId="0" applyNumberFormat="1" applyFont="1" applyFill="1" applyBorder="1" applyAlignment="1">
      <alignment horizontal="center" vertical="center" wrapText="1"/>
    </xf>
    <xf numFmtId="166" fontId="6" fillId="6" borderId="24" xfId="0" applyNumberFormat="1" applyFont="1" applyFill="1" applyBorder="1" applyAlignment="1">
      <alignment horizontal="center" vertical="center" wrapText="1"/>
    </xf>
    <xf numFmtId="0" fontId="3" fillId="6" borderId="71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vertical="center"/>
    </xf>
    <xf numFmtId="166" fontId="0" fillId="2" borderId="7" xfId="1" applyNumberFormat="1" applyFont="1" applyFill="1" applyBorder="1" applyAlignment="1">
      <alignment vertical="center"/>
    </xf>
    <xf numFmtId="166" fontId="0" fillId="2" borderId="3" xfId="1" applyNumberFormat="1" applyFont="1" applyFill="1" applyBorder="1" applyAlignment="1">
      <alignment vertical="center"/>
    </xf>
    <xf numFmtId="166" fontId="0" fillId="0" borderId="3" xfId="1" applyNumberFormat="1" applyFont="1" applyFill="1" applyBorder="1" applyAlignment="1">
      <alignment vertical="center"/>
    </xf>
    <xf numFmtId="166" fontId="0" fillId="2" borderId="6" xfId="1" applyNumberFormat="1" applyFont="1" applyFill="1" applyBorder="1" applyAlignment="1">
      <alignment vertical="center"/>
    </xf>
    <xf numFmtId="166" fontId="0" fillId="0" borderId="1" xfId="1" applyNumberFormat="1" applyFont="1" applyFill="1" applyBorder="1" applyAlignment="1">
      <alignment vertical="center"/>
    </xf>
    <xf numFmtId="166" fontId="0" fillId="2" borderId="1" xfId="1" applyNumberFormat="1" applyFont="1" applyFill="1" applyBorder="1" applyAlignment="1">
      <alignment vertical="center"/>
    </xf>
    <xf numFmtId="166" fontId="7" fillId="2" borderId="9" xfId="1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vertical="center"/>
    </xf>
    <xf numFmtId="166" fontId="7" fillId="2" borderId="7" xfId="1" applyNumberFormat="1" applyFont="1" applyFill="1" applyBorder="1" applyAlignment="1">
      <alignment vertical="center"/>
    </xf>
    <xf numFmtId="166" fontId="7" fillId="2" borderId="1" xfId="1" applyNumberFormat="1" applyFont="1" applyFill="1" applyBorder="1" applyAlignment="1">
      <alignment vertical="center"/>
    </xf>
    <xf numFmtId="166" fontId="7" fillId="0" borderId="9" xfId="1" applyNumberFormat="1" applyFont="1" applyFill="1" applyBorder="1" applyAlignment="1">
      <alignment vertical="center"/>
    </xf>
    <xf numFmtId="166" fontId="7" fillId="0" borderId="1" xfId="1" applyNumberFormat="1" applyFont="1" applyFill="1" applyBorder="1" applyAlignment="1">
      <alignment vertical="center"/>
    </xf>
    <xf numFmtId="166" fontId="7" fillId="0" borderId="6" xfId="1" applyNumberFormat="1" applyFont="1" applyFill="1" applyBorder="1" applyAlignment="1">
      <alignment vertical="center"/>
    </xf>
    <xf numFmtId="166" fontId="0" fillId="0" borderId="33" xfId="0" applyNumberFormat="1" applyBorder="1" applyAlignment="1">
      <alignment horizontal="center" vertical="center"/>
    </xf>
    <xf numFmtId="166" fontId="0" fillId="2" borderId="16" xfId="1" applyNumberFormat="1" applyFont="1" applyFill="1" applyBorder="1" applyAlignment="1">
      <alignment vertical="center"/>
    </xf>
    <xf numFmtId="166" fontId="0" fillId="2" borderId="21" xfId="1" applyNumberFormat="1" applyFont="1" applyFill="1" applyBorder="1" applyAlignment="1">
      <alignment vertical="center"/>
    </xf>
    <xf numFmtId="166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5" fontId="7" fillId="2" borderId="7" xfId="1" applyFont="1" applyFill="1" applyBorder="1"/>
    <xf numFmtId="165" fontId="0" fillId="2" borderId="3" xfId="1" applyFont="1" applyFill="1" applyBorder="1"/>
    <xf numFmtId="166" fontId="0" fillId="2" borderId="9" xfId="0" applyNumberFormat="1" applyFill="1" applyBorder="1" applyAlignment="1">
      <alignment horizontal="center"/>
    </xf>
    <xf numFmtId="166" fontId="0" fillId="2" borderId="3" xfId="0" applyNumberFormat="1" applyFill="1" applyBorder="1" applyAlignment="1">
      <alignment horizontal="center"/>
    </xf>
    <xf numFmtId="166" fontId="0" fillId="2" borderId="6" xfId="0" applyNumberFormat="1" applyFill="1" applyBorder="1" applyAlignment="1">
      <alignment horizontal="center"/>
    </xf>
    <xf numFmtId="166" fontId="0" fillId="2" borderId="7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0" fontId="0" fillId="2" borderId="5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167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59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7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78" xfId="0" applyBorder="1" applyAlignment="1">
      <alignment horizontal="center" vertical="center"/>
    </xf>
    <xf numFmtId="0" fontId="0" fillId="2" borderId="29" xfId="0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5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32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8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6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6" fontId="10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8" fillId="0" borderId="0" xfId="4" applyNumberFormat="1" applyFont="1" applyAlignment="1">
      <alignment horizontal="center" vertical="center" wrapText="1"/>
    </xf>
    <xf numFmtId="0" fontId="3" fillId="6" borderId="14" xfId="0" applyFont="1" applyFill="1" applyBorder="1" applyAlignment="1">
      <alignment horizontal="center" vertical="center" wrapText="1"/>
    </xf>
    <xf numFmtId="166" fontId="0" fillId="0" borderId="0" xfId="1" applyNumberFormat="1" applyFont="1" applyAlignment="1">
      <alignment vertical="center"/>
    </xf>
    <xf numFmtId="166" fontId="6" fillId="6" borderId="22" xfId="1" applyNumberFormat="1" applyFont="1" applyFill="1" applyBorder="1" applyAlignment="1">
      <alignment horizontal="center" vertical="center" wrapText="1"/>
    </xf>
    <xf numFmtId="166" fontId="0" fillId="0" borderId="24" xfId="1" applyNumberFormat="1" applyFont="1" applyBorder="1"/>
    <xf numFmtId="166" fontId="0" fillId="0" borderId="20" xfId="1" applyNumberFormat="1" applyFont="1" applyBorder="1"/>
    <xf numFmtId="0" fontId="6" fillId="9" borderId="14" xfId="0" applyFont="1" applyFill="1" applyBorder="1" applyAlignment="1">
      <alignment horizontal="center" vertical="center" wrapText="1"/>
    </xf>
    <xf numFmtId="9" fontId="3" fillId="0" borderId="71" xfId="2" applyFont="1" applyBorder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6" fontId="1" fillId="0" borderId="1" xfId="1" applyNumberFormat="1" applyFont="1" applyBorder="1"/>
    <xf numFmtId="166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6" fontId="1" fillId="0" borderId="7" xfId="1" applyNumberFormat="1" applyFont="1" applyFill="1" applyBorder="1"/>
    <xf numFmtId="0" fontId="1" fillId="0" borderId="7" xfId="0" applyFont="1" applyBorder="1"/>
    <xf numFmtId="166" fontId="0" fillId="0" borderId="3" xfId="1" applyNumberFormat="1" applyFont="1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55" xfId="1" applyNumberFormat="1" applyFont="1" applyBorder="1" applyAlignment="1">
      <alignment horizontal="center" vertical="center"/>
    </xf>
    <xf numFmtId="166" fontId="0" fillId="0" borderId="37" xfId="1" applyNumberFormat="1" applyFont="1" applyBorder="1" applyAlignment="1">
      <alignment horizontal="center" vertical="center"/>
    </xf>
    <xf numFmtId="166" fontId="0" fillId="0" borderId="44" xfId="1" applyNumberFormat="1" applyFont="1" applyBorder="1" applyAlignment="1">
      <alignment horizontal="center" vertical="center"/>
    </xf>
    <xf numFmtId="166" fontId="0" fillId="0" borderId="56" xfId="1" applyNumberFormat="1" applyFont="1" applyBorder="1" applyAlignment="1">
      <alignment horizontal="center" vertical="center"/>
    </xf>
    <xf numFmtId="166" fontId="0" fillId="0" borderId="38" xfId="1" applyNumberFormat="1" applyFont="1" applyBorder="1" applyAlignment="1">
      <alignment horizontal="center" vertical="center"/>
    </xf>
    <xf numFmtId="166" fontId="0" fillId="0" borderId="42" xfId="1" applyNumberFormat="1" applyFont="1" applyBorder="1" applyAlignment="1">
      <alignment horizontal="center" vertical="center"/>
    </xf>
    <xf numFmtId="166" fontId="0" fillId="0" borderId="57" xfId="1" applyNumberFormat="1" applyFont="1" applyBorder="1" applyAlignment="1">
      <alignment horizontal="center" vertical="center"/>
    </xf>
    <xf numFmtId="166" fontId="0" fillId="0" borderId="68" xfId="1" applyNumberFormat="1" applyFont="1" applyBorder="1" applyAlignment="1">
      <alignment horizontal="center" vertical="center"/>
    </xf>
    <xf numFmtId="166" fontId="0" fillId="0" borderId="43" xfId="1" applyNumberFormat="1" applyFont="1" applyBorder="1" applyAlignment="1">
      <alignment horizontal="center" vertical="center"/>
    </xf>
    <xf numFmtId="166" fontId="0" fillId="0" borderId="45" xfId="1" applyNumberFormat="1" applyFont="1" applyBorder="1" applyAlignment="1">
      <alignment horizontal="center" vertical="center"/>
    </xf>
    <xf numFmtId="166" fontId="1" fillId="0" borderId="3" xfId="1" applyNumberFormat="1" applyFont="1" applyFill="1" applyBorder="1" applyAlignment="1">
      <alignment vertical="center"/>
    </xf>
    <xf numFmtId="166" fontId="0" fillId="13" borderId="9" xfId="0" applyNumberFormat="1" applyFill="1" applyBorder="1"/>
    <xf numFmtId="166" fontId="0" fillId="13" borderId="3" xfId="0" applyNumberFormat="1" applyFill="1" applyBorder="1"/>
    <xf numFmtId="166" fontId="0" fillId="13" borderId="1" xfId="0" applyNumberFormat="1" applyFill="1" applyBorder="1"/>
    <xf numFmtId="166" fontId="3" fillId="14" borderId="3" xfId="0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/>
    </xf>
    <xf numFmtId="166" fontId="0" fillId="0" borderId="4" xfId="1" applyNumberFormat="1" applyFont="1" applyFill="1" applyBorder="1" applyAlignment="1">
      <alignment vertical="center"/>
    </xf>
    <xf numFmtId="166" fontId="0" fillId="0" borderId="60" xfId="1" applyNumberFormat="1" applyFont="1" applyFill="1" applyBorder="1"/>
    <xf numFmtId="166" fontId="0" fillId="0" borderId="23" xfId="1" applyNumberFormat="1" applyFont="1" applyFill="1" applyBorder="1"/>
    <xf numFmtId="166" fontId="0" fillId="0" borderId="23" xfId="1" applyNumberFormat="1" applyFont="1" applyBorder="1"/>
    <xf numFmtId="166" fontId="7" fillId="0" borderId="32" xfId="1" applyNumberFormat="1" applyFont="1" applyFill="1" applyBorder="1" applyAlignment="1">
      <alignment vertical="center"/>
    </xf>
    <xf numFmtId="166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3" xfId="2" applyFont="1" applyFill="1" applyBorder="1" applyAlignment="1">
      <alignment horizontal="center"/>
    </xf>
    <xf numFmtId="166" fontId="7" fillId="4" borderId="32" xfId="1" applyNumberFormat="1" applyFont="1" applyFill="1" applyBorder="1" applyAlignment="1">
      <alignment vertical="center"/>
    </xf>
    <xf numFmtId="166" fontId="2" fillId="2" borderId="0" xfId="1" applyNumberFormat="1" applyFont="1" applyFill="1" applyBorder="1"/>
    <xf numFmtId="165" fontId="2" fillId="2" borderId="0" xfId="1" applyFont="1" applyFill="1" applyBorder="1" applyAlignment="1">
      <alignment horizontal="center"/>
    </xf>
    <xf numFmtId="166" fontId="7" fillId="0" borderId="0" xfId="6" applyNumberFormat="1" applyFont="1" applyFill="1" applyBorder="1" applyAlignment="1">
      <alignment horizontal="center"/>
    </xf>
    <xf numFmtId="166" fontId="0" fillId="2" borderId="0" xfId="1" applyNumberFormat="1" applyFont="1" applyFill="1" applyBorder="1" applyAlignment="1">
      <alignment horizontal="center"/>
    </xf>
    <xf numFmtId="165" fontId="2" fillId="2" borderId="0" xfId="1" applyFont="1" applyFill="1" applyBorder="1"/>
    <xf numFmtId="165" fontId="0" fillId="0" borderId="0" xfId="1" applyFont="1" applyFill="1" applyBorder="1"/>
    <xf numFmtId="166" fontId="0" fillId="2" borderId="0" xfId="1" applyNumberFormat="1" applyFont="1" applyFill="1" applyBorder="1" applyAlignment="1">
      <alignment horizontal="center" vertical="center"/>
    </xf>
    <xf numFmtId="0" fontId="35" fillId="0" borderId="41" xfId="0" applyFont="1" applyBorder="1" applyAlignment="1">
      <alignment vertical="center"/>
    </xf>
    <xf numFmtId="0" fontId="7" fillId="0" borderId="41" xfId="0" applyFont="1" applyBorder="1" applyAlignment="1">
      <alignment vertical="center"/>
    </xf>
    <xf numFmtId="164" fontId="7" fillId="0" borderId="42" xfId="0" applyNumberFormat="1" applyFont="1" applyBorder="1" applyAlignment="1">
      <alignment vertical="center"/>
    </xf>
    <xf numFmtId="164" fontId="35" fillId="0" borderId="41" xfId="0" applyNumberFormat="1" applyFont="1" applyBorder="1" applyAlignment="1">
      <alignment vertical="center"/>
    </xf>
    <xf numFmtId="164" fontId="7" fillId="0" borderId="41" xfId="0" applyNumberFormat="1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164" fontId="7" fillId="0" borderId="55" xfId="0" applyNumberFormat="1" applyFont="1" applyBorder="1" applyAlignment="1">
      <alignment vertical="center"/>
    </xf>
    <xf numFmtId="0" fontId="7" fillId="0" borderId="55" xfId="0" applyFont="1" applyBorder="1" applyAlignment="1">
      <alignment vertical="center"/>
    </xf>
    <xf numFmtId="164" fontId="36" fillId="0" borderId="33" xfId="0" applyNumberFormat="1" applyFont="1" applyBorder="1" applyAlignment="1">
      <alignment horizontal="center"/>
    </xf>
    <xf numFmtId="0" fontId="3" fillId="15" borderId="2" xfId="0" applyFont="1" applyFill="1" applyBorder="1" applyAlignment="1">
      <alignment horizontal="center" vertical="center"/>
    </xf>
    <xf numFmtId="0" fontId="3" fillId="15" borderId="71" xfId="0" applyFont="1" applyFill="1" applyBorder="1" applyAlignment="1">
      <alignment horizontal="center" vertical="center"/>
    </xf>
    <xf numFmtId="166" fontId="3" fillId="15" borderId="71" xfId="1" applyNumberFormat="1" applyFont="1" applyFill="1" applyBorder="1" applyAlignment="1">
      <alignment horizontal="center" vertical="center"/>
    </xf>
    <xf numFmtId="166" fontId="6" fillId="15" borderId="24" xfId="1" applyNumberFormat="1" applyFont="1" applyFill="1" applyBorder="1" applyAlignment="1">
      <alignment horizontal="center" vertical="center"/>
    </xf>
    <xf numFmtId="166" fontId="3" fillId="15" borderId="24" xfId="1" applyNumberFormat="1" applyFont="1" applyFill="1" applyBorder="1" applyAlignment="1">
      <alignment horizontal="center" vertical="center"/>
    </xf>
    <xf numFmtId="166" fontId="6" fillId="15" borderId="25" xfId="1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164" fontId="35" fillId="0" borderId="44" xfId="0" applyNumberFormat="1" applyFont="1" applyBorder="1" applyAlignment="1">
      <alignment vertical="center"/>
    </xf>
    <xf numFmtId="164" fontId="7" fillId="0" borderId="44" xfId="0" applyNumberFormat="1" applyFont="1" applyBorder="1" applyAlignment="1">
      <alignment vertical="center"/>
    </xf>
    <xf numFmtId="164" fontId="35" fillId="0" borderId="26" xfId="0" applyNumberFormat="1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164" fontId="35" fillId="0" borderId="42" xfId="0" applyNumberFormat="1" applyFont="1" applyBorder="1" applyAlignment="1">
      <alignment vertical="center"/>
    </xf>
    <xf numFmtId="164" fontId="35" fillId="0" borderId="12" xfId="0" applyNumberFormat="1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164" fontId="35" fillId="0" borderId="19" xfId="0" applyNumberFormat="1" applyFont="1" applyBorder="1" applyAlignment="1">
      <alignment vertical="center"/>
    </xf>
    <xf numFmtId="0" fontId="35" fillId="0" borderId="42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43" xfId="0" applyFont="1" applyBorder="1" applyAlignment="1">
      <alignment vertical="center"/>
    </xf>
    <xf numFmtId="0" fontId="7" fillId="0" borderId="43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35" fillId="0" borderId="26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35" fillId="0" borderId="65" xfId="0" applyFont="1" applyBorder="1" applyAlignment="1">
      <alignment vertical="center"/>
    </xf>
    <xf numFmtId="0" fontId="35" fillId="0" borderId="44" xfId="0" applyFont="1" applyBorder="1" applyAlignment="1">
      <alignment vertical="center"/>
    </xf>
    <xf numFmtId="0" fontId="7" fillId="0" borderId="60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35" fillId="0" borderId="44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4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43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45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35" fillId="0" borderId="45" xfId="0" applyFont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5" fillId="0" borderId="58" xfId="0" applyFont="1" applyBorder="1" applyAlignment="1">
      <alignment vertical="center"/>
    </xf>
    <xf numFmtId="0" fontId="35" fillId="0" borderId="40" xfId="0" applyFont="1" applyBorder="1" applyAlignment="1">
      <alignment vertical="center"/>
    </xf>
    <xf numFmtId="0" fontId="35" fillId="0" borderId="56" xfId="0" applyFont="1" applyBorder="1" applyAlignment="1">
      <alignment vertical="center"/>
    </xf>
    <xf numFmtId="0" fontId="35" fillId="0" borderId="38" xfId="0" applyFont="1" applyBorder="1" applyAlignment="1">
      <alignment vertical="center"/>
    </xf>
    <xf numFmtId="0" fontId="35" fillId="0" borderId="57" xfId="0" applyFont="1" applyBorder="1"/>
    <xf numFmtId="0" fontId="35" fillId="0" borderId="68" xfId="0" applyFont="1" applyBorder="1" applyAlignment="1">
      <alignment horizontal="center"/>
    </xf>
    <xf numFmtId="0" fontId="35" fillId="0" borderId="57" xfId="0" applyFont="1" applyBorder="1" applyAlignment="1">
      <alignment horizontal="center"/>
    </xf>
    <xf numFmtId="0" fontId="35" fillId="0" borderId="58" xfId="0" applyFont="1" applyBorder="1"/>
    <xf numFmtId="0" fontId="35" fillId="0" borderId="40" xfId="0" applyFont="1" applyBorder="1"/>
    <xf numFmtId="0" fontId="35" fillId="0" borderId="56" xfId="0" applyFont="1" applyBorder="1"/>
    <xf numFmtId="0" fontId="35" fillId="0" borderId="38" xfId="0" applyFont="1" applyBorder="1"/>
    <xf numFmtId="0" fontId="36" fillId="0" borderId="56" xfId="0" applyFont="1" applyBorder="1" applyAlignment="1">
      <alignment horizontal="center"/>
    </xf>
    <xf numFmtId="0" fontId="36" fillId="0" borderId="38" xfId="0" applyFont="1" applyBorder="1" applyAlignment="1">
      <alignment horizontal="center"/>
    </xf>
    <xf numFmtId="0" fontId="35" fillId="12" borderId="56" xfId="0" applyFont="1" applyFill="1" applyBorder="1"/>
    <xf numFmtId="0" fontId="35" fillId="0" borderId="59" xfId="0" applyFont="1" applyBorder="1"/>
    <xf numFmtId="0" fontId="35" fillId="0" borderId="39" xfId="0" applyFont="1" applyBorder="1"/>
    <xf numFmtId="0" fontId="35" fillId="0" borderId="35" xfId="0" applyFont="1" applyBorder="1" applyAlignment="1">
      <alignment horizontal="center" vertical="center"/>
    </xf>
    <xf numFmtId="164" fontId="35" fillId="0" borderId="33" xfId="0" applyNumberFormat="1" applyFont="1" applyBorder="1" applyAlignment="1">
      <alignment horizontal="center" vertical="center"/>
    </xf>
    <xf numFmtId="0" fontId="35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164" fontId="36" fillId="0" borderId="33" xfId="0" applyNumberFormat="1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6" fontId="0" fillId="2" borderId="63" xfId="1" applyNumberFormat="1" applyFont="1" applyFill="1" applyBorder="1" applyAlignment="1">
      <alignment vertical="center"/>
    </xf>
    <xf numFmtId="165" fontId="18" fillId="2" borderId="3" xfId="1" applyFont="1" applyFill="1" applyBorder="1" applyAlignment="1">
      <alignment horizontal="center" vertical="center" wrapText="1"/>
    </xf>
    <xf numFmtId="9" fontId="29" fillId="2" borderId="0" xfId="1" applyNumberFormat="1" applyFont="1" applyFill="1" applyBorder="1"/>
    <xf numFmtId="167" fontId="7" fillId="0" borderId="29" xfId="2" applyNumberFormat="1" applyFont="1" applyFill="1" applyBorder="1" applyAlignment="1">
      <alignment horizontal="center"/>
    </xf>
    <xf numFmtId="164" fontId="35" fillId="0" borderId="17" xfId="0" applyNumberFormat="1" applyFont="1" applyBorder="1" applyAlignment="1">
      <alignment vertical="center"/>
    </xf>
    <xf numFmtId="166" fontId="7" fillId="2" borderId="26" xfId="1" applyNumberFormat="1" applyFont="1" applyFill="1" applyBorder="1" applyAlignment="1">
      <alignment vertical="center"/>
    </xf>
    <xf numFmtId="166" fontId="7" fillId="2" borderId="12" xfId="1" applyNumberFormat="1" applyFont="1" applyFill="1" applyBorder="1" applyAlignment="1">
      <alignment vertical="center"/>
    </xf>
    <xf numFmtId="166" fontId="7" fillId="0" borderId="79" xfId="1" applyNumberFormat="1" applyFont="1" applyFill="1" applyBorder="1" applyAlignment="1">
      <alignment vertical="center"/>
    </xf>
    <xf numFmtId="166" fontId="7" fillId="2" borderId="18" xfId="1" applyNumberFormat="1" applyFont="1" applyFill="1" applyBorder="1" applyAlignment="1">
      <alignment vertical="center"/>
    </xf>
    <xf numFmtId="166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6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6" fontId="7" fillId="0" borderId="18" xfId="1" applyNumberFormat="1" applyFont="1" applyFill="1" applyBorder="1" applyAlignment="1">
      <alignment vertical="center"/>
    </xf>
    <xf numFmtId="166" fontId="0" fillId="0" borderId="16" xfId="1" applyNumberFormat="1" applyFont="1" applyFill="1" applyBorder="1" applyAlignment="1">
      <alignment vertical="center"/>
    </xf>
    <xf numFmtId="166" fontId="0" fillId="0" borderId="79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6" fontId="7" fillId="4" borderId="12" xfId="1" applyNumberFormat="1" applyFont="1" applyFill="1" applyBorder="1" applyAlignment="1">
      <alignment vertical="center"/>
    </xf>
    <xf numFmtId="166" fontId="7" fillId="4" borderId="17" xfId="1" applyNumberFormat="1" applyFont="1" applyFill="1" applyBorder="1" applyAlignment="1">
      <alignment vertical="center"/>
    </xf>
    <xf numFmtId="166" fontId="7" fillId="4" borderId="1" xfId="1" applyNumberFormat="1" applyFont="1" applyFill="1" applyBorder="1" applyAlignment="1">
      <alignment vertical="center"/>
    </xf>
    <xf numFmtId="166" fontId="7" fillId="4" borderId="26" xfId="1" applyNumberFormat="1" applyFont="1" applyFill="1" applyBorder="1" applyAlignment="1">
      <alignment vertical="center"/>
    </xf>
    <xf numFmtId="166" fontId="7" fillId="4" borderId="19" xfId="1" applyNumberFormat="1" applyFont="1" applyFill="1" applyBorder="1" applyAlignment="1">
      <alignment vertical="center"/>
    </xf>
    <xf numFmtId="166" fontId="7" fillId="4" borderId="18" xfId="1" applyNumberFormat="1" applyFont="1" applyFill="1" applyBorder="1" applyAlignment="1">
      <alignment vertical="center"/>
    </xf>
    <xf numFmtId="166" fontId="1" fillId="4" borderId="12" xfId="1" applyNumberFormat="1" applyFont="1" applyFill="1" applyBorder="1" applyAlignment="1">
      <alignment vertical="center"/>
    </xf>
    <xf numFmtId="166" fontId="12" fillId="2" borderId="0" xfId="1" applyNumberFormat="1" applyFont="1" applyFill="1"/>
    <xf numFmtId="9" fontId="12" fillId="2" borderId="0" xfId="2" applyFont="1" applyFill="1" applyBorder="1"/>
    <xf numFmtId="167" fontId="0" fillId="0" borderId="47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6" fontId="0" fillId="0" borderId="6" xfId="1" applyNumberFormat="1" applyFont="1" applyFill="1" applyBorder="1" applyAlignment="1">
      <alignment vertical="center"/>
    </xf>
    <xf numFmtId="166" fontId="7" fillId="2" borderId="17" xfId="1" applyNumberFormat="1" applyFont="1" applyFill="1" applyBorder="1" applyAlignment="1">
      <alignment vertical="center"/>
    </xf>
    <xf numFmtId="166" fontId="7" fillId="2" borderId="19" xfId="1" applyNumberFormat="1" applyFont="1" applyFill="1" applyBorder="1" applyAlignment="1">
      <alignment vertical="center"/>
    </xf>
    <xf numFmtId="166" fontId="7" fillId="4" borderId="7" xfId="1" applyNumberFormat="1" applyFont="1" applyFill="1" applyBorder="1" applyAlignment="1">
      <alignment vertical="center"/>
    </xf>
    <xf numFmtId="9" fontId="0" fillId="0" borderId="58" xfId="2" applyFont="1" applyBorder="1" applyAlignment="1">
      <alignment horizontal="center"/>
    </xf>
    <xf numFmtId="9" fontId="0" fillId="0" borderId="56" xfId="2" applyFont="1" applyBorder="1" applyAlignment="1">
      <alignment horizontal="center"/>
    </xf>
    <xf numFmtId="9" fontId="0" fillId="0" borderId="53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2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14" fontId="0" fillId="0" borderId="0" xfId="3" applyNumberFormat="1" applyFont="1" applyFill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24" fillId="0" borderId="33" xfId="4" applyFont="1" applyBorder="1"/>
    <xf numFmtId="166" fontId="25" fillId="0" borderId="0" xfId="1" applyNumberFormat="1" applyFont="1" applyBorder="1"/>
    <xf numFmtId="13" fontId="24" fillId="0" borderId="0" xfId="1" applyNumberFormat="1" applyFont="1" applyBorder="1" applyAlignment="1">
      <alignment horizontal="center"/>
    </xf>
    <xf numFmtId="14" fontId="24" fillId="0" borderId="0" xfId="1" applyNumberFormat="1" applyFont="1" applyBorder="1" applyAlignment="1">
      <alignment horizontal="center"/>
    </xf>
    <xf numFmtId="9" fontId="24" fillId="0" borderId="0" xfId="2" applyFont="1" applyBorder="1" applyAlignment="1">
      <alignment horizontal="center"/>
    </xf>
    <xf numFmtId="14" fontId="24" fillId="0" borderId="0" xfId="1" applyNumberFormat="1" applyFont="1" applyBorder="1"/>
    <xf numFmtId="166" fontId="19" fillId="0" borderId="0" xfId="1" applyNumberFormat="1" applyFont="1" applyBorder="1" applyAlignment="1">
      <alignment horizontal="right" indent="2"/>
    </xf>
    <xf numFmtId="166" fontId="24" fillId="0" borderId="0" xfId="1" applyNumberFormat="1" applyFont="1" applyBorder="1"/>
    <xf numFmtId="168" fontId="24" fillId="0" borderId="0" xfId="3" applyNumberFormat="1" applyFont="1" applyBorder="1" applyAlignment="1">
      <alignment horizontal="center"/>
    </xf>
    <xf numFmtId="165" fontId="24" fillId="0" borderId="0" xfId="1" applyFont="1" applyBorder="1"/>
    <xf numFmtId="166" fontId="19" fillId="0" borderId="0" xfId="1" applyNumberFormat="1" applyFont="1" applyBorder="1" applyAlignment="1">
      <alignment horizontal="center"/>
    </xf>
    <xf numFmtId="166" fontId="24" fillId="0" borderId="0" xfId="1" applyNumberFormat="1" applyFont="1" applyBorder="1" applyAlignment="1">
      <alignment horizontal="center"/>
    </xf>
    <xf numFmtId="166" fontId="19" fillId="7" borderId="0" xfId="1" applyNumberFormat="1" applyFont="1" applyFill="1" applyBorder="1" applyAlignment="1">
      <alignment horizontal="right" indent="2"/>
    </xf>
    <xf numFmtId="166" fontId="24" fillId="7" borderId="0" xfId="1" applyNumberFormat="1" applyFont="1" applyFill="1" applyBorder="1" applyAlignment="1">
      <alignment horizontal="right" indent="2"/>
    </xf>
    <xf numFmtId="166" fontId="24" fillId="0" borderId="0" xfId="0" applyNumberFormat="1" applyFont="1"/>
    <xf numFmtId="165" fontId="24" fillId="0" borderId="3" xfId="1" applyFont="1" applyBorder="1"/>
    <xf numFmtId="0" fontId="19" fillId="0" borderId="33" xfId="0" applyFont="1" applyBorder="1" applyAlignment="1">
      <alignment horizontal="center"/>
    </xf>
    <xf numFmtId="0" fontId="19" fillId="7" borderId="33" xfId="0" applyFont="1" applyFill="1" applyBorder="1" applyAlignment="1">
      <alignment horizontal="center"/>
    </xf>
    <xf numFmtId="0" fontId="19" fillId="0" borderId="33" xfId="4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19" fillId="7" borderId="33" xfId="4" applyFont="1" applyFill="1" applyBorder="1" applyAlignment="1">
      <alignment horizontal="center"/>
    </xf>
    <xf numFmtId="0" fontId="19" fillId="2" borderId="33" xfId="4" applyFont="1" applyFill="1" applyBorder="1" applyAlignment="1">
      <alignment horizontal="center"/>
    </xf>
    <xf numFmtId="166" fontId="0" fillId="2" borderId="4" xfId="1" applyNumberFormat="1" applyFont="1" applyFill="1" applyBorder="1"/>
    <xf numFmtId="167" fontId="10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7" fillId="2" borderId="64" xfId="0" applyFont="1" applyFill="1" applyBorder="1"/>
    <xf numFmtId="0" fontId="5" fillId="2" borderId="1" xfId="0" applyFont="1" applyFill="1" applyBorder="1" applyAlignment="1">
      <alignment vertical="center"/>
    </xf>
    <xf numFmtId="14" fontId="35" fillId="12" borderId="1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6" fontId="7" fillId="2" borderId="6" xfId="1" applyNumberFormat="1" applyFont="1" applyFill="1" applyBorder="1" applyAlignment="1">
      <alignment vertical="center"/>
    </xf>
    <xf numFmtId="166" fontId="7" fillId="2" borderId="79" xfId="1" applyNumberFormat="1" applyFont="1" applyFill="1" applyBorder="1" applyAlignment="1">
      <alignment vertical="center"/>
    </xf>
    <xf numFmtId="0" fontId="0" fillId="13" borderId="0" xfId="0" applyFill="1"/>
    <xf numFmtId="14" fontId="0" fillId="13" borderId="14" xfId="0" applyNumberFormat="1" applyFill="1" applyBorder="1" applyAlignment="1">
      <alignment horizontal="center" vertical="center"/>
    </xf>
    <xf numFmtId="0" fontId="6" fillId="13" borderId="74" xfId="0" applyFont="1" applyFill="1" applyBorder="1" applyAlignment="1">
      <alignment horizontal="center"/>
    </xf>
    <xf numFmtId="166" fontId="7" fillId="13" borderId="26" xfId="1" applyNumberFormat="1" applyFont="1" applyFill="1" applyBorder="1" applyAlignment="1">
      <alignment vertical="center"/>
    </xf>
    <xf numFmtId="166" fontId="7" fillId="13" borderId="12" xfId="1" applyNumberFormat="1" applyFont="1" applyFill="1" applyBorder="1" applyAlignment="1">
      <alignment vertical="center"/>
    </xf>
    <xf numFmtId="166" fontId="7" fillId="13" borderId="17" xfId="1" applyNumberFormat="1" applyFont="1" applyFill="1" applyBorder="1" applyAlignment="1">
      <alignment vertical="center"/>
    </xf>
    <xf numFmtId="166" fontId="1" fillId="13" borderId="12" xfId="1" applyNumberFormat="1" applyFont="1" applyFill="1" applyBorder="1" applyAlignment="1">
      <alignment vertical="center"/>
    </xf>
    <xf numFmtId="166" fontId="7" fillId="13" borderId="18" xfId="1" applyNumberFormat="1" applyFont="1" applyFill="1" applyBorder="1" applyAlignment="1">
      <alignment vertical="center"/>
    </xf>
    <xf numFmtId="166" fontId="7" fillId="13" borderId="19" xfId="1" applyNumberFormat="1" applyFont="1" applyFill="1" applyBorder="1" applyAlignment="1">
      <alignment vertical="center"/>
    </xf>
    <xf numFmtId="166" fontId="7" fillId="13" borderId="7" xfId="1" applyNumberFormat="1" applyFont="1" applyFill="1" applyBorder="1" applyAlignment="1">
      <alignment vertical="center"/>
    </xf>
    <xf numFmtId="166" fontId="7" fillId="13" borderId="3" xfId="1" applyNumberFormat="1" applyFont="1" applyFill="1" applyBorder="1" applyAlignment="1">
      <alignment vertical="center"/>
    </xf>
    <xf numFmtId="166" fontId="7" fillId="13" borderId="1" xfId="1" applyNumberFormat="1" applyFont="1" applyFill="1" applyBorder="1" applyAlignment="1">
      <alignment vertical="center"/>
    </xf>
    <xf numFmtId="166" fontId="7" fillId="13" borderId="26" xfId="1" applyNumberFormat="1" applyFont="1" applyFill="1" applyBorder="1"/>
    <xf numFmtId="166" fontId="7" fillId="13" borderId="12" xfId="1" applyNumberFormat="1" applyFont="1" applyFill="1" applyBorder="1"/>
    <xf numFmtId="166" fontId="7" fillId="13" borderId="17" xfId="1" applyNumberFormat="1" applyFont="1" applyFill="1" applyBorder="1"/>
    <xf numFmtId="166" fontId="7" fillId="13" borderId="19" xfId="1" applyNumberFormat="1" applyFont="1" applyFill="1" applyBorder="1"/>
    <xf numFmtId="166" fontId="7" fillId="13" borderId="66" xfId="1" applyNumberFormat="1" applyFont="1" applyFill="1" applyBorder="1"/>
    <xf numFmtId="166" fontId="7" fillId="13" borderId="3" xfId="1" applyNumberFormat="1" applyFont="1" applyFill="1" applyBorder="1"/>
    <xf numFmtId="166" fontId="0" fillId="13" borderId="33" xfId="0" applyNumberFormat="1" applyFill="1" applyBorder="1"/>
    <xf numFmtId="166" fontId="0" fillId="13" borderId="3" xfId="1" applyNumberFormat="1" applyFont="1" applyFill="1" applyBorder="1"/>
    <xf numFmtId="166" fontId="0" fillId="13" borderId="3" xfId="1" applyNumberFormat="1" applyFont="1" applyFill="1" applyBorder="1" applyAlignment="1">
      <alignment vertical="center"/>
    </xf>
    <xf numFmtId="166" fontId="1" fillId="13" borderId="3" xfId="1" applyNumberFormat="1" applyFont="1" applyFill="1" applyBorder="1" applyAlignment="1">
      <alignment vertical="center"/>
    </xf>
    <xf numFmtId="166" fontId="7" fillId="13" borderId="65" xfId="1" applyNumberFormat="1" applyFont="1" applyFill="1" applyBorder="1"/>
    <xf numFmtId="166" fontId="10" fillId="13" borderId="3" xfId="1" applyNumberFormat="1" applyFont="1" applyFill="1" applyBorder="1" applyAlignment="1">
      <alignment vertical="center"/>
    </xf>
    <xf numFmtId="164" fontId="35" fillId="0" borderId="34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6" fontId="0" fillId="0" borderId="0" xfId="1" applyNumberFormat="1" applyFont="1" applyBorder="1"/>
    <xf numFmtId="166" fontId="1" fillId="0" borderId="7" xfId="1" applyNumberFormat="1" applyFont="1" applyBorder="1"/>
    <xf numFmtId="9" fontId="0" fillId="2" borderId="3" xfId="2" applyFont="1" applyFill="1" applyBorder="1" applyAlignment="1">
      <alignment horizontal="center" vertical="center"/>
    </xf>
    <xf numFmtId="166" fontId="0" fillId="4" borderId="3" xfId="1" applyNumberFormat="1" applyFont="1" applyFill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35" fillId="0" borderId="3" xfId="0" applyNumberFormat="1" applyFont="1" applyBorder="1" applyAlignment="1">
      <alignment horizontal="center" vertical="center"/>
    </xf>
    <xf numFmtId="0" fontId="6" fillId="2" borderId="61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6" fontId="0" fillId="2" borderId="64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3" borderId="3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13" borderId="3" xfId="0" applyFill="1" applyBorder="1"/>
    <xf numFmtId="9" fontId="0" fillId="0" borderId="46" xfId="2" applyFont="1" applyBorder="1" applyAlignment="1">
      <alignment horizontal="center" vertical="center"/>
    </xf>
    <xf numFmtId="166" fontId="7" fillId="4" borderId="66" xfId="1" applyNumberFormat="1" applyFont="1" applyFill="1" applyBorder="1" applyAlignment="1">
      <alignment vertical="center"/>
    </xf>
    <xf numFmtId="166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/>
    </xf>
    <xf numFmtId="0" fontId="6" fillId="2" borderId="74" xfId="0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vertical="center"/>
    </xf>
    <xf numFmtId="9" fontId="7" fillId="2" borderId="67" xfId="2" applyFont="1" applyFill="1" applyBorder="1" applyAlignment="1">
      <alignment horizontal="center"/>
    </xf>
    <xf numFmtId="166" fontId="0" fillId="2" borderId="23" xfId="1" applyNumberFormat="1" applyFont="1" applyFill="1" applyBorder="1"/>
    <xf numFmtId="166" fontId="2" fillId="2" borderId="78" xfId="1" applyNumberFormat="1" applyFont="1" applyFill="1" applyBorder="1"/>
    <xf numFmtId="165" fontId="2" fillId="2" borderId="63" xfId="1" applyFont="1" applyFill="1" applyBorder="1"/>
    <xf numFmtId="165" fontId="2" fillId="2" borderId="64" xfId="1" applyFont="1" applyFill="1" applyBorder="1"/>
    <xf numFmtId="166" fontId="7" fillId="0" borderId="7" xfId="1" applyNumberFormat="1" applyFont="1" applyFill="1" applyBorder="1" applyAlignment="1">
      <alignment vertical="center"/>
    </xf>
    <xf numFmtId="166" fontId="0" fillId="2" borderId="67" xfId="1" applyNumberFormat="1" applyFont="1" applyFill="1" applyBorder="1"/>
    <xf numFmtId="166" fontId="7" fillId="0" borderId="35" xfId="1" applyNumberFormat="1" applyFont="1" applyFill="1" applyBorder="1" applyAlignment="1">
      <alignment vertical="center"/>
    </xf>
    <xf numFmtId="166" fontId="7" fillId="4" borderId="35" xfId="1" applyNumberFormat="1" applyFont="1" applyFill="1" applyBorder="1" applyAlignment="1">
      <alignment vertical="center"/>
    </xf>
    <xf numFmtId="166" fontId="2" fillId="2" borderId="67" xfId="1" applyNumberFormat="1" applyFont="1" applyFill="1" applyBorder="1"/>
    <xf numFmtId="166" fontId="7" fillId="0" borderId="70" xfId="1" applyNumberFormat="1" applyFont="1" applyFill="1" applyBorder="1"/>
    <xf numFmtId="166" fontId="0" fillId="2" borderId="24" xfId="1" applyNumberFormat="1" applyFont="1" applyFill="1" applyBorder="1"/>
    <xf numFmtId="166" fontId="2" fillId="2" borderId="24" xfId="1" applyNumberFormat="1" applyFont="1" applyFill="1" applyBorder="1"/>
    <xf numFmtId="166" fontId="0" fillId="0" borderId="24" xfId="1" applyNumberFormat="1" applyFont="1" applyFill="1" applyBorder="1" applyAlignment="1">
      <alignment horizontal="center"/>
    </xf>
    <xf numFmtId="166" fontId="7" fillId="0" borderId="24" xfId="1" applyNumberFormat="1" applyFont="1" applyFill="1" applyBorder="1"/>
    <xf numFmtId="166" fontId="0" fillId="0" borderId="24" xfId="1" applyNumberFormat="1" applyFont="1" applyFill="1" applyBorder="1"/>
    <xf numFmtId="165" fontId="2" fillId="2" borderId="24" xfId="1" applyFont="1" applyFill="1" applyBorder="1"/>
    <xf numFmtId="165" fontId="0" fillId="0" borderId="24" xfId="1" applyFont="1" applyFill="1" applyBorder="1"/>
    <xf numFmtId="166" fontId="7" fillId="0" borderId="69" xfId="1" applyNumberFormat="1" applyFont="1" applyFill="1" applyBorder="1" applyAlignment="1">
      <alignment vertical="center"/>
    </xf>
    <xf numFmtId="166" fontId="7" fillId="4" borderId="69" xfId="1" applyNumberFormat="1" applyFont="1" applyFill="1" applyBorder="1" applyAlignment="1">
      <alignment vertical="center"/>
    </xf>
    <xf numFmtId="166" fontId="2" fillId="2" borderId="20" xfId="1" applyNumberFormat="1" applyFont="1" applyFill="1" applyBorder="1"/>
    <xf numFmtId="166" fontId="0" fillId="0" borderId="20" xfId="1" applyNumberFormat="1" applyFont="1" applyFill="1" applyBorder="1" applyAlignment="1">
      <alignment horizontal="center"/>
    </xf>
    <xf numFmtId="166" fontId="7" fillId="0" borderId="20" xfId="1" applyNumberFormat="1" applyFont="1" applyFill="1" applyBorder="1"/>
    <xf numFmtId="166" fontId="0" fillId="0" borderId="20" xfId="1" applyNumberFormat="1" applyFont="1" applyFill="1" applyBorder="1"/>
    <xf numFmtId="165" fontId="2" fillId="2" borderId="20" xfId="1" applyFont="1" applyFill="1" applyBorder="1"/>
    <xf numFmtId="165" fontId="0" fillId="0" borderId="20" xfId="1" applyFont="1" applyFill="1" applyBorder="1"/>
    <xf numFmtId="0" fontId="37" fillId="0" borderId="0" xfId="0" applyFont="1" applyAlignment="1">
      <alignment horizontal="center" vertical="center"/>
    </xf>
    <xf numFmtId="165" fontId="24" fillId="0" borderId="0" xfId="4" applyNumberFormat="1" applyFont="1"/>
    <xf numFmtId="169" fontId="0" fillId="0" borderId="0" xfId="0" applyNumberFormat="1" applyAlignment="1">
      <alignment horizontal="center"/>
    </xf>
    <xf numFmtId="166" fontId="0" fillId="2" borderId="14" xfId="1" applyNumberFormat="1" applyFont="1" applyFill="1" applyBorder="1" applyAlignment="1">
      <alignment horizontal="center" vertical="center" wrapText="1"/>
    </xf>
    <xf numFmtId="0" fontId="7" fillId="0" borderId="19" xfId="0" applyFont="1" applyBorder="1" applyAlignment="1">
      <alignment vertical="center"/>
    </xf>
    <xf numFmtId="166" fontId="0" fillId="0" borderId="0" xfId="1" applyNumberFormat="1" applyFont="1" applyAlignment="1">
      <alignment horizontal="center"/>
    </xf>
    <xf numFmtId="166" fontId="0" fillId="0" borderId="3" xfId="1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166" fontId="7" fillId="2" borderId="33" xfId="1" applyNumberFormat="1" applyFont="1" applyFill="1" applyBorder="1" applyAlignment="1">
      <alignment vertical="center"/>
    </xf>
    <xf numFmtId="166" fontId="5" fillId="2" borderId="33" xfId="1" applyNumberFormat="1" applyFont="1" applyFill="1" applyBorder="1"/>
    <xf numFmtId="166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6" fontId="1" fillId="0" borderId="3" xfId="1" applyNumberFormat="1" applyFont="1" applyBorder="1" applyAlignment="1">
      <alignment horizontal="center"/>
    </xf>
    <xf numFmtId="3" fontId="20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6" fontId="3" fillId="11" borderId="0" xfId="0" applyNumberFormat="1" applyFont="1" applyFill="1" applyAlignment="1">
      <alignment horizontal="center" vertical="center" wrapText="1"/>
    </xf>
    <xf numFmtId="166" fontId="0" fillId="0" borderId="7" xfId="1" applyNumberFormat="1" applyFont="1" applyBorder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2" borderId="3" xfId="1" applyNumberFormat="1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3" fillId="0" borderId="3" xfId="1" applyNumberFormat="1" applyFont="1" applyBorder="1" applyAlignment="1">
      <alignment horizontal="center"/>
    </xf>
    <xf numFmtId="166" fontId="3" fillId="0" borderId="0" xfId="1" applyNumberFormat="1" applyFont="1" applyBorder="1" applyAlignment="1">
      <alignment horizontal="center"/>
    </xf>
    <xf numFmtId="0" fontId="0" fillId="2" borderId="63" xfId="0" applyFill="1" applyBorder="1" applyAlignment="1">
      <alignment vertical="center"/>
    </xf>
    <xf numFmtId="166" fontId="0" fillId="2" borderId="64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166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6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166" fontId="6" fillId="0" borderId="38" xfId="1" applyNumberFormat="1" applyFont="1" applyFill="1" applyBorder="1" applyAlignment="1">
      <alignment vertical="center"/>
    </xf>
    <xf numFmtId="166" fontId="3" fillId="0" borderId="56" xfId="1" applyNumberFormat="1" applyFont="1" applyFill="1" applyBorder="1"/>
    <xf numFmtId="166" fontId="3" fillId="0" borderId="42" xfId="1" applyNumberFormat="1" applyFont="1" applyBorder="1"/>
    <xf numFmtId="166" fontId="1" fillId="0" borderId="51" xfId="1" applyNumberFormat="1" applyFont="1" applyFill="1" applyBorder="1" applyAlignment="1">
      <alignment vertical="center"/>
    </xf>
    <xf numFmtId="166" fontId="1" fillId="0" borderId="56" xfId="1" applyNumberFormat="1" applyFont="1" applyFill="1" applyBorder="1" applyAlignment="1">
      <alignment vertical="center"/>
    </xf>
    <xf numFmtId="166" fontId="1" fillId="0" borderId="51" xfId="1" applyNumberFormat="1" applyFont="1" applyBorder="1"/>
    <xf numFmtId="166" fontId="1" fillId="0" borderId="38" xfId="1" applyNumberFormat="1" applyFont="1" applyFill="1" applyBorder="1"/>
    <xf numFmtId="166" fontId="1" fillId="0" borderId="56" xfId="1" applyNumberFormat="1" applyFont="1" applyFill="1" applyBorder="1"/>
    <xf numFmtId="166" fontId="1" fillId="0" borderId="42" xfId="1" applyNumberFormat="1" applyFont="1" applyBorder="1"/>
    <xf numFmtId="166" fontId="1" fillId="0" borderId="54" xfId="1" applyNumberFormat="1" applyFont="1" applyFill="1" applyBorder="1" applyAlignment="1">
      <alignment vertical="center"/>
    </xf>
    <xf numFmtId="166" fontId="1" fillId="0" borderId="39" xfId="1" applyNumberFormat="1" applyFont="1" applyFill="1" applyBorder="1"/>
    <xf numFmtId="166" fontId="1" fillId="0" borderId="50" xfId="1" applyNumberFormat="1" applyFont="1" applyFill="1" applyBorder="1" applyAlignment="1">
      <alignment vertical="center"/>
    </xf>
    <xf numFmtId="166" fontId="1" fillId="0" borderId="55" xfId="1" applyNumberFormat="1" applyFont="1" applyFill="1" applyBorder="1" applyAlignment="1">
      <alignment vertical="center"/>
    </xf>
    <xf numFmtId="166" fontId="1" fillId="0" borderId="50" xfId="1" applyNumberFormat="1" applyFont="1" applyBorder="1"/>
    <xf numFmtId="166" fontId="1" fillId="0" borderId="37" xfId="1" applyNumberFormat="1" applyFont="1" applyFill="1" applyBorder="1"/>
    <xf numFmtId="166" fontId="1" fillId="0" borderId="55" xfId="1" applyNumberFormat="1" applyFont="1" applyFill="1" applyBorder="1"/>
    <xf numFmtId="166" fontId="1" fillId="0" borderId="41" xfId="1" applyNumberFormat="1" applyFont="1" applyBorder="1"/>
    <xf numFmtId="166" fontId="1" fillId="0" borderId="42" xfId="1" applyNumberFormat="1" applyFont="1" applyFill="1" applyBorder="1"/>
    <xf numFmtId="166" fontId="3" fillId="0" borderId="56" xfId="1" applyNumberFormat="1" applyFont="1" applyBorder="1"/>
    <xf numFmtId="166" fontId="1" fillId="0" borderId="58" xfId="1" applyNumberFormat="1" applyFont="1" applyFill="1" applyBorder="1" applyAlignment="1">
      <alignment vertical="center"/>
    </xf>
    <xf numFmtId="166" fontId="1" fillId="0" borderId="40" xfId="1" applyNumberFormat="1" applyFont="1" applyFill="1" applyBorder="1"/>
    <xf numFmtId="166" fontId="1" fillId="0" borderId="44" xfId="1" applyNumberFormat="1" applyFont="1" applyBorder="1"/>
    <xf numFmtId="166" fontId="1" fillId="0" borderId="42" xfId="1" applyNumberFormat="1" applyFont="1" applyFill="1" applyBorder="1" applyAlignment="1">
      <alignment vertical="center"/>
    </xf>
    <xf numFmtId="166" fontId="6" fillId="0" borderId="56" xfId="1" applyNumberFormat="1" applyFont="1" applyFill="1" applyBorder="1" applyAlignment="1">
      <alignment vertical="center"/>
    </xf>
    <xf numFmtId="166" fontId="1" fillId="0" borderId="38" xfId="1" applyNumberFormat="1" applyFont="1" applyFill="1" applyBorder="1" applyAlignment="1">
      <alignment vertical="center"/>
    </xf>
    <xf numFmtId="166" fontId="1" fillId="0" borderId="56" xfId="1" applyNumberFormat="1" applyFont="1" applyBorder="1"/>
    <xf numFmtId="166" fontId="6" fillId="0" borderId="51" xfId="1" applyNumberFormat="1" applyFont="1" applyFill="1" applyBorder="1" applyAlignment="1">
      <alignment vertical="center"/>
    </xf>
    <xf numFmtId="166" fontId="1" fillId="0" borderId="55" xfId="1" applyNumberFormat="1" applyFont="1" applyBorder="1"/>
    <xf numFmtId="166" fontId="1" fillId="0" borderId="57" xfId="1" applyNumberFormat="1" applyFont="1" applyFill="1" applyBorder="1"/>
    <xf numFmtId="166" fontId="1" fillId="0" borderId="58" xfId="1" applyNumberFormat="1" applyFont="1" applyBorder="1"/>
    <xf numFmtId="166" fontId="1" fillId="0" borderId="53" xfId="1" applyNumberFormat="1" applyFont="1" applyFill="1" applyBorder="1" applyAlignment="1">
      <alignment vertical="center"/>
    </xf>
    <xf numFmtId="166" fontId="1" fillId="0" borderId="58" xfId="1" applyNumberFormat="1" applyFont="1" applyFill="1" applyBorder="1"/>
    <xf numFmtId="166" fontId="1" fillId="0" borderId="59" xfId="1" applyNumberFormat="1" applyFont="1" applyFill="1" applyBorder="1" applyAlignment="1">
      <alignment vertical="center"/>
    </xf>
    <xf numFmtId="166" fontId="1" fillId="0" borderId="54" xfId="1" applyNumberFormat="1" applyFont="1" applyBorder="1"/>
    <xf numFmtId="166" fontId="1" fillId="0" borderId="59" xfId="1" applyNumberFormat="1" applyFont="1" applyFill="1" applyBorder="1"/>
    <xf numFmtId="166" fontId="1" fillId="0" borderId="59" xfId="1" applyNumberFormat="1" applyFont="1" applyBorder="1"/>
    <xf numFmtId="165" fontId="0" fillId="2" borderId="0" xfId="0" applyNumberFormat="1" applyFill="1" applyAlignment="1">
      <alignment vertical="center"/>
    </xf>
    <xf numFmtId="0" fontId="7" fillId="2" borderId="46" xfId="0" applyFont="1" applyFill="1" applyBorder="1" applyAlignment="1">
      <alignment horizontal="center" vertical="center"/>
    </xf>
    <xf numFmtId="9" fontId="0" fillId="2" borderId="0" xfId="2" applyFont="1" applyFill="1" applyAlignment="1">
      <alignment vertical="center"/>
    </xf>
    <xf numFmtId="164" fontId="35" fillId="12" borderId="42" xfId="0" applyNumberFormat="1" applyFont="1" applyFill="1" applyBorder="1" applyAlignment="1">
      <alignment vertical="center"/>
    </xf>
    <xf numFmtId="164" fontId="7" fillId="12" borderId="42" xfId="0" applyNumberFormat="1" applyFont="1" applyFill="1" applyBorder="1" applyAlignment="1">
      <alignment vertical="center"/>
    </xf>
    <xf numFmtId="0" fontId="7" fillId="12" borderId="12" xfId="0" applyFont="1" applyFill="1" applyBorder="1" applyAlignment="1">
      <alignment vertical="center"/>
    </xf>
    <xf numFmtId="0" fontId="7" fillId="12" borderId="44" xfId="0" applyFont="1" applyFill="1" applyBorder="1" applyAlignment="1">
      <alignment vertical="center"/>
    </xf>
    <xf numFmtId="164" fontId="7" fillId="12" borderId="23" xfId="0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horizontal="center" vertical="center"/>
    </xf>
    <xf numFmtId="166" fontId="0" fillId="4" borderId="33" xfId="0" applyNumberFormat="1" applyFill="1" applyBorder="1"/>
    <xf numFmtId="166" fontId="0" fillId="4" borderId="3" xfId="1" applyNumberFormat="1" applyFont="1" applyFill="1" applyBorder="1"/>
    <xf numFmtId="166" fontId="1" fillId="2" borderId="3" xfId="1" applyNumberFormat="1" applyFont="1" applyFill="1" applyBorder="1" applyAlignment="1">
      <alignment horizontal="center"/>
    </xf>
    <xf numFmtId="0" fontId="0" fillId="16" borderId="7" xfId="0" applyFill="1" applyBorder="1" applyAlignment="1">
      <alignment vertical="center"/>
    </xf>
    <xf numFmtId="0" fontId="0" fillId="16" borderId="3" xfId="0" applyFill="1" applyBorder="1" applyAlignment="1">
      <alignment vertical="center"/>
    </xf>
    <xf numFmtId="166" fontId="0" fillId="2" borderId="9" xfId="0" applyNumberFormat="1" applyFill="1" applyBorder="1" applyAlignment="1">
      <alignment horizontal="center" vertical="center"/>
    </xf>
    <xf numFmtId="166" fontId="0" fillId="2" borderId="12" xfId="0" applyNumberFormat="1" applyFill="1" applyBorder="1"/>
    <xf numFmtId="166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6" fontId="0" fillId="2" borderId="17" xfId="1" applyNumberFormat="1" applyFont="1" applyFill="1" applyBorder="1" applyAlignment="1">
      <alignment vertical="center"/>
    </xf>
    <xf numFmtId="166" fontId="0" fillId="2" borderId="71" xfId="1" applyNumberFormat="1" applyFont="1" applyFill="1" applyBorder="1" applyAlignment="1">
      <alignment vertical="center"/>
    </xf>
    <xf numFmtId="166" fontId="1" fillId="4" borderId="3" xfId="1" applyNumberFormat="1" applyFont="1" applyFill="1" applyBorder="1" applyAlignment="1">
      <alignment vertical="center"/>
    </xf>
    <xf numFmtId="9" fontId="2" fillId="2" borderId="0" xfId="3" applyNumberFormat="1" applyFont="1" applyFill="1" applyAlignment="1">
      <alignment horizontal="center"/>
    </xf>
    <xf numFmtId="9" fontId="0" fillId="2" borderId="0" xfId="3" applyNumberFormat="1" applyFont="1" applyFill="1" applyAlignment="1">
      <alignment horizontal="center" vertical="center"/>
    </xf>
    <xf numFmtId="166" fontId="0" fillId="4" borderId="12" xfId="1" applyNumberFormat="1" applyFont="1" applyFill="1" applyBorder="1" applyAlignment="1">
      <alignment vertical="center"/>
    </xf>
    <xf numFmtId="166" fontId="0" fillId="0" borderId="7" xfId="0" applyNumberFormat="1" applyBorder="1" applyAlignment="1">
      <alignment horizontal="center" vertical="center"/>
    </xf>
    <xf numFmtId="166" fontId="0" fillId="2" borderId="48" xfId="0" applyNumberFormat="1" applyFill="1" applyBorder="1" applyAlignment="1">
      <alignment horizontal="center"/>
    </xf>
    <xf numFmtId="166" fontId="0" fillId="2" borderId="47" xfId="0" applyNumberFormat="1" applyFill="1" applyBorder="1" applyAlignment="1">
      <alignment horizontal="center"/>
    </xf>
    <xf numFmtId="166" fontId="0" fillId="2" borderId="4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166" fontId="7" fillId="4" borderId="3" xfId="1" applyNumberFormat="1" applyFont="1" applyFill="1" applyBorder="1" applyAlignment="1">
      <alignment horizontal="center" vertical="center"/>
    </xf>
    <xf numFmtId="166" fontId="3" fillId="0" borderId="45" xfId="1" applyNumberFormat="1" applyFont="1" applyBorder="1"/>
    <xf numFmtId="166" fontId="3" fillId="0" borderId="44" xfId="1" applyNumberFormat="1" applyFont="1" applyBorder="1"/>
    <xf numFmtId="166" fontId="6" fillId="0" borderId="42" xfId="1" applyNumberFormat="1" applyFont="1" applyFill="1" applyBorder="1" applyAlignment="1">
      <alignment vertical="center"/>
    </xf>
    <xf numFmtId="166" fontId="6" fillId="0" borderId="45" xfId="1" applyNumberFormat="1" applyFont="1" applyFill="1" applyBorder="1" applyAlignment="1">
      <alignment vertical="center"/>
    </xf>
    <xf numFmtId="166" fontId="3" fillId="0" borderId="41" xfId="1" applyNumberFormat="1" applyFont="1" applyBorder="1"/>
    <xf numFmtId="166" fontId="3" fillId="0" borderId="43" xfId="1" applyNumberFormat="1" applyFont="1" applyBorder="1"/>
    <xf numFmtId="166" fontId="3" fillId="0" borderId="3" xfId="1" applyNumberFormat="1" applyFont="1" applyBorder="1"/>
    <xf numFmtId="0" fontId="7" fillId="2" borderId="1" xfId="0" applyFont="1" applyFill="1" applyBorder="1" applyAlignment="1">
      <alignment horizontal="center" vertical="center"/>
    </xf>
    <xf numFmtId="166" fontId="6" fillId="0" borderId="53" xfId="1" applyNumberFormat="1" applyFont="1" applyFill="1" applyBorder="1" applyAlignment="1">
      <alignment vertical="center"/>
    </xf>
    <xf numFmtId="166" fontId="6" fillId="0" borderId="58" xfId="1" applyNumberFormat="1" applyFont="1" applyFill="1" applyBorder="1" applyAlignment="1">
      <alignment vertical="center"/>
    </xf>
    <xf numFmtId="166" fontId="6" fillId="0" borderId="50" xfId="1" applyNumberFormat="1" applyFont="1" applyFill="1" applyBorder="1" applyAlignment="1">
      <alignment vertical="center"/>
    </xf>
    <xf numFmtId="166" fontId="6" fillId="0" borderId="55" xfId="1" applyNumberFormat="1" applyFont="1" applyFill="1" applyBorder="1" applyAlignment="1">
      <alignment vertical="center"/>
    </xf>
    <xf numFmtId="166" fontId="6" fillId="0" borderId="37" xfId="1" applyNumberFormat="1" applyFont="1" applyFill="1" applyBorder="1" applyAlignment="1">
      <alignment vertical="center"/>
    </xf>
    <xf numFmtId="166" fontId="3" fillId="0" borderId="38" xfId="0" applyNumberFormat="1" applyFont="1" applyBorder="1" applyAlignment="1">
      <alignment vertical="center"/>
    </xf>
    <xf numFmtId="166" fontId="6" fillId="0" borderId="39" xfId="1" applyNumberFormat="1" applyFont="1" applyFill="1" applyBorder="1" applyAlignment="1">
      <alignment vertical="center"/>
    </xf>
    <xf numFmtId="166" fontId="6" fillId="0" borderId="68" xfId="1" applyNumberFormat="1" applyFont="1" applyFill="1" applyBorder="1" applyAlignment="1">
      <alignment vertical="center"/>
    </xf>
    <xf numFmtId="166" fontId="6" fillId="0" borderId="40" xfId="1" applyNumberFormat="1" applyFont="1" applyFill="1" applyBorder="1" applyAlignment="1">
      <alignment vertical="center"/>
    </xf>
    <xf numFmtId="166" fontId="3" fillId="0" borderId="55" xfId="1" applyNumberFormat="1" applyFont="1" applyFill="1" applyBorder="1" applyAlignment="1">
      <alignment vertical="center"/>
    </xf>
    <xf numFmtId="166" fontId="3" fillId="0" borderId="56" xfId="1" applyNumberFormat="1" applyFont="1" applyFill="1" applyBorder="1" applyAlignment="1">
      <alignment vertical="center"/>
    </xf>
    <xf numFmtId="166" fontId="38" fillId="0" borderId="56" xfId="0" applyNumberFormat="1" applyFont="1" applyBorder="1" applyAlignment="1">
      <alignment horizontal="center"/>
    </xf>
    <xf numFmtId="166" fontId="38" fillId="0" borderId="42" xfId="0" applyNumberFormat="1" applyFont="1" applyBorder="1" applyAlignment="1">
      <alignment horizontal="center"/>
    </xf>
    <xf numFmtId="166" fontId="0" fillId="0" borderId="56" xfId="1" applyNumberFormat="1" applyFont="1" applyBorder="1"/>
    <xf numFmtId="166" fontId="3" fillId="15" borderId="14" xfId="1" applyNumberFormat="1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vertical="center"/>
    </xf>
    <xf numFmtId="167" fontId="0" fillId="0" borderId="51" xfId="2" applyNumberFormat="1" applyFont="1" applyBorder="1" applyAlignment="1">
      <alignment horizontal="center"/>
    </xf>
    <xf numFmtId="9" fontId="0" fillId="2" borderId="42" xfId="2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66" fontId="1" fillId="2" borderId="0" xfId="1" applyNumberFormat="1" applyFont="1" applyFill="1" applyBorder="1" applyAlignment="1">
      <alignment vertical="center"/>
    </xf>
    <xf numFmtId="166" fontId="0" fillId="2" borderId="0" xfId="1" applyNumberFormat="1" applyFont="1" applyFill="1" applyBorder="1" applyAlignment="1">
      <alignment vertical="center"/>
    </xf>
    <xf numFmtId="166" fontId="7" fillId="2" borderId="48" xfId="1" applyNumberFormat="1" applyFont="1" applyFill="1" applyBorder="1"/>
    <xf numFmtId="166" fontId="7" fillId="2" borderId="47" xfId="1" applyNumberFormat="1" applyFont="1" applyFill="1" applyBorder="1"/>
    <xf numFmtId="166" fontId="7" fillId="2" borderId="49" xfId="1" applyNumberFormat="1" applyFont="1" applyFill="1" applyBorder="1"/>
    <xf numFmtId="0" fontId="7" fillId="2" borderId="61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7" fillId="8" borderId="48" xfId="0" applyFont="1" applyFill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7" fillId="8" borderId="49" xfId="0" applyFont="1" applyFill="1" applyBorder="1" applyAlignment="1">
      <alignment horizontal="center" vertical="center"/>
    </xf>
    <xf numFmtId="0" fontId="7" fillId="8" borderId="6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9" fontId="0" fillId="0" borderId="78" xfId="2" applyFont="1" applyBorder="1" applyAlignment="1">
      <alignment horizontal="center"/>
    </xf>
    <xf numFmtId="9" fontId="0" fillId="0" borderId="66" xfId="2" applyFont="1" applyBorder="1" applyAlignment="1">
      <alignment horizontal="center"/>
    </xf>
    <xf numFmtId="9" fontId="0" fillId="0" borderId="10" xfId="2" applyFont="1" applyBorder="1" applyAlignment="1">
      <alignment horizontal="center"/>
    </xf>
    <xf numFmtId="9" fontId="0" fillId="0" borderId="52" xfId="2" applyFont="1" applyBorder="1" applyAlignment="1">
      <alignment horizontal="center"/>
    </xf>
    <xf numFmtId="9" fontId="0" fillId="0" borderId="57" xfId="2" applyFont="1" applyBorder="1" applyAlignment="1">
      <alignment horizontal="center"/>
    </xf>
    <xf numFmtId="167" fontId="0" fillId="0" borderId="43" xfId="2" applyNumberFormat="1" applyFont="1" applyBorder="1" applyAlignment="1">
      <alignment horizontal="center"/>
    </xf>
    <xf numFmtId="166" fontId="0" fillId="2" borderId="52" xfId="1" applyNumberFormat="1" applyFont="1" applyFill="1" applyBorder="1" applyAlignment="1">
      <alignment horizontal="center" vertical="center"/>
    </xf>
    <xf numFmtId="0" fontId="7" fillId="2" borderId="48" xfId="0" applyFont="1" applyFill="1" applyBorder="1" applyAlignment="1">
      <alignment horizontal="center"/>
    </xf>
    <xf numFmtId="9" fontId="0" fillId="0" borderId="48" xfId="2" applyFont="1" applyBorder="1" applyAlignment="1">
      <alignment horizontal="center"/>
    </xf>
    <xf numFmtId="9" fontId="0" fillId="0" borderId="9" xfId="2" applyFont="1" applyBorder="1" applyAlignment="1">
      <alignment horizontal="center"/>
    </xf>
    <xf numFmtId="9" fontId="0" fillId="0" borderId="26" xfId="2" applyFont="1" applyBorder="1" applyAlignment="1">
      <alignment horizontal="center"/>
    </xf>
    <xf numFmtId="9" fontId="0" fillId="0" borderId="54" xfId="2" applyFont="1" applyBorder="1" applyAlignment="1">
      <alignment horizontal="center"/>
    </xf>
    <xf numFmtId="9" fontId="0" fillId="0" borderId="8" xfId="2" applyFont="1" applyBorder="1" applyAlignment="1">
      <alignment horizontal="center"/>
    </xf>
    <xf numFmtId="166" fontId="0" fillId="2" borderId="53" xfId="1" applyNumberFormat="1" applyFont="1" applyFill="1" applyBorder="1" applyAlignment="1">
      <alignment vertical="center"/>
    </xf>
    <xf numFmtId="0" fontId="0" fillId="8" borderId="26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66" fontId="7" fillId="2" borderId="61" xfId="1" applyNumberFormat="1" applyFont="1" applyFill="1" applyBorder="1"/>
    <xf numFmtId="0" fontId="0" fillId="8" borderId="18" xfId="0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166" fontId="7" fillId="2" borderId="15" xfId="1" applyNumberFormat="1" applyFont="1" applyFill="1" applyBorder="1"/>
    <xf numFmtId="0" fontId="7" fillId="2" borderId="15" xfId="0" applyFont="1" applyFill="1" applyBorder="1" applyAlignment="1">
      <alignment horizontal="left" vertical="center"/>
    </xf>
    <xf numFmtId="9" fontId="7" fillId="2" borderId="7" xfId="2" applyFont="1" applyFill="1" applyBorder="1"/>
    <xf numFmtId="9" fontId="7" fillId="2" borderId="9" xfId="2" applyFont="1" applyFill="1" applyBorder="1"/>
    <xf numFmtId="9" fontId="7" fillId="2" borderId="8" xfId="2" applyFont="1" applyFill="1" applyBorder="1"/>
    <xf numFmtId="9" fontId="7" fillId="2" borderId="26" xfId="2" applyFont="1" applyFill="1" applyBorder="1"/>
    <xf numFmtId="9" fontId="7" fillId="2" borderId="19" xfId="2" applyFont="1" applyFill="1" applyBorder="1"/>
    <xf numFmtId="9" fontId="7" fillId="2" borderId="65" xfId="2" applyFont="1" applyFill="1" applyBorder="1"/>
    <xf numFmtId="166" fontId="0" fillId="2" borderId="11" xfId="1" applyNumberFormat="1" applyFont="1" applyFill="1" applyBorder="1" applyAlignment="1">
      <alignment horizontal="center" vertical="center" wrapText="1"/>
    </xf>
    <xf numFmtId="9" fontId="0" fillId="0" borderId="33" xfId="2" applyFont="1" applyBorder="1"/>
    <xf numFmtId="0" fontId="0" fillId="2" borderId="14" xfId="0" applyFill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166" fontId="20" fillId="4" borderId="3" xfId="1" applyNumberFormat="1" applyFont="1" applyFill="1" applyBorder="1" applyAlignment="1">
      <alignment horizontal="right" indent="2"/>
    </xf>
    <xf numFmtId="166" fontId="21" fillId="4" borderId="3" xfId="1" applyNumberFormat="1" applyFont="1" applyFill="1" applyBorder="1" applyAlignment="1">
      <alignment horizontal="right" indent="2"/>
    </xf>
    <xf numFmtId="167" fontId="0" fillId="4" borderId="42" xfId="2" applyNumberFormat="1" applyFont="1" applyFill="1" applyBorder="1" applyAlignment="1">
      <alignment horizontal="center"/>
    </xf>
    <xf numFmtId="166" fontId="10" fillId="0" borderId="2" xfId="1" applyNumberFormat="1" applyFont="1" applyFill="1" applyBorder="1" applyAlignment="1">
      <alignment horizontal="center"/>
    </xf>
    <xf numFmtId="166" fontId="0" fillId="0" borderId="4" xfId="1" applyNumberFormat="1" applyFont="1" applyFill="1" applyBorder="1"/>
    <xf numFmtId="165" fontId="0" fillId="4" borderId="3" xfId="0" applyNumberFormat="1" applyFill="1" applyBorder="1"/>
    <xf numFmtId="166" fontId="1" fillId="0" borderId="0" xfId="1" applyNumberFormat="1" applyFont="1" applyFill="1" applyBorder="1" applyAlignment="1">
      <alignment vertical="center"/>
    </xf>
    <xf numFmtId="166" fontId="36" fillId="0" borderId="56" xfId="1" applyNumberFormat="1" applyFont="1" applyBorder="1" applyAlignment="1">
      <alignment horizontal="center"/>
    </xf>
    <xf numFmtId="166" fontId="3" fillId="0" borderId="0" xfId="1" applyNumberFormat="1" applyFont="1" applyFill="1" applyAlignment="1">
      <alignment horizontal="center"/>
    </xf>
    <xf numFmtId="166" fontId="0" fillId="4" borderId="12" xfId="1" applyNumberFormat="1" applyFont="1" applyFill="1" applyBorder="1"/>
    <xf numFmtId="0" fontId="0" fillId="2" borderId="67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2" borderId="68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6" fontId="0" fillId="0" borderId="23" xfId="0" applyNumberForma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35" fillId="0" borderId="66" xfId="0" applyFon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7" fillId="0" borderId="60" xfId="1" applyNumberFormat="1" applyFont="1" applyFill="1" applyBorder="1" applyAlignment="1">
      <alignment vertical="center"/>
    </xf>
    <xf numFmtId="166" fontId="7" fillId="0" borderId="23" xfId="1" applyNumberFormat="1" applyFont="1" applyFill="1" applyBorder="1" applyAlignment="1">
      <alignment vertical="center"/>
    </xf>
    <xf numFmtId="166" fontId="0" fillId="0" borderId="60" xfId="1" applyNumberFormat="1" applyFont="1" applyBorder="1"/>
    <xf numFmtId="166" fontId="0" fillId="0" borderId="23" xfId="1" applyNumberFormat="1" applyFont="1" applyBorder="1" applyAlignment="1">
      <alignment horizontal="center" vertical="center"/>
    </xf>
    <xf numFmtId="166" fontId="7" fillId="13" borderId="0" xfId="1" applyNumberFormat="1" applyFont="1" applyFill="1" applyBorder="1" applyAlignment="1">
      <alignment vertical="center"/>
    </xf>
    <xf numFmtId="166" fontId="11" fillId="0" borderId="0" xfId="1" applyNumberFormat="1" applyFont="1" applyBorder="1" applyAlignment="1">
      <alignment vertical="center"/>
    </xf>
    <xf numFmtId="166" fontId="27" fillId="0" borderId="0" xfId="1" applyNumberFormat="1" applyFont="1" applyBorder="1" applyAlignment="1">
      <alignment vertical="center"/>
    </xf>
    <xf numFmtId="166" fontId="7" fillId="4" borderId="0" xfId="1" applyNumberFormat="1" applyFont="1" applyFill="1" applyBorder="1"/>
    <xf numFmtId="166" fontId="7" fillId="0" borderId="0" xfId="1" applyNumberFormat="1" applyFont="1" applyFill="1" applyBorder="1" applyAlignment="1">
      <alignment horizontal="center" vertical="center"/>
    </xf>
    <xf numFmtId="166" fontId="11" fillId="0" borderId="0" xfId="1" applyNumberFormat="1" applyFont="1" applyBorder="1" applyAlignment="1">
      <alignment horizontal="center" vertical="center"/>
    </xf>
    <xf numFmtId="166" fontId="7" fillId="0" borderId="33" xfId="1" applyNumberFormat="1" applyFont="1" applyFill="1" applyBorder="1" applyAlignment="1">
      <alignment vertical="center"/>
    </xf>
    <xf numFmtId="166" fontId="7" fillId="4" borderId="0" xfId="1" applyNumberFormat="1" applyFont="1" applyFill="1" applyBorder="1" applyAlignment="1">
      <alignment vertical="center"/>
    </xf>
    <xf numFmtId="166" fontId="0" fillId="13" borderId="0" xfId="0" applyNumberFormat="1" applyFill="1"/>
    <xf numFmtId="0" fontId="6" fillId="3" borderId="3" xfId="0" applyFont="1" applyFill="1" applyBorder="1" applyAlignment="1">
      <alignment horizontal="center" vertical="center"/>
    </xf>
    <xf numFmtId="167" fontId="0" fillId="0" borderId="7" xfId="2" applyNumberFormat="1" applyFont="1" applyBorder="1" applyAlignment="1">
      <alignment horizontal="center" vertical="center"/>
    </xf>
    <xf numFmtId="164" fontId="7" fillId="0" borderId="23" xfId="0" applyNumberFormat="1" applyFont="1" applyBorder="1" applyAlignment="1">
      <alignment vertical="center"/>
    </xf>
    <xf numFmtId="166" fontId="6" fillId="0" borderId="52" xfId="1" applyNumberFormat="1" applyFont="1" applyFill="1" applyBorder="1" applyAlignment="1">
      <alignment vertical="center"/>
    </xf>
    <xf numFmtId="166" fontId="6" fillId="0" borderId="57" xfId="1" applyNumberFormat="1" applyFont="1" applyFill="1" applyBorder="1" applyAlignment="1">
      <alignment vertical="center"/>
    </xf>
    <xf numFmtId="166" fontId="1" fillId="0" borderId="43" xfId="1" applyNumberFormat="1" applyFont="1" applyBorder="1"/>
    <xf numFmtId="0" fontId="7" fillId="2" borderId="46" xfId="0" applyFont="1" applyFill="1" applyBorder="1" applyAlignment="1">
      <alignment horizontal="center"/>
    </xf>
    <xf numFmtId="0" fontId="7" fillId="2" borderId="49" xfId="0" applyFont="1" applyFill="1" applyBorder="1" applyAlignment="1">
      <alignment horizontal="center" vertical="center"/>
    </xf>
    <xf numFmtId="0" fontId="0" fillId="2" borderId="6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/>
    <xf numFmtId="0" fontId="0" fillId="0" borderId="35" xfId="0" applyBorder="1" applyAlignment="1">
      <alignment vertical="center"/>
    </xf>
    <xf numFmtId="0" fontId="0" fillId="2" borderId="33" xfId="0" applyFill="1" applyBorder="1" applyAlignment="1">
      <alignment vertical="center"/>
    </xf>
    <xf numFmtId="0" fontId="0" fillId="2" borderId="36" xfId="0" applyFill="1" applyBorder="1" applyAlignment="1">
      <alignment vertical="center"/>
    </xf>
    <xf numFmtId="0" fontId="0" fillId="0" borderId="32" xfId="0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0" borderId="33" xfId="0" applyFont="1" applyBorder="1"/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166" fontId="0" fillId="2" borderId="49" xfId="1" applyNumberFormat="1" applyFont="1" applyFill="1" applyBorder="1" applyAlignment="1">
      <alignment vertical="center"/>
    </xf>
    <xf numFmtId="166" fontId="0" fillId="4" borderId="54" xfId="1" applyNumberFormat="1" applyFont="1" applyFill="1" applyBorder="1" applyAlignment="1">
      <alignment horizontal="center" vertical="center"/>
    </xf>
    <xf numFmtId="166" fontId="7" fillId="0" borderId="63" xfId="1" applyNumberFormat="1" applyFont="1" applyFill="1" applyBorder="1" applyAlignment="1">
      <alignment vertical="center"/>
    </xf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68" xfId="0" applyFont="1" applyBorder="1" applyAlignment="1">
      <alignment vertical="center"/>
    </xf>
    <xf numFmtId="166" fontId="1" fillId="0" borderId="32" xfId="1" applyNumberFormat="1" applyFont="1" applyBorder="1"/>
    <xf numFmtId="166" fontId="7" fillId="13" borderId="66" xfId="1" applyNumberFormat="1" applyFont="1" applyFill="1" applyBorder="1" applyAlignment="1">
      <alignment vertical="center"/>
    </xf>
    <xf numFmtId="166" fontId="5" fillId="0" borderId="63" xfId="1" applyNumberFormat="1" applyFont="1" applyFill="1" applyBorder="1"/>
    <xf numFmtId="166" fontId="7" fillId="2" borderId="62" xfId="1" applyNumberFormat="1" applyFont="1" applyFill="1" applyBorder="1"/>
    <xf numFmtId="166" fontId="5" fillId="0" borderId="64" xfId="1" applyNumberFormat="1" applyFont="1" applyFill="1" applyBorder="1"/>
    <xf numFmtId="166" fontId="5" fillId="2" borderId="64" xfId="1" applyNumberFormat="1" applyFont="1" applyFill="1" applyBorder="1"/>
    <xf numFmtId="165" fontId="5" fillId="2" borderId="64" xfId="1" applyFont="1" applyFill="1" applyBorder="1" applyAlignment="1">
      <alignment horizontal="center"/>
    </xf>
    <xf numFmtId="9" fontId="7" fillId="2" borderId="78" xfId="2" applyFont="1" applyFill="1" applyBorder="1" applyAlignment="1">
      <alignment horizontal="center"/>
    </xf>
    <xf numFmtId="166" fontId="7" fillId="0" borderId="62" xfId="6" applyNumberFormat="1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horizontal="center"/>
    </xf>
    <xf numFmtId="166" fontId="7" fillId="0" borderId="62" xfId="1" applyNumberFormat="1" applyFont="1" applyFill="1" applyBorder="1" applyAlignment="1">
      <alignment horizontal="center"/>
    </xf>
    <xf numFmtId="166" fontId="0" fillId="0" borderId="66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7" borderId="0" xfId="0" applyFill="1"/>
    <xf numFmtId="0" fontId="3" fillId="0" borderId="0" xfId="0" applyFont="1"/>
    <xf numFmtId="0" fontId="40" fillId="0" borderId="0" xfId="0" applyFont="1" applyAlignment="1">
      <alignment horizontal="left" vertical="center"/>
    </xf>
    <xf numFmtId="166" fontId="0" fillId="2" borderId="79" xfId="1" applyNumberFormat="1" applyFont="1" applyFill="1" applyBorder="1" applyAlignment="1">
      <alignment vertical="center"/>
    </xf>
    <xf numFmtId="166" fontId="0" fillId="2" borderId="33" xfId="0" applyNumberFormat="1" applyFill="1" applyBorder="1" applyAlignment="1">
      <alignment horizontal="center" vertical="center"/>
    </xf>
    <xf numFmtId="166" fontId="7" fillId="2" borderId="8" xfId="1" applyNumberFormat="1" applyFont="1" applyFill="1" applyBorder="1" applyAlignment="1">
      <alignment vertical="center"/>
    </xf>
    <xf numFmtId="166" fontId="0" fillId="2" borderId="6" xfId="0" applyNumberFormat="1" applyFill="1" applyBorder="1" applyAlignment="1">
      <alignment horizontal="center" vertical="center"/>
    </xf>
    <xf numFmtId="166" fontId="0" fillId="4" borderId="12" xfId="0" applyNumberFormat="1" applyFill="1" applyBorder="1"/>
    <xf numFmtId="166" fontId="1" fillId="0" borderId="12" xfId="1" applyNumberFormat="1" applyFont="1" applyFill="1" applyBorder="1" applyAlignment="1">
      <alignment vertical="center"/>
    </xf>
    <xf numFmtId="166" fontId="0" fillId="0" borderId="12" xfId="1" applyNumberFormat="1" applyFont="1" applyFill="1" applyBorder="1"/>
    <xf numFmtId="166" fontId="1" fillId="2" borderId="3" xfId="1" applyNumberFormat="1" applyFont="1" applyFill="1" applyBorder="1" applyAlignment="1">
      <alignment vertical="center"/>
    </xf>
    <xf numFmtId="166" fontId="0" fillId="2" borderId="79" xfId="0" applyNumberFormat="1" applyFill="1" applyBorder="1" applyAlignment="1">
      <alignment horizontal="center"/>
    </xf>
    <xf numFmtId="166" fontId="0" fillId="0" borderId="53" xfId="1" applyNumberFormat="1" applyFont="1" applyFill="1" applyBorder="1" applyAlignment="1">
      <alignment horizontal="center" vertical="center"/>
    </xf>
    <xf numFmtId="9" fontId="7" fillId="0" borderId="58" xfId="2" applyFont="1" applyFill="1" applyBorder="1" applyAlignment="1">
      <alignment horizontal="center"/>
    </xf>
    <xf numFmtId="166" fontId="0" fillId="0" borderId="51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0" fontId="6" fillId="18" borderId="48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 vertical="center"/>
    </xf>
    <xf numFmtId="0" fontId="0" fillId="18" borderId="3" xfId="0" applyFill="1" applyBorder="1"/>
    <xf numFmtId="166" fontId="0" fillId="18" borderId="51" xfId="1" applyNumberFormat="1" applyFont="1" applyFill="1" applyBorder="1" applyAlignment="1">
      <alignment horizontal="center" vertical="center"/>
    </xf>
    <xf numFmtId="9" fontId="7" fillId="18" borderId="56" xfId="2" applyFont="1" applyFill="1" applyBorder="1" applyAlignment="1">
      <alignment horizontal="center"/>
    </xf>
    <xf numFmtId="166" fontId="0" fillId="18" borderId="38" xfId="1" applyNumberFormat="1" applyFont="1" applyFill="1" applyBorder="1" applyAlignment="1">
      <alignment horizontal="center" vertical="center"/>
    </xf>
    <xf numFmtId="166" fontId="0" fillId="18" borderId="3" xfId="0" applyNumberFormat="1" applyFill="1" applyBorder="1"/>
    <xf numFmtId="166" fontId="0" fillId="18" borderId="38" xfId="0" applyNumberFormat="1" applyFill="1" applyBorder="1"/>
    <xf numFmtId="0" fontId="0" fillId="18" borderId="0" xfId="0" applyFill="1"/>
    <xf numFmtId="166" fontId="0" fillId="4" borderId="38" xfId="0" applyNumberFormat="1" applyFill="1" applyBorder="1"/>
    <xf numFmtId="166" fontId="0" fillId="0" borderId="68" xfId="0" applyNumberFormat="1" applyBorder="1"/>
    <xf numFmtId="166" fontId="0" fillId="4" borderId="37" xfId="0" applyNumberFormat="1" applyFill="1" applyBorder="1"/>
    <xf numFmtId="166" fontId="0" fillId="0" borderId="0" xfId="1" applyNumberFormat="1" applyFont="1" applyFill="1" applyBorder="1" applyAlignment="1">
      <alignment horizontal="center" vertical="center"/>
    </xf>
    <xf numFmtId="166" fontId="0" fillId="0" borderId="52" xfId="1" applyNumberFormat="1" applyFont="1" applyFill="1" applyBorder="1" applyAlignment="1">
      <alignment horizontal="center" vertical="center"/>
    </xf>
    <xf numFmtId="166" fontId="0" fillId="0" borderId="39" xfId="1" applyNumberFormat="1" applyFont="1" applyFill="1" applyBorder="1" applyAlignment="1">
      <alignment horizontal="center" vertical="center"/>
    </xf>
    <xf numFmtId="166" fontId="0" fillId="0" borderId="50" xfId="1" applyNumberFormat="1" applyFont="1" applyFill="1" applyBorder="1" applyAlignment="1">
      <alignment horizontal="center" vertical="center"/>
    </xf>
    <xf numFmtId="166" fontId="0" fillId="0" borderId="37" xfId="1" applyNumberFormat="1" applyFont="1" applyFill="1" applyBorder="1" applyAlignment="1">
      <alignment horizontal="center" vertical="center"/>
    </xf>
    <xf numFmtId="0" fontId="41" fillId="0" borderId="3" xfId="0" applyFont="1" applyBorder="1"/>
    <xf numFmtId="166" fontId="0" fillId="4" borderId="68" xfId="0" applyNumberFormat="1" applyFill="1" applyBorder="1"/>
    <xf numFmtId="9" fontId="7" fillId="0" borderId="59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6" fontId="0" fillId="0" borderId="33" xfId="1" applyNumberFormat="1" applyFont="1" applyFill="1" applyBorder="1"/>
    <xf numFmtId="166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6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6" fontId="0" fillId="0" borderId="17" xfId="1" applyNumberFormat="1" applyFont="1" applyFill="1" applyBorder="1"/>
    <xf numFmtId="0" fontId="6" fillId="18" borderId="48" xfId="0" applyFont="1" applyFill="1" applyBorder="1" applyAlignment="1">
      <alignment horizontal="center" vertical="center"/>
    </xf>
    <xf numFmtId="0" fontId="0" fillId="18" borderId="48" xfId="0" applyFill="1" applyBorder="1" applyAlignment="1">
      <alignment horizontal="center"/>
    </xf>
    <xf numFmtId="0" fontId="0" fillId="18" borderId="9" xfId="0" applyFill="1" applyBorder="1" applyAlignment="1">
      <alignment vertical="center"/>
    </xf>
    <xf numFmtId="166" fontId="0" fillId="18" borderId="33" xfId="1" applyNumberFormat="1" applyFont="1" applyFill="1" applyBorder="1"/>
    <xf numFmtId="166" fontId="0" fillId="18" borderId="29" xfId="1" applyNumberFormat="1" applyFont="1" applyFill="1" applyBorder="1"/>
    <xf numFmtId="166" fontId="0" fillId="18" borderId="3" xfId="1" applyNumberFormat="1" applyFont="1" applyFill="1" applyBorder="1"/>
    <xf numFmtId="166" fontId="0" fillId="18" borderId="26" xfId="1" applyNumberFormat="1" applyFont="1" applyFill="1" applyBorder="1"/>
    <xf numFmtId="166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6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6" fontId="0" fillId="0" borderId="37" xfId="1" applyNumberFormat="1" applyFont="1" applyFill="1" applyBorder="1"/>
    <xf numFmtId="166" fontId="0" fillId="0" borderId="38" xfId="1" applyNumberFormat="1" applyFont="1" applyFill="1" applyBorder="1"/>
    <xf numFmtId="166" fontId="0" fillId="18" borderId="38" xfId="1" applyNumberFormat="1" applyFont="1" applyFill="1" applyBorder="1"/>
    <xf numFmtId="166" fontId="0" fillId="0" borderId="68" xfId="1" applyNumberFormat="1" applyFont="1" applyFill="1" applyBorder="1"/>
    <xf numFmtId="0" fontId="0" fillId="18" borderId="47" xfId="0" applyFill="1" applyBorder="1" applyAlignment="1">
      <alignment horizontal="center" vertical="center"/>
    </xf>
    <xf numFmtId="166" fontId="1" fillId="0" borderId="29" xfId="1" applyNumberFormat="1" applyFont="1" applyFill="1" applyBorder="1"/>
    <xf numFmtId="9" fontId="0" fillId="0" borderId="0" xfId="2" applyFont="1" applyFill="1" applyBorder="1" applyAlignment="1">
      <alignment horizontal="center" vertical="center"/>
    </xf>
    <xf numFmtId="0" fontId="0" fillId="0" borderId="36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  <xf numFmtId="10" fontId="0" fillId="19" borderId="0" xfId="0" applyNumberFormat="1" applyFill="1"/>
    <xf numFmtId="10" fontId="0" fillId="20" borderId="0" xfId="0" applyNumberFormat="1" applyFill="1"/>
    <xf numFmtId="0" fontId="0" fillId="20" borderId="0" xfId="0" applyFill="1"/>
  </cellXfs>
  <cellStyles count="10"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4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5</xdr:row>
          <xdr:rowOff>171450</xdr:rowOff>
        </xdr:from>
        <xdr:to>
          <xdr:col>5</xdr:col>
          <xdr:colOff>257175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6</xdr:row>
          <xdr:rowOff>28575</xdr:rowOff>
        </xdr:from>
        <xdr:to>
          <xdr:col>9</xdr:col>
          <xdr:colOff>190500</xdr:colOff>
          <xdr:row>8</xdr:row>
          <xdr:rowOff>57150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09/01/2026 08:58:01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9525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9</xdr:row>
          <xdr:rowOff>57150</xdr:rowOff>
        </xdr:from>
        <xdr:to>
          <xdr:col>9</xdr:col>
          <xdr:colOff>238125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09/01/2026 08:21:45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78105</xdr:rowOff>
    </xdr:from>
    <xdr:to>
      <xdr:col>9</xdr:col>
      <xdr:colOff>409576</xdr:colOff>
      <xdr:row>29</xdr:row>
      <xdr:rowOff>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3878580"/>
          <a:ext cx="7395210" cy="13696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257175</xdr:colOff>
          <xdr:row>18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24</xdr:row>
          <xdr:rowOff>57150</xdr:rowOff>
        </xdr:from>
        <xdr:to>
          <xdr:col>5</xdr:col>
          <xdr:colOff>238125</xdr:colOff>
          <xdr:row>26</xdr:row>
          <xdr:rowOff>123825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29</xdr:row>
      <xdr:rowOff>173355</xdr:rowOff>
    </xdr:from>
    <xdr:to>
      <xdr:col>9</xdr:col>
      <xdr:colOff>443865</xdr:colOff>
      <xdr:row>37</xdr:row>
      <xdr:rowOff>95250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697855"/>
          <a:ext cx="7178040" cy="144589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32</xdr:row>
          <xdr:rowOff>152400</xdr:rowOff>
        </xdr:from>
        <xdr:to>
          <xdr:col>5</xdr:col>
          <xdr:colOff>247650</xdr:colOff>
          <xdr:row>35</xdr:row>
          <xdr:rowOff>28575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74295</xdr:rowOff>
    </xdr:from>
    <xdr:to>
      <xdr:col>9</xdr:col>
      <xdr:colOff>472440</xdr:colOff>
      <xdr:row>45</xdr:row>
      <xdr:rowOff>173355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6951345"/>
          <a:ext cx="7435215" cy="136588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41</xdr:row>
          <xdr:rowOff>180975</xdr:rowOff>
        </xdr:from>
        <xdr:to>
          <xdr:col>5</xdr:col>
          <xdr:colOff>257175</xdr:colOff>
          <xdr:row>44</xdr:row>
          <xdr:rowOff>57150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41</xdr:row>
          <xdr:rowOff>152400</xdr:rowOff>
        </xdr:from>
        <xdr:to>
          <xdr:col>2</xdr:col>
          <xdr:colOff>304800</xdr:colOff>
          <xdr:row>44</xdr:row>
          <xdr:rowOff>28575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42</xdr:row>
          <xdr:rowOff>19050</xdr:rowOff>
        </xdr:from>
        <xdr:to>
          <xdr:col>9</xdr:col>
          <xdr:colOff>219075</xdr:colOff>
          <xdr:row>43</xdr:row>
          <xdr:rowOff>19050</xdr:rowOff>
        </xdr:to>
        <xdr:sp macro="" textlink="">
          <xdr:nvSpPr>
            <xdr:cNvPr id="12313" name="Label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0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Envado a Carnicerías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43</xdr:row>
          <xdr:rowOff>9525</xdr:rowOff>
        </xdr:from>
        <xdr:to>
          <xdr:col>9</xdr:col>
          <xdr:colOff>209550</xdr:colOff>
          <xdr:row>44</xdr:row>
          <xdr:rowOff>9525</xdr:rowOff>
        </xdr:to>
        <xdr:sp macro="" textlink="">
          <xdr:nvSpPr>
            <xdr:cNvPr id="12314" name="Label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0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Envíado a Ventas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33</xdr:row>
          <xdr:rowOff>85725</xdr:rowOff>
        </xdr:from>
        <xdr:to>
          <xdr:col>9</xdr:col>
          <xdr:colOff>200025</xdr:colOff>
          <xdr:row>34</xdr:row>
          <xdr:rowOff>85725</xdr:rowOff>
        </xdr:to>
        <xdr:sp macro="" textlink="">
          <xdr:nvSpPr>
            <xdr:cNvPr id="12315" name="Label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0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Precios de la Competencia Actualizado!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17</xdr:row>
          <xdr:rowOff>57150</xdr:rowOff>
        </xdr:from>
        <xdr:to>
          <xdr:col>9</xdr:col>
          <xdr:colOff>161925</xdr:colOff>
          <xdr:row>18</xdr:row>
          <xdr:rowOff>171450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09/01/2026 09:03:26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205740</xdr:colOff>
      <xdr:row>29</xdr:row>
      <xdr:rowOff>29527</xdr:rowOff>
    </xdr:from>
    <xdr:to>
      <xdr:col>4</xdr:col>
      <xdr:colOff>472440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53740" y="5554027"/>
          <a:ext cx="266700" cy="17335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207645</xdr:colOff>
      <xdr:row>37</xdr:row>
      <xdr:rowOff>91440</xdr:rowOff>
    </xdr:from>
    <xdr:to>
      <xdr:col>4</xdr:col>
      <xdr:colOff>474345</xdr:colOff>
      <xdr:row>38</xdr:row>
      <xdr:rowOff>76200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369945" y="6787515"/>
          <a:ext cx="266700" cy="16573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34</xdr:row>
          <xdr:rowOff>0</xdr:rowOff>
        </xdr:from>
        <xdr:to>
          <xdr:col>2</xdr:col>
          <xdr:colOff>161925</xdr:colOff>
          <xdr:row>35</xdr:row>
          <xdr:rowOff>57150</xdr:rowOff>
        </xdr:to>
        <xdr:sp macro="" textlink="">
          <xdr:nvSpPr>
            <xdr:cNvPr id="12321" name="Label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0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24</xdr:row>
          <xdr:rowOff>66675</xdr:rowOff>
        </xdr:from>
        <xdr:to>
          <xdr:col>8</xdr:col>
          <xdr:colOff>428625</xdr:colOff>
          <xdr:row>26</xdr:row>
          <xdr:rowOff>95250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09/01/2026 10:51:32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231818</xdr:colOff>
      <xdr:row>0</xdr:row>
      <xdr:rowOff>154069</xdr:rowOff>
    </xdr:from>
    <xdr:ext cx="3010904" cy="1695996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31818" y="154069"/>
          <a:ext cx="3010904" cy="169599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142</xdr:row>
      <xdr:rowOff>42502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zoomScale="80" zoomScaleNormal="80" workbookViewId="0">
      <selection activeCell="M30" sqref="M30"/>
    </sheetView>
  </sheetViews>
  <sheetFormatPr baseColWidth="10" defaultRowHeight="15" x14ac:dyDescent="0.25"/>
  <sheetData>
    <row r="5" spans="2:3" x14ac:dyDescent="0.25">
      <c r="B5" s="1538"/>
    </row>
    <row r="9" spans="2:3" x14ac:dyDescent="0.25">
      <c r="C9" s="35">
        <v>6</v>
      </c>
    </row>
    <row r="18" spans="3:13" x14ac:dyDescent="0.25">
      <c r="C18" s="35">
        <v>5</v>
      </c>
    </row>
    <row r="25" spans="3:13" x14ac:dyDescent="0.25">
      <c r="M25" t="s">
        <v>467</v>
      </c>
    </row>
    <row r="26" spans="3:13" x14ac:dyDescent="0.25">
      <c r="C26" s="35">
        <v>5</v>
      </c>
    </row>
    <row r="35" spans="3:3" x14ac:dyDescent="0.25">
      <c r="C35" s="3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371475</xdr:colOff>
                    <xdr:row>5</xdr:row>
                    <xdr:rowOff>171450</xdr:rowOff>
                  </from>
                  <to>
                    <xdr:col>5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logCostos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6</xdr:row>
                    <xdr:rowOff>28575</xdr:rowOff>
                  </from>
                  <to>
                    <xdr:col>9</xdr:col>
                    <xdr:colOff>190500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9525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logCostosComerciales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9</xdr:row>
                    <xdr:rowOff>57150</xdr:rowOff>
                  </from>
                  <to>
                    <xdr:col>9</xdr:col>
                    <xdr:colOff>238125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7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257175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8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361950</xdr:colOff>
                    <xdr:row>24</xdr:row>
                    <xdr:rowOff>57150</xdr:rowOff>
                  </from>
                  <to>
                    <xdr:col>5</xdr:col>
                    <xdr:colOff>238125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9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0" name="Button 21">
              <controlPr defaultSize="0" print="0" autoFill="0" autoPict="0" macro="[0]!CargarCostosComerciales">
                <anchor moveWithCells="1" sizeWithCells="1">
                  <from>
                    <xdr:col>3</xdr:col>
                    <xdr:colOff>371475</xdr:colOff>
                    <xdr:row>32</xdr:row>
                    <xdr:rowOff>152400</xdr:rowOff>
                  </from>
                  <to>
                    <xdr:col>5</xdr:col>
                    <xdr:colOff>247650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1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2" name="Button 23">
              <controlPr defaultSize="0" print="0" autoFill="0" autoPict="0" macro="[0]!CargarCostosComerciales">
                <anchor moveWithCells="1" sizeWithCells="1">
                  <from>
                    <xdr:col>3</xdr:col>
                    <xdr:colOff>238125</xdr:colOff>
                    <xdr:row>41</xdr:row>
                    <xdr:rowOff>180975</xdr:rowOff>
                  </from>
                  <to>
                    <xdr:col>5</xdr:col>
                    <xdr:colOff>257175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3" name="Button 24">
              <controlPr defaultSize="0" print="0" autoFill="0" autoPict="0" macro="[0]!CargarCostosComerciales">
                <anchor moveWithCells="1" sizeWithCells="1">
                  <from>
                    <xdr:col>0</xdr:col>
                    <xdr:colOff>428625</xdr:colOff>
                    <xdr:row>41</xdr:row>
                    <xdr:rowOff>152400</xdr:rowOff>
                  </from>
                  <to>
                    <xdr:col>2</xdr:col>
                    <xdr:colOff>304800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4" name="Label 25">
              <controlPr defaultSize="0" autoFill="0" autoLine="0" autoPict="0">
                <anchor moveWithCells="1" sizeWithCells="1">
                  <from>
                    <xdr:col>5</xdr:col>
                    <xdr:colOff>723900</xdr:colOff>
                    <xdr:row>42</xdr:row>
                    <xdr:rowOff>19050</xdr:rowOff>
                  </from>
                  <to>
                    <xdr:col>9</xdr:col>
                    <xdr:colOff>219075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Label 26">
              <controlPr defaultSize="0" autoFill="0" autoLine="0" autoPict="0">
                <anchor moveWithCells="1" sizeWithCells="1">
                  <from>
                    <xdr:col>5</xdr:col>
                    <xdr:colOff>714375</xdr:colOff>
                    <xdr:row>43</xdr:row>
                    <xdr:rowOff>9525</xdr:rowOff>
                  </from>
                  <to>
                    <xdr:col>9</xdr:col>
                    <xdr:colOff>209550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6" name="Label 27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33</xdr:row>
                    <xdr:rowOff>85725</xdr:rowOff>
                  </from>
                  <to>
                    <xdr:col>9</xdr:col>
                    <xdr:colOff>200025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7" name="Label 5">
              <controlPr defaultSize="0" autoFill="0" autoLine="0" autoPict="0">
                <anchor moveWithCells="1" sizeWithCells="1">
                  <from>
                    <xdr:col>5</xdr:col>
                    <xdr:colOff>666750</xdr:colOff>
                    <xdr:row>17</xdr:row>
                    <xdr:rowOff>57150</xdr:rowOff>
                  </from>
                  <to>
                    <xdr:col>9</xdr:col>
                    <xdr:colOff>161925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8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9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0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1" name="Label 33">
              <controlPr defaultSize="0" autoFill="0" autoLine="0" autoPict="0">
                <anchor moveWithCells="1" sizeWithCells="1">
                  <from>
                    <xdr:col>0</xdr:col>
                    <xdr:colOff>361950</xdr:colOff>
                    <xdr:row>34</xdr:row>
                    <xdr:rowOff>0</xdr:rowOff>
                  </from>
                  <to>
                    <xdr:col>2</xdr:col>
                    <xdr:colOff>161925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2" name="Label 6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24</xdr:row>
                    <xdr:rowOff>66675</xdr:rowOff>
                  </from>
                  <to>
                    <xdr:col>8</xdr:col>
                    <xdr:colOff>428625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B4"/>
  <sheetViews>
    <sheetView workbookViewId="0">
      <selection activeCell="J3" sqref="J3"/>
    </sheetView>
  </sheetViews>
  <sheetFormatPr baseColWidth="10" defaultRowHeight="15" x14ac:dyDescent="0.25"/>
  <cols>
    <col min="1" max="1" width="25.28515625" bestFit="1" customWidth="1"/>
  </cols>
  <sheetData>
    <row r="1" spans="1:2" x14ac:dyDescent="0.25">
      <c r="A1" s="1537" t="s">
        <v>635</v>
      </c>
      <c r="B1" t="s">
        <v>636</v>
      </c>
    </row>
    <row r="2" spans="1:2" x14ac:dyDescent="0.25">
      <c r="A2" s="1537" t="s">
        <v>637</v>
      </c>
      <c r="B2" t="s">
        <v>639</v>
      </c>
    </row>
    <row r="3" spans="1:2" x14ac:dyDescent="0.25">
      <c r="A3" s="1537" t="s">
        <v>640</v>
      </c>
      <c r="B3" t="s">
        <v>638</v>
      </c>
    </row>
    <row r="4" spans="1:2" x14ac:dyDescent="0.25">
      <c r="A4" s="15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T570"/>
  <sheetViews>
    <sheetView zoomScaleNormal="100" workbookViewId="0">
      <selection activeCell="H8" sqref="H8"/>
    </sheetView>
  </sheetViews>
  <sheetFormatPr baseColWidth="10" defaultColWidth="11.28515625" defaultRowHeight="15" x14ac:dyDescent="0.25"/>
  <cols>
    <col min="1" max="1" width="19.42578125" style="40" bestFit="1" customWidth="1"/>
    <col min="2" max="2" width="5.28515625" style="17" bestFit="1" customWidth="1"/>
    <col min="3" max="3" width="45.5703125" style="40" bestFit="1" customWidth="1"/>
    <col min="4" max="4" width="12" style="40" bestFit="1" customWidth="1"/>
    <col min="5" max="5" width="14.28515625" style="834" bestFit="1" customWidth="1"/>
    <col min="6" max="6" width="11.7109375" style="835" customWidth="1"/>
    <col min="7" max="7" width="15.7109375" style="845" bestFit="1" customWidth="1"/>
    <col min="8" max="8" width="14.28515625" style="845" bestFit="1" customWidth="1"/>
    <col min="9" max="9" width="12.140625" style="845" customWidth="1"/>
    <col min="10" max="10" width="10.7109375" style="845" customWidth="1"/>
    <col min="11" max="11" width="10.7109375" style="15" customWidth="1"/>
    <col min="12" max="12" width="10.7109375" style="845" customWidth="1"/>
    <col min="13" max="13" width="10.7109375" style="15" bestFit="1" customWidth="1"/>
    <col min="14" max="14" width="10.85546875" style="15" bestFit="1" customWidth="1"/>
    <col min="15" max="15" width="11.28515625" style="834"/>
    <col min="16" max="16" width="6.7109375" style="40" bestFit="1" customWidth="1"/>
    <col min="17" max="17" width="45.5703125" style="834" customWidth="1"/>
    <col min="18" max="18" width="12" style="834" bestFit="1" customWidth="1"/>
    <col min="19" max="19" width="14.28515625" style="40" bestFit="1" customWidth="1"/>
    <col min="20" max="22" width="10.7109375" style="834" customWidth="1"/>
    <col min="23" max="31" width="11.28515625" style="834"/>
    <col min="32" max="32" width="0" style="834" hidden="1" customWidth="1"/>
    <col min="33" max="35" width="11.28515625" style="834"/>
    <col min="36" max="36" width="5.28515625" style="834" bestFit="1" customWidth="1"/>
    <col min="37" max="37" width="46.42578125" style="834" bestFit="1" customWidth="1"/>
    <col min="38" max="38" width="12" style="909" customWidth="1"/>
    <col min="39" max="46" width="11.28515625" style="834"/>
    <col min="47" max="47" width="33" style="834" bestFit="1" customWidth="1"/>
    <col min="48" max="50" width="11.28515625" style="834"/>
    <col min="51" max="51" width="11.28515625" style="17"/>
    <col min="52" max="72" width="11.28515625" style="834"/>
    <col min="73" max="16384" width="11.28515625" style="40"/>
  </cols>
  <sheetData>
    <row r="1" spans="1:51" s="834" customFormat="1" ht="15.75" thickBot="1" x14ac:dyDescent="0.3">
      <c r="B1" s="17"/>
      <c r="F1" s="835"/>
      <c r="G1" s="836"/>
      <c r="H1" s="836"/>
      <c r="I1" s="836"/>
      <c r="J1" s="836"/>
      <c r="K1" s="17"/>
      <c r="L1" s="836"/>
      <c r="M1" s="17"/>
      <c r="N1" s="17"/>
      <c r="S1" s="40"/>
      <c r="AL1" s="909"/>
      <c r="AY1" s="17"/>
    </row>
    <row r="2" spans="1:51" s="834" customFormat="1" ht="39.75" thickBot="1" x14ac:dyDescent="0.3">
      <c r="B2" s="17"/>
      <c r="D2" s="886"/>
      <c r="E2" s="837"/>
      <c r="F2" s="838"/>
      <c r="G2" s="839"/>
      <c r="H2" s="839"/>
      <c r="I2" s="833" t="s">
        <v>294</v>
      </c>
      <c r="J2" s="839"/>
      <c r="K2" s="840"/>
      <c r="L2" s="839"/>
      <c r="M2" s="840"/>
      <c r="N2" s="841"/>
      <c r="P2" s="886"/>
      <c r="Q2" s="833"/>
      <c r="R2" s="837"/>
      <c r="S2" s="1379"/>
      <c r="T2" s="837"/>
      <c r="U2" s="837"/>
      <c r="V2" s="837"/>
      <c r="W2" s="837"/>
      <c r="X2" s="833" t="s">
        <v>497</v>
      </c>
      <c r="Y2" s="833"/>
      <c r="Z2" s="837"/>
      <c r="AA2" s="837"/>
      <c r="AB2" s="837"/>
      <c r="AC2" s="837"/>
      <c r="AD2" s="837"/>
      <c r="AE2" s="837"/>
      <c r="AF2" s="837"/>
      <c r="AG2" s="837"/>
      <c r="AH2" s="887"/>
      <c r="AJ2" s="886"/>
      <c r="AK2" s="837"/>
      <c r="AL2" s="910" t="s">
        <v>473</v>
      </c>
      <c r="AM2" s="837"/>
      <c r="AN2" s="837"/>
      <c r="AO2" s="837"/>
      <c r="AP2" s="887"/>
      <c r="AQ2" s="837"/>
      <c r="AR2" s="837"/>
      <c r="AT2" s="886"/>
      <c r="AU2" s="910" t="s">
        <v>542</v>
      </c>
      <c r="AV2" s="837"/>
      <c r="AW2" s="837"/>
      <c r="AX2" s="887"/>
      <c r="AY2" s="17"/>
    </row>
    <row r="3" spans="1:51" ht="45.75" thickBot="1" x14ac:dyDescent="0.3">
      <c r="A3" s="834"/>
      <c r="C3" s="834"/>
      <c r="D3" s="834"/>
      <c r="G3" s="75" t="s">
        <v>320</v>
      </c>
      <c r="H3" s="896" t="s">
        <v>319</v>
      </c>
      <c r="I3" s="896" t="s">
        <v>375</v>
      </c>
      <c r="J3" s="897" t="s">
        <v>121</v>
      </c>
      <c r="K3" s="898" t="s">
        <v>131</v>
      </c>
      <c r="L3" s="899" t="s">
        <v>278</v>
      </c>
      <c r="M3" s="898" t="s">
        <v>132</v>
      </c>
      <c r="N3" s="900" t="s">
        <v>141</v>
      </c>
      <c r="P3" s="834"/>
      <c r="R3" s="1"/>
      <c r="V3" s="804"/>
      <c r="W3" s="885" t="s">
        <v>320</v>
      </c>
      <c r="X3" s="888" t="str">
        <f>Competencias!J8</f>
        <v>SOLAR</v>
      </c>
      <c r="Y3" s="888" t="str">
        <f>Competencias!K8</f>
        <v>Carniceria 1</v>
      </c>
      <c r="Z3" s="888" t="str">
        <f>Competencias!L8</f>
        <v>Carniceria 2</v>
      </c>
      <c r="AA3" s="889" t="str">
        <f>Competencias!M8</f>
        <v>Casa del Cerdo</v>
      </c>
      <c r="AB3" s="889" t="str">
        <f>Competencias!N8</f>
        <v>Friar</v>
      </c>
      <c r="AC3" s="889" t="str">
        <f>Competencias!O8</f>
        <v>LA PORKA</v>
      </c>
      <c r="AD3" s="889" t="str">
        <f>Competencias!P8</f>
        <v>PONDESUR</v>
      </c>
      <c r="AE3" s="889" t="str">
        <f>Competencias!Q8</f>
        <v>ELPRGRESO</v>
      </c>
      <c r="AF3" s="889" t="str">
        <f>Competencias!R8</f>
        <v>EL ESTABLO</v>
      </c>
      <c r="AG3" s="889" t="str">
        <f>Competencias!S8</f>
        <v>WALL,MART</v>
      </c>
      <c r="AH3" s="890" t="str">
        <f>Competencias!T8</f>
        <v>CARREFOUR</v>
      </c>
      <c r="AM3" s="885" t="s">
        <v>320</v>
      </c>
      <c r="AN3" s="783" t="s">
        <v>319</v>
      </c>
      <c r="AO3" s="461" t="s">
        <v>469</v>
      </c>
      <c r="AP3" s="915" t="s">
        <v>600</v>
      </c>
      <c r="AQ3" s="889" t="str">
        <f>AQ8</f>
        <v>PROPOR MAYORISTA</v>
      </c>
      <c r="AR3" s="889" t="str">
        <f>AR8</f>
        <v>RECREO MAYORISTA</v>
      </c>
    </row>
    <row r="4" spans="1:51" ht="15.75" thickBot="1" x14ac:dyDescent="0.3">
      <c r="A4" s="834"/>
      <c r="C4" s="834"/>
      <c r="D4" s="909">
        <f>AVERAGE(D9:D88,D99:D150)</f>
        <v>12261.634474272338</v>
      </c>
      <c r="E4" s="844" t="s">
        <v>134</v>
      </c>
      <c r="G4" s="1156" t="e">
        <f>AVERAGE(G9,G11,G12,G15,G14,G18,G19,G16,G27,G28,G29,G30,G44:G87,G99,G100,G103:G106)</f>
        <v>#DIV/0!</v>
      </c>
      <c r="H4" s="953">
        <f>AVERAGE(H9,H11,H12,H15,H14,H18,H19,H16,H27,H28,H29,H30,H44:H87,H99,H100,H103:H106)</f>
        <v>0.4149017113244956</v>
      </c>
      <c r="I4" s="953">
        <f>AVERAGE(I15,I14,I18,I19,I20,I16,I26,I27,I28,I29,I30,I32,I44:I56,I58:I63,I68,I70:I72,I74:I75,I77:I88,I100,I103:I106)</f>
        <v>0.28515424517448923</v>
      </c>
      <c r="J4" s="953">
        <f>AVERAGE(J9,J11,J12,J15,J14,J18,J19,J16,J27,J28,J29,J30,J44:J87,J99,J100,J103:J106)</f>
        <v>-0.15804630420121449</v>
      </c>
      <c r="K4" s="953">
        <f>AVERAGE(K9,K11,K12,K15,K14,K18,K19,K16,K27,K28,K29,K30,K44:K87,K99,K100,K103:K106)</f>
        <v>4.4044333641071451E-2</v>
      </c>
      <c r="L4" s="953">
        <f>AVERAGE(L9,L11,L12,L15,L14,L18,L19,L16,L27,L28,L29,L30,L44:L87,L99,L100,L103:L106)</f>
        <v>6.9654455504612828E-2</v>
      </c>
      <c r="M4" s="953">
        <f>AVERAGE(M9,M11,M12,M15,M14,M18,M19,M16,M27,M28,M29,M30,M44:M87,M99,M100,M103:M106)</f>
        <v>-5.491841225582924E-2</v>
      </c>
      <c r="N4" s="1157">
        <f>AVERAGE(N9,N11,N12,N15,N14,N18,N19,N16,N27,N28,N29,N30,N44:N87,N99,N100,N103:N106)</f>
        <v>-8.8482613106357369E-2</v>
      </c>
      <c r="P4" s="17"/>
      <c r="R4" s="1"/>
      <c r="S4" s="1007" t="s">
        <v>134</v>
      </c>
      <c r="T4" s="843"/>
      <c r="U4" s="843"/>
      <c r="W4" s="891"/>
      <c r="X4" s="953">
        <f t="shared" ref="X4:AH4" si="0">AVERAGE(X9,X11,X12,X15,X14,X18,X19,X16,X27,X28,X29,X30,X44:X87,X99,X100,X103:X106)</f>
        <v>3.8459483803886065E-2</v>
      </c>
      <c r="Y4" s="953">
        <f t="shared" si="0"/>
        <v>-0.18925827109833745</v>
      </c>
      <c r="Z4" s="953">
        <f t="shared" si="0"/>
        <v>-1.5530662427516337E-2</v>
      </c>
      <c r="AA4" s="953">
        <f t="shared" si="0"/>
        <v>6.5345895158407871E-3</v>
      </c>
      <c r="AB4" s="953">
        <f t="shared" si="0"/>
        <v>0.1021736422975187</v>
      </c>
      <c r="AC4" s="953">
        <f t="shared" si="0"/>
        <v>-0.12532772051762847</v>
      </c>
      <c r="AD4" s="953">
        <f t="shared" si="0"/>
        <v>3.0303445653584712E-2</v>
      </c>
      <c r="AE4" s="953">
        <f t="shared" si="0"/>
        <v>-5.1719861385247895E-2</v>
      </c>
      <c r="AF4" s="953">
        <f t="shared" si="0"/>
        <v>-0.44823378834014305</v>
      </c>
      <c r="AG4" s="953">
        <f t="shared" si="0"/>
        <v>-0.10941189827783106</v>
      </c>
      <c r="AH4" s="953">
        <f t="shared" si="0"/>
        <v>-5.0335180663676924E-3</v>
      </c>
      <c r="AL4" s="909">
        <f>AVERAGE(AL9:AL150)</f>
        <v>10773.044869693338</v>
      </c>
      <c r="AM4" s="891"/>
      <c r="AN4" s="952"/>
      <c r="AO4" s="951"/>
      <c r="AP4" s="1407">
        <f>(AL4-D4)/D4</f>
        <v>-0.12140221662147854</v>
      </c>
      <c r="AQ4" s="953"/>
      <c r="AR4" s="953"/>
      <c r="AV4" s="909">
        <f>AVERAGE(AV9:AV150)</f>
        <v>8309.4690265486734</v>
      </c>
      <c r="AW4" s="1353">
        <f>(AV4-AL4)/AL4</f>
        <v>-0.22867962335097858</v>
      </c>
      <c r="AX4" s="1353">
        <f>(AV4-D4)/D4</f>
        <v>-0.32231962680148352</v>
      </c>
    </row>
    <row r="5" spans="1:51" ht="15.75" thickBot="1" x14ac:dyDescent="0.3">
      <c r="A5" s="834"/>
      <c r="C5" s="834"/>
      <c r="D5" s="834"/>
      <c r="E5" s="17" t="s">
        <v>133</v>
      </c>
      <c r="G5" s="901" t="e">
        <f>AVERAGE(G9:G185)</f>
        <v>#DIV/0!</v>
      </c>
      <c r="H5" s="902">
        <f>AVERAGE(H9,H11:H16,H18:H20,H21,H27:H31,H33:H34,H38,H40,H42:H56,H58:H62,H67:H69,H72:H75,H77:H87,H99:H100,H103:H105,H107:H111,H113,H115:H117,H119:H121,H124:H125,H127:H128,H131,H143:H147,H156:H158,H161:H178,H186:H238)</f>
        <v>0.40825737750098573</v>
      </c>
      <c r="I5" s="902">
        <f>I4</f>
        <v>0.28515424517448923</v>
      </c>
      <c r="J5" s="954">
        <f>AVERAGE(J9:J30)</f>
        <v>-0.23614841747264509</v>
      </c>
      <c r="K5" s="954">
        <f>AVERAGE(K9,K11,K12,K14,K15,K16,K18,K19,K28,K30,K45,K46,K48:K53,K55,K58,K66,K67,K104,K70,K71,K73,K74,K75,K78:K87,K100)</f>
        <v>3.5503692219757056E-2</v>
      </c>
      <c r="L5" s="954">
        <f>AVERAGE(L9,L11:L12,L14:L16,L18:L19,L21,L23:L31)</f>
        <v>0.10367607319325356</v>
      </c>
      <c r="M5" s="954">
        <f>AVERAGE(M9,M11,M12,M14:M16,M18:M19,M28:M30)</f>
        <v>-5.7672199170128939E-2</v>
      </c>
      <c r="N5" s="955">
        <f>AVERAGE(N9,N11:N12,N14,N26,N28:N30,N44:N45,N49:N50,N55,N58,N69:N70)</f>
        <v>-0.14753301517955331</v>
      </c>
      <c r="P5" s="17"/>
      <c r="R5" s="1"/>
      <c r="S5" s="40" t="s">
        <v>133</v>
      </c>
      <c r="V5" s="804"/>
      <c r="W5" s="892"/>
      <c r="X5" s="956">
        <f t="shared" ref="X5:AH5" si="1">AVERAGE(X9:X185)</f>
        <v>3.6172618519123519E-2</v>
      </c>
      <c r="Y5" s="956">
        <f t="shared" si="1"/>
        <v>-0.10892770471955604</v>
      </c>
      <c r="Z5" s="956">
        <f t="shared" si="1"/>
        <v>7.6790306884076065E-2</v>
      </c>
      <c r="AA5" s="956">
        <f t="shared" si="1"/>
        <v>0.27747970146606604</v>
      </c>
      <c r="AB5" s="956">
        <f t="shared" si="1"/>
        <v>0.17497037400312529</v>
      </c>
      <c r="AC5" s="956">
        <f t="shared" si="1"/>
        <v>0.18157983962354293</v>
      </c>
      <c r="AD5" s="956">
        <f t="shared" si="1"/>
        <v>0.29476614229351616</v>
      </c>
      <c r="AE5" s="956">
        <f t="shared" si="1"/>
        <v>5.3452124753276896E-2</v>
      </c>
      <c r="AF5" s="956">
        <f t="shared" si="1"/>
        <v>-0.29306588244655629</v>
      </c>
      <c r="AG5" s="956">
        <f t="shared" si="1"/>
        <v>-8.5562711616645921E-3</v>
      </c>
      <c r="AH5" s="956">
        <f t="shared" si="1"/>
        <v>7.4311233359924483E-2</v>
      </c>
      <c r="AL5" s="909" t="s">
        <v>602</v>
      </c>
      <c r="AM5" s="892"/>
      <c r="AN5" s="958"/>
      <c r="AO5" s="957"/>
      <c r="AP5" s="959"/>
      <c r="AQ5" s="956"/>
      <c r="AR5" s="956"/>
      <c r="AW5" s="17" t="s">
        <v>601</v>
      </c>
      <c r="AX5" s="17" t="s">
        <v>602</v>
      </c>
    </row>
    <row r="6" spans="1:51" ht="15.75" thickBot="1" x14ac:dyDescent="0.3">
      <c r="A6" s="834"/>
      <c r="C6" s="834"/>
      <c r="D6" s="923"/>
      <c r="E6" s="13">
        <v>45901</v>
      </c>
      <c r="F6" s="844" t="s">
        <v>0</v>
      </c>
      <c r="H6" s="846">
        <f>'L41.old'!AV1</f>
        <v>45915</v>
      </c>
      <c r="I6" s="846">
        <f>'L40.old'!AG2</f>
        <v>45919</v>
      </c>
      <c r="J6" s="846">
        <f>Competencias!E2</f>
        <v>45889</v>
      </c>
      <c r="K6" s="846">
        <f>Competencias!F2</f>
        <v>45889</v>
      </c>
      <c r="L6" s="846">
        <f>Competencias!G2</f>
        <v>45889</v>
      </c>
      <c r="M6" s="846">
        <f>Competencias!H2</f>
        <v>45889</v>
      </c>
      <c r="N6" s="846">
        <f>Competencias!I2</f>
        <v>45889</v>
      </c>
      <c r="P6" s="17"/>
      <c r="R6" s="923"/>
      <c r="S6" s="46">
        <v>45901</v>
      </c>
      <c r="T6" s="1409"/>
      <c r="U6" s="1409"/>
      <c r="V6" s="805" t="s">
        <v>0</v>
      </c>
      <c r="W6" s="894"/>
      <c r="X6" s="960"/>
      <c r="Y6" s="960"/>
      <c r="Z6" s="960"/>
      <c r="AA6" s="960"/>
      <c r="AB6" s="960"/>
      <c r="AC6" s="960"/>
      <c r="AD6" s="960"/>
      <c r="AE6" s="960"/>
      <c r="AF6" s="960"/>
      <c r="AG6" s="960"/>
      <c r="AH6" s="960"/>
      <c r="AL6" s="13">
        <v>45726</v>
      </c>
      <c r="AM6" s="894"/>
      <c r="AQ6" s="960"/>
      <c r="AR6" s="960"/>
    </row>
    <row r="7" spans="1:51" ht="15.75" thickBot="1" x14ac:dyDescent="0.3">
      <c r="A7" s="834"/>
      <c r="C7" s="834"/>
      <c r="D7" s="834"/>
      <c r="J7" s="1602"/>
      <c r="K7" s="1602"/>
      <c r="L7" s="1602"/>
      <c r="M7" s="1602"/>
      <c r="N7" s="847"/>
      <c r="P7" s="17"/>
      <c r="R7" s="1"/>
      <c r="S7" s="15"/>
      <c r="T7" s="17"/>
      <c r="U7" s="17"/>
      <c r="V7" s="804"/>
      <c r="W7" s="894"/>
      <c r="X7" s="1603" t="s">
        <v>270</v>
      </c>
      <c r="Y7" s="1604"/>
      <c r="Z7" s="1605"/>
      <c r="AA7" s="961" t="s">
        <v>271</v>
      </c>
      <c r="AB7" s="961" t="s">
        <v>271</v>
      </c>
      <c r="AC7" s="961" t="s">
        <v>271</v>
      </c>
      <c r="AD7" s="961" t="s">
        <v>271</v>
      </c>
      <c r="AE7" s="961" t="s">
        <v>271</v>
      </c>
      <c r="AF7" s="961" t="s">
        <v>271</v>
      </c>
      <c r="AG7" s="961" t="s">
        <v>271</v>
      </c>
      <c r="AH7" s="961" t="s">
        <v>271</v>
      </c>
      <c r="AM7" s="894"/>
      <c r="AQ7" s="961"/>
      <c r="AR7" s="961"/>
    </row>
    <row r="8" spans="1:51" ht="45.75" thickBot="1" x14ac:dyDescent="0.3">
      <c r="A8" s="834"/>
      <c r="C8" s="834"/>
      <c r="D8" s="924" t="s">
        <v>94</v>
      </c>
      <c r="E8" s="1251" t="s">
        <v>1</v>
      </c>
      <c r="F8" s="844" t="s">
        <v>468</v>
      </c>
      <c r="G8" s="463" t="s">
        <v>320</v>
      </c>
      <c r="H8" s="461" t="s">
        <v>319</v>
      </c>
      <c r="I8" s="464" t="s">
        <v>375</v>
      </c>
      <c r="J8" s="142" t="s">
        <v>121</v>
      </c>
      <c r="K8" s="143" t="s">
        <v>131</v>
      </c>
      <c r="L8" s="144" t="s">
        <v>278</v>
      </c>
      <c r="M8" s="145" t="s">
        <v>132</v>
      </c>
      <c r="N8" s="900" t="s">
        <v>141</v>
      </c>
      <c r="P8" s="17"/>
      <c r="R8" s="943" t="s">
        <v>94</v>
      </c>
      <c r="S8" s="1380" t="s">
        <v>1</v>
      </c>
      <c r="T8" s="1308"/>
      <c r="U8" s="1308"/>
      <c r="V8" s="804"/>
      <c r="W8" s="782" t="s">
        <v>320</v>
      </c>
      <c r="X8" s="274" t="str">
        <f t="shared" ref="X8:AH8" si="2">X3</f>
        <v>SOLAR</v>
      </c>
      <c r="Y8" s="274" t="str">
        <f t="shared" si="2"/>
        <v>Carniceria 1</v>
      </c>
      <c r="Z8" s="274" t="str">
        <f t="shared" si="2"/>
        <v>Carniceria 2</v>
      </c>
      <c r="AA8" s="895" t="str">
        <f t="shared" si="2"/>
        <v>Casa del Cerdo</v>
      </c>
      <c r="AB8" s="895" t="str">
        <f t="shared" si="2"/>
        <v>Friar</v>
      </c>
      <c r="AC8" s="895" t="str">
        <f t="shared" si="2"/>
        <v>LA PORKA</v>
      </c>
      <c r="AD8" s="895" t="str">
        <f t="shared" si="2"/>
        <v>PONDESUR</v>
      </c>
      <c r="AE8" s="895" t="str">
        <f t="shared" si="2"/>
        <v>ELPRGRESO</v>
      </c>
      <c r="AF8" s="895" t="str">
        <f t="shared" si="2"/>
        <v>EL ESTABLO</v>
      </c>
      <c r="AG8" s="895" t="str">
        <f t="shared" si="2"/>
        <v>WALL,MART</v>
      </c>
      <c r="AH8" s="1005" t="str">
        <f t="shared" si="2"/>
        <v>CARREFOUR</v>
      </c>
      <c r="AL8" s="1285" t="s">
        <v>94</v>
      </c>
      <c r="AM8" s="782" t="s">
        <v>320</v>
      </c>
      <c r="AN8" s="1006" t="s">
        <v>319</v>
      </c>
      <c r="AO8" s="1170" t="s">
        <v>469</v>
      </c>
      <c r="AP8" s="893" t="s">
        <v>412</v>
      </c>
      <c r="AQ8" s="895" t="str">
        <f>Competencias!U8</f>
        <v>PROPOR MAYORISTA</v>
      </c>
      <c r="AR8" s="1005" t="str">
        <f>Competencias!V8</f>
        <v>RECREO MAYORISTA</v>
      </c>
      <c r="AV8" s="1285" t="s">
        <v>94</v>
      </c>
      <c r="AW8" s="1285" t="s">
        <v>407</v>
      </c>
      <c r="AX8" s="1451" t="s">
        <v>544</v>
      </c>
      <c r="AY8" s="1453" t="s">
        <v>608</v>
      </c>
    </row>
    <row r="9" spans="1:51" x14ac:dyDescent="0.25">
      <c r="A9" s="848" t="s">
        <v>2</v>
      </c>
      <c r="B9" s="275">
        <v>88</v>
      </c>
      <c r="C9" s="1138" t="s">
        <v>4</v>
      </c>
      <c r="D9" s="925">
        <f>E9/1.21</f>
        <v>7016.5289256198348</v>
      </c>
      <c r="E9" s="1131">
        <v>8490</v>
      </c>
      <c r="G9" s="1248" t="e">
        <f>(E9-'Listas anteriores R'!E5)/'Listas anteriores R'!E5</f>
        <v>#DIV/0!</v>
      </c>
      <c r="H9" s="849">
        <f>IFERROR((D9-'L41.old'!AV3)/D9,"")</f>
        <v>0.45554375393744895</v>
      </c>
      <c r="I9" s="849">
        <f>IFERROR((D9-'L40.old'!AG3)/D9,"")</f>
        <v>1</v>
      </c>
      <c r="J9" s="849">
        <f>IF(IFERROR((E9-Competencias!E9)/E9,"")=100%,"",IFERROR((E9-Competencias!E9)/E9,""))</f>
        <v>-0.35453474676089519</v>
      </c>
      <c r="K9" s="842">
        <f>IF(IFERROR((E9-Competencias!F9)/E9,"")=100%,"",IFERROR((E9-Competencias!F9)/E9,""))</f>
        <v>-4.2402826855123678E-2</v>
      </c>
      <c r="L9" s="842">
        <f>IF(IFERROR((E9-Competencias!G9)/E9,"")=100%,"",IFERROR((E9-Competencias!G9)/E9,""))</f>
        <v>0.21083627797408716</v>
      </c>
      <c r="M9" s="850">
        <f>IF(IFERROR((E9-Competencias!H9)/E9,"")=100%,"",IFERROR((E9-Competencias!H9)/E9,""))</f>
        <v>-0.17196702002355713</v>
      </c>
      <c r="N9" s="851">
        <f>IF(IFERROR((E9-Competencias!I9)/E9,"")=100%,"",IFERROR((E9-Competencias!I9)/E9,""))</f>
        <v>-0.1071849234393404</v>
      </c>
      <c r="O9" s="814"/>
      <c r="P9" s="874">
        <v>88</v>
      </c>
      <c r="Q9" s="962" t="s">
        <v>4</v>
      </c>
      <c r="R9" s="311">
        <f>S9/1.21</f>
        <v>7016.5289256198348</v>
      </c>
      <c r="S9" s="871">
        <f t="shared" ref="S9:S40" si="3">E9</f>
        <v>8490</v>
      </c>
      <c r="T9" s="1308"/>
      <c r="U9" s="1308"/>
      <c r="V9" s="804"/>
      <c r="W9" s="462" t="e">
        <f>(S9-'Listas anteriores CML'!E5)/'Listas anteriores CML'!E5</f>
        <v>#DIV/0!</v>
      </c>
      <c r="X9" s="460">
        <f>IF(IFERROR((S9-Competencias!J9)/S9,"")=100%,"",IFERROR((S9-Competencias!J9)/S9,""))</f>
        <v>0.23439340400471143</v>
      </c>
      <c r="Y9" s="460">
        <f>IF(IFERROR((S9-Competencias!K9)/S9,"")=100%,"",IFERROR((S9-Competencias!K9)/S9,""))</f>
        <v>5.7714958775029447E-2</v>
      </c>
      <c r="Z9" s="460" t="str">
        <f>IF(IFERROR((S9-Competencias!L9)/S9,"")=100%,"",IFERROR((S9-Competencias!L9)/S9,""))</f>
        <v/>
      </c>
      <c r="AA9" s="460" t="str">
        <f>IF(IFERROR((S9-Competencias!M9)/S9,"")=100%,"",IFERROR((S9-Competencias!M9)/S9,""))</f>
        <v/>
      </c>
      <c r="AB9" s="460" t="str">
        <f>IF(IFERROR((S9-Competencias!N9)/S9,"")=100%,"",IFERROR((S9-Competencias!N9)/S9,""))</f>
        <v/>
      </c>
      <c r="AC9" s="460" t="str">
        <f>IF(IFERROR((S9-Competencias!O9)/S9,"")=100%,"",IFERROR((S9-Competencias!O9)/S9,""))</f>
        <v/>
      </c>
      <c r="AD9" s="460" t="str">
        <f>IF(IFERROR((S9-Competencias!P9)/S9,"")=100%,"",IFERROR((S9-Competencias!P9)/S9,""))</f>
        <v/>
      </c>
      <c r="AE9" s="460" t="str">
        <f>IF(IFERROR((S9-Competencias!Q9)/S9,"")=100%,"",IFERROR((S9-Competencias!Q9)/S9,""))</f>
        <v/>
      </c>
      <c r="AF9" s="460" t="str">
        <f>IF(IFERROR((S9-Competencias!R9)/S9,"")=100%,"",IFERROR((S9-Competencias!R9)/S9,""))</f>
        <v/>
      </c>
      <c r="AG9" s="460" t="str">
        <f>IF(IFERROR((S9-Competencias!S9)/S9,"")=100%,"",IFERROR((S9-Competencias!S9)/S9,""))</f>
        <v/>
      </c>
      <c r="AH9" s="721" t="str">
        <f>IF(IFERROR((S9-Competencias!T9)/S9,"")=100%,"",IFERROR((S9-Competencias!T9)/S9,""))</f>
        <v/>
      </c>
      <c r="AJ9" s="903">
        <v>88</v>
      </c>
      <c r="AK9" s="1504" t="s">
        <v>4</v>
      </c>
      <c r="AL9" s="912">
        <f>D9*(1-AP9)</f>
        <v>7016.5289256198348</v>
      </c>
      <c r="AM9" s="1431" t="e">
        <f>IF(AL9=0,"",(AL9-'Listas anteriores May.'!R4)/'Listas anteriores May.'!R4)</f>
        <v>#DIV/0!</v>
      </c>
      <c r="AN9" s="1165">
        <f>IF(AL9=0,"",IF(ISERROR('L41.old'!AV3),"",(AL9-'L41.old'!AV3)/AL9))</f>
        <v>0.45554375393744895</v>
      </c>
      <c r="AO9" s="1163">
        <f>IF(AL9=0,"",IF(ISERROR('L40.old'!AG3),"",(AL9-'L40.old'!AG3)/AL9))</f>
        <v>1</v>
      </c>
      <c r="AP9" s="1167">
        <v>0</v>
      </c>
      <c r="AQ9" s="1432">
        <f>IF(IFERROR((AL9-Competencias!U9)/AL9,"")=100%,"",IFERROR((AL9-Competencias!U9)/AL9,""))</f>
        <v>0.19388793843169236</v>
      </c>
      <c r="AR9" s="1433" t="str">
        <f>IF(IFERROR((AL9-Competencias!V9)/AL9,"")=100%,"",IFERROR((AL9-Competencias!V9)/AL9,""))</f>
        <v/>
      </c>
      <c r="AT9" s="903">
        <v>88</v>
      </c>
      <c r="AU9" s="963" t="s">
        <v>4</v>
      </c>
      <c r="AV9" s="161">
        <v>4000</v>
      </c>
      <c r="AW9" s="161">
        <f>'L41.old'!AV3</f>
        <v>3820.1929992322798</v>
      </c>
      <c r="AX9" s="1452">
        <f>(AV9-AW9)/AV9</f>
        <v>4.4951750191930047E-2</v>
      </c>
      <c r="AY9" s="1232"/>
    </row>
    <row r="10" spans="1:51" x14ac:dyDescent="0.25">
      <c r="A10" s="852" t="s">
        <v>2</v>
      </c>
      <c r="B10" s="276">
        <v>1017</v>
      </c>
      <c r="C10" s="964" t="s">
        <v>273</v>
      </c>
      <c r="D10" s="926">
        <f>E10/1.21</f>
        <v>7016.5289256198348</v>
      </c>
      <c r="E10" s="1132">
        <v>8490</v>
      </c>
      <c r="G10" s="1248" t="e">
        <f>(E10-'Listas anteriores R'!E6)/'Listas anteriores R'!E6</f>
        <v>#DIV/0!</v>
      </c>
      <c r="H10" s="849" t="str">
        <f>IFERROR((D10-'L41.old'!AV4)/D10,"")</f>
        <v/>
      </c>
      <c r="I10" s="849">
        <f>IFERROR((D10-'L40.old'!AG4)/D10,"")</f>
        <v>1</v>
      </c>
      <c r="J10" s="849" t="str">
        <f>IF(IFERROR((E10-Competencias!E10)/E10,"")=100%,"",IFERROR((E10-Competencias!E10)/E10,""))</f>
        <v/>
      </c>
      <c r="K10" s="842" t="str">
        <f>IF(IFERROR((E10-Competencias!F10)/E10,"")=100%,"",IFERROR((E10-Competencias!F10)/E10,""))</f>
        <v/>
      </c>
      <c r="L10" s="842" t="str">
        <f>IF(IFERROR((E10-Competencias!G10)/E10,"")=100%,"",IFERROR((E10-Competencias!G10)/E10,""))</f>
        <v/>
      </c>
      <c r="M10" s="850" t="str">
        <f>IF(IFERROR((E10-Competencias!H10)/E10,"")=100%,"",IFERROR((E10-Competencias!H10)/E10,""))</f>
        <v/>
      </c>
      <c r="N10" s="851" t="str">
        <f>IF(IFERROR((E10-Competencias!I10)/E10,"")=100%,"",IFERROR((E10-Competencias!I10)/E10,""))</f>
        <v/>
      </c>
      <c r="O10" s="814"/>
      <c r="P10" s="875">
        <v>1017</v>
      </c>
      <c r="Q10" s="964" t="s">
        <v>273</v>
      </c>
      <c r="R10" s="150">
        <f>S10/1.21</f>
        <v>7016.5289256198348</v>
      </c>
      <c r="S10" s="871">
        <f t="shared" si="3"/>
        <v>8490</v>
      </c>
      <c r="T10" s="1308"/>
      <c r="U10" s="1308"/>
      <c r="V10" s="804"/>
      <c r="W10" s="462" t="e">
        <f>(S10-'Listas anteriores CML'!E6)/'Listas anteriores CML'!E6</f>
        <v>#DIV/0!</v>
      </c>
      <c r="X10" s="460" t="str">
        <f>IF(IFERROR((S10-Competencias!J10)/S10,"")=100%,"",IFERROR((S10-Competencias!J10)/S10,""))</f>
        <v/>
      </c>
      <c r="Y10" s="460" t="str">
        <f>IF(IFERROR((S10-Competencias!K10)/S10,"")=100%,"",IFERROR((S10-Competencias!K10)/S10,""))</f>
        <v/>
      </c>
      <c r="Z10" s="460" t="str">
        <f>IF(IFERROR((S10-Competencias!L10)/S10,"")=100%,"",IFERROR((S10-Competencias!L10)/S10,""))</f>
        <v/>
      </c>
      <c r="AA10" s="460" t="str">
        <f>IF(IFERROR((S10-Competencias!M10)/S10,"")=100%,"",IFERROR((S10-Competencias!M10)/S10,""))</f>
        <v/>
      </c>
      <c r="AB10" s="460" t="str">
        <f>IF(IFERROR((S10-Competencias!N10)/S10,"")=100%,"",IFERROR((S10-Competencias!N10)/S10,""))</f>
        <v/>
      </c>
      <c r="AC10" s="460" t="str">
        <f>IF(IFERROR((S10-Competencias!O10)/S10,"")=100%,"",IFERROR((S10-Competencias!O10)/S10,""))</f>
        <v/>
      </c>
      <c r="AD10" s="460" t="str">
        <f>IF(IFERROR((S10-Competencias!P10)/S10,"")=100%,"",IFERROR((S10-Competencias!P10)/S10,""))</f>
        <v/>
      </c>
      <c r="AE10" s="460" t="str">
        <f>IF(IFERROR((S10-Competencias!Q10)/S10,"")=100%,"",IFERROR((S10-Competencias!Q10)/S10,""))</f>
        <v/>
      </c>
      <c r="AF10" s="460" t="str">
        <f>IF(IFERROR((S10-Competencias!R10)/S10,"")=100%,"",IFERROR((S10-Competencias!R10)/S10,""))</f>
        <v/>
      </c>
      <c r="AG10" s="460" t="str">
        <f>IF(IFERROR((S10-Competencias!S10)/S10,"")=100%,"",IFERROR((S10-Competencias!S10)/S10,""))</f>
        <v/>
      </c>
      <c r="AH10" s="721" t="str">
        <f>IF(IFERROR((S10-Competencias!T10)/S10,"")=100%,"",IFERROR((S10-Competencias!T10)/S10,""))</f>
        <v/>
      </c>
      <c r="AJ10" s="884">
        <v>1017</v>
      </c>
      <c r="AK10" s="456" t="s">
        <v>273</v>
      </c>
      <c r="AL10" s="911">
        <f>D10*(1-AP10)</f>
        <v>6314.8760330578516</v>
      </c>
      <c r="AM10" s="462" t="e">
        <f>IF(AL10=0,"",(AL10-'Listas anteriores May.'!R5)/'Listas anteriores May.'!R5)</f>
        <v>#DIV/0!</v>
      </c>
      <c r="AN10" s="1166" t="str">
        <f>IF(AL10=0,"",IF(ISERROR('L41.old'!AV4),"",(AL10-'L41.old'!AV4)/AL10))</f>
        <v/>
      </c>
      <c r="AO10" s="1164">
        <f>IF(AL10=0,"",IF(ISERROR('L40.old'!AG4),"",(AL10-'L40.old'!AG4)/AL10))</f>
        <v>1</v>
      </c>
      <c r="AP10" s="1168">
        <v>0.1</v>
      </c>
      <c r="AQ10" s="460" t="str">
        <f>IF(IFERROR((AL10-Competencias!U10)/AL10,"")=100%,"",IFERROR((AL10-Competencias!U10)/AL10,""))</f>
        <v/>
      </c>
      <c r="AR10" s="721" t="str">
        <f>IF(IFERROR((AL10-Competencias!V10)/AL10,"")=100%,"",IFERROR((AL10-Competencias!V10)/AL10,""))</f>
        <v/>
      </c>
      <c r="AT10" s="884">
        <v>1017</v>
      </c>
      <c r="AU10" s="35" t="s">
        <v>273</v>
      </c>
      <c r="AV10" s="161">
        <v>4000</v>
      </c>
      <c r="AW10" s="161" t="e">
        <f>'L41.old'!AV4</f>
        <v>#N/A</v>
      </c>
      <c r="AX10" s="1452" t="e">
        <f t="shared" ref="AX10:AX75" si="4">(AV10-AW10)/AV10</f>
        <v>#N/A</v>
      </c>
      <c r="AY10" s="1124"/>
    </row>
    <row r="11" spans="1:51" x14ac:dyDescent="0.25">
      <c r="A11" s="852" t="s">
        <v>2</v>
      </c>
      <c r="B11" s="276">
        <v>89</v>
      </c>
      <c r="C11" s="809" t="s">
        <v>6</v>
      </c>
      <c r="D11" s="927">
        <f>E11/1.21</f>
        <v>4123.9669421487606</v>
      </c>
      <c r="E11" s="1132">
        <v>4990</v>
      </c>
      <c r="G11" s="1248" t="e">
        <f>(E11-'Listas anteriores R'!E7)/'Listas anteriores R'!E7</f>
        <v>#DIV/0!</v>
      </c>
      <c r="H11" s="849">
        <f>IFERROR((D11-'L41.old'!AV5)/D11,"")</f>
        <v>0.63452228568468927</v>
      </c>
      <c r="I11" s="849">
        <f>IFERROR((D11-'L40.old'!AG5)/D11,"")</f>
        <v>1</v>
      </c>
      <c r="J11" s="849">
        <f>IF(IFERROR((E11-Competencias!E11)/E11,"")=100%,"",IFERROR((E11-Competencias!E11)/E11,""))</f>
        <v>-0.18236472945891782</v>
      </c>
      <c r="K11" s="842">
        <f>IF(IFERROR((E11-Competencias!F11)/E11,"")=100%,"",IFERROR((E11-Competencias!F11)/E11,""))</f>
        <v>-0.10020040080160321</v>
      </c>
      <c r="L11" s="842">
        <f>IF(IFERROR((E11-Competencias!G11)/E11,"")=100%,"",IFERROR((E11-Competencias!G11)/E11,""))</f>
        <v>-0.21242484969939879</v>
      </c>
      <c r="M11" s="850">
        <f>IF(IFERROR((E11-Competencias!H11)/E11,"")=100%,"",IFERROR((E11-Competencias!H11)/E11,""))</f>
        <v>-0.42885771543086171</v>
      </c>
      <c r="N11" s="851">
        <f>IF(IFERROR((E11-Competencias!I11)/E11,"")=100%,"",IFERROR((E11-Competencias!I11)/E11,""))</f>
        <v>-0.7234468937875751</v>
      </c>
      <c r="O11" s="814"/>
      <c r="P11" s="875">
        <v>89</v>
      </c>
      <c r="Q11" s="809" t="s">
        <v>6</v>
      </c>
      <c r="R11" s="146">
        <f>S11/1.21</f>
        <v>4123.9669421487606</v>
      </c>
      <c r="S11" s="871">
        <f t="shared" si="3"/>
        <v>4990</v>
      </c>
      <c r="T11" s="1308"/>
      <c r="U11" s="1308"/>
      <c r="V11" s="804"/>
      <c r="W11" s="462" t="e">
        <f>(S11-'Listas anteriores CML'!E7)/'Listas anteriores CML'!E7</f>
        <v>#DIV/0!</v>
      </c>
      <c r="X11" s="460" t="str">
        <f>IF(IFERROR((S11-Competencias!J11)/S11,"")=100%,"",IFERROR((S11-Competencias!J11)/S11,""))</f>
        <v/>
      </c>
      <c r="Y11" s="460">
        <f>IF(IFERROR((S11-Competencias!K11)/S11,"")=100%,"",IFERROR((S11-Competencias!K11)/S11,""))</f>
        <v>-0.4028056112224449</v>
      </c>
      <c r="Z11" s="460" t="str">
        <f>IF(IFERROR((S11-Competencias!L11)/S11,"")=100%,"",IFERROR((S11-Competencias!L11)/S11,""))</f>
        <v/>
      </c>
      <c r="AA11" s="460">
        <f>IF(IFERROR((S11-Competencias!M11)/S11,"")=100%,"",IFERROR((S11-Competencias!M11)/S11,""))</f>
        <v>0.15831663326653306</v>
      </c>
      <c r="AB11" s="460">
        <f>IF(IFERROR((S11-Competencias!N11)/S11,"")=100%,"",IFERROR((S11-Competencias!N11)/S11,""))</f>
        <v>7.8156312625250496E-2</v>
      </c>
      <c r="AC11" s="460">
        <f>IF(IFERROR((S11-Competencias!O11)/S11,"")=100%,"",IFERROR((S11-Competencias!O11)/S11,""))</f>
        <v>-5.2104208416833664E-2</v>
      </c>
      <c r="AD11" s="460">
        <f>IF(IFERROR((S11-Competencias!P11)/S11,"")=100%,"",IFERROR((S11-Competencias!P11)/S11,""))</f>
        <v>0.18677354709418836</v>
      </c>
      <c r="AE11" s="460">
        <f>IF(IFERROR((S11-Competencias!Q11)/S11,"")=100%,"",IFERROR((S11-Competencias!Q11)/S11,""))</f>
        <v>-0.30260521042084171</v>
      </c>
      <c r="AF11" s="460">
        <f>IF(IFERROR((S11-Competencias!R11)/S11,"")=100%,"",IFERROR((S11-Competencias!R11)/S11,""))</f>
        <v>-0.30240480961923849</v>
      </c>
      <c r="AG11" s="460">
        <f>IF(IFERROR((S11-Competencias!S11)/S11,"")=100%,"",IFERROR((S11-Competencias!S11)/S11,""))</f>
        <v>-1.1042084168336674</v>
      </c>
      <c r="AH11" s="721">
        <f>IF(IFERROR((S11-Competencias!T11)/S11,"")=100%,"",IFERROR((S11-Competencias!T11)/S11,""))</f>
        <v>-0.90380761523046094</v>
      </c>
      <c r="AJ11" s="884">
        <v>89</v>
      </c>
      <c r="AK11" s="456" t="s">
        <v>6</v>
      </c>
      <c r="AL11" s="911">
        <f>D11*(1-AP11)</f>
        <v>3711.5702479338847</v>
      </c>
      <c r="AM11" s="462" t="e">
        <f>IF(AL11=0,"",(AL11-'Listas anteriores May.'!R6)/'Listas anteriores May.'!R6)</f>
        <v>#DIV/0!</v>
      </c>
      <c r="AN11" s="1166">
        <f>IF(AL11=0,"",IF(ISERROR('L41.old'!AV5),"",(AL11-'L41.old'!AV5)/AL11))</f>
        <v>0.59391365076076597</v>
      </c>
      <c r="AO11" s="1164">
        <f>IF(AL11=0,"",IF(ISERROR('L40.old'!AG5),"",(AL11-'L40.old'!AG5)/AL11))</f>
        <v>1</v>
      </c>
      <c r="AP11" s="1168">
        <v>0.1</v>
      </c>
      <c r="AQ11" s="460" t="str">
        <f>IF(IFERROR((AL11-Competencias!U11)/AL11,"")=100%,"",IFERROR((AL11-Competencias!U11)/AL11,""))</f>
        <v/>
      </c>
      <c r="AR11" s="721" t="str">
        <f>IF(IFERROR((AL11-Competencias!V11)/AL11,"")=100%,"",IFERROR((AL11-Competencias!V11)/AL11,""))</f>
        <v/>
      </c>
      <c r="AT11" s="884">
        <v>89</v>
      </c>
      <c r="AU11" s="35" t="s">
        <v>6</v>
      </c>
      <c r="AV11" s="161">
        <v>1900</v>
      </c>
      <c r="AW11" s="161">
        <f>'L41.old'!AV5</f>
        <v>1507.2180119284301</v>
      </c>
      <c r="AX11" s="1452">
        <f t="shared" si="4"/>
        <v>0.20672736214293153</v>
      </c>
      <c r="AY11" s="1124"/>
    </row>
    <row r="12" spans="1:51" x14ac:dyDescent="0.25">
      <c r="A12" s="852" t="s">
        <v>2</v>
      </c>
      <c r="B12" s="276">
        <v>90</v>
      </c>
      <c r="C12" s="1139" t="s">
        <v>8</v>
      </c>
      <c r="D12" s="928">
        <f>E12/1.21</f>
        <v>6610.7438016528931</v>
      </c>
      <c r="E12" s="1132">
        <v>7999</v>
      </c>
      <c r="F12" s="835" t="s">
        <v>609</v>
      </c>
      <c r="G12" s="1248" t="e">
        <f>(E12-'Listas anteriores R'!E8)/'Listas anteriores R'!E8</f>
        <v>#DIV/0!</v>
      </c>
      <c r="H12" s="849">
        <f>IFERROR((D12-'L41.old'!AV6)/D12,"")</f>
        <v>0.4891700387469391</v>
      </c>
      <c r="I12" s="849">
        <f>IFERROR((D12-'L40.old'!AG6)/D12,"")</f>
        <v>1</v>
      </c>
      <c r="J12" s="849">
        <f>IF(IFERROR((E12-Competencias!E12)/E12,"")=100%,"",IFERROR((E12-Competencias!E12)/E12,""))</f>
        <v>-0.37267158394799349</v>
      </c>
      <c r="K12" s="842">
        <f>IF(IFERROR((E12-Competencias!F12)/E12,"")=100%,"",IFERROR((E12-Competencias!F12)/E12,""))</f>
        <v>-0.11888986123265408</v>
      </c>
      <c r="L12" s="842">
        <f>IF(IFERROR((E12-Competencias!G12)/E12,"")=100%,"",IFERROR((E12-Competencias!G12)/E12,""))</f>
        <v>0.11238904863107889</v>
      </c>
      <c r="M12" s="850">
        <f>IF(IFERROR((E12-Competencias!H12)/E12,"")=100%,"",IFERROR((E12-Competencias!H12)/E12,""))</f>
        <v>-0.21890236279534941</v>
      </c>
      <c r="N12" s="851" t="str">
        <f>IF(IFERROR((E12-Competencias!I12)/E12,"")=100%,"",IFERROR((E12-Competencias!I12)/E12,""))</f>
        <v/>
      </c>
      <c r="O12" s="814"/>
      <c r="P12" s="875">
        <v>90</v>
      </c>
      <c r="Q12" s="809" t="s">
        <v>8</v>
      </c>
      <c r="R12" s="146">
        <f>S12/1.21</f>
        <v>6610.7438016528931</v>
      </c>
      <c r="S12" s="871">
        <f t="shared" si="3"/>
        <v>7999</v>
      </c>
      <c r="T12" s="1308"/>
      <c r="U12" s="1308"/>
      <c r="V12" s="804"/>
      <c r="W12" s="462" t="e">
        <f>(S12-'Listas anteriores CML'!E8)/'Listas anteriores CML'!E8</f>
        <v>#DIV/0!</v>
      </c>
      <c r="X12" s="460">
        <f>IF(IFERROR((S12-Competencias!J12)/S12,"")=100%,"",IFERROR((S12-Competencias!J12)/S12,""))</f>
        <v>0.1873984248031004</v>
      </c>
      <c r="Y12" s="460">
        <f>IF(IFERROR((S12-Competencias!K12)/S12,"")=100%,"",IFERROR((S12-Competencias!K12)/S12,""))</f>
        <v>-1.2501562695336918E-4</v>
      </c>
      <c r="Z12" s="460">
        <f>IF(IFERROR((S12-Competencias!L12)/S12,"")=100%,"",IFERROR((S12-Competencias!L12)/S12,""))</f>
        <v>0.31241405175646958</v>
      </c>
      <c r="AA12" s="460">
        <f>IF(IFERROR((S12-Competencias!M12)/S12,"")=100%,"",IFERROR((S12-Competencias!M12)/S12,""))</f>
        <v>0.1561445180647581</v>
      </c>
      <c r="AB12" s="460">
        <f>IF(IFERROR((S12-Competencias!N12)/S12,"")=100%,"",IFERROR((S12-Competencias!N12)/S12,""))</f>
        <v>0.12501562695336918</v>
      </c>
      <c r="AC12" s="460">
        <f>IF(IFERROR((S12-Competencias!O12)/S12,"")=100%,"",IFERROR((S12-Competencias!O12)/S12,""))</f>
        <v>4.9881235154394299E-2</v>
      </c>
      <c r="AD12" s="460">
        <f>IF(IFERROR((S12-Competencias!P12)/S12,"")=100%,"",IFERROR((S12-Competencias!P12)/S12,""))</f>
        <v>-6.263282910363796E-2</v>
      </c>
      <c r="AE12" s="460">
        <f>IF(IFERROR((S12-Competencias!Q12)/S12,"")=100%,"",IFERROR((S12-Competencias!Q12)/S12,""))</f>
        <v>-0.25003125390673836</v>
      </c>
      <c r="AF12" s="460">
        <f>IF(IFERROR((S12-Competencias!R12)/S12,"")=100%,"",IFERROR((S12-Competencias!R12)/S12,""))</f>
        <v>-0.49381172646580823</v>
      </c>
      <c r="AG12" s="460">
        <f>IF(IFERROR((S12-Competencias!S12)/S12,"")=100%,"",IFERROR((S12-Competencias!S12)/S12,""))</f>
        <v>-0.24890611326415801</v>
      </c>
      <c r="AH12" s="721">
        <f>IF(IFERROR((S12-Competencias!T12)/S12,"")=100%,"",IFERROR((S12-Competencias!T12)/S12,""))</f>
        <v>-0.43767970996374544</v>
      </c>
      <c r="AJ12" s="884">
        <v>90</v>
      </c>
      <c r="AK12" s="456" t="s">
        <v>8</v>
      </c>
      <c r="AL12" s="911">
        <f>AL9</f>
        <v>7016.5289256198348</v>
      </c>
      <c r="AM12" s="462" t="e">
        <f>IF(AL12=0,"",(AL12-'Listas anteriores May.'!R7)/'Listas anteriores May.'!R7)</f>
        <v>#DIV/0!</v>
      </c>
      <c r="AN12" s="1166">
        <f>IF(AL12=0,"",IF(ISERROR('L41.old'!AV6),"",(AL12-'L41.old'!AV6)/AL12))</f>
        <v>0.51871273733059664</v>
      </c>
      <c r="AO12" s="1164">
        <f>IF(AL12=0,"",IF(ISERROR('L40.old'!AG6),"",(AL12-'L40.old'!AG6)/AL12))</f>
        <v>1</v>
      </c>
      <c r="AP12" s="1168">
        <v>0.1</v>
      </c>
      <c r="AQ12" s="460">
        <f>IF(IFERROR((AL12-Competencias!U12)/AL12,"")=100%,"",IFERROR((AL12-Competencias!U12)/AL12,""))</f>
        <v>0.2067857314167853</v>
      </c>
      <c r="AR12" s="721" t="str">
        <f>IF(IFERROR((AL12-Competencias!V12)/AL12,"")=100%,"",IFERROR((AL12-Competencias!V12)/AL12,""))</f>
        <v/>
      </c>
      <c r="AT12" s="884">
        <v>90</v>
      </c>
      <c r="AU12" s="35" t="s">
        <v>8</v>
      </c>
      <c r="AV12" s="161">
        <v>6350</v>
      </c>
      <c r="AW12" s="161">
        <f>'L41.old'!AV6</f>
        <v>3376.9660000522599</v>
      </c>
      <c r="AX12" s="1452">
        <f t="shared" si="4"/>
        <v>0.46819433070043148</v>
      </c>
      <c r="AY12" s="1124"/>
    </row>
    <row r="13" spans="1:51" ht="15.75" thickBot="1" x14ac:dyDescent="0.3">
      <c r="A13" s="853" t="s">
        <v>2</v>
      </c>
      <c r="B13" s="277">
        <v>91</v>
      </c>
      <c r="C13" s="811" t="s">
        <v>10</v>
      </c>
      <c r="D13" s="929">
        <f>E13/1.21</f>
        <v>4123.9669421487606</v>
      </c>
      <c r="E13" s="1160">
        <v>4990</v>
      </c>
      <c r="G13" s="1248" t="e">
        <f>(E13-'Listas anteriores R'!E9)/'Listas anteriores R'!E9</f>
        <v>#DIV/0!</v>
      </c>
      <c r="H13" s="849">
        <f>IFERROR((D13-'L41.old'!AV7)/D13,"")</f>
        <v>0.5570691928948398</v>
      </c>
      <c r="I13" s="849">
        <f>IFERROR((D13-'L40.old'!AG7)/D13,"")</f>
        <v>1</v>
      </c>
      <c r="J13" s="849">
        <f>IF(IFERROR((E13-Competencias!E13)/E13,"")=100%,"",IFERROR((E13-Competencias!E13)/E13,""))</f>
        <v>-0.32064128256513025</v>
      </c>
      <c r="K13" s="842" t="str">
        <f>IF(IFERROR((E13-Competencias!F13)/E13,"")=100%,"",IFERROR((E13-Competencias!F13)/E13,""))</f>
        <v/>
      </c>
      <c r="L13" s="842">
        <f>IF(IFERROR((E13-Competencias!G13)/E13,"")=100%,"",IFERROR((E13-Competencias!G13)/E13,""))</f>
        <v>8.0160320641282558E-3</v>
      </c>
      <c r="M13" s="850" t="str">
        <f>IF(IFERROR((E13-Competencias!H13)/E13,"")=100%,"",IFERROR((E13-Competencias!H13)/E13,""))</f>
        <v/>
      </c>
      <c r="N13" s="851" t="str">
        <f>IF(IFERROR((E13-Competencias!I13)/E13,"")=100%,"",IFERROR((E13-Competencias!I13)/E13,""))</f>
        <v/>
      </c>
      <c r="O13" s="814"/>
      <c r="P13" s="876">
        <v>91</v>
      </c>
      <c r="Q13" s="811" t="s">
        <v>10</v>
      </c>
      <c r="R13" s="183">
        <f>S13/1.21</f>
        <v>4123.9669421487606</v>
      </c>
      <c r="S13" s="871">
        <f t="shared" si="3"/>
        <v>4990</v>
      </c>
      <c r="T13" s="1308"/>
      <c r="U13" s="1308"/>
      <c r="V13" s="804"/>
      <c r="W13" s="462" t="e">
        <f>(S13-'Listas anteriores CML'!E9)/'Listas anteriores CML'!E9</f>
        <v>#DIV/0!</v>
      </c>
      <c r="X13" s="460" t="str">
        <f>IF(IFERROR((S13-Competencias!J13)/S13,"")=100%,"",IFERROR((S13-Competencias!J13)/S13,""))</f>
        <v/>
      </c>
      <c r="Y13" s="460" t="str">
        <f>IF(IFERROR((S13-Competencias!K13)/S13,"")=100%,"",IFERROR((S13-Competencias!K13)/S13,""))</f>
        <v/>
      </c>
      <c r="Z13" s="460" t="str">
        <f>IF(IFERROR((S13-Competencias!L13)/S13,"")=100%,"",IFERROR((S13-Competencias!L13)/S13,""))</f>
        <v/>
      </c>
      <c r="AA13" s="460" t="str">
        <f>IF(IFERROR((S13-Competencias!M13)/S13,"")=100%,"",IFERROR((S13-Competencias!M13)/S13,""))</f>
        <v/>
      </c>
      <c r="AB13" s="460" t="str">
        <f>IF(IFERROR((S13-Competencias!N13)/S13,"")=100%,"",IFERROR((S13-Competencias!N13)/S13,""))</f>
        <v/>
      </c>
      <c r="AC13" s="460" t="str">
        <f>IF(IFERROR((S13-Competencias!O13)/S13,"")=100%,"",IFERROR((S13-Competencias!O13)/S13,""))</f>
        <v/>
      </c>
      <c r="AD13" s="460" t="str">
        <f>IF(IFERROR((S13-Competencias!P13)/S13,"")=100%,"",IFERROR((S13-Competencias!P13)/S13,""))</f>
        <v/>
      </c>
      <c r="AE13" s="460" t="str">
        <f>IF(IFERROR((S13-Competencias!Q13)/S13,"")=100%,"",IFERROR((S13-Competencias!Q13)/S13,""))</f>
        <v/>
      </c>
      <c r="AF13" s="460" t="str">
        <f>IF(IFERROR((S13-Competencias!R13)/S13,"")=100%,"",IFERROR((S13-Competencias!R13)/S13,""))</f>
        <v/>
      </c>
      <c r="AG13" s="460" t="str">
        <f>IF(IFERROR((S13-Competencias!S13)/S13,"")=100%,"",IFERROR((S13-Competencias!S13)/S13,""))</f>
        <v/>
      </c>
      <c r="AH13" s="721" t="str">
        <f>IF(IFERROR((S13-Competencias!T13)/S13,"")=100%,"",IFERROR((S13-Competencias!T13)/S13,""))</f>
        <v/>
      </c>
      <c r="AJ13" s="884">
        <v>91</v>
      </c>
      <c r="AK13" s="456" t="s">
        <v>10</v>
      </c>
      <c r="AL13" s="911">
        <f>D13*(1-AP13)</f>
        <v>3711.5702479338847</v>
      </c>
      <c r="AM13" s="462" t="e">
        <f>IF(AL13=0,"",(AL13-'Listas anteriores May.'!R8)/'Listas anteriores May.'!R8)</f>
        <v>#DIV/0!</v>
      </c>
      <c r="AN13" s="1166">
        <f>IF(AL13=0,"",IF(ISERROR('L41.old'!AV7),"",(AL13-'L41.old'!AV7)/AL13))</f>
        <v>0.50785465877204428</v>
      </c>
      <c r="AO13" s="1164">
        <f>IF(AL13=0,"",IF(ISERROR('L40.old'!AG7),"",(AL13-'L40.old'!AG7)/AL13))</f>
        <v>1</v>
      </c>
      <c r="AP13" s="1168">
        <v>0.1</v>
      </c>
      <c r="AQ13" s="460">
        <f>IF(IFERROR((AL13-Competencias!U13)/AL13,"")=100%,"",IFERROR((AL13-Competencias!U13)/AL13,""))</f>
        <v>-3.6260555298631342E-2</v>
      </c>
      <c r="AR13" s="721" t="str">
        <f>IF(IFERROR((AL13-Competencias!V13)/AL13,"")=100%,"",IFERROR((AL13-Competencias!V13)/AL13,""))</f>
        <v/>
      </c>
      <c r="AT13" s="884">
        <v>91</v>
      </c>
      <c r="AU13" s="35" t="s">
        <v>10</v>
      </c>
      <c r="AV13" s="146">
        <v>2100</v>
      </c>
      <c r="AW13" s="161">
        <f>'L41.old'!AV7</f>
        <v>1826.6320061609499</v>
      </c>
      <c r="AX13" s="1452">
        <f t="shared" si="4"/>
        <v>0.13017523516145244</v>
      </c>
      <c r="AY13" s="1124"/>
    </row>
    <row r="14" spans="1:51" x14ac:dyDescent="0.25">
      <c r="A14" s="848" t="s">
        <v>12</v>
      </c>
      <c r="B14" s="275">
        <v>154</v>
      </c>
      <c r="C14" s="1136" t="s">
        <v>14</v>
      </c>
      <c r="D14" s="925">
        <f t="shared" ref="D14:D68" si="5">E14/(1.105)</f>
        <v>11393.665158371041</v>
      </c>
      <c r="E14" s="1131">
        <v>12590</v>
      </c>
      <c r="G14" s="1248" t="e">
        <f>(E14-'Listas anteriores R'!E10)/'Listas anteriores R'!E10</f>
        <v>#DIV/0!</v>
      </c>
      <c r="H14" s="849">
        <f>IFERROR((D14-'L41.old'!AV8)/D14,"")</f>
        <v>0.39062629070691024</v>
      </c>
      <c r="I14" s="849">
        <f>IFERROR((D14-'L40.old'!AG8)/D14,"")</f>
        <v>0.14864972200158857</v>
      </c>
      <c r="J14" s="849">
        <f>IF(IFERROR((E14-Competencias!E14)/E14,"")=100%,"",IFERROR((E14-Competencias!E14)/E14,""))</f>
        <v>-0.27005559968228754</v>
      </c>
      <c r="K14" s="842">
        <f>IF(IFERROR((E14-Competencias!F14)/E14,"")=100%,"",IFERROR((E14-Competencias!F14)/E14,""))</f>
        <v>-2.4622716441620333E-2</v>
      </c>
      <c r="L14" s="842">
        <f>IF(IFERROR((E14-Competencias!G14)/E14,"")=100%,"",IFERROR((E14-Competencias!G14)/E14,""))</f>
        <v>1.5091342335186657E-2</v>
      </c>
      <c r="M14" s="850">
        <f>IF(IFERROR((E14-Competencias!H14)/E14,"")=100%,"",IFERROR((E14-Competencias!H14)/E14,""))</f>
        <v>-1.4297061159650517E-2</v>
      </c>
      <c r="N14" s="851">
        <f>IF(IFERROR((E14-Competencias!I14)/E14,"")=100%,"",IFERROR((E14-Competencias!I14)/E14,""))</f>
        <v>-0.10325655281969817</v>
      </c>
      <c r="O14" s="814"/>
      <c r="P14" s="877">
        <v>154</v>
      </c>
      <c r="Q14" s="964" t="s">
        <v>14</v>
      </c>
      <c r="R14" s="311">
        <f t="shared" ref="R14:R63" si="6">S14/(1.105)</f>
        <v>11393.665158371041</v>
      </c>
      <c r="S14" s="871">
        <f t="shared" si="3"/>
        <v>12590</v>
      </c>
      <c r="T14" s="1308"/>
      <c r="U14" s="1308"/>
      <c r="V14" s="804"/>
      <c r="W14" s="462" t="e">
        <f>(S14-'Listas anteriores CML'!E10)/'Listas anteriores CML'!E10</f>
        <v>#DIV/0!</v>
      </c>
      <c r="X14" s="460">
        <f>IF(IFERROR((S14-Competencias!J14)/S14,"")=100%,"",IFERROR((S14-Competencias!J14)/S14,""))</f>
        <v>-2.4622716441620333E-2</v>
      </c>
      <c r="Y14" s="460">
        <f>IF(IFERROR((S14-Competencias!K14)/S14,"")=100%,"",IFERROR((S14-Competencias!K14)/S14,""))</f>
        <v>-0.11199364575059571</v>
      </c>
      <c r="Z14" s="460">
        <f>IF(IFERROR((S14-Competencias!L14)/S14,"")=100%,"",IFERROR((S14-Competencias!L14)/S14,""))</f>
        <v>-0.10405083399523431</v>
      </c>
      <c r="AA14" s="460">
        <f>IF(IFERROR((S14-Competencias!M14)/S14,"")=100%,"",IFERROR((S14-Competencias!M14)/S14,""))</f>
        <v>-4.0508339952343132E-2</v>
      </c>
      <c r="AB14" s="460">
        <f>IF(IFERROR((S14-Competencias!N14)/S14,"")=100%,"",IFERROR((S14-Competencias!N14)/S14,""))</f>
        <v>7.1485305798252583E-3</v>
      </c>
      <c r="AC14" s="460">
        <f>IF(IFERROR((S14-Competencias!O14)/S14,"")=100%,"",IFERROR((S14-Competencias!O14)/S14,""))</f>
        <v>-0.21127879269261318</v>
      </c>
      <c r="AD14" s="460">
        <f>IF(IFERROR((S14-Competencias!P14)/S14,"")=100%,"",IFERROR((S14-Competencias!P14)/S14,""))</f>
        <v>-5.4725972994440035E-2</v>
      </c>
      <c r="AE14" s="460">
        <f>IF(IFERROR((S14-Competencias!Q14)/S14,"")=100%,"",IFERROR((S14-Competencias!Q14)/S14,""))</f>
        <v>-0.19134233518665608</v>
      </c>
      <c r="AF14" s="460">
        <f>IF(IFERROR((S14-Competencias!R14)/S14,"")=100%,"",IFERROR((S14-Competencias!R14)/S14,""))</f>
        <v>-4.2803812549642543E-2</v>
      </c>
      <c r="AG14" s="460">
        <f>IF(IFERROR((S14-Competencias!S14)/S14,"")=100%,"",IFERROR((S14-Competencias!S14)/S14,""))</f>
        <v>-8.7370929308975373E-2</v>
      </c>
      <c r="AH14" s="721">
        <f>IF(IFERROR((S14-Competencias!T14)/S14,"")=100%,"",IFERROR((S14-Competencias!T14)/S14,""))</f>
        <v>-1.6679904686258934E-2</v>
      </c>
      <c r="AJ14" s="884">
        <v>154</v>
      </c>
      <c r="AK14" s="456" t="s">
        <v>14</v>
      </c>
      <c r="AL14" s="911">
        <v>9000</v>
      </c>
      <c r="AM14" s="462" t="e">
        <f>IF(AL14=0,"",(AL14-'Listas anteriores May.'!R9)/'Listas anteriores May.'!R9)</f>
        <v>#DIV/0!</v>
      </c>
      <c r="AN14" s="1166">
        <f>IF(AL14=0,"",IF(ISERROR('L41.old'!AV8),"",(AL14-'L41.old'!AV8)/AL14))</f>
        <v>0.22855555555555557</v>
      </c>
      <c r="AO14" s="1164">
        <f>IF(AL14=0,"",IF(ISERROR('L40.old'!AG8),"",(AL14-'L40.old'!AG8)/AL14))</f>
        <v>-7.7777777777777779E-2</v>
      </c>
      <c r="AP14" s="1168">
        <v>0.25</v>
      </c>
      <c r="AQ14" s="460">
        <f>IF(IFERROR((AL14-Competencias!U14)/AL14,"")=100%,"",IFERROR((AL14-Competencias!U14)/AL14,""))</f>
        <v>-5.0779286073403755E-2</v>
      </c>
      <c r="AR14" s="721">
        <f>IF(IFERROR((AL14-Competencias!V14)/AL14,"")=100%,"",IFERROR((AL14-Competencias!V14)/AL14,""))</f>
        <v>2.0333333333333332E-2</v>
      </c>
      <c r="AT14" s="884">
        <v>154</v>
      </c>
      <c r="AU14" s="35" t="s">
        <v>14</v>
      </c>
      <c r="AV14" s="1361">
        <v>8000</v>
      </c>
      <c r="AW14" s="161">
        <f>'L41.old'!AV8</f>
        <v>6943</v>
      </c>
      <c r="AX14" s="1452">
        <f t="shared" si="4"/>
        <v>0.13212499999999999</v>
      </c>
      <c r="AY14" s="1235">
        <f>(AV14-'L40.old'!AG8)/Clusters!AV14</f>
        <v>-0.21249999999999999</v>
      </c>
    </row>
    <row r="15" spans="1:51" x14ac:dyDescent="0.25">
      <c r="A15" s="852" t="s">
        <v>12</v>
      </c>
      <c r="B15" s="276">
        <v>159</v>
      </c>
      <c r="C15" s="189" t="s">
        <v>16</v>
      </c>
      <c r="D15" s="927">
        <f t="shared" si="5"/>
        <v>8769.2307692307695</v>
      </c>
      <c r="E15" s="1132">
        <v>9690</v>
      </c>
      <c r="G15" s="1248" t="e">
        <f>(E15-'Listas anteriores R'!E11)/'Listas anteriores R'!E11</f>
        <v>#DIV/0!</v>
      </c>
      <c r="H15" s="849">
        <f>IFERROR((D15-'L41.old'!AV9)/D15,"")</f>
        <v>0.30632456140350878</v>
      </c>
      <c r="I15" s="849">
        <f>IFERROR((D15-'L40.old'!AG9)/D15,"")</f>
        <v>0.36140350877192984</v>
      </c>
      <c r="J15" s="849">
        <f>IF(IFERROR((E15-Competencias!E15)/E15,"")=100%,"",IFERROR((E15-Competencias!E15)/E15,""))</f>
        <v>-0.23735810113519093</v>
      </c>
      <c r="K15" s="842">
        <f>IF(IFERROR((E15-Competencias!F15)/E15,"")=100%,"",IFERROR((E15-Competencias!F15)/E15,""))</f>
        <v>0.1021671826625387</v>
      </c>
      <c r="L15" s="842">
        <f>IF(IFERROR((E15-Competencias!G15)/E15,"")=100%,"",IFERROR((E15-Competencias!G15)/E15,""))</f>
        <v>0.20020639834881321</v>
      </c>
      <c r="M15" s="850">
        <f>IF(IFERROR((E15-Competencias!H15)/E15,"")=100%,"",IFERROR((E15-Competencias!H15)/E15,""))</f>
        <v>0.15170278637770898</v>
      </c>
      <c r="N15" s="851">
        <f>IF(IFERROR((E15-Competencias!I15)/E15,"")=100%,"",IFERROR((E15-Competencias!I15)/E15,""))</f>
        <v>-1.0319917440660475E-2</v>
      </c>
      <c r="O15" s="814"/>
      <c r="P15" s="877">
        <v>159</v>
      </c>
      <c r="Q15" s="809" t="s">
        <v>16</v>
      </c>
      <c r="R15" s="146">
        <f t="shared" si="6"/>
        <v>8769.2307692307695</v>
      </c>
      <c r="S15" s="871">
        <f t="shared" si="3"/>
        <v>9690</v>
      </c>
      <c r="T15" s="1308"/>
      <c r="U15" s="1308"/>
      <c r="V15" s="804"/>
      <c r="W15" s="462" t="e">
        <f>(S15-'Listas anteriores CML'!E11)/'Listas anteriores CML'!E11</f>
        <v>#DIV/0!</v>
      </c>
      <c r="X15" s="460">
        <f>IF(IFERROR((S15-Competencias!J15)/S15,"")=100%,"",IFERROR((S15-Competencias!J15)/S15,""))</f>
        <v>0.24664602683178535</v>
      </c>
      <c r="Y15" s="460">
        <f>IF(IFERROR((S15-Competencias!K15)/S15,"")=100%,"",IFERROR((S15-Competencias!K15)/S15,""))</f>
        <v>0.17440660474716202</v>
      </c>
      <c r="Z15" s="460" t="str">
        <f>IF(IFERROR((S15-Competencias!L15)/S15,"")=100%,"",IFERROR((S15-Competencias!L15)/S15,""))</f>
        <v/>
      </c>
      <c r="AA15" s="460">
        <f>IF(IFERROR((S15-Competencias!M15)/S15,"")=100%,"",IFERROR((S15-Competencias!M15)/S15,""))</f>
        <v>-4.2311661506707947E-2</v>
      </c>
      <c r="AB15" s="460">
        <f>IF(IFERROR((S15-Competencias!N15)/S15,"")=100%,"",IFERROR((S15-Competencias!N15)/S15,""))</f>
        <v>0.27760577915376677</v>
      </c>
      <c r="AC15" s="460">
        <f>IF(IFERROR((S15-Competencias!O15)/S15,"")=100%,"",IFERROR((S15-Competencias!O15)/S15,""))</f>
        <v>-0.3106295149638803</v>
      </c>
      <c r="AD15" s="460">
        <f>IF(IFERROR((S15-Competencias!P15)/S15,"")=100%,"",IFERROR((S15-Competencias!P15)/S15,""))</f>
        <v>-6.5944272445820434E-2</v>
      </c>
      <c r="AE15" s="460">
        <f>IF(IFERROR((S15-Competencias!Q15)/S15,"")=100%,"",IFERROR((S15-Competencias!Q15)/S15,""))</f>
        <v>4.0350877192982457E-2</v>
      </c>
      <c r="AF15" s="460" t="str">
        <f>IF(IFERROR((S15-Competencias!R15)/S15,"")=100%,"",IFERROR((S15-Competencias!R15)/S15,""))</f>
        <v/>
      </c>
      <c r="AG15" s="460">
        <f>IF(IFERROR((S15-Competencias!S15)/S15,"")=100%,"",IFERROR((S15-Competencias!S15)/S15,""))</f>
        <v>-0.14447884416924664</v>
      </c>
      <c r="AH15" s="721">
        <f>IF(IFERROR((S15-Competencias!T15)/S15,"")=100%,"",IFERROR((S15-Competencias!T15)/S15,""))</f>
        <v>-4.4375644994840042E-2</v>
      </c>
      <c r="AJ15" s="884">
        <v>159</v>
      </c>
      <c r="AK15" s="456" t="s">
        <v>16</v>
      </c>
      <c r="AL15" s="911">
        <f t="shared" ref="AL15:AL30" si="7">D15*(1-AP15)</f>
        <v>7015.3846153846162</v>
      </c>
      <c r="AM15" s="462" t="e">
        <f>IF(AL15=0,"",(AL15-'Listas anteriores May.'!R10)/'Listas anteriores May.'!R10)</f>
        <v>#DIV/0!</v>
      </c>
      <c r="AN15" s="1166">
        <f>IF(AL15=0,"",IF(ISERROR('L41.old'!AV9),"",(AL15-'L41.old'!AV9)/AL15))</f>
        <v>0.13290570175438607</v>
      </c>
      <c r="AO15" s="1164">
        <f>IF(AL15=0,"",IF(ISERROR('L40.old'!AG9),"",(AL15-'L40.old'!AG9)/AL15))</f>
        <v>0.20175438596491238</v>
      </c>
      <c r="AP15" s="1168">
        <v>0.2</v>
      </c>
      <c r="AQ15" s="460">
        <f>IF(IFERROR((AL15-Competencias!U15)/AL15,"")=100%,"",IFERROR((AL15-Competencias!U15)/AL15,""))</f>
        <v>0.10345717234262138</v>
      </c>
      <c r="AR15" s="721" t="str">
        <f>IF(IFERROR((AL15-Competencias!V15)/AL15,"")=100%,"",IFERROR((AL15-Competencias!V15)/AL15,""))</f>
        <v/>
      </c>
      <c r="AT15" s="884">
        <v>159</v>
      </c>
      <c r="AU15" s="35" t="s">
        <v>16</v>
      </c>
      <c r="AV15" s="161">
        <v>6500</v>
      </c>
      <c r="AW15" s="161">
        <f>'L41.old'!AV9</f>
        <v>6083</v>
      </c>
      <c r="AX15" s="1452">
        <f t="shared" si="4"/>
        <v>6.4153846153846159E-2</v>
      </c>
      <c r="AY15" s="1235">
        <f>(AV15-'L40.old'!AG9)/Clusters!AV15</f>
        <v>0.13846153846153847</v>
      </c>
    </row>
    <row r="16" spans="1:51" x14ac:dyDescent="0.25">
      <c r="A16" s="852" t="s">
        <v>12</v>
      </c>
      <c r="B16" s="276">
        <v>193</v>
      </c>
      <c r="C16" s="189" t="s">
        <v>17</v>
      </c>
      <c r="D16" s="927">
        <f t="shared" si="5"/>
        <v>8135.746606334842</v>
      </c>
      <c r="E16" s="1137">
        <v>8990</v>
      </c>
      <c r="G16" s="1248" t="e">
        <f>(E16-'Listas anteriores R'!E12)/'Listas anteriores R'!E12</f>
        <v>#DIV/0!</v>
      </c>
      <c r="H16" s="849">
        <f>IFERROR((D16-'L41.old'!AV10)/D16,"")</f>
        <v>0.39268020022246941</v>
      </c>
      <c r="I16" s="849">
        <f>IFERROR((D16-'L40.old'!AG10)/D16,"")</f>
        <v>0.45303114571746389</v>
      </c>
      <c r="J16" s="849" t="str">
        <f>IF(IFERROR((E16-Competencias!E16)/E16,"")=100%,"",IFERROR((E16-Competencias!E16)/E16,""))</f>
        <v/>
      </c>
      <c r="K16" s="842">
        <f>IF(IFERROR((E16-Competencias!F16)/E16,"")=100%,"",IFERROR((E16-Competencias!F16)/E16,""))</f>
        <v>6.5628476084538381E-2</v>
      </c>
      <c r="L16" s="842">
        <f>IF(IFERROR((E16-Competencias!G16)/E16,"")=100%,"",IFERROR((E16-Competencias!G16)/E16,""))</f>
        <v>0.18798665183537264</v>
      </c>
      <c r="M16" s="850">
        <f>IF(IFERROR((E16-Competencias!H16)/E16,"")=100%,"",IFERROR((E16-Competencias!H16)/E16,""))</f>
        <v>5.3392658509454953E-2</v>
      </c>
      <c r="N16" s="851" t="str">
        <f>IF(IFERROR((E16-Competencias!I16)/E16,"")=100%,"",IFERROR((E16-Competencias!I16)/E16,""))</f>
        <v/>
      </c>
      <c r="O16" s="814"/>
      <c r="P16" s="877">
        <v>193</v>
      </c>
      <c r="Q16" s="809" t="s">
        <v>17</v>
      </c>
      <c r="R16" s="146">
        <f t="shared" si="6"/>
        <v>8135.746606334842</v>
      </c>
      <c r="S16" s="1026">
        <f t="shared" si="3"/>
        <v>8990</v>
      </c>
      <c r="T16" s="1410"/>
      <c r="U16" s="1410"/>
      <c r="V16" s="804"/>
      <c r="W16" s="462" t="e">
        <f>(S16-'Listas anteriores CML'!E12)/'Listas anteriores CML'!E12</f>
        <v>#DIV/0!</v>
      </c>
      <c r="X16" s="460" t="str">
        <f>IF(IFERROR((S16-Competencias!J16)/S16,"")=100%,"",IFERROR((S16-Competencias!J16)/S16,""))</f>
        <v/>
      </c>
      <c r="Y16" s="460" t="str">
        <f>IF(IFERROR((S16-Competencias!K16)/S16,"")=100%,"",IFERROR((S16-Competencias!K16)/S16,""))</f>
        <v/>
      </c>
      <c r="Z16" s="460" t="str">
        <f>IF(IFERROR((S16-Competencias!L16)/S16,"")=100%,"",IFERROR((S16-Competencias!L16)/S16,""))</f>
        <v/>
      </c>
      <c r="AA16" s="460" t="str">
        <f>IF(IFERROR((S16-Competencias!M16)/S16,"")=100%,"",IFERROR((S16-Competencias!M16)/S16,""))</f>
        <v/>
      </c>
      <c r="AB16" s="460" t="str">
        <f>IF(IFERROR((S16-Competencias!N16)/S16,"")=100%,"",IFERROR((S16-Competencias!N16)/S16,""))</f>
        <v/>
      </c>
      <c r="AC16" s="460" t="str">
        <f>IF(IFERROR((S16-Competencias!O16)/S16,"")=100%,"",IFERROR((S16-Competencias!O16)/S16,""))</f>
        <v/>
      </c>
      <c r="AD16" s="460" t="str">
        <f>IF(IFERROR((S16-Competencias!P16)/S16,"")=100%,"",IFERROR((S16-Competencias!P16)/S16,""))</f>
        <v/>
      </c>
      <c r="AE16" s="460" t="str">
        <f>IF(IFERROR((S16-Competencias!Q16)/S16,"")=100%,"",IFERROR((S16-Competencias!Q16)/S16,""))</f>
        <v/>
      </c>
      <c r="AF16" s="460" t="str">
        <f>IF(IFERROR((S16-Competencias!R16)/S16,"")=100%,"",IFERROR((S16-Competencias!R16)/S16,""))</f>
        <v/>
      </c>
      <c r="AG16" s="460" t="str">
        <f>IF(IFERROR((S16-Competencias!S16)/S16,"")=100%,"",IFERROR((S16-Competencias!S16)/S16,""))</f>
        <v/>
      </c>
      <c r="AH16" s="721" t="str">
        <f>IF(IFERROR((S16-Competencias!T16)/S16,"")=100%,"",IFERROR((S16-Competencias!T16)/S16,""))</f>
        <v/>
      </c>
      <c r="AJ16" s="884">
        <v>193</v>
      </c>
      <c r="AK16" s="456" t="s">
        <v>17</v>
      </c>
      <c r="AL16" s="911">
        <f t="shared" si="7"/>
        <v>6508.5972850678736</v>
      </c>
      <c r="AM16" s="462" t="e">
        <f>IF(AL16=0,"",(AL16-'Listas anteriores May.'!R11)/'Listas anteriores May.'!R11)</f>
        <v>#DIV/0!</v>
      </c>
      <c r="AN16" s="1166">
        <f>IF(AL16=0,"",IF(ISERROR('L41.old'!AV10),"",(AL16-'L41.old'!AV10)/AL16))</f>
        <v>0.24085025027808679</v>
      </c>
      <c r="AO16" s="1164">
        <f>IF(AL16=0,"",IF(ISERROR('L40.old'!AG10),"",(AL16-'L40.old'!AG10)/AL16))</f>
        <v>0.31628893214682985</v>
      </c>
      <c r="AP16" s="1168">
        <v>0.2</v>
      </c>
      <c r="AQ16" s="460">
        <f>IF(IFERROR((AL16-Competencias!U16)/AL16,"")=100%,"",IFERROR((AL16-Competencias!U16)/AL16,""))</f>
        <v>0.10317018909899886</v>
      </c>
      <c r="AR16" s="721" t="str">
        <f>IF(IFERROR((AL16-Competencias!V16)/AL16,"")=100%,"",IFERROR((AL16-Competencias!V16)/AL16,""))</f>
        <v/>
      </c>
      <c r="AT16" s="884">
        <v>193</v>
      </c>
      <c r="AU16" s="35" t="s">
        <v>17</v>
      </c>
      <c r="AV16" s="161">
        <v>5300</v>
      </c>
      <c r="AW16" s="161">
        <f>'L41.old'!AV10</f>
        <v>4941</v>
      </c>
      <c r="AX16" s="1452">
        <f t="shared" si="4"/>
        <v>6.7735849056603778E-2</v>
      </c>
      <c r="AY16" s="1235">
        <f>(AV16-'L40.old'!AG10)/Clusters!AV16</f>
        <v>0.16037735849056603</v>
      </c>
    </row>
    <row r="17" spans="1:51" x14ac:dyDescent="0.25">
      <c r="A17" s="852" t="s">
        <v>12</v>
      </c>
      <c r="B17" s="276">
        <v>195</v>
      </c>
      <c r="C17" s="189" t="s">
        <v>18</v>
      </c>
      <c r="D17" s="927">
        <f t="shared" si="5"/>
        <v>8135.746606334842</v>
      </c>
      <c r="E17" s="1137">
        <v>8990</v>
      </c>
      <c r="G17" s="1248" t="e">
        <f>(E17-'Listas anteriores R'!E13)/'Listas anteriores R'!E13</f>
        <v>#DIV/0!</v>
      </c>
      <c r="H17" s="849" t="str">
        <f>IFERROR((D17-'L41.old'!AV11)/D17,"")</f>
        <v/>
      </c>
      <c r="I17" s="849">
        <f>IFERROR((D17-'L40.old'!AG11)/D17,"")</f>
        <v>1</v>
      </c>
      <c r="J17" s="849" t="str">
        <f>IF(IFERROR((E17-Competencias!E17)/E17,"")=100%,"",IFERROR((E17-Competencias!E17)/E17,""))</f>
        <v/>
      </c>
      <c r="K17" s="842" t="str">
        <f>IF(IFERROR((E17-Competencias!F17)/E17,"")=100%,"",IFERROR((E17-Competencias!F17)/E17,""))</f>
        <v/>
      </c>
      <c r="L17" s="842" t="str">
        <f>IF(IFERROR((E17-Competencias!G17)/E17,"")=100%,"",IFERROR((E17-Competencias!G17)/E17,""))</f>
        <v/>
      </c>
      <c r="M17" s="850" t="str">
        <f>IF(IFERROR((E17-Competencias!H17)/E17,"")=100%,"",IFERROR((E17-Competencias!H17)/E17,""))</f>
        <v/>
      </c>
      <c r="N17" s="851" t="str">
        <f>IF(IFERROR((E17-Competencias!I17)/E17,"")=100%,"",IFERROR((E17-Competencias!I17)/E17,""))</f>
        <v/>
      </c>
      <c r="O17" s="814"/>
      <c r="P17" s="877">
        <v>195</v>
      </c>
      <c r="Q17" s="809" t="s">
        <v>18</v>
      </c>
      <c r="R17" s="146">
        <f t="shared" si="6"/>
        <v>8135.746606334842</v>
      </c>
      <c r="S17" s="1026">
        <f t="shared" si="3"/>
        <v>8990</v>
      </c>
      <c r="T17" s="1410"/>
      <c r="U17" s="1410"/>
      <c r="V17" s="804"/>
      <c r="W17" s="462" t="e">
        <f>(S17-'Listas anteriores CML'!E13)/'Listas anteriores CML'!E13</f>
        <v>#DIV/0!</v>
      </c>
      <c r="X17" s="460" t="str">
        <f>IF(IFERROR((S17-Competencias!J17)/S17,"")=100%,"",IFERROR((S17-Competencias!J17)/S17,""))</f>
        <v/>
      </c>
      <c r="Y17" s="460" t="str">
        <f>IF(IFERROR((S17-Competencias!K17)/S17,"")=100%,"",IFERROR((S17-Competencias!K17)/S17,""))</f>
        <v/>
      </c>
      <c r="Z17" s="460" t="str">
        <f>IF(IFERROR((S17-Competencias!L17)/S17,"")=100%,"",IFERROR((S17-Competencias!L17)/S17,""))</f>
        <v/>
      </c>
      <c r="AA17" s="460" t="str">
        <f>IF(IFERROR((S17-Competencias!M17)/S17,"")=100%,"",IFERROR((S17-Competencias!M17)/S17,""))</f>
        <v/>
      </c>
      <c r="AB17" s="460" t="str">
        <f>IF(IFERROR((S17-Competencias!N17)/S17,"")=100%,"",IFERROR((S17-Competencias!N17)/S17,""))</f>
        <v/>
      </c>
      <c r="AC17" s="460" t="str">
        <f>IF(IFERROR((S17-Competencias!O17)/S17,"")=100%,"",IFERROR((S17-Competencias!O17)/S17,""))</f>
        <v/>
      </c>
      <c r="AD17" s="460" t="str">
        <f>IF(IFERROR((S17-Competencias!P17)/S17,"")=100%,"",IFERROR((S17-Competencias!P17)/S17,""))</f>
        <v/>
      </c>
      <c r="AE17" s="460" t="str">
        <f>IF(IFERROR((S17-Competencias!Q17)/S17,"")=100%,"",IFERROR((S17-Competencias!Q17)/S17,""))</f>
        <v/>
      </c>
      <c r="AF17" s="460" t="str">
        <f>IF(IFERROR((S17-Competencias!R17)/S17,"")=100%,"",IFERROR((S17-Competencias!R17)/S17,""))</f>
        <v/>
      </c>
      <c r="AG17" s="460" t="str">
        <f>IF(IFERROR((S17-Competencias!S17)/S17,"")=100%,"",IFERROR((S17-Competencias!S17)/S17,""))</f>
        <v/>
      </c>
      <c r="AH17" s="721" t="str">
        <f>IF(IFERROR((S17-Competencias!T17)/S17,"")=100%,"",IFERROR((S17-Competencias!T17)/S17,""))</f>
        <v/>
      </c>
      <c r="AJ17" s="884">
        <v>195</v>
      </c>
      <c r="AK17" s="456" t="s">
        <v>18</v>
      </c>
      <c r="AL17" s="911">
        <f t="shared" si="7"/>
        <v>6508.5972850678736</v>
      </c>
      <c r="AM17" s="462" t="e">
        <f>IF(AL17=0,"",(AL17-'Listas anteriores May.'!R12)/'Listas anteriores May.'!R12)</f>
        <v>#DIV/0!</v>
      </c>
      <c r="AN17" s="1166" t="str">
        <f>IF(AL17=0,"",IF(ISERROR('L41.old'!AV11),"",(AL17-'L41.old'!AV11)/AL17))</f>
        <v/>
      </c>
      <c r="AO17" s="1164">
        <f>IF(AL17=0,"",IF(ISERROR('L40.old'!AG11),"",(AL17-'L40.old'!AG11)/AL17))</f>
        <v>1</v>
      </c>
      <c r="AP17" s="1168">
        <v>0.2</v>
      </c>
      <c r="AQ17" s="460" t="str">
        <f>IF(IFERROR((AL17-Competencias!U17)/AL17,"")=100%,"",IFERROR((AL17-Competencias!U17)/AL17,""))</f>
        <v/>
      </c>
      <c r="AR17" s="721" t="str">
        <f>IF(IFERROR((AL17-Competencias!V17)/AL17,"")=100%,"",IFERROR((AL17-Competencias!V17)/AL17,""))</f>
        <v/>
      </c>
      <c r="AT17" s="884">
        <v>195</v>
      </c>
      <c r="AU17" s="35" t="s">
        <v>18</v>
      </c>
      <c r="AV17" s="161">
        <f>AV16</f>
        <v>5300</v>
      </c>
      <c r="AW17" s="161" t="e">
        <f>'L41.old'!AV11</f>
        <v>#N/A</v>
      </c>
      <c r="AX17" s="1452" t="e">
        <f t="shared" si="4"/>
        <v>#N/A</v>
      </c>
      <c r="AY17" s="1235"/>
    </row>
    <row r="18" spans="1:51" x14ac:dyDescent="0.25">
      <c r="A18" s="852" t="s">
        <v>12</v>
      </c>
      <c r="B18" s="276">
        <v>196</v>
      </c>
      <c r="C18" s="1139" t="s">
        <v>19</v>
      </c>
      <c r="D18" s="927">
        <f t="shared" si="5"/>
        <v>5428.9592760180994</v>
      </c>
      <c r="E18" s="1137">
        <v>5999</v>
      </c>
      <c r="G18" s="1248" t="e">
        <f>(E18-'Listas anteriores R'!E14)/'Listas anteriores R'!E14</f>
        <v>#DIV/0!</v>
      </c>
      <c r="H18" s="849">
        <f>IFERROR((D18-'L41.old'!AV12)/D18,"")</f>
        <v>0.26855225870978494</v>
      </c>
      <c r="I18" s="849">
        <f>IFERROR((D18-'L40.old'!AG12)/D18,"")</f>
        <v>0.35530921820303385</v>
      </c>
      <c r="J18" s="849">
        <f>IF(IFERROR((E18-Competencias!E18)/E18,"")=100%,"",IFERROR((E18-Competencias!E18)/E18,""))</f>
        <v>-0.1651941990331722</v>
      </c>
      <c r="K18" s="842">
        <f>IF(IFERROR((E18-Competencias!F18)/E18,"")=100%,"",IFERROR((E18-Competencias!F18)/E18,""))</f>
        <v>-6.6844474079013172E-2</v>
      </c>
      <c r="L18" s="842">
        <f>IF(IFERROR((E18-Competencias!G18)/E18,"")=100%,"",IFERROR((E18-Competencias!G18)/E18,""))</f>
        <v>-3.3505584264044007E-2</v>
      </c>
      <c r="M18" s="850">
        <f>IF(IFERROR((E18-Competencias!H18)/E18,"")=100%,"",IFERROR((E18-Competencias!H18)/E18,""))</f>
        <v>-0.18019669944990832</v>
      </c>
      <c r="N18" s="851">
        <f>IF(IFERROR((E18-Competencias!I18)/E18,"")=100%,"",IFERROR((E18-Competencias!I18)/E18,""))</f>
        <v>-0.13185530921820304</v>
      </c>
      <c r="O18" s="814"/>
      <c r="P18" s="877">
        <v>196</v>
      </c>
      <c r="Q18" s="809" t="s">
        <v>19</v>
      </c>
      <c r="R18" s="146">
        <f t="shared" si="6"/>
        <v>5428.9592760180994</v>
      </c>
      <c r="S18" s="1026">
        <f t="shared" si="3"/>
        <v>5999</v>
      </c>
      <c r="T18" s="1410"/>
      <c r="U18" s="1410"/>
      <c r="V18" s="804"/>
      <c r="W18" s="462" t="e">
        <f>(S18-'Listas anteriores CML'!E14)/'Listas anteriores CML'!E14</f>
        <v>#DIV/0!</v>
      </c>
      <c r="X18" s="460">
        <f>IF(IFERROR((S18-Competencias!J18)/S18,"")=100%,"",IFERROR((S18-Competencias!J18)/S18,""))</f>
        <v>-5.0175029171528586E-2</v>
      </c>
      <c r="Y18" s="460">
        <f>IF(IFERROR((S18-Competencias!K18)/S18,"")=100%,"",IFERROR((S18-Competencias!K18)/S18,""))</f>
        <v>-0.33355559259876644</v>
      </c>
      <c r="Z18" s="460">
        <f>IF(IFERROR((S18-Competencias!L18)/S18,"")=100%,"",IFERROR((S18-Competencias!L18)/S18,""))</f>
        <v>8.3180530088348054E-2</v>
      </c>
      <c r="AA18" s="460">
        <f>IF(IFERROR((S18-Competencias!M18)/S18,"")=100%,"",IFERROR((S18-Competencias!M18)/S18,""))</f>
        <v>-6.6844474079013172E-2</v>
      </c>
      <c r="AB18" s="460">
        <f>IF(IFERROR((S18-Competencias!N18)/S18,"")=100%,"",IFERROR((S18-Competencias!N18)/S18,""))</f>
        <v>0.99908318053008838</v>
      </c>
      <c r="AC18" s="460">
        <f>IF(IFERROR((S18-Competencias!O18)/S18,"")=100%,"",IFERROR((S18-Competencias!O18)/S18,""))</f>
        <v>2.4837472912152027E-2</v>
      </c>
      <c r="AD18" s="460">
        <f>IF(IFERROR((S18-Competencias!P18)/S18,"")=100%,"",IFERROR((S18-Competencias!P18)/S18,""))</f>
        <v>0.11651941990331723</v>
      </c>
      <c r="AE18" s="460">
        <f>IF(IFERROR((S18-Competencias!Q18)/S18,"")=100%,"",IFERROR((S18-Competencias!Q18)/S18,""))</f>
        <v>0</v>
      </c>
      <c r="AF18" s="460">
        <f>IF(IFERROR((S18-Competencias!R18)/S18,"")=100%,"",IFERROR((S18-Competencias!R18)/S18,""))</f>
        <v>-0.16401066844474074</v>
      </c>
      <c r="AG18" s="460">
        <f>IF(IFERROR((S18-Competencias!S18)/S18,"")=100%,"",IFERROR((S18-Competencias!S18)/S18,""))</f>
        <v>0.11818636439406567</v>
      </c>
      <c r="AH18" s="721">
        <f>IF(IFERROR((S18-Competencias!T18)/S18,"")=100%,"",IFERROR((S18-Competencias!T18)/S18,""))</f>
        <v>-0.1651941990331722</v>
      </c>
      <c r="AJ18" s="884">
        <v>196</v>
      </c>
      <c r="AK18" s="456" t="s">
        <v>19</v>
      </c>
      <c r="AL18" s="911">
        <f t="shared" si="7"/>
        <v>4343.1674208144796</v>
      </c>
      <c r="AM18" s="462" t="e">
        <f>IF(AL18=0,"",(AL18-'Listas anteriores May.'!R13)/'Listas anteriores May.'!R13)</f>
        <v>#DIV/0!</v>
      </c>
      <c r="AN18" s="1166">
        <f>IF(AL18=0,"",IF(ISERROR('L41.old'!AV12),"",(AL18-'L41.old'!AV12)/AL18))</f>
        <v>8.569032338723119E-2</v>
      </c>
      <c r="AO18" s="1164">
        <f>IF(AL18=0,"",IF(ISERROR('L40.old'!AG12),"",(AL18-'L40.old'!AG12)/AL18))</f>
        <v>0.19413652275379228</v>
      </c>
      <c r="AP18" s="1168">
        <v>0.2</v>
      </c>
      <c r="AQ18" s="460">
        <f>IF(IFERROR((AL18-Competencias!U18)/AL18,"")=100%,"",IFERROR((AL18-Competencias!U18)/AL18,""))</f>
        <v>-7.3095515919319898E-2</v>
      </c>
      <c r="AR18" s="721">
        <f>IF(IFERROR((AL18-Competencias!V18)/AL18,"")=100%,"",IFERROR((AL18-Competencias!V18)/AL18,""))</f>
        <v>-3.6110185030838494E-2</v>
      </c>
      <c r="AT18" s="884">
        <v>196</v>
      </c>
      <c r="AU18" s="35" t="s">
        <v>19</v>
      </c>
      <c r="AV18" s="161">
        <v>4200</v>
      </c>
      <c r="AW18" s="161">
        <f>'L41.old'!AV12</f>
        <v>3971</v>
      </c>
      <c r="AX18" s="1452">
        <f t="shared" si="4"/>
        <v>5.4523809523809523E-2</v>
      </c>
      <c r="AY18" s="1235">
        <f>(AV18-'L40.old'!AG12)/Clusters!AV18</f>
        <v>0.16666666666666666</v>
      </c>
    </row>
    <row r="19" spans="1:51" x14ac:dyDescent="0.25">
      <c r="A19" s="852" t="s">
        <v>12</v>
      </c>
      <c r="B19" s="276">
        <v>197</v>
      </c>
      <c r="C19" s="1139" t="s">
        <v>21</v>
      </c>
      <c r="D19" s="927">
        <f t="shared" si="5"/>
        <v>6325.7918552036199</v>
      </c>
      <c r="E19" s="1137">
        <v>6990</v>
      </c>
      <c r="G19" s="1248" t="e">
        <f>(E19-'Listas anteriores R'!E15)/'Listas anteriores R'!E15</f>
        <v>#DIV/0!</v>
      </c>
      <c r="H19" s="849">
        <f>IFERROR((D19-'L41.old'!AV13)/D19,"")</f>
        <v>0.36229327610872675</v>
      </c>
      <c r="I19" s="849">
        <f>IFERROR((D19-'L40.old'!AG13)/D19,"")</f>
        <v>0.42299713876967093</v>
      </c>
      <c r="J19" s="849">
        <f>IF(IFERROR((E19-Competencias!E19)/E19,"")=100%,"",IFERROR((E19-Competencias!E19)/E19,""))</f>
        <v>0</v>
      </c>
      <c r="K19" s="842">
        <f>IF(IFERROR((E19-Competencias!F19)/E19,"")=100%,"",IFERROR((E19-Competencias!F19)/E19,""))</f>
        <v>3.4334763948497854E-2</v>
      </c>
      <c r="L19" s="842">
        <f>IF(IFERROR((E19-Competencias!G19)/E19,"")=100%,"",IFERROR((E19-Competencias!G19)/E19,""))</f>
        <v>5.5793991416309016E-2</v>
      </c>
      <c r="M19" s="850">
        <f>IF(IFERROR((E19-Competencias!H19)/E19,"")=100%,"",IFERROR((E19-Competencias!H19)/E19,""))</f>
        <v>-6.0085836909871244E-2</v>
      </c>
      <c r="N19" s="851">
        <f>IF(IFERROR((E19-Competencias!I19)/E19,"")=100%,"",IFERROR((E19-Competencias!I19)/E19,""))</f>
        <v>0</v>
      </c>
      <c r="O19" s="814"/>
      <c r="P19" s="877">
        <v>197</v>
      </c>
      <c r="Q19" s="809" t="s">
        <v>21</v>
      </c>
      <c r="R19" s="146">
        <f t="shared" si="6"/>
        <v>6325.7918552036199</v>
      </c>
      <c r="S19" s="1026">
        <f t="shared" si="3"/>
        <v>6990</v>
      </c>
      <c r="T19" s="1410"/>
      <c r="U19" s="1410"/>
      <c r="V19" s="804"/>
      <c r="W19" s="462" t="e">
        <f>(S19-'Listas anteriores CML'!E15)/'Listas anteriores CML'!E15</f>
        <v>#DIV/0!</v>
      </c>
      <c r="X19" s="460">
        <f>IF(IFERROR((S19-Competencias!J19)/S19,"")=100%,"",IFERROR((S19-Competencias!J19)/S19,""))</f>
        <v>3.4334763948497854E-2</v>
      </c>
      <c r="Y19" s="460">
        <f>IF(IFERROR((S19-Competencias!K19)/S19,"")=100%,"",IFERROR((S19-Competencias!K19)/S19,""))</f>
        <v>2.7181688125894134E-2</v>
      </c>
      <c r="Z19" s="460">
        <f>IF(IFERROR((S19-Competencias!L19)/S19,"")=100%,"",IFERROR((S19-Competencias!L19)/S19,""))</f>
        <v>7.0100143061516448E-2</v>
      </c>
      <c r="AA19" s="460">
        <f>IF(IFERROR((S19-Competencias!M19)/S19,"")=100%,"",IFERROR((S19-Competencias!M19)/S19,""))</f>
        <v>-0.11587982832618025</v>
      </c>
      <c r="AB19" s="460">
        <f>IF(IFERROR((S19-Competencias!N19)/S19,"")=100%,"",IFERROR((S19-Competencias!N19)/S19,""))</f>
        <v>0.14177396280400573</v>
      </c>
      <c r="AC19" s="460">
        <f>IF(IFERROR((S19-Competencias!O19)/S19,"")=100%,"",IFERROR((S19-Competencias!O19)/S19,""))</f>
        <v>-0.19456366237482117</v>
      </c>
      <c r="AD19" s="460">
        <f>IF(IFERROR((S19-Competencias!P19)/S19,"")=100%,"",IFERROR((S19-Competencias!P19)/S19,""))</f>
        <v>-7.2961373390557943E-2</v>
      </c>
      <c r="AE19" s="460">
        <f>IF(IFERROR((S19-Competencias!Q19)/S19,"")=100%,"",IFERROR((S19-Competencias!Q19)/S19,""))</f>
        <v>-7.2818311874105868E-2</v>
      </c>
      <c r="AF19" s="460">
        <f>IF(IFERROR((S19-Competencias!R19)/S19,"")=100%,"",IFERROR((S19-Competencias!R19)/S19,""))</f>
        <v>-0.17925608011444921</v>
      </c>
      <c r="AG19" s="460">
        <f>IF(IFERROR((S19-Competencias!S19)/S19,"")=100%,"",IFERROR((S19-Competencias!S19)/S19,""))</f>
        <v>-0.14434907010014306</v>
      </c>
      <c r="AH19" s="721">
        <f>IF(IFERROR((S19-Competencias!T19)/S19,"")=100%,"",IFERROR((S19-Competencias!T19)/S19,""))</f>
        <v>9.8712446351931327E-2</v>
      </c>
      <c r="AJ19" s="884">
        <v>197</v>
      </c>
      <c r="AK19" s="456" t="s">
        <v>21</v>
      </c>
      <c r="AL19" s="911">
        <f t="shared" si="7"/>
        <v>6009.5022624434387</v>
      </c>
      <c r="AM19" s="462" t="e">
        <f>IF(AL19=0,"",(AL19-'Listas anteriores May.'!R14)/'Listas anteriores May.'!R14)</f>
        <v>#DIV/0!</v>
      </c>
      <c r="AN19" s="1166">
        <f>IF(AL19=0,"",IF(ISERROR('L41.old'!AV13),"",(AL19-'L41.old'!AV13)/AL19))</f>
        <v>0.32872976432497553</v>
      </c>
      <c r="AO19" s="1164">
        <f>IF(AL19=0,"",IF(ISERROR('L40.old'!AG13),"",(AL19-'L40.old'!AG13)/AL19))</f>
        <v>0.39262856712596939</v>
      </c>
      <c r="AP19" s="1457">
        <v>0.05</v>
      </c>
      <c r="AQ19" s="460">
        <f>IF(IFERROR((AL19-Competencias!U19)/AL19,"")=100%,"",IFERROR((AL19-Competencias!U19)/AL19,""))</f>
        <v>8.8924026805210346E-2</v>
      </c>
      <c r="AR19" s="721">
        <f>IF(IFERROR((AL19-Competencias!V19)/AL19,"")=100%,"",IFERROR((AL19-Competencias!V19)/AL19,""))</f>
        <v>0.25118590467585267</v>
      </c>
      <c r="AT19" s="884">
        <v>197</v>
      </c>
      <c r="AU19" s="35" t="s">
        <v>21</v>
      </c>
      <c r="AV19" s="161">
        <v>4300</v>
      </c>
      <c r="AW19" s="161">
        <f>'L41.old'!AV13</f>
        <v>4034</v>
      </c>
      <c r="AX19" s="1452">
        <f t="shared" si="4"/>
        <v>6.1860465116279073E-2</v>
      </c>
      <c r="AY19" s="1235">
        <f>(AV19-'L40.old'!AG13)/Clusters!AV19</f>
        <v>0.15116279069767441</v>
      </c>
    </row>
    <row r="20" spans="1:51" x14ac:dyDescent="0.25">
      <c r="A20" s="852" t="s">
        <v>12</v>
      </c>
      <c r="B20" s="276">
        <v>198</v>
      </c>
      <c r="C20" s="189" t="s">
        <v>23</v>
      </c>
      <c r="D20" s="927">
        <f t="shared" si="5"/>
        <v>1257.9185520361991</v>
      </c>
      <c r="E20" s="1137">
        <v>1390</v>
      </c>
      <c r="G20" s="1248" t="e">
        <f>(E20-'Listas anteriores R'!E16)/'Listas anteriores R'!E16</f>
        <v>#DIV/0!</v>
      </c>
      <c r="H20" s="849">
        <f>IFERROR((D20-'L41.old'!AV14)/D20,"")</f>
        <v>0.48009352517985615</v>
      </c>
      <c r="I20" s="849">
        <f>IFERROR((D20-'L40.old'!AG14)/D20,"")</f>
        <v>-4.9352517985611494E-2</v>
      </c>
      <c r="J20" s="849" t="str">
        <f>IF(IFERROR((E20-Competencias!E20)/E20,"")=100%,"",IFERROR((E20-Competencias!E20)/E20,""))</f>
        <v/>
      </c>
      <c r="K20" s="842">
        <f>IF(IFERROR((E20-Competencias!F20)/E20,"")=100%,"",IFERROR((E20-Competencias!F20)/E20,""))</f>
        <v>-0.43165467625899279</v>
      </c>
      <c r="L20" s="842" t="str">
        <f>IF(IFERROR((E20-Competencias!G20)/E20,"")=100%,"",IFERROR((E20-Competencias!G20)/E20,""))</f>
        <v/>
      </c>
      <c r="M20" s="850" t="str">
        <f>IF(IFERROR((E20-Competencias!H20)/E20,"")=100%,"",IFERROR((E20-Competencias!H20)/E20,""))</f>
        <v/>
      </c>
      <c r="N20" s="851" t="str">
        <f>IF(IFERROR((E20-Competencias!I20)/E20,"")=100%,"",IFERROR((E20-Competencias!I20)/E20,""))</f>
        <v/>
      </c>
      <c r="O20" s="814"/>
      <c r="P20" s="877">
        <v>198</v>
      </c>
      <c r="Q20" s="809" t="s">
        <v>23</v>
      </c>
      <c r="R20" s="146">
        <f t="shared" si="6"/>
        <v>1257.9185520361991</v>
      </c>
      <c r="S20" s="1026">
        <f t="shared" si="3"/>
        <v>1390</v>
      </c>
      <c r="T20" s="1410"/>
      <c r="U20" s="1410"/>
      <c r="V20" s="804"/>
      <c r="W20" s="462" t="e">
        <f>(S20-'Listas anteriores CML'!E16)/'Listas anteriores CML'!E16</f>
        <v>#DIV/0!</v>
      </c>
      <c r="X20" s="460" t="str">
        <f>IF(IFERROR((S20-Competencias!J20)/S20,"")=100%,"",IFERROR((S20-Competencias!J20)/S20,""))</f>
        <v/>
      </c>
      <c r="Y20" s="460" t="str">
        <f>IF(IFERROR((S20-Competencias!K20)/S20,"")=100%,"",IFERROR((S20-Competencias!K20)/S20,""))</f>
        <v/>
      </c>
      <c r="Z20" s="460" t="str">
        <f>IF(IFERROR((S20-Competencias!L20)/S20,"")=100%,"",IFERROR((S20-Competencias!L20)/S20,""))</f>
        <v/>
      </c>
      <c r="AA20" s="460" t="str">
        <f>IF(IFERROR((S20-Competencias!M20)/S20,"")=100%,"",IFERROR((S20-Competencias!M20)/S20,""))</f>
        <v/>
      </c>
      <c r="AB20" s="460" t="str">
        <f>IF(IFERROR((S20-Competencias!N20)/S20,"")=100%,"",IFERROR((S20-Competencias!N20)/S20,""))</f>
        <v/>
      </c>
      <c r="AC20" s="460" t="str">
        <f>IF(IFERROR((S20-Competencias!O20)/S20,"")=100%,"",IFERROR((S20-Competencias!O20)/S20,""))</f>
        <v/>
      </c>
      <c r="AD20" s="460" t="str">
        <f>IF(IFERROR((S20-Competencias!P20)/S20,"")=100%,"",IFERROR((S20-Competencias!P20)/S20,""))</f>
        <v/>
      </c>
      <c r="AE20" s="460" t="str">
        <f>IF(IFERROR((S20-Competencias!Q20)/S20,"")=100%,"",IFERROR((S20-Competencias!Q20)/S20,""))</f>
        <v/>
      </c>
      <c r="AF20" s="460" t="str">
        <f>IF(IFERROR((S20-Competencias!R20)/S20,"")=100%,"",IFERROR((S20-Competencias!R20)/S20,""))</f>
        <v/>
      </c>
      <c r="AG20" s="460" t="str">
        <f>IF(IFERROR((S20-Competencias!S20)/S20,"")=100%,"",IFERROR((S20-Competencias!S20)/S20,""))</f>
        <v/>
      </c>
      <c r="AH20" s="721" t="str">
        <f>IF(IFERROR((S20-Competencias!T20)/S20,"")=100%,"",IFERROR((S20-Competencias!T20)/S20,""))</f>
        <v/>
      </c>
      <c r="AJ20" s="884">
        <v>198</v>
      </c>
      <c r="AK20" s="456" t="s">
        <v>23</v>
      </c>
      <c r="AL20" s="911">
        <f t="shared" si="7"/>
        <v>1006.3348416289593</v>
      </c>
      <c r="AM20" s="462" t="e">
        <f>IF(AL20=0,"",(AL20-'Listas anteriores May.'!R15)/'Listas anteriores May.'!R15)</f>
        <v>#DIV/0!</v>
      </c>
      <c r="AN20" s="1166">
        <f>IF(AL20=0,"",IF(ISERROR('L41.old'!AV14),"",(AL20-'L41.old'!AV14)/AL20))</f>
        <v>0.35011690647482019</v>
      </c>
      <c r="AO20" s="1164">
        <f>IF(AL20=0,"",IF(ISERROR('L40.old'!AG14),"",(AL20-'L40.old'!AG14)/AL20))</f>
        <v>-0.3116906474820143</v>
      </c>
      <c r="AP20" s="1168">
        <v>0.2</v>
      </c>
      <c r="AQ20" s="460" t="str">
        <f>IF(IFERROR((AL20-Competencias!U20)/AL20,"")=100%,"",IFERROR((AL20-Competencias!U20)/AL20,""))</f>
        <v/>
      </c>
      <c r="AR20" s="721" t="str">
        <f>IF(IFERROR((AL20-Competencias!V20)/AL20,"")=100%,"",IFERROR((AL20-Competencias!V20)/AL20,""))</f>
        <v/>
      </c>
      <c r="AT20" s="884">
        <v>198</v>
      </c>
      <c r="AU20" s="35" t="s">
        <v>23</v>
      </c>
      <c r="AV20" s="1361">
        <v>800</v>
      </c>
      <c r="AW20" s="161">
        <f>'L41.old'!AV14</f>
        <v>654</v>
      </c>
      <c r="AX20" s="1452">
        <f t="shared" si="4"/>
        <v>0.1825</v>
      </c>
      <c r="AY20" s="1235">
        <f>(AV20-'L40.old'!AG14)/Clusters!AV20</f>
        <v>-0.65</v>
      </c>
    </row>
    <row r="21" spans="1:51" x14ac:dyDescent="0.25">
      <c r="A21" s="852" t="s">
        <v>12</v>
      </c>
      <c r="B21" s="276">
        <v>199</v>
      </c>
      <c r="C21" s="189" t="s">
        <v>25</v>
      </c>
      <c r="D21" s="927">
        <f t="shared" si="5"/>
        <v>1348.4162895927602</v>
      </c>
      <c r="E21" s="1137">
        <v>1490</v>
      </c>
      <c r="G21" s="1248" t="e">
        <f>(E21-'Listas anteriores R'!E17)/'Listas anteriores R'!E17</f>
        <v>#DIV/0!</v>
      </c>
      <c r="H21" s="849">
        <f>IFERROR((D21-'L41.old'!AV15)/D21,"")</f>
        <v>0.70928859060402683</v>
      </c>
      <c r="I21" s="849">
        <f>IFERROR((D21-'L40.old'!AG15)/D21,"")</f>
        <v>1</v>
      </c>
      <c r="J21" s="849">
        <f>IF(IFERROR((E21-Competencias!E21)/E21,"")=100%,"",IFERROR((E21-Competencias!E21)/E21,""))</f>
        <v>-0.48322147651006714</v>
      </c>
      <c r="K21" s="842">
        <f>IF(IFERROR((E21-Competencias!F21)/E21,"")=100%,"",IFERROR((E21-Competencias!F21)/E21,""))</f>
        <v>-0.40939597315436244</v>
      </c>
      <c r="L21" s="842">
        <f>IF(IFERROR((E21-Competencias!G21)/E21,"")=100%,"",IFERROR((E21-Competencias!G21)/E21,""))</f>
        <v>0.12751677852348994</v>
      </c>
      <c r="M21" s="850" t="str">
        <f>IF(IFERROR((E21-Competencias!H21)/E21,"")=100%,"",IFERROR((E21-Competencias!H21)/E21,""))</f>
        <v/>
      </c>
      <c r="N21" s="851" t="str">
        <f>IF(IFERROR((E21-Competencias!I21)/E21,"")=100%,"",IFERROR((E21-Competencias!I21)/E21,""))</f>
        <v/>
      </c>
      <c r="O21" s="814"/>
      <c r="P21" s="877">
        <v>199</v>
      </c>
      <c r="Q21" s="809" t="s">
        <v>25</v>
      </c>
      <c r="R21" s="146">
        <f t="shared" si="6"/>
        <v>1348.4162895927602</v>
      </c>
      <c r="S21" s="1026">
        <f t="shared" si="3"/>
        <v>1490</v>
      </c>
      <c r="T21" s="1410"/>
      <c r="U21" s="1410"/>
      <c r="V21" s="804"/>
      <c r="W21" s="462" t="e">
        <f>(S21-'Listas anteriores CML'!E17)/'Listas anteriores CML'!E17</f>
        <v>#DIV/0!</v>
      </c>
      <c r="X21" s="460" t="str">
        <f>IF(IFERROR((S21-Competencias!J21)/S21,"")=100%,"",IFERROR((S21-Competencias!J21)/S21,""))</f>
        <v/>
      </c>
      <c r="Y21" s="460" t="str">
        <f>IF(IFERROR((S21-Competencias!K21)/S21,"")=100%,"",IFERROR((S21-Competencias!K21)/S21,""))</f>
        <v/>
      </c>
      <c r="Z21" s="460" t="str">
        <f>IF(IFERROR((S21-Competencias!L21)/S21,"")=100%,"",IFERROR((S21-Competencias!L21)/S21,""))</f>
        <v/>
      </c>
      <c r="AA21" s="460" t="str">
        <f>IF(IFERROR((S21-Competencias!M21)/S21,"")=100%,"",IFERROR((S21-Competencias!M21)/S21,""))</f>
        <v/>
      </c>
      <c r="AB21" s="460" t="str">
        <f>IF(IFERROR((S21-Competencias!N21)/S21,"")=100%,"",IFERROR((S21-Competencias!N21)/S21,""))</f>
        <v/>
      </c>
      <c r="AC21" s="460" t="str">
        <f>IF(IFERROR((S21-Competencias!O21)/S21,"")=100%,"",IFERROR((S21-Competencias!O21)/S21,""))</f>
        <v/>
      </c>
      <c r="AD21" s="460" t="str">
        <f>IF(IFERROR((S21-Competencias!P21)/S21,"")=100%,"",IFERROR((S21-Competencias!P21)/S21,""))</f>
        <v/>
      </c>
      <c r="AE21" s="460" t="str">
        <f>IF(IFERROR((S21-Competencias!Q21)/S21,"")=100%,"",IFERROR((S21-Competencias!Q21)/S21,""))</f>
        <v/>
      </c>
      <c r="AF21" s="460" t="str">
        <f>IF(IFERROR((S21-Competencias!R21)/S21,"")=100%,"",IFERROR((S21-Competencias!R21)/S21,""))</f>
        <v/>
      </c>
      <c r="AG21" s="460" t="str">
        <f>IF(IFERROR((S21-Competencias!S21)/S21,"")=100%,"",IFERROR((S21-Competencias!S21)/S21,""))</f>
        <v/>
      </c>
      <c r="AH21" s="721" t="str">
        <f>IF(IFERROR((S21-Competencias!T21)/S21,"")=100%,"",IFERROR((S21-Competencias!T21)/S21,""))</f>
        <v/>
      </c>
      <c r="AJ21" s="884">
        <v>199</v>
      </c>
      <c r="AK21" s="456" t="s">
        <v>25</v>
      </c>
      <c r="AL21" s="911">
        <f t="shared" si="7"/>
        <v>741.62895927601824</v>
      </c>
      <c r="AM21" s="462" t="e">
        <f>IF(AL21=0,"",(AL21-'Listas anteriores May.'!R16)/'Listas anteriores May.'!R16)</f>
        <v>#DIV/0!</v>
      </c>
      <c r="AN21" s="1166">
        <f>IF(AL21=0,"",IF(ISERROR('L41.old'!AV15),"",(AL21-'L41.old'!AV15)/AL21))</f>
        <v>0.47143380109823074</v>
      </c>
      <c r="AO21" s="1164">
        <f>IF(AL21=0,"",IF(ISERROR('L40.old'!AG15),"",(AL21-'L40.old'!AG15)/AL21))</f>
        <v>1</v>
      </c>
      <c r="AP21" s="1168">
        <v>0.45</v>
      </c>
      <c r="AQ21" s="460">
        <f>IF(IFERROR((AL21-Competencias!U21)/AL21,"")=100%,"",IFERROR((AL21-Competencias!U21)/AL21,""))</f>
        <v>-0.41580231848688198</v>
      </c>
      <c r="AR21" s="721">
        <f>IF(IFERROR((AL21-Competencias!V21)/AL21,"")=100%,"",IFERROR((AL21-Competencias!V21)/AL21,""))</f>
        <v>-1.0765100671140935</v>
      </c>
      <c r="AT21" s="884">
        <v>199</v>
      </c>
      <c r="AU21" s="35" t="s">
        <v>25</v>
      </c>
      <c r="AV21" s="1361">
        <v>500</v>
      </c>
      <c r="AW21" s="161">
        <f>'L41.old'!AV15</f>
        <v>392</v>
      </c>
      <c r="AX21" s="1452">
        <f t="shared" si="4"/>
        <v>0.216</v>
      </c>
      <c r="AY21" s="1235"/>
    </row>
    <row r="22" spans="1:51" x14ac:dyDescent="0.25">
      <c r="A22" s="852" t="s">
        <v>12</v>
      </c>
      <c r="B22" s="276">
        <v>200</v>
      </c>
      <c r="C22" s="189" t="s">
        <v>27</v>
      </c>
      <c r="D22" s="927">
        <f t="shared" si="5"/>
        <v>1619.9095022624435</v>
      </c>
      <c r="E22" s="1137">
        <v>1790</v>
      </c>
      <c r="G22" s="1248" t="e">
        <f>(E22-'Listas anteriores R'!E18)/'Listas anteriores R'!E18</f>
        <v>#DIV/0!</v>
      </c>
      <c r="H22" s="849" t="str">
        <f>IFERROR((D22-'L41.old'!AV16)/D22,"")</f>
        <v/>
      </c>
      <c r="I22" s="849">
        <f>IFERROR((D22-'L40.old'!AG16)/D22,"")</f>
        <v>1</v>
      </c>
      <c r="J22" s="849" t="str">
        <f>IF(IFERROR((E22-Competencias!E22)/E22,"")=100%,"",IFERROR((E22-Competencias!E22)/E22,""))</f>
        <v/>
      </c>
      <c r="K22" s="842" t="str">
        <f>IF(IFERROR((E22-Competencias!F22)/E22,"")=100%,"",IFERROR((E22-Competencias!F22)/E22,""))</f>
        <v/>
      </c>
      <c r="L22" s="842" t="str">
        <f>IF(IFERROR((E22-Competencias!G22)/E22,"")=100%,"",IFERROR((E22-Competencias!G22)/E22,""))</f>
        <v/>
      </c>
      <c r="M22" s="850" t="str">
        <f>IF(IFERROR((E22-Competencias!H22)/E22,"")=100%,"",IFERROR((E22-Competencias!H22)/E22,""))</f>
        <v/>
      </c>
      <c r="N22" s="851" t="str">
        <f>IF(IFERROR((E22-Competencias!I22)/E22,"")=100%,"",IFERROR((E22-Competencias!I22)/E22,""))</f>
        <v/>
      </c>
      <c r="O22" s="814"/>
      <c r="P22" s="877">
        <v>200</v>
      </c>
      <c r="Q22" s="809" t="s">
        <v>27</v>
      </c>
      <c r="R22" s="146">
        <f t="shared" si="6"/>
        <v>1619.9095022624435</v>
      </c>
      <c r="S22" s="1026">
        <f t="shared" si="3"/>
        <v>1790</v>
      </c>
      <c r="T22" s="1410"/>
      <c r="U22" s="1410"/>
      <c r="V22" s="804"/>
      <c r="W22" s="462" t="e">
        <f>(S22-'Listas anteriores CML'!E18)/'Listas anteriores CML'!E18</f>
        <v>#DIV/0!</v>
      </c>
      <c r="X22" s="460" t="str">
        <f>IF(IFERROR((S22-Competencias!J22)/S22,"")=100%,"",IFERROR((S22-Competencias!J22)/S22,""))</f>
        <v/>
      </c>
      <c r="Y22" s="460" t="str">
        <f>IF(IFERROR((S22-Competencias!K22)/S22,"")=100%,"",IFERROR((S22-Competencias!K22)/S22,""))</f>
        <v/>
      </c>
      <c r="Z22" s="460" t="str">
        <f>IF(IFERROR((S22-Competencias!L22)/S22,"")=100%,"",IFERROR((S22-Competencias!L22)/S22,""))</f>
        <v/>
      </c>
      <c r="AA22" s="460" t="str">
        <f>IF(IFERROR((S22-Competencias!M22)/S22,"")=100%,"",IFERROR((S22-Competencias!M22)/S22,""))</f>
        <v/>
      </c>
      <c r="AB22" s="460" t="str">
        <f>IF(IFERROR((S22-Competencias!N22)/S22,"")=100%,"",IFERROR((S22-Competencias!N22)/S22,""))</f>
        <v/>
      </c>
      <c r="AC22" s="460" t="str">
        <f>IF(IFERROR((S22-Competencias!O22)/S22,"")=100%,"",IFERROR((S22-Competencias!O22)/S22,""))</f>
        <v/>
      </c>
      <c r="AD22" s="460" t="str">
        <f>IF(IFERROR((S22-Competencias!P22)/S22,"")=100%,"",IFERROR((S22-Competencias!P22)/S22,""))</f>
        <v/>
      </c>
      <c r="AE22" s="460" t="str">
        <f>IF(IFERROR((S22-Competencias!Q22)/S22,"")=100%,"",IFERROR((S22-Competencias!Q22)/S22,""))</f>
        <v/>
      </c>
      <c r="AF22" s="460" t="str">
        <f>IF(IFERROR((S22-Competencias!R22)/S22,"")=100%,"",IFERROR((S22-Competencias!R22)/S22,""))</f>
        <v/>
      </c>
      <c r="AG22" s="460" t="str">
        <f>IF(IFERROR((S22-Competencias!S22)/S22,"")=100%,"",IFERROR((S22-Competencias!S22)/S22,""))</f>
        <v/>
      </c>
      <c r="AH22" s="721" t="str">
        <f>IF(IFERROR((S22-Competencias!T22)/S22,"")=100%,"",IFERROR((S22-Competencias!T22)/S22,""))</f>
        <v/>
      </c>
      <c r="AJ22" s="884">
        <v>200</v>
      </c>
      <c r="AK22" s="456" t="s">
        <v>27</v>
      </c>
      <c r="AL22" s="911">
        <f t="shared" si="7"/>
        <v>809.95475113122177</v>
      </c>
      <c r="AM22" s="462" t="e">
        <f>IF(AL22=0,"",(AL22-'Listas anteriores May.'!R17)/'Listas anteriores May.'!R17)</f>
        <v>#DIV/0!</v>
      </c>
      <c r="AN22" s="1166" t="str">
        <f>IF(AL22=0,"",IF(ISERROR('L41.old'!AV16),"",(AL22-'L41.old'!AV16)/AL22))</f>
        <v/>
      </c>
      <c r="AO22" s="1164">
        <f>IF(AL22=0,"",IF(ISERROR('L40.old'!AG16),"",(AL22-'L40.old'!AG16)/AL22))</f>
        <v>1</v>
      </c>
      <c r="AP22" s="1168">
        <v>0.5</v>
      </c>
      <c r="AQ22" s="460" t="str">
        <f>IF(IFERROR((AL22-Competencias!U22)/AL22,"")=100%,"",IFERROR((AL22-Competencias!U22)/AL22,""))</f>
        <v/>
      </c>
      <c r="AR22" s="721" t="str">
        <f>IF(IFERROR((AL22-Competencias!V22)/AL22,"")=100%,"",IFERROR((AL22-Competencias!V22)/AL22,""))</f>
        <v/>
      </c>
      <c r="AT22" s="884">
        <v>200</v>
      </c>
      <c r="AU22" s="35" t="s">
        <v>27</v>
      </c>
      <c r="AV22" s="161">
        <v>500</v>
      </c>
      <c r="AW22" s="161" t="e">
        <f>'L41.old'!AV16</f>
        <v>#N/A</v>
      </c>
      <c r="AX22" s="1452" t="e">
        <f t="shared" si="4"/>
        <v>#N/A</v>
      </c>
      <c r="AY22" s="1235"/>
    </row>
    <row r="23" spans="1:51" x14ac:dyDescent="0.25">
      <c r="A23" s="852" t="s">
        <v>12</v>
      </c>
      <c r="B23" s="276">
        <v>201</v>
      </c>
      <c r="C23" s="189" t="s">
        <v>29</v>
      </c>
      <c r="D23" s="927">
        <f t="shared" si="5"/>
        <v>1981.9004524886877</v>
      </c>
      <c r="E23" s="1137">
        <v>2190</v>
      </c>
      <c r="G23" s="1248" t="e">
        <f>(E23-'Listas anteriores R'!E19)/'Listas anteriores R'!E19</f>
        <v>#DIV/0!</v>
      </c>
      <c r="H23" s="849">
        <f>IFERROR((D23-'L41.old'!AV17)/D23,"")</f>
        <v>0.67354566210045663</v>
      </c>
      <c r="I23" s="849">
        <f>IFERROR((D23-'L40.old'!AG17)/D23,"")</f>
        <v>1</v>
      </c>
      <c r="J23" s="849" t="str">
        <f>IF(IFERROR((E23-Competencias!E23)/E23,"")=100%,"",IFERROR((E23-Competencias!E23)/E23,""))</f>
        <v/>
      </c>
      <c r="K23" s="842" t="str">
        <f>IF(IFERROR((E23-Competencias!F23)/E23,"")=100%,"",IFERROR((E23-Competencias!F23)/E23,""))</f>
        <v/>
      </c>
      <c r="L23" s="842">
        <f>IF(IFERROR((E23-Competencias!G23)/E23,"")=100%,"",IFERROR((E23-Competencias!G23)/E23,""))</f>
        <v>0.45205479452054792</v>
      </c>
      <c r="M23" s="850" t="str">
        <f>IF(IFERROR((E23-Competencias!H23)/E23,"")=100%,"",IFERROR((E23-Competencias!H23)/E23,""))</f>
        <v/>
      </c>
      <c r="N23" s="851" t="str">
        <f>IF(IFERROR((E23-Competencias!I23)/E23,"")=100%,"",IFERROR((E23-Competencias!I23)/E23,""))</f>
        <v/>
      </c>
      <c r="O23" s="814"/>
      <c r="P23" s="877">
        <v>201</v>
      </c>
      <c r="Q23" s="809" t="s">
        <v>29</v>
      </c>
      <c r="R23" s="146">
        <f t="shared" si="6"/>
        <v>1981.9004524886877</v>
      </c>
      <c r="S23" s="1026">
        <f t="shared" si="3"/>
        <v>2190</v>
      </c>
      <c r="T23" s="1410"/>
      <c r="U23" s="1410"/>
      <c r="V23" s="804"/>
      <c r="W23" s="462" t="e">
        <f>(S23-'Listas anteriores CML'!E19)/'Listas anteriores CML'!E19</f>
        <v>#DIV/0!</v>
      </c>
      <c r="X23" s="460" t="str">
        <f>IF(IFERROR((S23-Competencias!J23)/S23,"")=100%,"",IFERROR((S23-Competencias!J23)/S23,""))</f>
        <v/>
      </c>
      <c r="Y23" s="460" t="str">
        <f>IF(IFERROR((S23-Competencias!K23)/S23,"")=100%,"",IFERROR((S23-Competencias!K23)/S23,""))</f>
        <v/>
      </c>
      <c r="Z23" s="460" t="str">
        <f>IF(IFERROR((S23-Competencias!L23)/S23,"")=100%,"",IFERROR((S23-Competencias!L23)/S23,""))</f>
        <v/>
      </c>
      <c r="AA23" s="460" t="str">
        <f>IF(IFERROR((S23-Competencias!M23)/S23,"")=100%,"",IFERROR((S23-Competencias!M23)/S23,""))</f>
        <v/>
      </c>
      <c r="AB23" s="460" t="str">
        <f>IF(IFERROR((S23-Competencias!N23)/S23,"")=100%,"",IFERROR((S23-Competencias!N23)/S23,""))</f>
        <v/>
      </c>
      <c r="AC23" s="460" t="str">
        <f>IF(IFERROR((S23-Competencias!O23)/S23,"")=100%,"",IFERROR((S23-Competencias!O23)/S23,""))</f>
        <v/>
      </c>
      <c r="AD23" s="460" t="str">
        <f>IF(IFERROR((S23-Competencias!P23)/S23,"")=100%,"",IFERROR((S23-Competencias!P23)/S23,""))</f>
        <v/>
      </c>
      <c r="AE23" s="460" t="str">
        <f>IF(IFERROR((S23-Competencias!Q23)/S23,"")=100%,"",IFERROR((S23-Competencias!Q23)/S23,""))</f>
        <v/>
      </c>
      <c r="AF23" s="460" t="str">
        <f>IF(IFERROR((S23-Competencias!R23)/S23,"")=100%,"",IFERROR((S23-Competencias!R23)/S23,""))</f>
        <v/>
      </c>
      <c r="AG23" s="460" t="str">
        <f>IF(IFERROR((S23-Competencias!S23)/S23,"")=100%,"",IFERROR((S23-Competencias!S23)/S23,""))</f>
        <v/>
      </c>
      <c r="AH23" s="721" t="str">
        <f>IF(IFERROR((S23-Competencias!T23)/S23,"")=100%,"",IFERROR((S23-Competencias!T23)/S23,""))</f>
        <v/>
      </c>
      <c r="AJ23" s="884">
        <v>201</v>
      </c>
      <c r="AK23" s="456" t="s">
        <v>29</v>
      </c>
      <c r="AL23" s="911">
        <f t="shared" si="7"/>
        <v>990.95022624434387</v>
      </c>
      <c r="AM23" s="462" t="e">
        <f>IF(AL23=0,"",(AL23-'Listas anteriores May.'!R18)/'Listas anteriores May.'!R18)</f>
        <v>#DIV/0!</v>
      </c>
      <c r="AN23" s="1166">
        <f>IF(AL23=0,"",IF(ISERROR('L41.old'!AV17),"",(AL23-'L41.old'!AV17)/AL23))</f>
        <v>0.34709132420091321</v>
      </c>
      <c r="AO23" s="1164">
        <f>IF(AL23=0,"",IF(ISERROR('L40.old'!AG17),"",(AL23-'L40.old'!AG17)/AL23))</f>
        <v>1</v>
      </c>
      <c r="AP23" s="1168">
        <v>0.5</v>
      </c>
      <c r="AQ23" s="460" t="str">
        <f>IF(IFERROR((AL23-Competencias!U23)/AL23,"")=100%,"",IFERROR((AL23-Competencias!U23)/AL23,""))</f>
        <v/>
      </c>
      <c r="AR23" s="721" t="str">
        <f>IF(IFERROR((AL23-Competencias!V23)/AL23,"")=100%,"",IFERROR((AL23-Competencias!V23)/AL23,""))</f>
        <v/>
      </c>
      <c r="AT23" s="884">
        <v>201</v>
      </c>
      <c r="AU23" s="35" t="s">
        <v>29</v>
      </c>
      <c r="AV23" s="161">
        <v>700</v>
      </c>
      <c r="AW23" s="161">
        <f>'L41.old'!AV17</f>
        <v>647</v>
      </c>
      <c r="AX23" s="1452">
        <f t="shared" si="4"/>
        <v>7.571428571428572E-2</v>
      </c>
      <c r="AY23" s="1235"/>
    </row>
    <row r="24" spans="1:51" x14ac:dyDescent="0.25">
      <c r="A24" s="852" t="s">
        <v>12</v>
      </c>
      <c r="B24" s="276">
        <v>202</v>
      </c>
      <c r="C24" s="189" t="s">
        <v>31</v>
      </c>
      <c r="D24" s="928">
        <f t="shared" si="5"/>
        <v>10126.696832579186</v>
      </c>
      <c r="E24" s="1132">
        <v>11190</v>
      </c>
      <c r="G24" s="1248" t="e">
        <f>(E24-'Listas anteriores R'!E20)/'Listas anteriores R'!E20</f>
        <v>#DIV/0!</v>
      </c>
      <c r="H24" s="849" t="str">
        <f>IFERROR((D24-'L41.old'!AV18)/D24,"")</f>
        <v/>
      </c>
      <c r="I24" s="849" t="str">
        <f>IFERROR((D24-'L40.old'!AG18)/D24,"")</f>
        <v/>
      </c>
      <c r="J24" s="849" t="str">
        <f>IF(IFERROR((E24-Competencias!E24)/E24,"")=100%,"",IFERROR((E24-Competencias!E24)/E24,""))</f>
        <v/>
      </c>
      <c r="K24" s="842" t="str">
        <f>IF(IFERROR((E24-Competencias!F24)/E24,"")=100%,"",IFERROR((E24-Competencias!F24)/E24,""))</f>
        <v/>
      </c>
      <c r="L24" s="842">
        <f>IF(IFERROR((E24-Competencias!G24)/E24,"")=100%,"",IFERROR((E24-Competencias!G24)/E24,""))</f>
        <v>0.18230563002680966</v>
      </c>
      <c r="M24" s="850" t="str">
        <f>IF(IFERROR((E24-Competencias!H24)/E24,"")=100%,"",IFERROR((E24-Competencias!H24)/E24,""))</f>
        <v/>
      </c>
      <c r="N24" s="851" t="str">
        <f>IF(IFERROR((E24-Competencias!I24)/E24,"")=100%,"",IFERROR((E24-Competencias!I24)/E24,""))</f>
        <v/>
      </c>
      <c r="O24" s="814"/>
      <c r="P24" s="877">
        <v>202</v>
      </c>
      <c r="Q24" s="809" t="s">
        <v>31</v>
      </c>
      <c r="R24" s="146">
        <f t="shared" si="6"/>
        <v>10126.696832579186</v>
      </c>
      <c r="S24" s="871">
        <f t="shared" si="3"/>
        <v>11190</v>
      </c>
      <c r="T24" s="1308"/>
      <c r="U24" s="1308"/>
      <c r="V24" s="804"/>
      <c r="W24" s="462" t="e">
        <f>(S24-'Listas anteriores CML'!E20)/'Listas anteriores CML'!E20</f>
        <v>#DIV/0!</v>
      </c>
      <c r="X24" s="460" t="str">
        <f>IF(IFERROR((S24-Competencias!J24)/S24,"")=100%,"",IFERROR((S24-Competencias!J24)/S24,""))</f>
        <v/>
      </c>
      <c r="Y24" s="460" t="str">
        <f>IF(IFERROR((S24-Competencias!K24)/S24,"")=100%,"",IFERROR((S24-Competencias!K24)/S24,""))</f>
        <v/>
      </c>
      <c r="Z24" s="460" t="str">
        <f>IF(IFERROR((S24-Competencias!L24)/S24,"")=100%,"",IFERROR((S24-Competencias!L24)/S24,""))</f>
        <v/>
      </c>
      <c r="AA24" s="460" t="str">
        <f>IF(IFERROR((S24-Competencias!M24)/S24,"")=100%,"",IFERROR((S24-Competencias!M24)/S24,""))</f>
        <v/>
      </c>
      <c r="AB24" s="460" t="str">
        <f>IF(IFERROR((S24-Competencias!N24)/S24,"")=100%,"",IFERROR((S24-Competencias!N24)/S24,""))</f>
        <v/>
      </c>
      <c r="AC24" s="460" t="str">
        <f>IF(IFERROR((S24-Competencias!O24)/S24,"")=100%,"",IFERROR((S24-Competencias!O24)/S24,""))</f>
        <v/>
      </c>
      <c r="AD24" s="460" t="str">
        <f>IF(IFERROR((S24-Competencias!P24)/S24,"")=100%,"",IFERROR((S24-Competencias!P24)/S24,""))</f>
        <v/>
      </c>
      <c r="AE24" s="460" t="str">
        <f>IF(IFERROR((S24-Competencias!Q24)/S24,"")=100%,"",IFERROR((S24-Competencias!Q24)/S24,""))</f>
        <v/>
      </c>
      <c r="AF24" s="460" t="str">
        <f>IF(IFERROR((S24-Competencias!R24)/S24,"")=100%,"",IFERROR((S24-Competencias!R24)/S24,""))</f>
        <v/>
      </c>
      <c r="AG24" s="460" t="str">
        <f>IF(IFERROR((S24-Competencias!S24)/S24,"")=100%,"",IFERROR((S24-Competencias!S24)/S24,""))</f>
        <v/>
      </c>
      <c r="AH24" s="721" t="str">
        <f>IF(IFERROR((S24-Competencias!T24)/S24,"")=100%,"",IFERROR((S24-Competencias!T24)/S24,""))</f>
        <v/>
      </c>
      <c r="AJ24" s="884">
        <v>202</v>
      </c>
      <c r="AK24" s="456" t="s">
        <v>31</v>
      </c>
      <c r="AL24" s="911">
        <f t="shared" si="7"/>
        <v>8101.3574660633494</v>
      </c>
      <c r="AM24" s="462" t="e">
        <f>IF(AL24=0,"",(AL24-'Listas anteriores May.'!R19)/'Listas anteriores May.'!R19)</f>
        <v>#DIV/0!</v>
      </c>
      <c r="AN24" s="1166" t="str">
        <f>IF(AL24=0,"",IF(ISERROR('L41.old'!AV18),"",(AL24-'L41.old'!AV18)/AL24))</f>
        <v/>
      </c>
      <c r="AO24" s="1164" t="str">
        <f>IF(AL24=0,"",IF(ISERROR('L40.old'!AG18),"",(AL24-'L40.old'!AG18)/AL24))</f>
        <v/>
      </c>
      <c r="AP24" s="1168">
        <v>0.2</v>
      </c>
      <c r="AQ24" s="460" t="str">
        <f>IF(IFERROR((AL24-Competencias!U24)/AL24,"")=100%,"",IFERROR((AL24-Competencias!U24)/AL24,""))</f>
        <v/>
      </c>
      <c r="AR24" s="721" t="str">
        <f>IF(IFERROR((AL24-Competencias!V24)/AL24,"")=100%,"",IFERROR((AL24-Competencias!V24)/AL24,""))</f>
        <v/>
      </c>
      <c r="AT24" s="884">
        <v>202</v>
      </c>
      <c r="AU24" s="35" t="s">
        <v>31</v>
      </c>
      <c r="AV24" s="161">
        <v>7000</v>
      </c>
      <c r="AW24" s="161" t="e">
        <f>'L41.old'!AV18</f>
        <v>#N/A</v>
      </c>
      <c r="AX24" s="1452" t="e">
        <f t="shared" si="4"/>
        <v>#N/A</v>
      </c>
      <c r="AY24" s="1235"/>
    </row>
    <row r="25" spans="1:51" x14ac:dyDescent="0.25">
      <c r="A25" s="852" t="s">
        <v>12</v>
      </c>
      <c r="B25" s="276">
        <v>208</v>
      </c>
      <c r="C25" s="189" t="s">
        <v>33</v>
      </c>
      <c r="D25" s="928">
        <f t="shared" si="5"/>
        <v>7411.7647058823532</v>
      </c>
      <c r="E25" s="1132">
        <v>8190</v>
      </c>
      <c r="G25" s="1248" t="e">
        <f>(E25-'Listas anteriores R'!E21)/'Listas anteriores R'!E21</f>
        <v>#DIV/0!</v>
      </c>
      <c r="H25" s="849" t="str">
        <f>IFERROR((D25-'L41.old'!AV19)/D25,"")</f>
        <v/>
      </c>
      <c r="I25" s="849" t="str">
        <f>IFERROR((D25-'L40.old'!AG19)/D25,"")</f>
        <v/>
      </c>
      <c r="J25" s="849" t="str">
        <f>IF(IFERROR((E25-Competencias!E25)/E25,"")=100%,"",IFERROR((E25-Competencias!E25)/E25,""))</f>
        <v/>
      </c>
      <c r="K25" s="842" t="str">
        <f>IF(IFERROR((E25-Competencias!F25)/E25,"")=100%,"",IFERROR((E25-Competencias!F25)/E25,""))</f>
        <v/>
      </c>
      <c r="L25" s="842">
        <f>IF(IFERROR((E25-Competencias!G25)/E25,"")=100%,"",IFERROR((E25-Competencias!G25)/E25,""))</f>
        <v>0.21855921855921856</v>
      </c>
      <c r="M25" s="850" t="str">
        <f>IF(IFERROR((E25-Competencias!H25)/E25,"")=100%,"",IFERROR((E25-Competencias!H25)/E25,""))</f>
        <v/>
      </c>
      <c r="N25" s="851" t="str">
        <f>IF(IFERROR((E25-Competencias!I25)/E25,"")=100%,"",IFERROR((E25-Competencias!I25)/E25,""))</f>
        <v/>
      </c>
      <c r="O25" s="814"/>
      <c r="P25" s="877">
        <v>208</v>
      </c>
      <c r="Q25" s="809" t="s">
        <v>33</v>
      </c>
      <c r="R25" s="146">
        <f t="shared" si="6"/>
        <v>7411.7647058823532</v>
      </c>
      <c r="S25" s="871">
        <f t="shared" si="3"/>
        <v>8190</v>
      </c>
      <c r="T25" s="1308"/>
      <c r="U25" s="1308"/>
      <c r="V25" s="804"/>
      <c r="W25" s="462" t="e">
        <f>(S25-'Listas anteriores CML'!E21)/'Listas anteriores CML'!E21</f>
        <v>#DIV/0!</v>
      </c>
      <c r="X25" s="460" t="str">
        <f>IF(IFERROR((S25-Competencias!J25)/S25,"")=100%,"",IFERROR((S25-Competencias!J25)/S25,""))</f>
        <v/>
      </c>
      <c r="Y25" s="460" t="str">
        <f>IF(IFERROR((S25-Competencias!K25)/S25,"")=100%,"",IFERROR((S25-Competencias!K25)/S25,""))</f>
        <v/>
      </c>
      <c r="Z25" s="460" t="str">
        <f>IF(IFERROR((S25-Competencias!L25)/S25,"")=100%,"",IFERROR((S25-Competencias!L25)/S25,""))</f>
        <v/>
      </c>
      <c r="AA25" s="460" t="str">
        <f>IF(IFERROR((S25-Competencias!M25)/S25,"")=100%,"",IFERROR((S25-Competencias!M25)/S25,""))</f>
        <v/>
      </c>
      <c r="AB25" s="460" t="str">
        <f>IF(IFERROR((S25-Competencias!N25)/S25,"")=100%,"",IFERROR((S25-Competencias!N25)/S25,""))</f>
        <v/>
      </c>
      <c r="AC25" s="460" t="str">
        <f>IF(IFERROR((S25-Competencias!O25)/S25,"")=100%,"",IFERROR((S25-Competencias!O25)/S25,""))</f>
        <v/>
      </c>
      <c r="AD25" s="460" t="str">
        <f>IF(IFERROR((S25-Competencias!P25)/S25,"")=100%,"",IFERROR((S25-Competencias!P25)/S25,""))</f>
        <v/>
      </c>
      <c r="AE25" s="460" t="str">
        <f>IF(IFERROR((S25-Competencias!Q25)/S25,"")=100%,"",IFERROR((S25-Competencias!Q25)/S25,""))</f>
        <v/>
      </c>
      <c r="AF25" s="460" t="str">
        <f>IF(IFERROR((S25-Competencias!R25)/S25,"")=100%,"",IFERROR((S25-Competencias!R25)/S25,""))</f>
        <v/>
      </c>
      <c r="AG25" s="460" t="str">
        <f>IF(IFERROR((S25-Competencias!S25)/S25,"")=100%,"",IFERROR((S25-Competencias!S25)/S25,""))</f>
        <v/>
      </c>
      <c r="AH25" s="721" t="str">
        <f>IF(IFERROR((S25-Competencias!T25)/S25,"")=100%,"",IFERROR((S25-Competencias!T25)/S25,""))</f>
        <v/>
      </c>
      <c r="AJ25" s="884">
        <v>208</v>
      </c>
      <c r="AK25" s="456" t="s">
        <v>33</v>
      </c>
      <c r="AL25" s="911">
        <f t="shared" si="7"/>
        <v>5929.4117647058829</v>
      </c>
      <c r="AM25" s="462" t="e">
        <f>IF(AL25=0,"",(AL25-'Listas anteriores May.'!R20)/'Listas anteriores May.'!R20)</f>
        <v>#DIV/0!</v>
      </c>
      <c r="AN25" s="1166" t="str">
        <f>IF(AL25=0,"",IF(ISERROR('L41.old'!AV19),"",(AL25-'L41.old'!AV19)/AL25))</f>
        <v/>
      </c>
      <c r="AO25" s="1164" t="str">
        <f>IF(AL25=0,"",IF(ISERROR('L40.old'!AG19),"",(AL25-'L40.old'!AG19)/AL25))</f>
        <v/>
      </c>
      <c r="AP25" s="1168">
        <v>0.2</v>
      </c>
      <c r="AQ25" s="460" t="str">
        <f>IF(IFERROR((AL25-Competencias!U25)/AL25,"")=100%,"",IFERROR((AL25-Competencias!U25)/AL25,""))</f>
        <v/>
      </c>
      <c r="AR25" s="721">
        <f>IF(IFERROR((AL25-Competencias!V25)/AL25,"")=100%,"",IFERROR((AL25-Competencias!V25)/AL25,""))</f>
        <v>0.30380952380952386</v>
      </c>
      <c r="AT25" s="884">
        <v>208</v>
      </c>
      <c r="AU25" s="35" t="s">
        <v>33</v>
      </c>
      <c r="AV25" s="161">
        <v>5000</v>
      </c>
      <c r="AW25" s="161" t="e">
        <f>'L41.old'!AV19</f>
        <v>#N/A</v>
      </c>
      <c r="AX25" s="1452" t="e">
        <f t="shared" si="4"/>
        <v>#N/A</v>
      </c>
      <c r="AY25" s="1235"/>
    </row>
    <row r="26" spans="1:51" x14ac:dyDescent="0.25">
      <c r="A26" s="852" t="s">
        <v>12</v>
      </c>
      <c r="B26" s="276">
        <v>215</v>
      </c>
      <c r="C26" s="189" t="s">
        <v>35</v>
      </c>
      <c r="D26" s="928">
        <f t="shared" si="5"/>
        <v>8316.7420814479647</v>
      </c>
      <c r="E26" s="1132">
        <v>9190</v>
      </c>
      <c r="G26" s="1248" t="e">
        <f>(E26-'Listas anteriores R'!E22)/'Listas anteriores R'!E22</f>
        <v>#DIV/0!</v>
      </c>
      <c r="H26" s="849" t="str">
        <f>IFERROR((D26-'L41.old'!AV20)/D26,"")</f>
        <v/>
      </c>
      <c r="I26" s="849">
        <f>IFERROR((D26-'L40.old'!AG20)/D26,"")</f>
        <v>0.53707834602829163</v>
      </c>
      <c r="J26" s="849" t="str">
        <f>IF(IFERROR((E26-Competencias!E26)/E26,"")=100%,"",IFERROR((E26-Competencias!E26)/E26,""))</f>
        <v/>
      </c>
      <c r="K26" s="842" t="str">
        <f>IF(IFERROR((E26-Competencias!F26)/E26,"")=100%,"",IFERROR((E26-Competencias!F26)/E26,""))</f>
        <v/>
      </c>
      <c r="L26" s="842">
        <f>IF(IFERROR((E26-Competencias!G26)/E26,"")=100%,"",IFERROR((E26-Competencias!G26)/E26,""))</f>
        <v>0.20565832426550598</v>
      </c>
      <c r="M26" s="850" t="str">
        <f>IF(IFERROR((E26-Competencias!H26)/E26,"")=100%,"",IFERROR((E26-Competencias!H26)/E26,""))</f>
        <v/>
      </c>
      <c r="N26" s="851" t="str">
        <f>IF(IFERROR((E26-Competencias!I26)/E26,"")=100%,"",IFERROR((E26-Competencias!I26)/E26,""))</f>
        <v/>
      </c>
      <c r="O26" s="814"/>
      <c r="P26" s="877">
        <v>215</v>
      </c>
      <c r="Q26" s="809" t="s">
        <v>35</v>
      </c>
      <c r="R26" s="146">
        <f t="shared" si="6"/>
        <v>8316.7420814479647</v>
      </c>
      <c r="S26" s="871">
        <f t="shared" si="3"/>
        <v>9190</v>
      </c>
      <c r="T26" s="1308"/>
      <c r="U26" s="1308"/>
      <c r="V26" s="804"/>
      <c r="W26" s="462" t="e">
        <f>(S26-'Listas anteriores CML'!E22)/'Listas anteriores CML'!E22</f>
        <v>#DIV/0!</v>
      </c>
      <c r="X26" s="460" t="str">
        <f>IF(IFERROR((S26-Competencias!J26)/S26,"")=100%,"",IFERROR((S26-Competencias!J26)/S26,""))</f>
        <v/>
      </c>
      <c r="Y26" s="460" t="str">
        <f>IF(IFERROR((S26-Competencias!K26)/S26,"")=100%,"",IFERROR((S26-Competencias!K26)/S26,""))</f>
        <v/>
      </c>
      <c r="Z26" s="460" t="str">
        <f>IF(IFERROR((S26-Competencias!L26)/S26,"")=100%,"",IFERROR((S26-Competencias!L26)/S26,""))</f>
        <v/>
      </c>
      <c r="AA26" s="460" t="str">
        <f>IF(IFERROR((S26-Competencias!M26)/S26,"")=100%,"",IFERROR((S26-Competencias!M26)/S26,""))</f>
        <v/>
      </c>
      <c r="AB26" s="460" t="str">
        <f>IF(IFERROR((S26-Competencias!N26)/S26,"")=100%,"",IFERROR((S26-Competencias!N26)/S26,""))</f>
        <v/>
      </c>
      <c r="AC26" s="460" t="str">
        <f>IF(IFERROR((S26-Competencias!O26)/S26,"")=100%,"",IFERROR((S26-Competencias!O26)/S26,""))</f>
        <v/>
      </c>
      <c r="AD26" s="460" t="str">
        <f>IF(IFERROR((S26-Competencias!P26)/S26,"")=100%,"",IFERROR((S26-Competencias!P26)/S26,""))</f>
        <v/>
      </c>
      <c r="AE26" s="460" t="str">
        <f>IF(IFERROR((S26-Competencias!Q26)/S26,"")=100%,"",IFERROR((S26-Competencias!Q26)/S26,""))</f>
        <v/>
      </c>
      <c r="AF26" s="460" t="str">
        <f>IF(IFERROR((S26-Competencias!R26)/S26,"")=100%,"",IFERROR((S26-Competencias!R26)/S26,""))</f>
        <v/>
      </c>
      <c r="AG26" s="460" t="str">
        <f>IF(IFERROR((S26-Competencias!S26)/S26,"")=100%,"",IFERROR((S26-Competencias!S26)/S26,""))</f>
        <v/>
      </c>
      <c r="AH26" s="721" t="str">
        <f>IF(IFERROR((S26-Competencias!T26)/S26,"")=100%,"",IFERROR((S26-Competencias!T26)/S26,""))</f>
        <v/>
      </c>
      <c r="AJ26" s="884">
        <v>215</v>
      </c>
      <c r="AK26" s="456" t="s">
        <v>35</v>
      </c>
      <c r="AL26" s="911">
        <f t="shared" si="7"/>
        <v>6653.3936651583717</v>
      </c>
      <c r="AM26" s="462" t="e">
        <f>IF(AL26=0,"",(AL26-'Listas anteriores May.'!R21)/'Listas anteriores May.'!R21)</f>
        <v>#DIV/0!</v>
      </c>
      <c r="AN26" s="1166" t="str">
        <f>IF(AL26=0,"",IF(ISERROR('L41.old'!AV20),"",(AL26-'L41.old'!AV20)/AL26))</f>
        <v/>
      </c>
      <c r="AO26" s="1164">
        <f>IF(AL26=0,"",IF(ISERROR('L40.old'!AG20),"",(AL26-'L40.old'!AG20)/AL26))</f>
        <v>0.42134793253536457</v>
      </c>
      <c r="AP26" s="1168">
        <v>0.2</v>
      </c>
      <c r="AQ26" s="460">
        <f>IF(IFERROR((AL26-Competencias!U26)/AL26,"")=100%,"",IFERROR((AL26-Competencias!U26)/AL26,""))</f>
        <v>9.5484221980413578E-2</v>
      </c>
      <c r="AR26" s="721">
        <f>IF(IFERROR((AL26-Competencias!V26)/AL26,"")=100%,"",IFERROR((AL26-Competencias!V26)/AL26,""))</f>
        <v>0.1665907236126225</v>
      </c>
      <c r="AT26" s="884">
        <v>215</v>
      </c>
      <c r="AU26" s="35" t="s">
        <v>35</v>
      </c>
      <c r="AV26" s="161">
        <v>5200</v>
      </c>
      <c r="AW26" s="161" t="e">
        <f>'L41.old'!AV20</f>
        <v>#N/A</v>
      </c>
      <c r="AX26" s="1452" t="e">
        <f t="shared" si="4"/>
        <v>#N/A</v>
      </c>
      <c r="AY26" s="1235">
        <f>(AV26-'L40.old'!AG20)/Clusters!AV26</f>
        <v>0.25961538461538464</v>
      </c>
    </row>
    <row r="27" spans="1:51" x14ac:dyDescent="0.25">
      <c r="A27" s="852" t="s">
        <v>12</v>
      </c>
      <c r="B27" s="276">
        <v>221</v>
      </c>
      <c r="C27" s="189" t="s">
        <v>37</v>
      </c>
      <c r="D27" s="928">
        <f t="shared" si="5"/>
        <v>6054.2986425339368</v>
      </c>
      <c r="E27" s="1132">
        <v>6690</v>
      </c>
      <c r="G27" s="1248" t="e">
        <f>(E27-'Listas anteriores R'!E23)/'Listas anteriores R'!E23</f>
        <v>#DIV/0!</v>
      </c>
      <c r="H27" s="849" t="str">
        <f>IFERROR((D27-'L41.old'!AV21)/D27,"")</f>
        <v/>
      </c>
      <c r="I27" s="849">
        <f>IFERROR((D27-'L40.old'!AG21)/D27,"")</f>
        <v>0.38886397608370704</v>
      </c>
      <c r="J27" s="849" t="str">
        <f>IF(IFERROR((E27-Competencias!E27)/E27,"")=100%,"",IFERROR((E27-Competencias!E27)/E27,""))</f>
        <v/>
      </c>
      <c r="K27" s="842">
        <f>IF(IFERROR((E27-Competencias!F27)/E27,"")=100%,"",IFERROR((E27-Competencias!F27)/E27,""))</f>
        <v>0.23019431988041852</v>
      </c>
      <c r="L27" s="842">
        <f>IF(IFERROR((E27-Competencias!G27)/E27,"")=100%,"",IFERROR((E27-Competencias!G27)/E27,""))</f>
        <v>1.3452914798206279E-2</v>
      </c>
      <c r="M27" s="850">
        <f>IF(IFERROR((E27-Competencias!H27)/E27,"")=100%,"",IFERROR((E27-Competencias!H27)/E27,""))</f>
        <v>0.16741405082212257</v>
      </c>
      <c r="N27" s="851" t="str">
        <f>IF(IFERROR((E27-Competencias!I27)/E27,"")=100%,"",IFERROR((E27-Competencias!I27)/E27,""))</f>
        <v/>
      </c>
      <c r="O27" s="814"/>
      <c r="P27" s="877">
        <v>221</v>
      </c>
      <c r="Q27" s="809" t="s">
        <v>37</v>
      </c>
      <c r="R27" s="146">
        <f t="shared" si="6"/>
        <v>6054.2986425339368</v>
      </c>
      <c r="S27" s="871">
        <f t="shared" si="3"/>
        <v>6690</v>
      </c>
      <c r="T27" s="1308"/>
      <c r="U27" s="1308"/>
      <c r="V27" s="804"/>
      <c r="W27" s="462" t="e">
        <f>(S27-'Listas anteriores CML'!E23)/'Listas anteriores CML'!E23</f>
        <v>#DIV/0!</v>
      </c>
      <c r="X27" s="460" t="str">
        <f>IF(IFERROR((S27-Competencias!J27)/S27,"")=100%,"",IFERROR((S27-Competencias!J27)/S27,""))</f>
        <v/>
      </c>
      <c r="Y27" s="460" t="str">
        <f>IF(IFERROR((S27-Competencias!K27)/S27,"")=100%,"",IFERROR((S27-Competencias!K27)/S27,""))</f>
        <v/>
      </c>
      <c r="Z27" s="460" t="str">
        <f>IF(IFERROR((S27-Competencias!L27)/S27,"")=100%,"",IFERROR((S27-Competencias!L27)/S27,""))</f>
        <v/>
      </c>
      <c r="AA27" s="460" t="str">
        <f>IF(IFERROR((S27-Competencias!M27)/S27,"")=100%,"",IFERROR((S27-Competencias!M27)/S27,""))</f>
        <v/>
      </c>
      <c r="AB27" s="460" t="str">
        <f>IF(IFERROR((S27-Competencias!N27)/S27,"")=100%,"",IFERROR((S27-Competencias!N27)/S27,""))</f>
        <v/>
      </c>
      <c r="AC27" s="460" t="str">
        <f>IF(IFERROR((S27-Competencias!O27)/S27,"")=100%,"",IFERROR((S27-Competencias!O27)/S27,""))</f>
        <v/>
      </c>
      <c r="AD27" s="460" t="str">
        <f>IF(IFERROR((S27-Competencias!P27)/S27,"")=100%,"",IFERROR((S27-Competencias!P27)/S27,""))</f>
        <v/>
      </c>
      <c r="AE27" s="460" t="str">
        <f>IF(IFERROR((S27-Competencias!Q27)/S27,"")=100%,"",IFERROR((S27-Competencias!Q27)/S27,""))</f>
        <v/>
      </c>
      <c r="AF27" s="460" t="str">
        <f>IF(IFERROR((S27-Competencias!R27)/S27,"")=100%,"",IFERROR((S27-Competencias!R27)/S27,""))</f>
        <v/>
      </c>
      <c r="AG27" s="460" t="str">
        <f>IF(IFERROR((S27-Competencias!S27)/S27,"")=100%,"",IFERROR((S27-Competencias!S27)/S27,""))</f>
        <v/>
      </c>
      <c r="AH27" s="721" t="str">
        <f>IF(IFERROR((S27-Competencias!T27)/S27,"")=100%,"",IFERROR((S27-Competencias!T27)/S27,""))</f>
        <v/>
      </c>
      <c r="AJ27" s="884">
        <v>221</v>
      </c>
      <c r="AK27" s="456" t="s">
        <v>37</v>
      </c>
      <c r="AL27" s="911">
        <f t="shared" si="7"/>
        <v>4843.4389140271496</v>
      </c>
      <c r="AM27" s="462" t="e">
        <f>IF(AL27=0,"",(AL27-'Listas anteriores May.'!R22)/'Listas anteriores May.'!R22)</f>
        <v>#DIV/0!</v>
      </c>
      <c r="AN27" s="1166" t="str">
        <f>IF(AL27=0,"",IF(ISERROR('L41.old'!AV21),"",(AL27-'L41.old'!AV21)/AL27))</f>
        <v/>
      </c>
      <c r="AO27" s="1164">
        <f>IF(AL27=0,"",IF(ISERROR('L40.old'!AG21),"",(AL27-'L40.old'!AG21)/AL27))</f>
        <v>0.23607997010463383</v>
      </c>
      <c r="AP27" s="1168">
        <v>0.2</v>
      </c>
      <c r="AQ27" s="460">
        <f>IF(IFERROR((AL27-Competencias!U27)/AL27,"")=100%,"",IFERROR((AL27-Competencias!U27)/AL27,""))</f>
        <v>-1.8310911808669554E-2</v>
      </c>
      <c r="AR27" s="721" t="str">
        <f>IF(IFERROR((AL27-Competencias!V27)/AL27,"")=100%,"",IFERROR((AL27-Competencias!V27)/AL27,""))</f>
        <v/>
      </c>
      <c r="AT27" s="884">
        <v>221</v>
      </c>
      <c r="AU27" s="35" t="s">
        <v>37</v>
      </c>
      <c r="AV27" s="161">
        <v>4000</v>
      </c>
      <c r="AW27" s="161" t="e">
        <f>'L41.old'!AV21</f>
        <v>#N/A</v>
      </c>
      <c r="AX27" s="1452" t="e">
        <f t="shared" si="4"/>
        <v>#N/A</v>
      </c>
      <c r="AY27" s="1235">
        <f>(AV27-'L40.old'!AG21)/Clusters!AV27</f>
        <v>7.4999999999999997E-2</v>
      </c>
    </row>
    <row r="28" spans="1:51" x14ac:dyDescent="0.25">
      <c r="A28" s="852" t="s">
        <v>12</v>
      </c>
      <c r="B28" s="276">
        <v>243</v>
      </c>
      <c r="C28" s="189" t="s">
        <v>39</v>
      </c>
      <c r="D28" s="928">
        <f t="shared" si="5"/>
        <v>9312.2171945701357</v>
      </c>
      <c r="E28" s="1132">
        <v>10290</v>
      </c>
      <c r="G28" s="1248" t="e">
        <f>(E28-'Listas anteriores R'!E24)/'Listas anteriores R'!E24</f>
        <v>#DIV/0!</v>
      </c>
      <c r="H28" s="849">
        <f>IFERROR((D28-'L41.old'!AV22)/D28,"")</f>
        <v>0.40518999028182701</v>
      </c>
      <c r="I28" s="849">
        <f>IFERROR((D28-'L40.old'!AG22)/D28,"")</f>
        <v>0.47380952380952379</v>
      </c>
      <c r="J28" s="849" t="str">
        <f>IF(IFERROR((E28-Competencias!E28)/E28,"")=100%,"",IFERROR((E28-Competencias!E28)/E28,""))</f>
        <v/>
      </c>
      <c r="K28" s="842">
        <f>IF(IFERROR((E28-Competencias!F28)/E28,"")=100%,"",IFERROR((E28-Competencias!F28)/E28,""))</f>
        <v>0.13994169096209913</v>
      </c>
      <c r="L28" s="842">
        <f>IF(IFERROR((E28-Competencias!G28)/E28,"")=100%,"",IFERROR((E28-Competencias!G28)/E28,""))</f>
        <v>0.2662779397473275</v>
      </c>
      <c r="M28" s="850">
        <f>IF(IFERROR((E28-Competencias!H28)/E28,"")=100%,"",IFERROR((E28-Competencias!H28)/E28,""))</f>
        <v>0.17881438289601556</v>
      </c>
      <c r="N28" s="851">
        <f>IF(IFERROR((E28-Competencias!I28)/E28,"")=100%,"",IFERROR((E28-Competencias!I28)/E28,""))</f>
        <v>0.1652089407191448</v>
      </c>
      <c r="O28" s="814"/>
      <c r="P28" s="877">
        <v>243</v>
      </c>
      <c r="Q28" s="809" t="s">
        <v>39</v>
      </c>
      <c r="R28" s="146">
        <f t="shared" si="6"/>
        <v>9312.2171945701357</v>
      </c>
      <c r="S28" s="871">
        <f t="shared" si="3"/>
        <v>10290</v>
      </c>
      <c r="T28" s="1308"/>
      <c r="U28" s="1308"/>
      <c r="V28" s="804"/>
      <c r="W28" s="462" t="e">
        <f>(S28-'Listas anteriores CML'!E24)/'Listas anteriores CML'!E24</f>
        <v>#DIV/0!</v>
      </c>
      <c r="X28" s="460" t="str">
        <f>IF(IFERROR((S28-Competencias!J28)/S28,"")=100%,"",IFERROR((S28-Competencias!J28)/S28,""))</f>
        <v/>
      </c>
      <c r="Y28" s="460" t="str">
        <f>IF(IFERROR((S28-Competencias!K28)/S28,"")=100%,"",IFERROR((S28-Competencias!K28)/S28,""))</f>
        <v/>
      </c>
      <c r="Z28" s="460" t="str">
        <f>IF(IFERROR((S28-Competencias!L28)/S28,"")=100%,"",IFERROR((S28-Competencias!L28)/S28,""))</f>
        <v/>
      </c>
      <c r="AA28" s="460" t="str">
        <f>IF(IFERROR((S28-Competencias!M28)/S28,"")=100%,"",IFERROR((S28-Competencias!M28)/S28,""))</f>
        <v/>
      </c>
      <c r="AB28" s="460" t="str">
        <f>IF(IFERROR((S28-Competencias!N28)/S28,"")=100%,"",IFERROR((S28-Competencias!N28)/S28,""))</f>
        <v/>
      </c>
      <c r="AC28" s="460" t="str">
        <f>IF(IFERROR((S28-Competencias!O28)/S28,"")=100%,"",IFERROR((S28-Competencias!O28)/S28,""))</f>
        <v/>
      </c>
      <c r="AD28" s="460" t="str">
        <f>IF(IFERROR((S28-Competencias!P28)/S28,"")=100%,"",IFERROR((S28-Competencias!P28)/S28,""))</f>
        <v/>
      </c>
      <c r="AE28" s="460" t="str">
        <f>IF(IFERROR((S28-Competencias!Q28)/S28,"")=100%,"",IFERROR((S28-Competencias!Q28)/S28,""))</f>
        <v/>
      </c>
      <c r="AF28" s="460" t="str">
        <f>IF(IFERROR((S28-Competencias!R28)/S28,"")=100%,"",IFERROR((S28-Competencias!R28)/S28,""))</f>
        <v/>
      </c>
      <c r="AG28" s="460" t="str">
        <f>IF(IFERROR((S28-Competencias!S28)/S28,"")=100%,"",IFERROR((S28-Competencias!S28)/S28,""))</f>
        <v/>
      </c>
      <c r="AH28" s="721" t="str">
        <f>IF(IFERROR((S28-Competencias!T28)/S28,"")=100%,"",IFERROR((S28-Competencias!T28)/S28,""))</f>
        <v/>
      </c>
      <c r="AJ28" s="884">
        <v>243</v>
      </c>
      <c r="AK28" s="456" t="s">
        <v>39</v>
      </c>
      <c r="AL28" s="911">
        <f t="shared" si="7"/>
        <v>7449.7737556561087</v>
      </c>
      <c r="AM28" s="462" t="e">
        <f>IF(AL28=0,"",(AL28-'Listas anteriores May.'!R23)/'Listas anteriores May.'!R23)</f>
        <v>#DIV/0!</v>
      </c>
      <c r="AN28" s="1166">
        <f>IF(AL28=0,"",IF(ISERROR('L41.old'!AV22),"",(AL28-'L41.old'!AV22)/AL28))</f>
        <v>0.25648748785228376</v>
      </c>
      <c r="AO28" s="1164">
        <f>IF(AL28=0,"",IF(ISERROR('L40.old'!AG22),"",(AL28-'L40.old'!AG22)/AL28))</f>
        <v>0.34226190476190477</v>
      </c>
      <c r="AP28" s="1168">
        <v>0.2</v>
      </c>
      <c r="AQ28" s="460" t="str">
        <f>IF(IFERROR((AL28-Competencias!U28)/AL28,"")=100%,"",IFERROR((AL28-Competencias!U28)/AL28,""))</f>
        <v/>
      </c>
      <c r="AR28" s="721" t="str">
        <f>IF(IFERROR((AL28-Competencias!V28)/AL28,"")=100%,"",IFERROR((AL28-Competencias!V28)/AL28,""))</f>
        <v/>
      </c>
      <c r="AT28" s="884">
        <v>243</v>
      </c>
      <c r="AU28" s="35" t="s">
        <v>39</v>
      </c>
      <c r="AV28" s="161">
        <v>5900</v>
      </c>
      <c r="AW28" s="161">
        <f>'L41.old'!AV22</f>
        <v>5539</v>
      </c>
      <c r="AX28" s="1452">
        <f t="shared" si="4"/>
        <v>6.1186440677966102E-2</v>
      </c>
      <c r="AY28" s="1235">
        <f>(AV28-'L40.old'!AG22)/Clusters!AV28</f>
        <v>0.16949152542372881</v>
      </c>
    </row>
    <row r="29" spans="1:51" x14ac:dyDescent="0.25">
      <c r="A29" s="864" t="s">
        <v>12</v>
      </c>
      <c r="B29" s="276">
        <v>266</v>
      </c>
      <c r="C29" s="1142" t="s">
        <v>41</v>
      </c>
      <c r="D29" s="930">
        <f t="shared" si="5"/>
        <v>8316.7420814479647</v>
      </c>
      <c r="E29" s="1134">
        <v>9190</v>
      </c>
      <c r="G29" s="1248" t="e">
        <f>(E29-'Listas anteriores R'!E25)/'Listas anteriores R'!E25</f>
        <v>#DIV/0!</v>
      </c>
      <c r="H29" s="849">
        <f>IFERROR((D29-'L41.old'!AV23)/D29,"")</f>
        <v>0.3843743199129489</v>
      </c>
      <c r="I29" s="849">
        <f>IFERROR((D29-'L40.old'!AG23)/D29,"")</f>
        <v>0.30862350380848758</v>
      </c>
      <c r="J29" s="849">
        <f>IF(IFERROR((E29-Competencias!E29)/E29,"")=100%,"",IFERROR((E29-Competencias!E29)/E29,""))</f>
        <v>-0.18063112078346028</v>
      </c>
      <c r="K29" s="842">
        <f>IF(IFERROR((E29-Competencias!F29)/E29,"")=100%,"",IFERROR((E29-Competencias!F29)/E29,""))</f>
        <v>0.14036996735582155</v>
      </c>
      <c r="L29" s="842">
        <f>IF(IFERROR((E29-Competencias!G29)/E29,"")=100%,"",IFERROR((E29-Competencias!G29)/E29,""))</f>
        <v>-7.725788900979326E-2</v>
      </c>
      <c r="M29" s="850">
        <f>IF(IFERROR((E29-Competencias!H29)/E29,"")=100%,"",IFERROR((E29-Competencias!H29)/E29,""))</f>
        <v>-9.4668117519042444E-2</v>
      </c>
      <c r="N29" s="851">
        <f>IF(IFERROR((E29-Competencias!I29)/E29,"")=100%,"",IFERROR((E29-Competencias!I29)/E29,""))</f>
        <v>-0.2176278563656148</v>
      </c>
      <c r="O29" s="814"/>
      <c r="P29" s="877">
        <v>266</v>
      </c>
      <c r="Q29" s="809" t="s">
        <v>41</v>
      </c>
      <c r="R29" s="146">
        <f t="shared" si="6"/>
        <v>8316.7420814479647</v>
      </c>
      <c r="S29" s="871">
        <f t="shared" si="3"/>
        <v>9190</v>
      </c>
      <c r="T29" s="1308"/>
      <c r="U29" s="1308"/>
      <c r="V29" s="804"/>
      <c r="W29" s="462" t="e">
        <f>(S29-'Listas anteriores CML'!E25)/'Listas anteriores CML'!E25</f>
        <v>#DIV/0!</v>
      </c>
      <c r="X29" s="460">
        <f>IF(IFERROR((S29-Competencias!J29)/S29,"")=100%,"",IFERROR((S29-Competencias!J29)/S29,""))</f>
        <v>0.12948857453754081</v>
      </c>
      <c r="Y29" s="460" t="str">
        <f>IF(IFERROR((S29-Competencias!K29)/S29,"")=100%,"",IFERROR((S29-Competencias!K29)/S29,""))</f>
        <v/>
      </c>
      <c r="Z29" s="460" t="str">
        <f>IF(IFERROR((S29-Competencias!L29)/S29,"")=100%,"",IFERROR((S29-Competencias!L29)/S29,""))</f>
        <v/>
      </c>
      <c r="AA29" s="460">
        <f>IF(IFERROR((S29-Competencias!M29)/S29,"")=100%,"",IFERROR((S29-Competencias!M29)/S29,""))</f>
        <v>-0.29488574537540807</v>
      </c>
      <c r="AB29" s="460">
        <f>IF(IFERROR((S29-Competencias!N29)/S29,"")=100%,"",IFERROR((S29-Competencias!N29)/S29,""))</f>
        <v>5.3318824809575623E-2</v>
      </c>
      <c r="AC29" s="460">
        <f>IF(IFERROR((S29-Competencias!O29)/S29,"")=100%,"",IFERROR((S29-Competencias!O29)/S29,""))</f>
        <v>-0.34385201305767138</v>
      </c>
      <c r="AD29" s="460">
        <f>IF(IFERROR((S29-Competencias!P29)/S29,"")=100%,"",IFERROR((S29-Competencias!P29)/S29,""))</f>
        <v>-0.11316648531011969</v>
      </c>
      <c r="AE29" s="460">
        <f>IF(IFERROR((S29-Competencias!Q29)/S29,"")=100%,"",IFERROR((S29-Competencias!Q29)/S29,""))</f>
        <v>2.0783460282916215E-2</v>
      </c>
      <c r="AF29" s="460">
        <f>IF(IFERROR((S29-Competencias!R29)/S29,"")=100%,"",IFERROR((S29-Competencias!R29)/S29,""))</f>
        <v>-0.39967355821545159</v>
      </c>
      <c r="AG29" s="460" t="str">
        <f>IF(IFERROR((S29-Competencias!S29)/S29,"")=100%,"",IFERROR((S29-Competencias!S29)/S29,""))</f>
        <v/>
      </c>
      <c r="AH29" s="721">
        <f>IF(IFERROR((S29-Competencias!T29)/S29,"")=100%,"",IFERROR((S29-Competencias!T29)/S29,""))</f>
        <v>-4.461371055495103E-2</v>
      </c>
      <c r="AJ29" s="884">
        <v>266</v>
      </c>
      <c r="AK29" s="456" t="s">
        <v>41</v>
      </c>
      <c r="AL29" s="911">
        <f t="shared" si="7"/>
        <v>8316.7420814479647</v>
      </c>
      <c r="AM29" s="462" t="e">
        <f>IF(AL29=0,"",(AL29-'Listas anteriores May.'!R24)/'Listas anteriores May.'!R24)</f>
        <v>#DIV/0!</v>
      </c>
      <c r="AN29" s="1166">
        <f>IF(AL29=0,"",IF(ISERROR('L41.old'!AV23),"",(AL29-'L41.old'!AV23)/AL29))</f>
        <v>0.3843743199129489</v>
      </c>
      <c r="AO29" s="1164">
        <f>IF(AL29=0,"",IF(ISERROR('L40.old'!AG23),"",(AL29-'L40.old'!AG23)/AL29))</f>
        <v>0.30862350380848758</v>
      </c>
      <c r="AP29" s="1168">
        <v>0</v>
      </c>
      <c r="AQ29" s="460">
        <f>IF(IFERROR((AL29-Competencias!U29)/AL29,"")=100%,"",IFERROR((AL29-Competencias!U29)/AL29,""))</f>
        <v>0.11316648531011977</v>
      </c>
      <c r="AR29" s="721">
        <f>IF(IFERROR((AL29-Competencias!V29)/AL29,"")=100%,"",IFERROR((AL29-Competencias!V29)/AL29,""))</f>
        <v>0.18237214363438528</v>
      </c>
      <c r="AT29" s="884">
        <v>266</v>
      </c>
      <c r="AU29" s="35" t="s">
        <v>41</v>
      </c>
      <c r="AV29" s="1361">
        <v>5750</v>
      </c>
      <c r="AW29" s="161">
        <f>'L41.old'!AV23</f>
        <v>5120</v>
      </c>
      <c r="AX29" s="1452">
        <f t="shared" si="4"/>
        <v>0.10956521739130434</v>
      </c>
      <c r="AY29" s="1235">
        <f>(AV29-'L40.old'!AG23)/Clusters!AV29</f>
        <v>0</v>
      </c>
    </row>
    <row r="30" spans="1:51" x14ac:dyDescent="0.25">
      <c r="A30" s="852" t="s">
        <v>12</v>
      </c>
      <c r="B30" s="276">
        <v>416</v>
      </c>
      <c r="C30" s="189" t="s">
        <v>43</v>
      </c>
      <c r="D30" s="928">
        <f t="shared" si="5"/>
        <v>8769.2307692307695</v>
      </c>
      <c r="E30" s="1132">
        <v>9690</v>
      </c>
      <c r="G30" s="1248" t="e">
        <f>(E30-'Listas anteriores R'!E26)/'Listas anteriores R'!E26</f>
        <v>#DIV/0!</v>
      </c>
      <c r="H30" s="849">
        <f>IFERROR((D30-'L41.old'!AV24)/D30,"")</f>
        <v>0.34817543859649125</v>
      </c>
      <c r="I30" s="849">
        <f>IFERROR((D30-'L40.old'!AG24)/D30,"")</f>
        <v>0.30210526315789477</v>
      </c>
      <c r="J30" s="849">
        <f>IF(IFERROR((E30-Competencias!E30)/E30,"")=100%,"",IFERROR((E30-Competencias!E30)/E30,""))</f>
        <v>-3.0959752321981424E-2</v>
      </c>
      <c r="K30" s="842">
        <f>IF(IFERROR((E30-Competencias!F30)/E30,"")=100%,"",IFERROR((E30-Competencias!F30)/E30,""))</f>
        <v>0.22703818369453044</v>
      </c>
      <c r="L30" s="842">
        <f>IF(IFERROR((E30-Competencias!G30)/E30,"")=100%,"",IFERROR((E30-Competencias!G30)/E30,""))</f>
        <v>9.7007223942208468E-2</v>
      </c>
      <c r="M30" s="850">
        <f>IF(IFERROR((E30-Competencias!H30)/E30,"")=100%,"",IFERROR((E30-Competencias!H30)/E30,""))</f>
        <v>0.15067079463364294</v>
      </c>
      <c r="N30" s="851">
        <f>IF(IFERROR((E30-Competencias!I30)/E30,"")=100%,"",IFERROR((E30-Competencias!I30)/E30,""))</f>
        <v>2.063983488132095E-2</v>
      </c>
      <c r="O30" s="814"/>
      <c r="P30" s="877">
        <v>416</v>
      </c>
      <c r="Q30" s="809" t="s">
        <v>43</v>
      </c>
      <c r="R30" s="146">
        <f t="shared" si="6"/>
        <v>8769.2307692307695</v>
      </c>
      <c r="S30" s="871">
        <f t="shared" si="3"/>
        <v>9690</v>
      </c>
      <c r="T30" s="1308"/>
      <c r="U30" s="1308"/>
      <c r="V30" s="804"/>
      <c r="W30" s="462" t="e">
        <f>(S30-'Listas anteriores CML'!E26)/'Listas anteriores CML'!E26</f>
        <v>#DIV/0!</v>
      </c>
      <c r="X30" s="460">
        <f>IF(IFERROR((S30-Competencias!J30)/S30,"")=100%,"",IFERROR((S30-Competencias!J30)/S30,""))</f>
        <v>0.10319917440660474</v>
      </c>
      <c r="Y30" s="460">
        <f>IF(IFERROR((S30-Competencias!K30)/S30,"")=100%,"",IFERROR((S30-Competencias!K30)/S30,""))</f>
        <v>-0.13519091847265222</v>
      </c>
      <c r="Z30" s="460">
        <f>IF(IFERROR((S30-Competencias!L30)/S30,"")=100%,"",IFERROR((S30-Competencias!L30)/S30,""))</f>
        <v>0.28792569659442724</v>
      </c>
      <c r="AA30" s="460">
        <f>IF(IFERROR((S30-Competencias!M30)/S30,"")=100%,"",IFERROR((S30-Competencias!M30)/S30,""))</f>
        <v>0.2982456140350877</v>
      </c>
      <c r="AB30" s="460">
        <f>IF(IFERROR((S30-Competencias!N30)/S30,"")=100%,"",IFERROR((S30-Competencias!N30)/S30,""))</f>
        <v>0.15376676986584106</v>
      </c>
      <c r="AC30" s="460">
        <f>IF(IFERROR((S30-Competencias!O30)/S30,"")=100%,"",IFERROR((S30-Competencias!O30)/S30,""))</f>
        <v>3.5087719298245612E-2</v>
      </c>
      <c r="AD30" s="460">
        <f>IF(IFERROR((S30-Competencias!P30)/S30,"")=100%,"",IFERROR((S30-Competencias!P30)/S30,""))</f>
        <v>0.30856553147574817</v>
      </c>
      <c r="AE30" s="460">
        <f>IF(IFERROR((S30-Competencias!Q30)/S30,"")=100%,"",IFERROR((S30-Competencias!Q30)/S30,""))</f>
        <v>7.1310629514963877E-2</v>
      </c>
      <c r="AF30" s="460">
        <f>IF(IFERROR((S30-Competencias!R30)/S30,"")=100%,"",IFERROR((S30-Competencias!R30)/S30,""))</f>
        <v>-0.15385964912280697</v>
      </c>
      <c r="AG30" s="460">
        <f>IF(IFERROR((S30-Competencias!S30)/S30,"")=100%,"",IFERROR((S30-Competencias!S30)/S30,""))</f>
        <v>7.1310629514963877E-2</v>
      </c>
      <c r="AH30" s="721">
        <f>IF(IFERROR((S30-Competencias!T30)/S30,"")=100%,"",IFERROR((S30-Competencias!T30)/S30,""))</f>
        <v>7.1310629514963877E-2</v>
      </c>
      <c r="AJ30" s="884">
        <v>416</v>
      </c>
      <c r="AK30" s="456" t="s">
        <v>43</v>
      </c>
      <c r="AL30" s="911">
        <f t="shared" si="7"/>
        <v>7453.8461538461543</v>
      </c>
      <c r="AM30" s="462" t="e">
        <f>IF(AL30=0,"",(AL30-'Listas anteriores May.'!R25)/'Listas anteriores May.'!R25)</f>
        <v>#DIV/0!</v>
      </c>
      <c r="AN30" s="1166">
        <f>IF(AL30=0,"",IF(ISERROR('L41.old'!AV24),"",(AL30-'L41.old'!AV24)/AL30))</f>
        <v>0.23314757481940149</v>
      </c>
      <c r="AO30" s="1164">
        <f>IF(AL30=0,"",IF(ISERROR('L40.old'!AG24),"",(AL30-'L40.old'!AG24)/AL30))</f>
        <v>0.17894736842105269</v>
      </c>
      <c r="AP30" s="1168">
        <v>0.15</v>
      </c>
      <c r="AQ30" s="460">
        <f>IF(IFERROR((AL30-Competencias!U30)/AL30,"")=100%,"",IFERROR((AL30-Competencias!U30)/AL30,""))</f>
        <v>0.10763066836641783</v>
      </c>
      <c r="AR30" s="721">
        <f>IF(IFERROR((AL30-Competencias!V30)/AL30,"")=100%,"",IFERROR((AL30-Competencias!V30)/AL30,""))</f>
        <v>-2.8059855521155773E-2</v>
      </c>
      <c r="AT30" s="884">
        <v>416</v>
      </c>
      <c r="AU30" s="35" t="s">
        <v>43</v>
      </c>
      <c r="AV30" s="1361">
        <v>6120</v>
      </c>
      <c r="AW30" s="161">
        <f>'L41.old'!AV24</f>
        <v>5716</v>
      </c>
      <c r="AX30" s="1452">
        <f t="shared" si="4"/>
        <v>6.6013071895424838E-2</v>
      </c>
      <c r="AY30" s="1235">
        <f>(AV30-'L40.old'!AG24)/Clusters!AV30</f>
        <v>0</v>
      </c>
    </row>
    <row r="31" spans="1:51" x14ac:dyDescent="0.25">
      <c r="A31" s="854" t="s">
        <v>12</v>
      </c>
      <c r="B31" s="276">
        <v>468</v>
      </c>
      <c r="C31" s="189" t="s">
        <v>44</v>
      </c>
      <c r="D31" s="1144">
        <f t="shared" si="5"/>
        <v>1800.9049773755657</v>
      </c>
      <c r="E31" s="1161">
        <v>1990</v>
      </c>
      <c r="G31" s="1248" t="e">
        <f>(E31-'Listas anteriores R'!E27)/'Listas anteriores R'!E27</f>
        <v>#DIV/0!</v>
      </c>
      <c r="H31" s="849">
        <f>IFERROR((D31-'L41.old'!AV25)/D31,"")</f>
        <v>0.7406859296482412</v>
      </c>
      <c r="I31" s="849" t="str">
        <f>IFERROR((D31-'L40.old'!AG25)/D31,"")</f>
        <v/>
      </c>
      <c r="J31" s="849" t="str">
        <f>IF(IFERROR((E31-Competencias!E31)/E31,"")=100%,"",IFERROR((E31-Competencias!E31)/E31,""))</f>
        <v/>
      </c>
      <c r="K31" s="842">
        <f>IF(IFERROR((E31-Competencias!F31)/E31,"")=100%,"",IFERROR((E31-Competencias!F31)/E31,""))</f>
        <v>-0.18090452261306533</v>
      </c>
      <c r="L31" s="842">
        <f>IF(IFERROR((E31-Competencias!G31)/E31,"")=100%,"",IFERROR((E31-Competencias!G31)/E31,""))</f>
        <v>-0.15577889447236182</v>
      </c>
      <c r="M31" s="850" t="str">
        <f>IF(IFERROR((E31-Competencias!H31)/E31,"")=100%,"",IFERROR((E31-Competencias!H31)/E31,""))</f>
        <v/>
      </c>
      <c r="N31" s="851" t="str">
        <f>IF(IFERROR((E31-Competencias!I31)/E31,"")=100%,"",IFERROR((E31-Competencias!I31)/E31,""))</f>
        <v/>
      </c>
      <c r="O31" s="814"/>
      <c r="P31" s="877">
        <v>468</v>
      </c>
      <c r="Q31" s="809" t="s">
        <v>44</v>
      </c>
      <c r="R31" s="146">
        <f t="shared" si="6"/>
        <v>1800.9049773755657</v>
      </c>
      <c r="S31" s="871">
        <f t="shared" si="3"/>
        <v>1990</v>
      </c>
      <c r="T31" s="1308"/>
      <c r="U31" s="1308"/>
      <c r="V31" s="804"/>
      <c r="W31" s="462" t="e">
        <f>(S31-'Listas anteriores CML'!E27)/'Listas anteriores CML'!E27</f>
        <v>#DIV/0!</v>
      </c>
      <c r="X31" s="460" t="str">
        <f>IF(IFERROR((S31-Competencias!J31)/S31,"")=100%,"",IFERROR((S31-Competencias!J31)/S31,""))</f>
        <v/>
      </c>
      <c r="Y31" s="460" t="str">
        <f>IF(IFERROR((S31-Competencias!K31)/S31,"")=100%,"",IFERROR((S31-Competencias!K31)/S31,""))</f>
        <v/>
      </c>
      <c r="Z31" s="460" t="str">
        <f>IF(IFERROR((S31-Competencias!L31)/S31,"")=100%,"",IFERROR((S31-Competencias!L31)/S31,""))</f>
        <v/>
      </c>
      <c r="AA31" s="460" t="str">
        <f>IF(IFERROR((S31-Competencias!M31)/S31,"")=100%,"",IFERROR((S31-Competencias!M31)/S31,""))</f>
        <v/>
      </c>
      <c r="AB31" s="460" t="str">
        <f>IF(IFERROR((S31-Competencias!N31)/S31,"")=100%,"",IFERROR((S31-Competencias!N31)/S31,""))</f>
        <v/>
      </c>
      <c r="AC31" s="460" t="str">
        <f>IF(IFERROR((S31-Competencias!O31)/S31,"")=100%,"",IFERROR((S31-Competencias!O31)/S31,""))</f>
        <v/>
      </c>
      <c r="AD31" s="460" t="str">
        <f>IF(IFERROR((S31-Competencias!P31)/S31,"")=100%,"",IFERROR((S31-Competencias!P31)/S31,""))</f>
        <v/>
      </c>
      <c r="AE31" s="460" t="str">
        <f>IF(IFERROR((S31-Competencias!Q31)/S31,"")=100%,"",IFERROR((S31-Competencias!Q31)/S31,""))</f>
        <v/>
      </c>
      <c r="AF31" s="460" t="str">
        <f>IF(IFERROR((S31-Competencias!R31)/S31,"")=100%,"",IFERROR((S31-Competencias!R31)/S31,""))</f>
        <v/>
      </c>
      <c r="AG31" s="460" t="str">
        <f>IF(IFERROR((S31-Competencias!S31)/S31,"")=100%,"",IFERROR((S31-Competencias!S31)/S31,""))</f>
        <v/>
      </c>
      <c r="AH31" s="721" t="str">
        <f>IF(IFERROR((S31-Competencias!T31)/S31,"")=100%,"",IFERROR((S31-Competencias!T31)/S31,""))</f>
        <v/>
      </c>
      <c r="AJ31" s="884">
        <v>468</v>
      </c>
      <c r="AK31" s="456" t="s">
        <v>44</v>
      </c>
      <c r="AL31" s="1250">
        <v>990</v>
      </c>
      <c r="AM31" s="462" t="e">
        <f>IF(AL31=0,"",(AL31-'Listas anteriores May.'!R26)/'Listas anteriores May.'!R26)</f>
        <v>#DIV/0!</v>
      </c>
      <c r="AN31" s="1166">
        <f>IF(AL31=0,"",IF(ISERROR('L41.old'!AV25),"",(AL31-'L41.old'!AV25)/AL31))</f>
        <v>0.52828282828282824</v>
      </c>
      <c r="AO31" s="1164" t="str">
        <f>IF(AL31=0,"",IF(ISERROR('L40.old'!AG25),"",(AL31-'L40.old'!AG25)/AL31))</f>
        <v/>
      </c>
      <c r="AP31" s="1168">
        <v>0.5</v>
      </c>
      <c r="AQ31" s="460">
        <f>IF(IFERROR((AL31-Competencias!U31)/AL31,"")=100%,"",IFERROR((AL31-Competencias!U31)/AL31,""))</f>
        <v>-0.78253119429590023</v>
      </c>
      <c r="AR31" s="721" t="str">
        <f>IF(IFERROR((AL31-Competencias!V31)/AL31,"")=100%,"",IFERROR((AL31-Competencias!V31)/AL31,""))</f>
        <v/>
      </c>
      <c r="AT31" s="884">
        <v>468</v>
      </c>
      <c r="AU31" s="35" t="s">
        <v>44</v>
      </c>
      <c r="AV31" s="161">
        <v>500</v>
      </c>
      <c r="AW31" s="161">
        <f>'L41.old'!AV25</f>
        <v>467</v>
      </c>
      <c r="AX31" s="1452">
        <f t="shared" si="4"/>
        <v>6.6000000000000003E-2</v>
      </c>
      <c r="AY31" s="1235" t="e">
        <f>(AV31-'L40.old'!AG25)/Clusters!AV31</f>
        <v>#N/A</v>
      </c>
    </row>
    <row r="32" spans="1:51" ht="15.75" thickBot="1" x14ac:dyDescent="0.3">
      <c r="A32" s="853" t="s">
        <v>12</v>
      </c>
      <c r="B32" s="277">
        <v>665</v>
      </c>
      <c r="C32" s="1158" t="s">
        <v>46</v>
      </c>
      <c r="D32" s="1159">
        <f t="shared" si="5"/>
        <v>9945.7013574660632</v>
      </c>
      <c r="E32" s="1160">
        <v>10990</v>
      </c>
      <c r="G32" s="1248" t="e">
        <f>(E32-'Listas anteriores R'!E28)/'Listas anteriores R'!E28</f>
        <v>#DIV/0!</v>
      </c>
      <c r="H32" s="849" t="str">
        <f>IFERROR((D32-'L41.old'!AV26)/D32,"")</f>
        <v/>
      </c>
      <c r="I32" s="849">
        <f>IFERROR((D32-'L40.old'!AG26)/D32,"")</f>
        <v>0.41180618744313013</v>
      </c>
      <c r="J32" s="849" t="str">
        <f>IF(IFERROR((E32-Competencias!E32)/E32,"")=100%,"",IFERROR((E32-Competencias!E32)/E32,""))</f>
        <v/>
      </c>
      <c r="K32" s="842" t="str">
        <f>IF(IFERROR((E32-Competencias!F32)/E32,"")=100%,"",IFERROR((E32-Competencias!F32)/E32,""))</f>
        <v/>
      </c>
      <c r="L32" s="842">
        <f>IF(IFERROR((E32-Competencias!G32)/E32,"")=100%,"",IFERROR((E32-Competencias!G32)/E32,""))</f>
        <v>0.33575978161965425</v>
      </c>
      <c r="M32" s="850" t="str">
        <f>IF(IFERROR((E32-Competencias!H32)/E32,"")=100%,"",IFERROR((E32-Competencias!H32)/E32,""))</f>
        <v/>
      </c>
      <c r="N32" s="851" t="str">
        <f>IF(IFERROR((E32-Competencias!I32)/E32,"")=100%,"",IFERROR((E32-Competencias!I32)/E32,""))</f>
        <v/>
      </c>
      <c r="O32" s="814"/>
      <c r="P32" s="877">
        <v>665</v>
      </c>
      <c r="Q32" s="965" t="s">
        <v>46</v>
      </c>
      <c r="R32" s="148">
        <f t="shared" si="6"/>
        <v>9945.7013574660632</v>
      </c>
      <c r="S32" s="871">
        <f t="shared" si="3"/>
        <v>10990</v>
      </c>
      <c r="T32" s="1308"/>
      <c r="U32" s="1308"/>
      <c r="V32" s="804"/>
      <c r="W32" s="462" t="e">
        <f>(S32-'Listas anteriores CML'!E28)/'Listas anteriores CML'!E28</f>
        <v>#DIV/0!</v>
      </c>
      <c r="X32" s="460" t="str">
        <f>IF(IFERROR((S32-Competencias!J32)/S32,"")=100%,"",IFERROR((S32-Competencias!J32)/S32,""))</f>
        <v/>
      </c>
      <c r="Y32" s="460" t="str">
        <f>IF(IFERROR((S32-Competencias!K32)/S32,"")=100%,"",IFERROR((S32-Competencias!K32)/S32,""))</f>
        <v/>
      </c>
      <c r="Z32" s="460" t="str">
        <f>IF(IFERROR((S32-Competencias!L32)/S32,"")=100%,"",IFERROR((S32-Competencias!L32)/S32,""))</f>
        <v/>
      </c>
      <c r="AA32" s="460" t="str">
        <f>IF(IFERROR((S32-Competencias!M32)/S32,"")=100%,"",IFERROR((S32-Competencias!M32)/S32,""))</f>
        <v/>
      </c>
      <c r="AB32" s="460" t="str">
        <f>IF(IFERROR((S32-Competencias!N32)/S32,"")=100%,"",IFERROR((S32-Competencias!N32)/S32,""))</f>
        <v/>
      </c>
      <c r="AC32" s="460" t="str">
        <f>IF(IFERROR((S32-Competencias!O32)/S32,"")=100%,"",IFERROR((S32-Competencias!O32)/S32,""))</f>
        <v/>
      </c>
      <c r="AD32" s="460" t="str">
        <f>IF(IFERROR((S32-Competencias!P32)/S32,"")=100%,"",IFERROR((S32-Competencias!P32)/S32,""))</f>
        <v/>
      </c>
      <c r="AE32" s="460" t="str">
        <f>IF(IFERROR((S32-Competencias!Q32)/S32,"")=100%,"",IFERROR((S32-Competencias!Q32)/S32,""))</f>
        <v/>
      </c>
      <c r="AF32" s="460" t="str">
        <f>IF(IFERROR((S32-Competencias!R32)/S32,"")=100%,"",IFERROR((S32-Competencias!R32)/S32,""))</f>
        <v/>
      </c>
      <c r="AG32" s="460" t="str">
        <f>IF(IFERROR((S32-Competencias!S32)/S32,"")=100%,"",IFERROR((S32-Competencias!S32)/S32,""))</f>
        <v/>
      </c>
      <c r="AH32" s="721" t="str">
        <f>IF(IFERROR((S32-Competencias!T32)/S32,"")=100%,"",IFERROR((S32-Competencias!T32)/S32,""))</f>
        <v/>
      </c>
      <c r="AJ32" s="884">
        <v>665</v>
      </c>
      <c r="AK32" s="456" t="s">
        <v>46</v>
      </c>
      <c r="AL32" s="911">
        <f>D32*(1-AP32)</f>
        <v>7956.5610859728513</v>
      </c>
      <c r="AM32" s="462" t="e">
        <f>IF(AL32=0,"",(AL32-'Listas anteriores May.'!R27)/'Listas anteriores May.'!R27)</f>
        <v>#DIV/0!</v>
      </c>
      <c r="AN32" s="1166" t="str">
        <f>IF(AL32=0,"",IF(ISERROR('L41.old'!AV26),"",(AL32-'L41.old'!AV26)/AL32))</f>
        <v/>
      </c>
      <c r="AO32" s="1164">
        <f>IF(AL32=0,"",IF(ISERROR('L40.old'!AG26),"",(AL32-'L40.old'!AG26)/AL32))</f>
        <v>0.2647577343039127</v>
      </c>
      <c r="AP32" s="1168">
        <v>0.2</v>
      </c>
      <c r="AQ32" s="460" t="str">
        <f>IF(IFERROR((AL32-Competencias!U32)/AL32,"")=100%,"",IFERROR((AL32-Competencias!U32)/AL32,""))</f>
        <v/>
      </c>
      <c r="AR32" s="721" t="str">
        <f>IF(IFERROR((AL32-Competencias!V32)/AL32,"")=100%,"",IFERROR((AL32-Competencias!V32)/AL32,""))</f>
        <v/>
      </c>
      <c r="AT32" s="884">
        <v>665</v>
      </c>
      <c r="AU32" s="35" t="s">
        <v>46</v>
      </c>
      <c r="AV32" s="161">
        <v>7000</v>
      </c>
      <c r="AW32" s="161" t="e">
        <f>'L41.old'!AV26</f>
        <v>#N/A</v>
      </c>
      <c r="AX32" s="1452" t="e">
        <f t="shared" si="4"/>
        <v>#N/A</v>
      </c>
      <c r="AY32" s="1235">
        <f>(AV32-'L40.old'!AG26)/Clusters!AV32</f>
        <v>0.16428571428571428</v>
      </c>
    </row>
    <row r="33" spans="1:51" x14ac:dyDescent="0.25">
      <c r="A33" s="848" t="s">
        <v>12</v>
      </c>
      <c r="B33" s="275">
        <v>6071</v>
      </c>
      <c r="C33" s="1136" t="s">
        <v>254</v>
      </c>
      <c r="D33" s="1145">
        <f t="shared" si="5"/>
        <v>9312.2171945701357</v>
      </c>
      <c r="E33" s="1131">
        <f>E28</f>
        <v>10290</v>
      </c>
      <c r="F33" s="844"/>
      <c r="G33" s="1248" t="e">
        <f>(E33-'Listas anteriores R'!E29)/'Listas anteriores R'!E29</f>
        <v>#DIV/0!</v>
      </c>
      <c r="H33" s="849">
        <f>IFERROR((D33-'L41.old'!AV27)/D33,"")</f>
        <v>0.40518999028182701</v>
      </c>
      <c r="I33" s="849" t="str">
        <f>IFERROR((D33-'L40.old'!AG27)/D33,"")</f>
        <v/>
      </c>
      <c r="J33" s="849" t="str">
        <f>IF(IFERROR((E33-Competencias!E33)/E33,"")=100%,"",IFERROR((E33-Competencias!E33)/E33,""))</f>
        <v/>
      </c>
      <c r="K33" s="842" t="str">
        <f>IF(IFERROR((E33-Competencias!F33)/E33,"")=100%,"",IFERROR((E33-Competencias!F33)/E33,""))</f>
        <v/>
      </c>
      <c r="L33" s="842" t="str">
        <f>IF(IFERROR((E33-Competencias!G33)/E33,"")=100%,"",IFERROR((E33-Competencias!G33)/E33,""))</f>
        <v/>
      </c>
      <c r="M33" s="850" t="str">
        <f>IF(IFERROR((E33-Competencias!H33)/E33,"")=100%,"",IFERROR((E33-Competencias!H33)/E33,""))</f>
        <v/>
      </c>
      <c r="N33" s="851" t="str">
        <f>IF(IFERROR((E33-Competencias!I33)/E33,"")=100%,"",IFERROR((E33-Competencias!I33)/E33,""))</f>
        <v/>
      </c>
      <c r="O33" s="814"/>
      <c r="P33" s="877">
        <v>6071</v>
      </c>
      <c r="Q33" s="809" t="s">
        <v>254</v>
      </c>
      <c r="R33" s="148">
        <f t="shared" si="6"/>
        <v>9312.2171945701357</v>
      </c>
      <c r="S33" s="871">
        <f t="shared" si="3"/>
        <v>10290</v>
      </c>
      <c r="T33" s="1308"/>
      <c r="U33" s="1308"/>
      <c r="V33" s="805"/>
      <c r="W33" s="462" t="e">
        <f>(S33-'Listas anteriores CML'!E29)/'Listas anteriores CML'!E29</f>
        <v>#DIV/0!</v>
      </c>
      <c r="X33" s="460" t="str">
        <f>IF(IFERROR((S33-Competencias!J33)/S33,"")=100%,"",IFERROR((S33-Competencias!J33)/S33,""))</f>
        <v/>
      </c>
      <c r="Y33" s="460" t="str">
        <f>IF(IFERROR((S33-Competencias!K33)/S33,"")=100%,"",IFERROR((S33-Competencias!K33)/S33,""))</f>
        <v/>
      </c>
      <c r="Z33" s="460" t="str">
        <f>IF(IFERROR((S33-Competencias!L33)/S33,"")=100%,"",IFERROR((S33-Competencias!L33)/S33,""))</f>
        <v/>
      </c>
      <c r="AA33" s="460" t="str">
        <f>IF(IFERROR((S33-Competencias!M33)/S33,"")=100%,"",IFERROR((S33-Competencias!M33)/S33,""))</f>
        <v/>
      </c>
      <c r="AB33" s="460" t="str">
        <f>IF(IFERROR((S33-Competencias!N33)/S33,"")=100%,"",IFERROR((S33-Competencias!N33)/S33,""))</f>
        <v/>
      </c>
      <c r="AC33" s="460" t="str">
        <f>IF(IFERROR((S33-Competencias!O33)/S33,"")=100%,"",IFERROR((S33-Competencias!O33)/S33,""))</f>
        <v/>
      </c>
      <c r="AD33" s="460" t="str">
        <f>IF(IFERROR((S33-Competencias!P33)/S33,"")=100%,"",IFERROR((S33-Competencias!P33)/S33,""))</f>
        <v/>
      </c>
      <c r="AE33" s="460" t="str">
        <f>IF(IFERROR((S33-Competencias!Q33)/S33,"")=100%,"",IFERROR((S33-Competencias!Q33)/S33,""))</f>
        <v/>
      </c>
      <c r="AF33" s="460" t="str">
        <f>IF(IFERROR((S33-Competencias!R33)/S33,"")=100%,"",IFERROR((S33-Competencias!R33)/S33,""))</f>
        <v/>
      </c>
      <c r="AG33" s="460" t="str">
        <f>IF(IFERROR((S33-Competencias!S33)/S33,"")=100%,"",IFERROR((S33-Competencias!S33)/S33,""))</f>
        <v/>
      </c>
      <c r="AH33" s="721" t="str">
        <f>IF(IFERROR((S33-Competencias!T33)/S33,"")=100%,"",IFERROR((S33-Competencias!T33)/S33,""))</f>
        <v/>
      </c>
      <c r="AJ33" s="879">
        <v>6071</v>
      </c>
      <c r="AK33" s="1505" t="s">
        <v>254</v>
      </c>
      <c r="AL33" s="911">
        <f>AL28</f>
        <v>7449.7737556561087</v>
      </c>
      <c r="AM33" s="462" t="e">
        <f>IF(AL33=0,"",(AL33-'Listas anteriores May.'!R28)/'Listas anteriores May.'!R28)</f>
        <v>#DIV/0!</v>
      </c>
      <c r="AN33" s="1166">
        <f>IF(AL33=0,"",IF(ISERROR('L41.old'!AV27),"",(AL33-'L41.old'!AV27)/AL33))</f>
        <v>0.25648748785228376</v>
      </c>
      <c r="AO33" s="1164" t="str">
        <f>IF(AL33=0,"",IF(ISERROR('L40.old'!AG27),"",(AL33-'L40.old'!AG27)/AL33))</f>
        <v/>
      </c>
      <c r="AP33" s="1168"/>
      <c r="AQ33" s="460" t="str">
        <f>IF(IFERROR((AL33-Competencias!U33)/AL33,"")=100%,"",IFERROR((AL33-Competencias!U33)/AL33,""))</f>
        <v/>
      </c>
      <c r="AR33" s="721" t="str">
        <f>IF(IFERROR((AL33-Competencias!V33)/AL33,"")=100%,"",IFERROR((AL33-Competencias!V33)/AL33,""))</f>
        <v/>
      </c>
      <c r="AT33" s="884">
        <v>6071</v>
      </c>
      <c r="AU33" s="35"/>
      <c r="AV33" s="161"/>
      <c r="AW33" s="161">
        <f>'L41.old'!AV27</f>
        <v>5539</v>
      </c>
      <c r="AX33" s="1452" t="e">
        <f t="shared" si="4"/>
        <v>#DIV/0!</v>
      </c>
      <c r="AY33" s="1235"/>
    </row>
    <row r="34" spans="1:51" x14ac:dyDescent="0.25">
      <c r="A34" s="852" t="s">
        <v>12</v>
      </c>
      <c r="B34" s="276">
        <v>6072</v>
      </c>
      <c r="C34" s="809" t="s">
        <v>255</v>
      </c>
      <c r="D34" s="930">
        <f t="shared" si="5"/>
        <v>11393.665158371041</v>
      </c>
      <c r="E34" s="1132">
        <f>E14</f>
        <v>12590</v>
      </c>
      <c r="F34" s="844"/>
      <c r="G34" s="1248" t="e">
        <f>(E34-'Listas anteriores R'!E30)/'Listas anteriores R'!E30</f>
        <v>#DIV/0!</v>
      </c>
      <c r="H34" s="849">
        <f>IFERROR((D34-'L41.old'!AV28)/D34,"")</f>
        <v>0.39062629070691024</v>
      </c>
      <c r="I34" s="849" t="str">
        <f>IFERROR((D34-'L40.old'!AG28)/D34,"")</f>
        <v/>
      </c>
      <c r="J34" s="849" t="str">
        <f>IF(IFERROR((E34-Competencias!E34)/E34,"")=100%,"",IFERROR((E34-Competencias!E34)/E34,""))</f>
        <v/>
      </c>
      <c r="K34" s="842" t="str">
        <f>IF(IFERROR((E34-Competencias!F34)/E34,"")=100%,"",IFERROR((E34-Competencias!F34)/E34,""))</f>
        <v/>
      </c>
      <c r="L34" s="842" t="str">
        <f>IF(IFERROR((E34-Competencias!G34)/E34,"")=100%,"",IFERROR((E34-Competencias!G34)/E34,""))</f>
        <v/>
      </c>
      <c r="M34" s="850" t="str">
        <f>IF(IFERROR((E34-Competencias!H34)/E34,"")=100%,"",IFERROR((E34-Competencias!H34)/E34,""))</f>
        <v/>
      </c>
      <c r="N34" s="851" t="str">
        <f>IF(IFERROR((E34-Competencias!I34)/E34,"")=100%,"",IFERROR((E34-Competencias!I34)/E34,""))</f>
        <v/>
      </c>
      <c r="O34" s="814"/>
      <c r="P34" s="877">
        <v>6072</v>
      </c>
      <c r="Q34" s="809" t="s">
        <v>255</v>
      </c>
      <c r="R34" s="148">
        <f t="shared" si="6"/>
        <v>11393.665158371041</v>
      </c>
      <c r="S34" s="871">
        <f t="shared" si="3"/>
        <v>12590</v>
      </c>
      <c r="T34" s="1308"/>
      <c r="U34" s="1308"/>
      <c r="V34" s="805"/>
      <c r="W34" s="462" t="e">
        <f>(S34-'Listas anteriores CML'!E30)/'Listas anteriores CML'!E30</f>
        <v>#DIV/0!</v>
      </c>
      <c r="X34" s="460" t="str">
        <f>IF(IFERROR((S34-Competencias!J34)/S34,"")=100%,"",IFERROR((S34-Competencias!J34)/S34,""))</f>
        <v/>
      </c>
      <c r="Y34" s="460" t="str">
        <f>IF(IFERROR((S34-Competencias!K34)/S34,"")=100%,"",IFERROR((S34-Competencias!K34)/S34,""))</f>
        <v/>
      </c>
      <c r="Z34" s="460" t="str">
        <f>IF(IFERROR((S34-Competencias!L34)/S34,"")=100%,"",IFERROR((S34-Competencias!L34)/S34,""))</f>
        <v/>
      </c>
      <c r="AA34" s="460" t="str">
        <f>IF(IFERROR((S34-Competencias!M34)/S34,"")=100%,"",IFERROR((S34-Competencias!M34)/S34,""))</f>
        <v/>
      </c>
      <c r="AB34" s="460" t="str">
        <f>IF(IFERROR((S34-Competencias!N34)/S34,"")=100%,"",IFERROR((S34-Competencias!N34)/S34,""))</f>
        <v/>
      </c>
      <c r="AC34" s="460" t="str">
        <f>IF(IFERROR((S34-Competencias!O34)/S34,"")=100%,"",IFERROR((S34-Competencias!O34)/S34,""))</f>
        <v/>
      </c>
      <c r="AD34" s="460" t="str">
        <f>IF(IFERROR((S34-Competencias!P34)/S34,"")=100%,"",IFERROR((S34-Competencias!P34)/S34,""))</f>
        <v/>
      </c>
      <c r="AE34" s="460" t="str">
        <f>IF(IFERROR((S34-Competencias!Q34)/S34,"")=100%,"",IFERROR((S34-Competencias!Q34)/S34,""))</f>
        <v/>
      </c>
      <c r="AF34" s="460" t="str">
        <f>IF(IFERROR((S34-Competencias!R34)/S34,"")=100%,"",IFERROR((S34-Competencias!R34)/S34,""))</f>
        <v/>
      </c>
      <c r="AG34" s="460" t="str">
        <f>IF(IFERROR((S34-Competencias!S34)/S34,"")=100%,"",IFERROR((S34-Competencias!S34)/S34,""))</f>
        <v/>
      </c>
      <c r="AH34" s="721" t="str">
        <f>IF(IFERROR((S34-Competencias!T34)/S34,"")=100%,"",IFERROR((S34-Competencias!T34)/S34,""))</f>
        <v/>
      </c>
      <c r="AJ34" s="877">
        <v>6072</v>
      </c>
      <c r="AK34" s="1506" t="s">
        <v>255</v>
      </c>
      <c r="AL34" s="911">
        <f>AL14</f>
        <v>9000</v>
      </c>
      <c r="AM34" s="462" t="e">
        <f>IF(AL34=0,"",(AL34-'Listas anteriores May.'!R29)/'Listas anteriores May.'!R29)</f>
        <v>#DIV/0!</v>
      </c>
      <c r="AN34" s="1166">
        <f>IF(AL34=0,"",IF(ISERROR('L41.old'!AV28),"",(AL34-'L41.old'!AV28)/AL34))</f>
        <v>0.22855555555555557</v>
      </c>
      <c r="AO34" s="1164" t="str">
        <f>IF(AL34=0,"",IF(ISERROR('L40.old'!AG28),"",(AL34-'L40.old'!AG28)/AL34))</f>
        <v/>
      </c>
      <c r="AP34" s="1168"/>
      <c r="AQ34" s="460" t="str">
        <f>IF(IFERROR((AL34-Competencias!U34)/AL34,"")=100%,"",IFERROR((AL34-Competencias!U34)/AL34,""))</f>
        <v/>
      </c>
      <c r="AR34" s="721" t="str">
        <f>IF(IFERROR((AL34-Competencias!V34)/AL34,"")=100%,"",IFERROR((AL34-Competencias!V34)/AL34,""))</f>
        <v/>
      </c>
      <c r="AT34" s="884">
        <v>6072</v>
      </c>
      <c r="AU34" s="35"/>
      <c r="AV34" s="161"/>
      <c r="AW34" s="161">
        <f>'L41.old'!AV28</f>
        <v>6943</v>
      </c>
      <c r="AX34" s="1452" t="e">
        <f t="shared" si="4"/>
        <v>#DIV/0!</v>
      </c>
      <c r="AY34" s="1235"/>
    </row>
    <row r="35" spans="1:51" x14ac:dyDescent="0.25">
      <c r="A35" s="852" t="s">
        <v>12</v>
      </c>
      <c r="B35" s="276">
        <v>6073</v>
      </c>
      <c r="C35" s="809" t="s">
        <v>256</v>
      </c>
      <c r="D35" s="930">
        <f t="shared" si="5"/>
        <v>5428.9592760180994</v>
      </c>
      <c r="E35" s="1132">
        <f>E18</f>
        <v>5999</v>
      </c>
      <c r="F35" s="844"/>
      <c r="G35" s="1248" t="e">
        <f>(E35-'Listas anteriores R'!E31)/'Listas anteriores R'!E31</f>
        <v>#DIV/0!</v>
      </c>
      <c r="H35" s="849">
        <f>IFERROR((D35-'L41.old'!AV29)/D35,"")</f>
        <v>0.26855225870978494</v>
      </c>
      <c r="I35" s="849" t="str">
        <f>IFERROR((D35-'L40.old'!AG29)/D35,"")</f>
        <v/>
      </c>
      <c r="J35" s="849" t="str">
        <f>IF(IFERROR((E35-Competencias!E35)/E35,"")=100%,"",IFERROR((E35-Competencias!E35)/E35,""))</f>
        <v/>
      </c>
      <c r="K35" s="842" t="str">
        <f>IF(IFERROR((E35-Competencias!F35)/E35,"")=100%,"",IFERROR((E35-Competencias!F35)/E35,""))</f>
        <v/>
      </c>
      <c r="L35" s="842" t="str">
        <f>IF(IFERROR((E35-Competencias!G35)/E35,"")=100%,"",IFERROR((E35-Competencias!G35)/E35,""))</f>
        <v/>
      </c>
      <c r="M35" s="850" t="str">
        <f>IF(IFERROR((E35-Competencias!H35)/E35,"")=100%,"",IFERROR((E35-Competencias!H35)/E35,""))</f>
        <v/>
      </c>
      <c r="N35" s="851" t="str">
        <f>IF(IFERROR((E35-Competencias!I35)/E35,"")=100%,"",IFERROR((E35-Competencias!I35)/E35,""))</f>
        <v/>
      </c>
      <c r="O35" s="814"/>
      <c r="P35" s="877">
        <v>6073</v>
      </c>
      <c r="Q35" s="809" t="s">
        <v>256</v>
      </c>
      <c r="R35" s="148">
        <f t="shared" si="6"/>
        <v>5428.9592760180994</v>
      </c>
      <c r="S35" s="871">
        <f t="shared" si="3"/>
        <v>5999</v>
      </c>
      <c r="T35" s="1308"/>
      <c r="U35" s="1308"/>
      <c r="V35" s="805"/>
      <c r="W35" s="462" t="e">
        <f>(S35-'Listas anteriores CML'!E31)/'Listas anteriores CML'!E31</f>
        <v>#DIV/0!</v>
      </c>
      <c r="X35" s="460" t="str">
        <f>IF(IFERROR((S35-Competencias!J35)/S35,"")=100%,"",IFERROR((S35-Competencias!J35)/S35,""))</f>
        <v/>
      </c>
      <c r="Y35" s="460" t="str">
        <f>IF(IFERROR((S35-Competencias!K35)/S35,"")=100%,"",IFERROR((S35-Competencias!K35)/S35,""))</f>
        <v/>
      </c>
      <c r="Z35" s="460" t="str">
        <f>IF(IFERROR((S35-Competencias!L35)/S35,"")=100%,"",IFERROR((S35-Competencias!L35)/S35,""))</f>
        <v/>
      </c>
      <c r="AA35" s="460" t="str">
        <f>IF(IFERROR((S35-Competencias!M35)/S35,"")=100%,"",IFERROR((S35-Competencias!M35)/S35,""))</f>
        <v/>
      </c>
      <c r="AB35" s="460" t="str">
        <f>IF(IFERROR((S35-Competencias!N35)/S35,"")=100%,"",IFERROR((S35-Competencias!N35)/S35,""))</f>
        <v/>
      </c>
      <c r="AC35" s="460" t="str">
        <f>IF(IFERROR((S35-Competencias!O35)/S35,"")=100%,"",IFERROR((S35-Competencias!O35)/S35,""))</f>
        <v/>
      </c>
      <c r="AD35" s="460" t="str">
        <f>IF(IFERROR((S35-Competencias!P35)/S35,"")=100%,"",IFERROR((S35-Competencias!P35)/S35,""))</f>
        <v/>
      </c>
      <c r="AE35" s="460" t="str">
        <f>IF(IFERROR((S35-Competencias!Q35)/S35,"")=100%,"",IFERROR((S35-Competencias!Q35)/S35,""))</f>
        <v/>
      </c>
      <c r="AF35" s="460" t="str">
        <f>IF(IFERROR((S35-Competencias!R35)/S35,"")=100%,"",IFERROR((S35-Competencias!R35)/S35,""))</f>
        <v/>
      </c>
      <c r="AG35" s="460" t="str">
        <f>IF(IFERROR((S35-Competencias!S35)/S35,"")=100%,"",IFERROR((S35-Competencias!S35)/S35,""))</f>
        <v/>
      </c>
      <c r="AH35" s="721" t="str">
        <f>IF(IFERROR((S35-Competencias!T35)/S35,"")=100%,"",IFERROR((S35-Competencias!T35)/S35,""))</f>
        <v/>
      </c>
      <c r="AJ35" s="877">
        <v>6073</v>
      </c>
      <c r="AK35" s="1506" t="s">
        <v>256</v>
      </c>
      <c r="AL35" s="911">
        <f>AL18</f>
        <v>4343.1674208144796</v>
      </c>
      <c r="AM35" s="462" t="e">
        <f>IF(AL35=0,"",(AL35-'Listas anteriores May.'!R30)/'Listas anteriores May.'!R30)</f>
        <v>#DIV/0!</v>
      </c>
      <c r="AN35" s="1166">
        <f>IF(AL35=0,"",IF(ISERROR('L41.old'!AV29),"",(AL35-'L41.old'!AV29)/AL35))</f>
        <v>8.569032338723119E-2</v>
      </c>
      <c r="AO35" s="1164" t="str">
        <f>IF(AL35=0,"",IF(ISERROR('L40.old'!AG29),"",(AL35-'L40.old'!AG29)/AL35))</f>
        <v/>
      </c>
      <c r="AP35" s="1168"/>
      <c r="AQ35" s="460" t="str">
        <f>IF(IFERROR((AL35-Competencias!U35)/AL35,"")=100%,"",IFERROR((AL35-Competencias!U35)/AL35,""))</f>
        <v/>
      </c>
      <c r="AR35" s="721" t="str">
        <f>IF(IFERROR((AL35-Competencias!V35)/AL35,"")=100%,"",IFERROR((AL35-Competencias!V35)/AL35,""))</f>
        <v/>
      </c>
      <c r="AT35" s="884">
        <v>6073</v>
      </c>
      <c r="AU35" s="35"/>
      <c r="AV35" s="161"/>
      <c r="AW35" s="161">
        <f>'L41.old'!AV29</f>
        <v>3971</v>
      </c>
      <c r="AX35" s="1452" t="e">
        <f t="shared" si="4"/>
        <v>#DIV/0!</v>
      </c>
      <c r="AY35" s="1235"/>
    </row>
    <row r="36" spans="1:51" x14ac:dyDescent="0.25">
      <c r="A36" s="852" t="s">
        <v>12</v>
      </c>
      <c r="B36" s="276">
        <v>6074</v>
      </c>
      <c r="C36" s="809" t="s">
        <v>257</v>
      </c>
      <c r="D36" s="930">
        <f t="shared" si="5"/>
        <v>6325.7918552036199</v>
      </c>
      <c r="E36" s="1132">
        <f>E19</f>
        <v>6990</v>
      </c>
      <c r="F36" s="844"/>
      <c r="G36" s="1248" t="e">
        <f>(E36-'Listas anteriores R'!E32)/'Listas anteriores R'!E32</f>
        <v>#DIV/0!</v>
      </c>
      <c r="H36" s="849">
        <f>IFERROR((D36-'L41.old'!AV30)/D36,"")</f>
        <v>0.36229327610872675</v>
      </c>
      <c r="I36" s="849" t="str">
        <f>IFERROR((D36-'L40.old'!AG30)/D36,"")</f>
        <v/>
      </c>
      <c r="J36" s="849" t="str">
        <f>IF(IFERROR((E36-Competencias!E36)/E36,"")=100%,"",IFERROR((E36-Competencias!E36)/E36,""))</f>
        <v/>
      </c>
      <c r="K36" s="842" t="str">
        <f>IF(IFERROR((E36-Competencias!F36)/E36,"")=100%,"",IFERROR((E36-Competencias!F36)/E36,""))</f>
        <v/>
      </c>
      <c r="L36" s="842" t="str">
        <f>IF(IFERROR((E36-Competencias!G36)/E36,"")=100%,"",IFERROR((E36-Competencias!G36)/E36,""))</f>
        <v/>
      </c>
      <c r="M36" s="850" t="str">
        <f>IF(IFERROR((E36-Competencias!H36)/E36,"")=100%,"",IFERROR((E36-Competencias!H36)/E36,""))</f>
        <v/>
      </c>
      <c r="N36" s="851" t="str">
        <f>IF(IFERROR((E36-Competencias!I36)/E36,"")=100%,"",IFERROR((E36-Competencias!I36)/E36,""))</f>
        <v/>
      </c>
      <c r="O36" s="814"/>
      <c r="P36" s="877">
        <v>6074</v>
      </c>
      <c r="Q36" s="809" t="s">
        <v>257</v>
      </c>
      <c r="R36" s="148">
        <f t="shared" si="6"/>
        <v>6325.7918552036199</v>
      </c>
      <c r="S36" s="871">
        <f t="shared" si="3"/>
        <v>6990</v>
      </c>
      <c r="T36" s="1308"/>
      <c r="U36" s="1308"/>
      <c r="V36" s="805"/>
      <c r="W36" s="462" t="e">
        <f>(S36-'Listas anteriores CML'!E32)/'Listas anteriores CML'!E32</f>
        <v>#DIV/0!</v>
      </c>
      <c r="X36" s="460" t="str">
        <f>IF(IFERROR((S36-Competencias!J36)/S36,"")=100%,"",IFERROR((S36-Competencias!J36)/S36,""))</f>
        <v/>
      </c>
      <c r="Y36" s="460" t="str">
        <f>IF(IFERROR((S36-Competencias!K36)/S36,"")=100%,"",IFERROR((S36-Competencias!K36)/S36,""))</f>
        <v/>
      </c>
      <c r="Z36" s="460" t="str">
        <f>IF(IFERROR((S36-Competencias!L36)/S36,"")=100%,"",IFERROR((S36-Competencias!L36)/S36,""))</f>
        <v/>
      </c>
      <c r="AA36" s="460" t="str">
        <f>IF(IFERROR((S36-Competencias!M36)/S36,"")=100%,"",IFERROR((S36-Competencias!M36)/S36,""))</f>
        <v/>
      </c>
      <c r="AB36" s="460" t="str">
        <f>IF(IFERROR((S36-Competencias!N36)/S36,"")=100%,"",IFERROR((S36-Competencias!N36)/S36,""))</f>
        <v/>
      </c>
      <c r="AC36" s="460" t="str">
        <f>IF(IFERROR((S36-Competencias!O36)/S36,"")=100%,"",IFERROR((S36-Competencias!O36)/S36,""))</f>
        <v/>
      </c>
      <c r="AD36" s="460" t="str">
        <f>IF(IFERROR((S36-Competencias!P36)/S36,"")=100%,"",IFERROR((S36-Competencias!P36)/S36,""))</f>
        <v/>
      </c>
      <c r="AE36" s="460" t="str">
        <f>IF(IFERROR((S36-Competencias!Q36)/S36,"")=100%,"",IFERROR((S36-Competencias!Q36)/S36,""))</f>
        <v/>
      </c>
      <c r="AF36" s="460" t="str">
        <f>IF(IFERROR((S36-Competencias!R36)/S36,"")=100%,"",IFERROR((S36-Competencias!R36)/S36,""))</f>
        <v/>
      </c>
      <c r="AG36" s="460" t="str">
        <f>IF(IFERROR((S36-Competencias!S36)/S36,"")=100%,"",IFERROR((S36-Competencias!S36)/S36,""))</f>
        <v/>
      </c>
      <c r="AH36" s="721" t="str">
        <f>IF(IFERROR((S36-Competencias!T36)/S36,"")=100%,"",IFERROR((S36-Competencias!T36)/S36,""))</f>
        <v/>
      </c>
      <c r="AJ36" s="877">
        <v>6074</v>
      </c>
      <c r="AK36" s="1506" t="s">
        <v>257</v>
      </c>
      <c r="AL36" s="911">
        <f>AL19</f>
        <v>6009.5022624434387</v>
      </c>
      <c r="AM36" s="462" t="e">
        <f>IF(AL36=0,"",(AL36-'Listas anteriores May.'!R31)/'Listas anteriores May.'!R31)</f>
        <v>#DIV/0!</v>
      </c>
      <c r="AN36" s="1166">
        <f>IF(AL36=0,"",IF(ISERROR('L41.old'!AV30),"",(AL36-'L41.old'!AV30)/AL36))</f>
        <v>0.32872976432497553</v>
      </c>
      <c r="AO36" s="1164" t="str">
        <f>IF(AL36=0,"",IF(ISERROR('L40.old'!AG30),"",(AL36-'L40.old'!AG30)/AL36))</f>
        <v/>
      </c>
      <c r="AP36" s="1168"/>
      <c r="AQ36" s="460" t="str">
        <f>IF(IFERROR((AL36-Competencias!U36)/AL36,"")=100%,"",IFERROR((AL36-Competencias!U36)/AL36,""))</f>
        <v/>
      </c>
      <c r="AR36" s="721" t="str">
        <f>IF(IFERROR((AL36-Competencias!V36)/AL36,"")=100%,"",IFERROR((AL36-Competencias!V36)/AL36,""))</f>
        <v/>
      </c>
      <c r="AT36" s="884">
        <v>6074</v>
      </c>
      <c r="AU36" s="35"/>
      <c r="AV36" s="161"/>
      <c r="AW36" s="161">
        <f>'L41.old'!AV30</f>
        <v>4034</v>
      </c>
      <c r="AX36" s="1452" t="e">
        <f t="shared" si="4"/>
        <v>#DIV/0!</v>
      </c>
      <c r="AY36" s="1235"/>
    </row>
    <row r="37" spans="1:51" x14ac:dyDescent="0.25">
      <c r="A37" s="852" t="s">
        <v>12</v>
      </c>
      <c r="B37" s="276">
        <v>6075</v>
      </c>
      <c r="C37" s="809" t="s">
        <v>258</v>
      </c>
      <c r="D37" s="930">
        <f t="shared" si="5"/>
        <v>8769.2307692307695</v>
      </c>
      <c r="E37" s="1132">
        <f>E30</f>
        <v>9690</v>
      </c>
      <c r="F37" s="844"/>
      <c r="G37" s="1248" t="e">
        <f>(E37-'Listas anteriores R'!E33)/'Listas anteriores R'!E33</f>
        <v>#DIV/0!</v>
      </c>
      <c r="H37" s="849">
        <f>IFERROR((D37-'L41.old'!AV31)/D37,"")</f>
        <v>0.34817543859649125</v>
      </c>
      <c r="I37" s="849" t="str">
        <f>IFERROR((D37-'L40.old'!AG31)/D37,"")</f>
        <v/>
      </c>
      <c r="J37" s="849" t="str">
        <f>IF(IFERROR((E37-Competencias!E37)/E37,"")=100%,"",IFERROR((E37-Competencias!E37)/E37,""))</f>
        <v/>
      </c>
      <c r="K37" s="842" t="str">
        <f>IF(IFERROR((E37-Competencias!F37)/E37,"")=100%,"",IFERROR((E37-Competencias!F37)/E37,""))</f>
        <v/>
      </c>
      <c r="L37" s="842" t="str">
        <f>IF(IFERROR((E37-Competencias!G37)/E37,"")=100%,"",IFERROR((E37-Competencias!G37)/E37,""))</f>
        <v/>
      </c>
      <c r="M37" s="850" t="str">
        <f>IF(IFERROR((E37-Competencias!H37)/E37,"")=100%,"",IFERROR((E37-Competencias!H37)/E37,""))</f>
        <v/>
      </c>
      <c r="N37" s="851" t="str">
        <f>IF(IFERROR((E37-Competencias!I37)/E37,"")=100%,"",IFERROR((E37-Competencias!I37)/E37,""))</f>
        <v/>
      </c>
      <c r="O37" s="814"/>
      <c r="P37" s="877">
        <v>6075</v>
      </c>
      <c r="Q37" s="809" t="s">
        <v>258</v>
      </c>
      <c r="R37" s="148">
        <f t="shared" si="6"/>
        <v>8769.2307692307695</v>
      </c>
      <c r="S37" s="871">
        <f t="shared" si="3"/>
        <v>9690</v>
      </c>
      <c r="T37" s="1308"/>
      <c r="U37" s="1308"/>
      <c r="V37" s="805"/>
      <c r="W37" s="462" t="e">
        <f>(S37-'Listas anteriores CML'!E33)/'Listas anteriores CML'!E33</f>
        <v>#DIV/0!</v>
      </c>
      <c r="X37" s="460" t="str">
        <f>IF(IFERROR((S37-Competencias!J37)/S37,"")=100%,"",IFERROR((S37-Competencias!J37)/S37,""))</f>
        <v/>
      </c>
      <c r="Y37" s="460" t="str">
        <f>IF(IFERROR((S37-Competencias!K37)/S37,"")=100%,"",IFERROR((S37-Competencias!K37)/S37,""))</f>
        <v/>
      </c>
      <c r="Z37" s="460" t="str">
        <f>IF(IFERROR((S37-Competencias!L37)/S37,"")=100%,"",IFERROR((S37-Competencias!L37)/S37,""))</f>
        <v/>
      </c>
      <c r="AA37" s="460" t="str">
        <f>IF(IFERROR((S37-Competencias!M37)/S37,"")=100%,"",IFERROR((S37-Competencias!M37)/S37,""))</f>
        <v/>
      </c>
      <c r="AB37" s="460" t="str">
        <f>IF(IFERROR((S37-Competencias!N37)/S37,"")=100%,"",IFERROR((S37-Competencias!N37)/S37,""))</f>
        <v/>
      </c>
      <c r="AC37" s="460" t="str">
        <f>IF(IFERROR((S37-Competencias!O37)/S37,"")=100%,"",IFERROR((S37-Competencias!O37)/S37,""))</f>
        <v/>
      </c>
      <c r="AD37" s="460" t="str">
        <f>IF(IFERROR((S37-Competencias!P37)/S37,"")=100%,"",IFERROR((S37-Competencias!P37)/S37,""))</f>
        <v/>
      </c>
      <c r="AE37" s="460" t="str">
        <f>IF(IFERROR((S37-Competencias!Q37)/S37,"")=100%,"",IFERROR((S37-Competencias!Q37)/S37,""))</f>
        <v/>
      </c>
      <c r="AF37" s="460" t="str">
        <f>IF(IFERROR((S37-Competencias!R37)/S37,"")=100%,"",IFERROR((S37-Competencias!R37)/S37,""))</f>
        <v/>
      </c>
      <c r="AG37" s="460" t="str">
        <f>IF(IFERROR((S37-Competencias!S37)/S37,"")=100%,"",IFERROR((S37-Competencias!S37)/S37,""))</f>
        <v/>
      </c>
      <c r="AH37" s="721" t="str">
        <f>IF(IFERROR((S37-Competencias!T37)/S37,"")=100%,"",IFERROR((S37-Competencias!T37)/S37,""))</f>
        <v/>
      </c>
      <c r="AJ37" s="877">
        <v>6075</v>
      </c>
      <c r="AK37" s="1506" t="s">
        <v>258</v>
      </c>
      <c r="AL37" s="911">
        <f>AL30</f>
        <v>7453.8461538461543</v>
      </c>
      <c r="AM37" s="462" t="e">
        <f>IF(AL37=0,"",(AL37-'Listas anteriores May.'!R32)/'Listas anteriores May.'!R32)</f>
        <v>#DIV/0!</v>
      </c>
      <c r="AN37" s="1166">
        <f>IF(AL37=0,"",IF(ISERROR('L41.old'!AV31),"",(AL37-'L41.old'!AV31)/AL37))</f>
        <v>0.23314757481940149</v>
      </c>
      <c r="AO37" s="1164" t="str">
        <f>IF(AL37=0,"",IF(ISERROR('L40.old'!AG31),"",(AL37-'L40.old'!AG31)/AL37))</f>
        <v/>
      </c>
      <c r="AP37" s="1168"/>
      <c r="AQ37" s="460" t="str">
        <f>IF(IFERROR((AL37-Competencias!U37)/AL37,"")=100%,"",IFERROR((AL37-Competencias!U37)/AL37,""))</f>
        <v/>
      </c>
      <c r="AR37" s="721" t="str">
        <f>IF(IFERROR((AL37-Competencias!V37)/AL37,"")=100%,"",IFERROR((AL37-Competencias!V37)/AL37,""))</f>
        <v/>
      </c>
      <c r="AT37" s="884">
        <v>6075</v>
      </c>
      <c r="AU37" s="35"/>
      <c r="AV37" s="161"/>
      <c r="AW37" s="161">
        <f>'L41.old'!AV31</f>
        <v>5716</v>
      </c>
      <c r="AX37" s="1452" t="e">
        <f t="shared" si="4"/>
        <v>#DIV/0!</v>
      </c>
      <c r="AY37" s="1235"/>
    </row>
    <row r="38" spans="1:51" x14ac:dyDescent="0.25">
      <c r="A38" s="852" t="s">
        <v>12</v>
      </c>
      <c r="B38" s="276">
        <v>6076</v>
      </c>
      <c r="C38" s="809" t="s">
        <v>259</v>
      </c>
      <c r="D38" s="931">
        <f t="shared" si="5"/>
        <v>8316.7420814479647</v>
      </c>
      <c r="E38" s="1132">
        <f>E29</f>
        <v>9190</v>
      </c>
      <c r="F38" s="844"/>
      <c r="G38" s="1248" t="e">
        <f>(E38-'Listas anteriores R'!E34)/'Listas anteriores R'!E34</f>
        <v>#DIV/0!</v>
      </c>
      <c r="H38" s="849">
        <f>IFERROR((D38-'L41.old'!AV32)/D38,"")</f>
        <v>0.3843743199129489</v>
      </c>
      <c r="I38" s="849" t="str">
        <f>IFERROR((D38-'L40.old'!AG32)/D38,"")</f>
        <v/>
      </c>
      <c r="J38" s="849" t="str">
        <f>IF(IFERROR((E38-Competencias!E38)/E38,"")=100%,"",IFERROR((E38-Competencias!E38)/E38,""))</f>
        <v/>
      </c>
      <c r="K38" s="842" t="str">
        <f>IF(IFERROR((E38-Competencias!F38)/E38,"")=100%,"",IFERROR((E38-Competencias!F38)/E38,""))</f>
        <v/>
      </c>
      <c r="L38" s="842" t="str">
        <f>IF(IFERROR((E38-Competencias!G38)/E38,"")=100%,"",IFERROR((E38-Competencias!G38)/E38,""))</f>
        <v/>
      </c>
      <c r="M38" s="850" t="str">
        <f>IF(IFERROR((E38-Competencias!H38)/E38,"")=100%,"",IFERROR((E38-Competencias!H38)/E38,""))</f>
        <v/>
      </c>
      <c r="N38" s="851" t="str">
        <f>IF(IFERROR((E38-Competencias!I38)/E38,"")=100%,"",IFERROR((E38-Competencias!I38)/E38,""))</f>
        <v/>
      </c>
      <c r="O38" s="814"/>
      <c r="P38" s="877">
        <v>6076</v>
      </c>
      <c r="Q38" s="809" t="s">
        <v>259</v>
      </c>
      <c r="R38" s="148">
        <f t="shared" si="6"/>
        <v>8316.7420814479647</v>
      </c>
      <c r="S38" s="871">
        <f t="shared" si="3"/>
        <v>9190</v>
      </c>
      <c r="T38" s="1308"/>
      <c r="U38" s="1308"/>
      <c r="V38" s="805"/>
      <c r="W38" s="462" t="e">
        <f>(S38-'Listas anteriores CML'!E34)/'Listas anteriores CML'!E34</f>
        <v>#DIV/0!</v>
      </c>
      <c r="X38" s="460" t="str">
        <f>IF(IFERROR((S38-Competencias!J38)/S38,"")=100%,"",IFERROR((S38-Competencias!J38)/S38,""))</f>
        <v/>
      </c>
      <c r="Y38" s="460" t="str">
        <f>IF(IFERROR((S38-Competencias!K38)/S38,"")=100%,"",IFERROR((S38-Competencias!K38)/S38,""))</f>
        <v/>
      </c>
      <c r="Z38" s="460" t="str">
        <f>IF(IFERROR((S38-Competencias!L38)/S38,"")=100%,"",IFERROR((S38-Competencias!L38)/S38,""))</f>
        <v/>
      </c>
      <c r="AA38" s="460" t="str">
        <f>IF(IFERROR((S38-Competencias!M38)/S38,"")=100%,"",IFERROR((S38-Competencias!M38)/S38,""))</f>
        <v/>
      </c>
      <c r="AB38" s="460" t="str">
        <f>IF(IFERROR((S38-Competencias!N38)/S38,"")=100%,"",IFERROR((S38-Competencias!N38)/S38,""))</f>
        <v/>
      </c>
      <c r="AC38" s="460" t="str">
        <f>IF(IFERROR((S38-Competencias!O38)/S38,"")=100%,"",IFERROR((S38-Competencias!O38)/S38,""))</f>
        <v/>
      </c>
      <c r="AD38" s="460" t="str">
        <f>IF(IFERROR((S38-Competencias!P38)/S38,"")=100%,"",IFERROR((S38-Competencias!P38)/S38,""))</f>
        <v/>
      </c>
      <c r="AE38" s="460" t="str">
        <f>IF(IFERROR((S38-Competencias!Q38)/S38,"")=100%,"",IFERROR((S38-Competencias!Q38)/S38,""))</f>
        <v/>
      </c>
      <c r="AF38" s="460" t="str">
        <f>IF(IFERROR((S38-Competencias!R38)/S38,"")=100%,"",IFERROR((S38-Competencias!R38)/S38,""))</f>
        <v/>
      </c>
      <c r="AG38" s="460" t="str">
        <f>IF(IFERROR((S38-Competencias!S38)/S38,"")=100%,"",IFERROR((S38-Competencias!S38)/S38,""))</f>
        <v/>
      </c>
      <c r="AH38" s="721" t="str">
        <f>IF(IFERROR((S38-Competencias!T38)/S38,"")=100%,"",IFERROR((S38-Competencias!T38)/S38,""))</f>
        <v/>
      </c>
      <c r="AJ38" s="877">
        <v>6076</v>
      </c>
      <c r="AK38" s="1506" t="s">
        <v>259</v>
      </c>
      <c r="AL38" s="911">
        <f>AL29</f>
        <v>8316.7420814479647</v>
      </c>
      <c r="AM38" s="462" t="e">
        <f>IF(AL38=0,"",(AL38-'Listas anteriores May.'!R33)/'Listas anteriores May.'!R33)</f>
        <v>#DIV/0!</v>
      </c>
      <c r="AN38" s="1166">
        <f>IF(AL38=0,"",IF(ISERROR('L41.old'!AV32),"",(AL38-'L41.old'!AV32)/AL38))</f>
        <v>0.3843743199129489</v>
      </c>
      <c r="AO38" s="1164" t="str">
        <f>IF(AL38=0,"",IF(ISERROR('L40.old'!AG32),"",(AL38-'L40.old'!AG32)/AL38))</f>
        <v/>
      </c>
      <c r="AP38" s="1168"/>
      <c r="AQ38" s="460" t="str">
        <f>IF(IFERROR((AL38-Competencias!U38)/AL38,"")=100%,"",IFERROR((AL38-Competencias!U38)/AL38,""))</f>
        <v/>
      </c>
      <c r="AR38" s="721" t="str">
        <f>IF(IFERROR((AL38-Competencias!V38)/AL38,"")=100%,"",IFERROR((AL38-Competencias!V38)/AL38,""))</f>
        <v/>
      </c>
      <c r="AT38" s="884">
        <v>6076</v>
      </c>
      <c r="AU38" s="35"/>
      <c r="AV38" s="161"/>
      <c r="AW38" s="161">
        <f>'L41.old'!AV32</f>
        <v>5120</v>
      </c>
      <c r="AX38" s="1452" t="e">
        <f t="shared" si="4"/>
        <v>#DIV/0!</v>
      </c>
      <c r="AY38" s="1235"/>
    </row>
    <row r="39" spans="1:51" x14ac:dyDescent="0.25">
      <c r="A39" s="852" t="s">
        <v>12</v>
      </c>
      <c r="B39" s="276">
        <v>6077</v>
      </c>
      <c r="C39" s="809" t="s">
        <v>260</v>
      </c>
      <c r="D39" s="931">
        <f t="shared" si="5"/>
        <v>1800.9049773755657</v>
      </c>
      <c r="E39" s="1132">
        <f>E31</f>
        <v>1990</v>
      </c>
      <c r="F39" s="844"/>
      <c r="G39" s="1248" t="e">
        <f>(E39-'Listas anteriores R'!E35)/'Listas anteriores R'!E35</f>
        <v>#DIV/0!</v>
      </c>
      <c r="H39" s="849">
        <f>IFERROR((D39-'L41.old'!AV33)/D39,"")</f>
        <v>0.7406859296482412</v>
      </c>
      <c r="I39" s="849" t="str">
        <f>IFERROR((D39-'L40.old'!AG33)/D39,"")</f>
        <v/>
      </c>
      <c r="J39" s="849" t="str">
        <f>IF(IFERROR((E39-Competencias!E39)/E39,"")=100%,"",IFERROR((E39-Competencias!E39)/E39,""))</f>
        <v/>
      </c>
      <c r="K39" s="842" t="str">
        <f>IF(IFERROR((E39-Competencias!F39)/E39,"")=100%,"",IFERROR((E39-Competencias!F39)/E39,""))</f>
        <v/>
      </c>
      <c r="L39" s="842" t="str">
        <f>IF(IFERROR((E39-Competencias!G39)/E39,"")=100%,"",IFERROR((E39-Competencias!G39)/E39,""))</f>
        <v/>
      </c>
      <c r="M39" s="850" t="str">
        <f>IF(IFERROR((E39-Competencias!H39)/E39,"")=100%,"",IFERROR((E39-Competencias!H39)/E39,""))</f>
        <v/>
      </c>
      <c r="N39" s="851" t="str">
        <f>IF(IFERROR((E39-Competencias!I39)/E39,"")=100%,"",IFERROR((E39-Competencias!I39)/E39,""))</f>
        <v/>
      </c>
      <c r="O39" s="814"/>
      <c r="P39" s="877">
        <v>6077</v>
      </c>
      <c r="Q39" s="809" t="s">
        <v>260</v>
      </c>
      <c r="R39" s="148">
        <f t="shared" si="6"/>
        <v>1800.9049773755657</v>
      </c>
      <c r="S39" s="871">
        <f t="shared" si="3"/>
        <v>1990</v>
      </c>
      <c r="T39" s="1308"/>
      <c r="U39" s="1308"/>
      <c r="V39" s="805"/>
      <c r="W39" s="462" t="e">
        <f>(S39-'Listas anteriores CML'!E35)/'Listas anteriores CML'!E35</f>
        <v>#DIV/0!</v>
      </c>
      <c r="X39" s="460" t="str">
        <f>IF(IFERROR((S39-Competencias!J39)/S39,"")=100%,"",IFERROR((S39-Competencias!J39)/S39,""))</f>
        <v/>
      </c>
      <c r="Y39" s="460" t="str">
        <f>IF(IFERROR((S39-Competencias!K39)/S39,"")=100%,"",IFERROR((S39-Competencias!K39)/S39,""))</f>
        <v/>
      </c>
      <c r="Z39" s="460" t="str">
        <f>IF(IFERROR((S39-Competencias!L39)/S39,"")=100%,"",IFERROR((S39-Competencias!L39)/S39,""))</f>
        <v/>
      </c>
      <c r="AA39" s="460" t="str">
        <f>IF(IFERROR((S39-Competencias!M39)/S39,"")=100%,"",IFERROR((S39-Competencias!M39)/S39,""))</f>
        <v/>
      </c>
      <c r="AB39" s="460" t="str">
        <f>IF(IFERROR((S39-Competencias!N39)/S39,"")=100%,"",IFERROR((S39-Competencias!N39)/S39,""))</f>
        <v/>
      </c>
      <c r="AC39" s="460" t="str">
        <f>IF(IFERROR((S39-Competencias!O39)/S39,"")=100%,"",IFERROR((S39-Competencias!O39)/S39,""))</f>
        <v/>
      </c>
      <c r="AD39" s="460" t="str">
        <f>IF(IFERROR((S39-Competencias!P39)/S39,"")=100%,"",IFERROR((S39-Competencias!P39)/S39,""))</f>
        <v/>
      </c>
      <c r="AE39" s="460" t="str">
        <f>IF(IFERROR((S39-Competencias!Q39)/S39,"")=100%,"",IFERROR((S39-Competencias!Q39)/S39,""))</f>
        <v/>
      </c>
      <c r="AF39" s="460" t="str">
        <f>IF(IFERROR((S39-Competencias!R39)/S39,"")=100%,"",IFERROR((S39-Competencias!R39)/S39,""))</f>
        <v/>
      </c>
      <c r="AG39" s="460" t="str">
        <f>IF(IFERROR((S39-Competencias!S39)/S39,"")=100%,"",IFERROR((S39-Competencias!S39)/S39,""))</f>
        <v/>
      </c>
      <c r="AH39" s="721" t="str">
        <f>IF(IFERROR((S39-Competencias!T39)/S39,"")=100%,"",IFERROR((S39-Competencias!T39)/S39,""))</f>
        <v/>
      </c>
      <c r="AJ39" s="877">
        <v>6077</v>
      </c>
      <c r="AK39" s="1506" t="s">
        <v>260</v>
      </c>
      <c r="AL39" s="1250">
        <f>AL31</f>
        <v>990</v>
      </c>
      <c r="AM39" s="462" t="e">
        <f>IF(AL39=0,"",(AL39-'Listas anteriores May.'!R34)/'Listas anteriores May.'!R34)</f>
        <v>#DIV/0!</v>
      </c>
      <c r="AN39" s="1166">
        <f>IF(AL39=0,"",IF(ISERROR('L41.old'!AV33),"",(AL39-'L41.old'!AV33)/AL39))</f>
        <v>0.52828282828282824</v>
      </c>
      <c r="AO39" s="1164" t="str">
        <f>IF(AL39=0,"",IF(ISERROR('L40.old'!AG33),"",(AL39-'L40.old'!AG33)/AL39))</f>
        <v/>
      </c>
      <c r="AP39" s="1168"/>
      <c r="AQ39" s="460" t="str">
        <f>IF(IFERROR((AL39-Competencias!U39)/AL39,"")=100%,"",IFERROR((AL39-Competencias!U39)/AL39,""))</f>
        <v/>
      </c>
      <c r="AR39" s="721" t="str">
        <f>IF(IFERROR((AL39-Competencias!V39)/AL39,"")=100%,"",IFERROR((AL39-Competencias!V39)/AL39,""))</f>
        <v/>
      </c>
      <c r="AT39" s="884">
        <v>6077</v>
      </c>
      <c r="AU39" s="35"/>
      <c r="AV39" s="161"/>
      <c r="AW39" s="161">
        <f>'L41.old'!AV33</f>
        <v>467</v>
      </c>
      <c r="AX39" s="1452" t="e">
        <f t="shared" si="4"/>
        <v>#DIV/0!</v>
      </c>
      <c r="AY39" s="1235"/>
    </row>
    <row r="40" spans="1:51" x14ac:dyDescent="0.25">
      <c r="A40" s="852" t="s">
        <v>12</v>
      </c>
      <c r="B40" s="276">
        <v>6078</v>
      </c>
      <c r="C40" s="809" t="s">
        <v>261</v>
      </c>
      <c r="D40" s="931">
        <f t="shared" si="5"/>
        <v>8316.7420814479647</v>
      </c>
      <c r="E40" s="1132">
        <f>E26</f>
        <v>9190</v>
      </c>
      <c r="F40" s="844"/>
      <c r="G40" s="1248" t="e">
        <f>(E40-'Listas anteriores R'!E36)/'Listas anteriores R'!E36</f>
        <v>#DIV/0!</v>
      </c>
      <c r="H40" s="849">
        <f>IFERROR((D40-'L41.old'!AV34)/D40,"")</f>
        <v>0.42489499455930363</v>
      </c>
      <c r="I40" s="849" t="str">
        <f>IFERROR((D40-'L40.old'!AG34)/D40,"")</f>
        <v/>
      </c>
      <c r="J40" s="849" t="str">
        <f>IF(IFERROR((E40-Competencias!E40)/E40,"")=100%,"",IFERROR((E40-Competencias!E40)/E40,""))</f>
        <v/>
      </c>
      <c r="K40" s="842" t="str">
        <f>IF(IFERROR((E40-Competencias!F40)/E40,"")=100%,"",IFERROR((E40-Competencias!F40)/E40,""))</f>
        <v/>
      </c>
      <c r="L40" s="842" t="str">
        <f>IF(IFERROR((E40-Competencias!G40)/E40,"")=100%,"",IFERROR((E40-Competencias!G40)/E40,""))</f>
        <v/>
      </c>
      <c r="M40" s="850" t="str">
        <f>IF(IFERROR((E40-Competencias!H40)/E40,"")=100%,"",IFERROR((E40-Competencias!H40)/E40,""))</f>
        <v/>
      </c>
      <c r="N40" s="851" t="str">
        <f>IF(IFERROR((E40-Competencias!I40)/E40,"")=100%,"",IFERROR((E40-Competencias!I40)/E40,""))</f>
        <v/>
      </c>
      <c r="O40" s="814"/>
      <c r="P40" s="877">
        <v>6078</v>
      </c>
      <c r="Q40" s="809" t="s">
        <v>261</v>
      </c>
      <c r="R40" s="148">
        <f t="shared" si="6"/>
        <v>8316.7420814479647</v>
      </c>
      <c r="S40" s="871">
        <f t="shared" si="3"/>
        <v>9190</v>
      </c>
      <c r="T40" s="1308"/>
      <c r="U40" s="1308"/>
      <c r="V40" s="805"/>
      <c r="W40" s="462" t="e">
        <f>(S40-'Listas anteriores CML'!E36)/'Listas anteriores CML'!E36</f>
        <v>#DIV/0!</v>
      </c>
      <c r="X40" s="460" t="str">
        <f>IF(IFERROR((S40-Competencias!J40)/S40,"")=100%,"",IFERROR((S40-Competencias!J40)/S40,""))</f>
        <v/>
      </c>
      <c r="Y40" s="460" t="str">
        <f>IF(IFERROR((S40-Competencias!K40)/S40,"")=100%,"",IFERROR((S40-Competencias!K40)/S40,""))</f>
        <v/>
      </c>
      <c r="Z40" s="460" t="str">
        <f>IF(IFERROR((S40-Competencias!L40)/S40,"")=100%,"",IFERROR((S40-Competencias!L40)/S40,""))</f>
        <v/>
      </c>
      <c r="AA40" s="460" t="str">
        <f>IF(IFERROR((S40-Competencias!M40)/S40,"")=100%,"",IFERROR((S40-Competencias!M40)/S40,""))</f>
        <v/>
      </c>
      <c r="AB40" s="460" t="str">
        <f>IF(IFERROR((S40-Competencias!N40)/S40,"")=100%,"",IFERROR((S40-Competencias!N40)/S40,""))</f>
        <v/>
      </c>
      <c r="AC40" s="460" t="str">
        <f>IF(IFERROR((S40-Competencias!O40)/S40,"")=100%,"",IFERROR((S40-Competencias!O40)/S40,""))</f>
        <v/>
      </c>
      <c r="AD40" s="460" t="str">
        <f>IF(IFERROR((S40-Competencias!P40)/S40,"")=100%,"",IFERROR((S40-Competencias!P40)/S40,""))</f>
        <v/>
      </c>
      <c r="AE40" s="460" t="str">
        <f>IF(IFERROR((S40-Competencias!Q40)/S40,"")=100%,"",IFERROR((S40-Competencias!Q40)/S40,""))</f>
        <v/>
      </c>
      <c r="AF40" s="460" t="str">
        <f>IF(IFERROR((S40-Competencias!R40)/S40,"")=100%,"",IFERROR((S40-Competencias!R40)/S40,""))</f>
        <v/>
      </c>
      <c r="AG40" s="460" t="str">
        <f>IF(IFERROR((S40-Competencias!S40)/S40,"")=100%,"",IFERROR((S40-Competencias!S40)/S40,""))</f>
        <v/>
      </c>
      <c r="AH40" s="721" t="str">
        <f>IF(IFERROR((S40-Competencias!T40)/S40,"")=100%,"",IFERROR((S40-Competencias!T40)/S40,""))</f>
        <v/>
      </c>
      <c r="AJ40" s="877">
        <v>6078</v>
      </c>
      <c r="AK40" s="1506" t="s">
        <v>261</v>
      </c>
      <c r="AL40" s="911">
        <f>AL26</f>
        <v>6653.3936651583717</v>
      </c>
      <c r="AM40" s="462" t="e">
        <f>IF(AL40=0,"",(AL40-'Listas anteriores May.'!R35)/'Listas anteriores May.'!R35)</f>
        <v>#DIV/0!</v>
      </c>
      <c r="AN40" s="1166">
        <f>IF(AL40=0,"",IF(ISERROR('L41.old'!AV34),"",(AL40-'L41.old'!AV34)/AL40))</f>
        <v>0.28111874319912955</v>
      </c>
      <c r="AO40" s="1164" t="str">
        <f>IF(AL40=0,"",IF(ISERROR('L40.old'!AG34),"",(AL40-'L40.old'!AG34)/AL40))</f>
        <v/>
      </c>
      <c r="AP40" s="1168"/>
      <c r="AQ40" s="460" t="str">
        <f>IF(IFERROR((AL40-Competencias!U40)/AL40,"")=100%,"",IFERROR((AL40-Competencias!U40)/AL40,""))</f>
        <v/>
      </c>
      <c r="AR40" s="721" t="str">
        <f>IF(IFERROR((AL40-Competencias!V40)/AL40,"")=100%,"",IFERROR((AL40-Competencias!V40)/AL40,""))</f>
        <v/>
      </c>
      <c r="AT40" s="884">
        <v>6078</v>
      </c>
      <c r="AU40" s="35"/>
      <c r="AV40" s="161"/>
      <c r="AW40" s="161">
        <f>'L41.old'!AV34</f>
        <v>4783</v>
      </c>
      <c r="AX40" s="1452" t="e">
        <f t="shared" si="4"/>
        <v>#DIV/0!</v>
      </c>
      <c r="AY40" s="1235"/>
    </row>
    <row r="41" spans="1:51" x14ac:dyDescent="0.25">
      <c r="A41" s="852" t="s">
        <v>12</v>
      </c>
      <c r="B41" s="276">
        <v>6079</v>
      </c>
      <c r="C41" s="809" t="s">
        <v>262</v>
      </c>
      <c r="D41" s="931">
        <f t="shared" si="5"/>
        <v>6054.2986425339368</v>
      </c>
      <c r="E41" s="1132">
        <f>E27</f>
        <v>6690</v>
      </c>
      <c r="F41" s="844"/>
      <c r="G41" s="1248" t="e">
        <f>(E41-'Listas anteriores R'!E37)/'Listas anteriores R'!E37</f>
        <v>#DIV/0!</v>
      </c>
      <c r="H41" s="849">
        <f>IFERROR((D41-'L41.old'!AV35)/D41,"")</f>
        <v>0.41529147982062781</v>
      </c>
      <c r="I41" s="849" t="str">
        <f>IFERROR((D41-'L40.old'!AG35)/D41,"")</f>
        <v/>
      </c>
      <c r="J41" s="849" t="str">
        <f>IF(IFERROR((E41-Competencias!E41)/E41,"")=100%,"",IFERROR((E41-Competencias!E41)/E41,""))</f>
        <v/>
      </c>
      <c r="K41" s="842" t="str">
        <f>IF(IFERROR((E41-Competencias!F41)/E41,"")=100%,"",IFERROR((E41-Competencias!F41)/E41,""))</f>
        <v/>
      </c>
      <c r="L41" s="842" t="str">
        <f>IF(IFERROR((E41-Competencias!G41)/E41,"")=100%,"",IFERROR((E41-Competencias!G41)/E41,""))</f>
        <v/>
      </c>
      <c r="M41" s="850" t="str">
        <f>IF(IFERROR((E41-Competencias!H41)/E41,"")=100%,"",IFERROR((E41-Competencias!H41)/E41,""))</f>
        <v/>
      </c>
      <c r="N41" s="851" t="str">
        <f>IF(IFERROR((E41-Competencias!I41)/E41,"")=100%,"",IFERROR((E41-Competencias!I41)/E41,""))</f>
        <v/>
      </c>
      <c r="O41" s="814"/>
      <c r="P41" s="877">
        <v>6079</v>
      </c>
      <c r="Q41" s="809" t="s">
        <v>262</v>
      </c>
      <c r="R41" s="148">
        <f t="shared" si="6"/>
        <v>6054.2986425339368</v>
      </c>
      <c r="S41" s="871">
        <f t="shared" ref="S41:S76" si="8">E41</f>
        <v>6690</v>
      </c>
      <c r="T41" s="1308"/>
      <c r="U41" s="1308"/>
      <c r="V41" s="805"/>
      <c r="W41" s="462" t="e">
        <f>(S41-'Listas anteriores CML'!E37)/'Listas anteriores CML'!E37</f>
        <v>#DIV/0!</v>
      </c>
      <c r="X41" s="460" t="str">
        <f>IF(IFERROR((S41-Competencias!J41)/S41,"")=100%,"",IFERROR((S41-Competencias!J41)/S41,""))</f>
        <v/>
      </c>
      <c r="Y41" s="460" t="str">
        <f>IF(IFERROR((S41-Competencias!K41)/S41,"")=100%,"",IFERROR((S41-Competencias!K41)/S41,""))</f>
        <v/>
      </c>
      <c r="Z41" s="460" t="str">
        <f>IF(IFERROR((S41-Competencias!L41)/S41,"")=100%,"",IFERROR((S41-Competencias!L41)/S41,""))</f>
        <v/>
      </c>
      <c r="AA41" s="460" t="str">
        <f>IF(IFERROR((S41-Competencias!M41)/S41,"")=100%,"",IFERROR((S41-Competencias!M41)/S41,""))</f>
        <v/>
      </c>
      <c r="AB41" s="460" t="str">
        <f>IF(IFERROR((S41-Competencias!N41)/S41,"")=100%,"",IFERROR((S41-Competencias!N41)/S41,""))</f>
        <v/>
      </c>
      <c r="AC41" s="460" t="str">
        <f>IF(IFERROR((S41-Competencias!O41)/S41,"")=100%,"",IFERROR((S41-Competencias!O41)/S41,""))</f>
        <v/>
      </c>
      <c r="AD41" s="460" t="str">
        <f>IF(IFERROR((S41-Competencias!P41)/S41,"")=100%,"",IFERROR((S41-Competencias!P41)/S41,""))</f>
        <v/>
      </c>
      <c r="AE41" s="460" t="str">
        <f>IF(IFERROR((S41-Competencias!Q41)/S41,"")=100%,"",IFERROR((S41-Competencias!Q41)/S41,""))</f>
        <v/>
      </c>
      <c r="AF41" s="460" t="str">
        <f>IF(IFERROR((S41-Competencias!R41)/S41,"")=100%,"",IFERROR((S41-Competencias!R41)/S41,""))</f>
        <v/>
      </c>
      <c r="AG41" s="460" t="str">
        <f>IF(IFERROR((S41-Competencias!S41)/S41,"")=100%,"",IFERROR((S41-Competencias!S41)/S41,""))</f>
        <v/>
      </c>
      <c r="AH41" s="721" t="str">
        <f>IF(IFERROR((S41-Competencias!T41)/S41,"")=100%,"",IFERROR((S41-Competencias!T41)/S41,""))</f>
        <v/>
      </c>
      <c r="AJ41" s="877">
        <v>6079</v>
      </c>
      <c r="AK41" s="1506" t="s">
        <v>543</v>
      </c>
      <c r="AL41" s="911">
        <f>AL27</f>
        <v>4843.4389140271496</v>
      </c>
      <c r="AM41" s="462" t="e">
        <f>IF(AL41=0,"",(AL41-'Listas anteriores May.'!R36)/'Listas anteriores May.'!R36)</f>
        <v>#DIV/0!</v>
      </c>
      <c r="AN41" s="1166">
        <f>IF(AL41=0,"",IF(ISERROR('L41.old'!AV35),"",(AL41-'L41.old'!AV35)/AL41))</f>
        <v>0.2691143497757848</v>
      </c>
      <c r="AO41" s="1164" t="str">
        <f>IF(AL41=0,"",IF(ISERROR('L40.old'!AG35),"",(AL41-'L40.old'!AG35)/AL41))</f>
        <v/>
      </c>
      <c r="AP41" s="1168"/>
      <c r="AQ41" s="460" t="str">
        <f>IF(IFERROR((AL41-Competencias!U41)/AL41,"")=100%,"",IFERROR((AL41-Competencias!U41)/AL41,""))</f>
        <v/>
      </c>
      <c r="AR41" s="721" t="str">
        <f>IF(IFERROR((AL41-Competencias!V41)/AL41,"")=100%,"",IFERROR((AL41-Competencias!V41)/AL41,""))</f>
        <v/>
      </c>
      <c r="AT41" s="884">
        <v>6079</v>
      </c>
      <c r="AU41" s="35"/>
      <c r="AV41" s="161"/>
      <c r="AW41" s="161">
        <f>'L41.old'!AV35</f>
        <v>3540</v>
      </c>
      <c r="AX41" s="1452" t="e">
        <f t="shared" si="4"/>
        <v>#DIV/0!</v>
      </c>
      <c r="AY41" s="1235"/>
    </row>
    <row r="42" spans="1:51" x14ac:dyDescent="0.25">
      <c r="A42" s="852" t="s">
        <v>12</v>
      </c>
      <c r="B42" s="276">
        <v>6080</v>
      </c>
      <c r="C42" s="809" t="s">
        <v>263</v>
      </c>
      <c r="D42" s="931">
        <f t="shared" si="5"/>
        <v>8769.2307692307695</v>
      </c>
      <c r="E42" s="1132">
        <f>E15</f>
        <v>9690</v>
      </c>
      <c r="F42" s="844"/>
      <c r="G42" s="1248" t="e">
        <f>(E42-'Listas anteriores R'!E38)/'Listas anteriores R'!E38</f>
        <v>#DIV/0!</v>
      </c>
      <c r="H42" s="849">
        <f>IFERROR((D42-'L41.old'!AV36)/D42,"")</f>
        <v>0.30632456140350878</v>
      </c>
      <c r="I42" s="849" t="str">
        <f>IFERROR((D42-'L40.old'!AG36)/D42,"")</f>
        <v/>
      </c>
      <c r="J42" s="849" t="str">
        <f>IF(IFERROR((E42-Competencias!E42)/E42,"")=100%,"",IFERROR((E42-Competencias!E42)/E42,""))</f>
        <v/>
      </c>
      <c r="K42" s="842" t="str">
        <f>IF(IFERROR((E42-Competencias!F42)/E42,"")=100%,"",IFERROR((E42-Competencias!F42)/E42,""))</f>
        <v/>
      </c>
      <c r="L42" s="842" t="str">
        <f>IF(IFERROR((E42-Competencias!G42)/E42,"")=100%,"",IFERROR((E42-Competencias!G42)/E42,""))</f>
        <v/>
      </c>
      <c r="M42" s="850" t="str">
        <f>IF(IFERROR((E42-Competencias!H42)/E42,"")=100%,"",IFERROR((E42-Competencias!H42)/E42,""))</f>
        <v/>
      </c>
      <c r="N42" s="851" t="str">
        <f>IF(IFERROR((E42-Competencias!I42)/E42,"")=100%,"",IFERROR((E42-Competencias!I42)/E42,""))</f>
        <v/>
      </c>
      <c r="O42" s="814"/>
      <c r="P42" s="877">
        <v>6080</v>
      </c>
      <c r="Q42" s="809" t="s">
        <v>263</v>
      </c>
      <c r="R42" s="148">
        <f t="shared" si="6"/>
        <v>8769.2307692307695</v>
      </c>
      <c r="S42" s="871">
        <f t="shared" si="8"/>
        <v>9690</v>
      </c>
      <c r="T42" s="1308"/>
      <c r="U42" s="1308"/>
      <c r="V42" s="805"/>
      <c r="W42" s="462" t="e">
        <f>(S42-'Listas anteriores CML'!E38)/'Listas anteriores CML'!E38</f>
        <v>#DIV/0!</v>
      </c>
      <c r="X42" s="460" t="str">
        <f>IF(IFERROR((S42-Competencias!J42)/S42,"")=100%,"",IFERROR((S42-Competencias!J42)/S42,""))</f>
        <v/>
      </c>
      <c r="Y42" s="460" t="str">
        <f>IF(IFERROR((S42-Competencias!K42)/S42,"")=100%,"",IFERROR((S42-Competencias!K42)/S42,""))</f>
        <v/>
      </c>
      <c r="Z42" s="460" t="str">
        <f>IF(IFERROR((S42-Competencias!L42)/S42,"")=100%,"",IFERROR((S42-Competencias!L42)/S42,""))</f>
        <v/>
      </c>
      <c r="AA42" s="460" t="str">
        <f>IF(IFERROR((S42-Competencias!M42)/S42,"")=100%,"",IFERROR((S42-Competencias!M42)/S42,""))</f>
        <v/>
      </c>
      <c r="AB42" s="460" t="str">
        <f>IF(IFERROR((S42-Competencias!N42)/S42,"")=100%,"",IFERROR((S42-Competencias!N42)/S42,""))</f>
        <v/>
      </c>
      <c r="AC42" s="460" t="str">
        <f>IF(IFERROR((S42-Competencias!O42)/S42,"")=100%,"",IFERROR((S42-Competencias!O42)/S42,""))</f>
        <v/>
      </c>
      <c r="AD42" s="460" t="str">
        <f>IF(IFERROR((S42-Competencias!P42)/S42,"")=100%,"",IFERROR((S42-Competencias!P42)/S42,""))</f>
        <v/>
      </c>
      <c r="AE42" s="460" t="str">
        <f>IF(IFERROR((S42-Competencias!Q42)/S42,"")=100%,"",IFERROR((S42-Competencias!Q42)/S42,""))</f>
        <v/>
      </c>
      <c r="AF42" s="460" t="str">
        <f>IF(IFERROR((S42-Competencias!R42)/S42,"")=100%,"",IFERROR((S42-Competencias!R42)/S42,""))</f>
        <v/>
      </c>
      <c r="AG42" s="460" t="str">
        <f>IF(IFERROR((S42-Competencias!S42)/S42,"")=100%,"",IFERROR((S42-Competencias!S42)/S42,""))</f>
        <v/>
      </c>
      <c r="AH42" s="721" t="str">
        <f>IF(IFERROR((S42-Competencias!T42)/S42,"")=100%,"",IFERROR((S42-Competencias!T42)/S42,""))</f>
        <v/>
      </c>
      <c r="AJ42" s="877">
        <v>6080</v>
      </c>
      <c r="AK42" s="1506" t="s">
        <v>263</v>
      </c>
      <c r="AL42" s="911">
        <f>AL15</f>
        <v>7015.3846153846162</v>
      </c>
      <c r="AM42" s="462" t="e">
        <f>IF(AL42=0,"",(AL42-'Listas anteriores May.'!R37)/'Listas anteriores May.'!R37)</f>
        <v>#DIV/0!</v>
      </c>
      <c r="AN42" s="1166">
        <f>IF(AL42=0,"",IF(ISERROR('L41.old'!AV36),"",(AL42-'L41.old'!AV36)/AL42))</f>
        <v>0.13290570175438607</v>
      </c>
      <c r="AO42" s="1164" t="str">
        <f>IF(AL42=0,"",IF(ISERROR('L40.old'!AG36),"",(AL42-'L40.old'!AG36)/AL42))</f>
        <v/>
      </c>
      <c r="AP42" s="1168"/>
      <c r="AQ42" s="460" t="str">
        <f>IF(IFERROR((AL42-Competencias!U42)/AL42,"")=100%,"",IFERROR((AL42-Competencias!U42)/AL42,""))</f>
        <v/>
      </c>
      <c r="AR42" s="721" t="str">
        <f>IF(IFERROR((AL42-Competencias!V42)/AL42,"")=100%,"",IFERROR((AL42-Competencias!V42)/AL42,""))</f>
        <v/>
      </c>
      <c r="AT42" s="884">
        <v>6080</v>
      </c>
      <c r="AU42" s="35"/>
      <c r="AV42" s="161"/>
      <c r="AW42" s="161">
        <f>'L41.old'!AV36</f>
        <v>6083</v>
      </c>
      <c r="AX42" s="1452" t="e">
        <f t="shared" si="4"/>
        <v>#DIV/0!</v>
      </c>
      <c r="AY42" s="1235"/>
    </row>
    <row r="43" spans="1:51" ht="15.75" thickBot="1" x14ac:dyDescent="0.3">
      <c r="A43" s="864" t="s">
        <v>12</v>
      </c>
      <c r="B43" s="276">
        <v>6081</v>
      </c>
      <c r="C43" s="965" t="s">
        <v>264</v>
      </c>
      <c r="D43" s="931">
        <f t="shared" si="5"/>
        <v>8135.746606334842</v>
      </c>
      <c r="E43" s="1134">
        <f>E16</f>
        <v>8990</v>
      </c>
      <c r="F43" s="844"/>
      <c r="G43" s="1248" t="e">
        <f>(E43-'Listas anteriores R'!E39)/'Listas anteriores R'!E39</f>
        <v>#DIV/0!</v>
      </c>
      <c r="H43" s="849" t="str">
        <f>IFERROR((D43-'L41.old'!AV37)/D43,"")</f>
        <v/>
      </c>
      <c r="I43" s="849" t="str">
        <f>IFERROR((D43-'L40.old'!AG37)/D43,"")</f>
        <v/>
      </c>
      <c r="J43" s="849" t="str">
        <f>IF(IFERROR((E43-Competencias!E43)/E43,"")=100%,"",IFERROR((E43-Competencias!E43)/E43,""))</f>
        <v/>
      </c>
      <c r="K43" s="842" t="str">
        <f>IF(IFERROR((E43-Competencias!F43)/E43,"")=100%,"",IFERROR((E43-Competencias!F43)/E43,""))</f>
        <v/>
      </c>
      <c r="L43" s="842" t="str">
        <f>IF(IFERROR((E43-Competencias!G43)/E43,"")=100%,"",IFERROR((E43-Competencias!G43)/E43,""))</f>
        <v/>
      </c>
      <c r="M43" s="850" t="str">
        <f>IF(IFERROR((E43-Competencias!H43)/E43,"")=100%,"",IFERROR((E43-Competencias!H43)/E43,""))</f>
        <v/>
      </c>
      <c r="N43" s="851" t="str">
        <f>IF(IFERROR((E43-Competencias!I43)/E43,"")=100%,"",IFERROR((E43-Competencias!I43)/E43,""))</f>
        <v/>
      </c>
      <c r="O43" s="814"/>
      <c r="P43" s="878">
        <v>6081</v>
      </c>
      <c r="Q43" s="811" t="s">
        <v>264</v>
      </c>
      <c r="R43" s="183">
        <f t="shared" si="6"/>
        <v>8135.746606334842</v>
      </c>
      <c r="S43" s="871">
        <f t="shared" si="8"/>
        <v>8990</v>
      </c>
      <c r="T43" s="1308"/>
      <c r="U43" s="1308"/>
      <c r="V43" s="805"/>
      <c r="W43" s="462" t="e">
        <f>(S43-'Listas anteriores CML'!E39)/'Listas anteriores CML'!E39</f>
        <v>#DIV/0!</v>
      </c>
      <c r="X43" s="460" t="str">
        <f>IF(IFERROR((S43-Competencias!J43)/S43,"")=100%,"",IFERROR((S43-Competencias!J43)/S43,""))</f>
        <v/>
      </c>
      <c r="Y43" s="460" t="str">
        <f>IF(IFERROR((S43-Competencias!K43)/S43,"")=100%,"",IFERROR((S43-Competencias!K43)/S43,""))</f>
        <v/>
      </c>
      <c r="Z43" s="460" t="str">
        <f>IF(IFERROR((S43-Competencias!L43)/S43,"")=100%,"",IFERROR((S43-Competencias!L43)/S43,""))</f>
        <v/>
      </c>
      <c r="AA43" s="460" t="str">
        <f>IF(IFERROR((S43-Competencias!M43)/S43,"")=100%,"",IFERROR((S43-Competencias!M43)/S43,""))</f>
        <v/>
      </c>
      <c r="AB43" s="460" t="str">
        <f>IF(IFERROR((S43-Competencias!N43)/S43,"")=100%,"",IFERROR((S43-Competencias!N43)/S43,""))</f>
        <v/>
      </c>
      <c r="AC43" s="460" t="str">
        <f>IF(IFERROR((S43-Competencias!O43)/S43,"")=100%,"",IFERROR((S43-Competencias!O43)/S43,""))</f>
        <v/>
      </c>
      <c r="AD43" s="460" t="str">
        <f>IF(IFERROR((S43-Competencias!P43)/S43,"")=100%,"",IFERROR((S43-Competencias!P43)/S43,""))</f>
        <v/>
      </c>
      <c r="AE43" s="460" t="str">
        <f>IF(IFERROR((S43-Competencias!Q43)/S43,"")=100%,"",IFERROR((S43-Competencias!Q43)/S43,""))</f>
        <v/>
      </c>
      <c r="AF43" s="460" t="str">
        <f>IF(IFERROR((S43-Competencias!R43)/S43,"")=100%,"",IFERROR((S43-Competencias!R43)/S43,""))</f>
        <v/>
      </c>
      <c r="AG43" s="460" t="str">
        <f>IF(IFERROR((S43-Competencias!S43)/S43,"")=100%,"",IFERROR((S43-Competencias!S43)/S43,""))</f>
        <v/>
      </c>
      <c r="AH43" s="721" t="str">
        <f>IF(IFERROR((S43-Competencias!T43)/S43,"")=100%,"",IFERROR((S43-Competencias!T43)/S43,""))</f>
        <v/>
      </c>
      <c r="AJ43" s="878">
        <v>6081</v>
      </c>
      <c r="AK43" s="1507" t="s">
        <v>264</v>
      </c>
      <c r="AL43" s="911">
        <f>AL16</f>
        <v>6508.5972850678736</v>
      </c>
      <c r="AM43" s="462" t="e">
        <f>IF(AL43=0,"",(AL43-'Listas anteriores May.'!R38)/'Listas anteriores May.'!R38)</f>
        <v>#DIV/0!</v>
      </c>
      <c r="AN43" s="1166" t="str">
        <f>IF(AL43=0,"",IF(ISERROR('L41.old'!AV37),"",(AL43-'L41.old'!AV37)/AL43))</f>
        <v/>
      </c>
      <c r="AO43" s="1164" t="str">
        <f>IF(AL43=0,"",IF(ISERROR('L40.old'!AG37),"",(AL43-'L40.old'!AG37)/AL43))</f>
        <v/>
      </c>
      <c r="AP43" s="1168"/>
      <c r="AQ43" s="460" t="str">
        <f>IF(IFERROR((AL43-Competencias!U43)/AL43,"")=100%,"",IFERROR((AL43-Competencias!U43)/AL43,""))</f>
        <v/>
      </c>
      <c r="AR43" s="721" t="str">
        <f>IF(IFERROR((AL43-Competencias!V43)/AL43,"")=100%,"",IFERROR((AL43-Competencias!V43)/AL43,""))</f>
        <v/>
      </c>
      <c r="AT43" s="884">
        <v>6081</v>
      </c>
      <c r="AU43" s="35"/>
      <c r="AV43" s="161"/>
      <c r="AW43" s="161" t="e">
        <f>'L41.old'!AV37</f>
        <v>#N/A</v>
      </c>
      <c r="AX43" s="1452" t="e">
        <f t="shared" si="4"/>
        <v>#N/A</v>
      </c>
      <c r="AY43" s="1235"/>
    </row>
    <row r="44" spans="1:51" x14ac:dyDescent="0.25">
      <c r="A44" s="848" t="s">
        <v>48</v>
      </c>
      <c r="B44" s="275">
        <v>637</v>
      </c>
      <c r="C44" s="962" t="s">
        <v>50</v>
      </c>
      <c r="D44" s="925">
        <f t="shared" si="5"/>
        <v>10398.190045248868</v>
      </c>
      <c r="E44" s="1131">
        <v>11490</v>
      </c>
      <c r="F44" s="966"/>
      <c r="G44" s="1248" t="e">
        <f>(E44-'Listas anteriores R'!E40)/'Listas anteriores R'!E40</f>
        <v>#DIV/0!</v>
      </c>
      <c r="H44" s="849">
        <f>IFERROR((D44-'L41.old'!AV38)/D44,"")</f>
        <v>0.42547693646649254</v>
      </c>
      <c r="I44" s="849">
        <f>IFERROR((D44-'L40.old'!AG38)/D44,"")</f>
        <v>0.33642297650130543</v>
      </c>
      <c r="J44" s="849">
        <f>IF(IFERROR((E44-Competencias!E44)/E44,"")=100%,"",IFERROR((E44-Competencias!E44)/E44,""))</f>
        <v>-0.20974760661444736</v>
      </c>
      <c r="K44" s="842">
        <f>IF(IFERROR((E44-Competencias!F44)/E44,"")=100%,"",IFERROR((E44-Competencias!F44)/E44,""))</f>
        <v>0.17754569190600522</v>
      </c>
      <c r="L44" s="842" t="str">
        <f>IF(IFERROR((E44-Competencias!G44)/E44,"")=100%,"",IFERROR((E44-Competencias!G44)/E44,""))</f>
        <v/>
      </c>
      <c r="M44" s="850" t="str">
        <f>IF(IFERROR((E44-Competencias!H44)/E44,"")=100%,"",IFERROR((E44-Competencias!H44)/E44,""))</f>
        <v/>
      </c>
      <c r="N44" s="851">
        <f>IF(IFERROR((E44-Competencias!I44)/E44,"")=100%,"",IFERROR((E44-Competencias!I44)/E44,""))</f>
        <v>0.10879025239338555</v>
      </c>
      <c r="O44" s="814"/>
      <c r="P44" s="877">
        <v>637</v>
      </c>
      <c r="Q44" s="964" t="s">
        <v>50</v>
      </c>
      <c r="R44" s="311">
        <f t="shared" si="6"/>
        <v>10398.190045248868</v>
      </c>
      <c r="S44" s="871">
        <f t="shared" si="8"/>
        <v>11490</v>
      </c>
      <c r="T44" s="1308"/>
      <c r="U44" s="1308"/>
      <c r="V44" s="804"/>
      <c r="W44" s="462" t="e">
        <f>(S44-'Listas anteriores CML'!E40)/'Listas anteriores CML'!E40</f>
        <v>#DIV/0!</v>
      </c>
      <c r="X44" s="460" t="str">
        <f>IF(IFERROR((S44-Competencias!J44)/S44,"")=100%,"",IFERROR((S44-Competencias!J44)/S44,""))</f>
        <v/>
      </c>
      <c r="Y44" s="460">
        <f>IF(IFERROR((S44-Competencias!K44)/S44,"")=100%,"",IFERROR((S44-Competencias!K44)/S44,""))</f>
        <v>-0.29677980852915581</v>
      </c>
      <c r="Z44" s="460" t="str">
        <f>IF(IFERROR((S44-Competencias!L44)/S44,"")=100%,"",IFERROR((S44-Competencias!L44)/S44,""))</f>
        <v/>
      </c>
      <c r="AA44" s="460" t="str">
        <f>IF(IFERROR((S44-Competencias!M44)/S44,"")=100%,"",IFERROR((S44-Competencias!M44)/S44,""))</f>
        <v/>
      </c>
      <c r="AB44" s="460">
        <f>IF(IFERROR((S44-Competencias!N44)/S44,"")=100%,"",IFERROR((S44-Competencias!N44)/S44,""))</f>
        <v>4.6997389033942558E-2</v>
      </c>
      <c r="AC44" s="460" t="str">
        <f>IF(IFERROR((S44-Competencias!O44)/S44,"")=100%,"",IFERROR((S44-Competencias!O44)/S44,""))</f>
        <v/>
      </c>
      <c r="AD44" s="460" t="str">
        <f>IF(IFERROR((S44-Competencias!P44)/S44,"")=100%,"",IFERROR((S44-Competencias!P44)/S44,""))</f>
        <v/>
      </c>
      <c r="AE44" s="460">
        <f>IF(IFERROR((S44-Competencias!Q44)/S44,"")=100%,"",IFERROR((S44-Competencias!Q44)/S44,""))</f>
        <v>-8.7815491731940823E-2</v>
      </c>
      <c r="AF44" s="460">
        <f>IF(IFERROR((S44-Competencias!R44)/S44,"")=100%,"",IFERROR((S44-Competencias!R44)/S44,""))</f>
        <v>-0.14003481288076589</v>
      </c>
      <c r="AG44" s="460">
        <f>IF(IFERROR((S44-Competencias!S44)/S44,"")=100%,"",IFERROR((S44-Competencias!S44)/S44,""))</f>
        <v>-4.4299390774586597E-2</v>
      </c>
      <c r="AH44" s="721">
        <f>IF(IFERROR((S44-Competencias!T44)/S44,"")=100%,"",IFERROR((S44-Competencias!T44)/S44,""))</f>
        <v>2.959094865100087E-2</v>
      </c>
      <c r="AJ44" s="903">
        <v>637</v>
      </c>
      <c r="AK44" s="1504" t="s">
        <v>50</v>
      </c>
      <c r="AL44" s="911">
        <f t="shared" ref="AL44:AL67" si="9">D44*(1-AP44)</f>
        <v>7278.7330316742073</v>
      </c>
      <c r="AM44" s="462" t="e">
        <f>IF(AL44=0,"",(AL44-'Listas anteriores May.'!R39)/'Listas anteriores May.'!R39)</f>
        <v>#DIV/0!</v>
      </c>
      <c r="AN44" s="1166">
        <f>IF(AL44=0,"",IF(ISERROR('L41.old'!AV38),"",(AL44-'L41.old'!AV38)/AL44))</f>
        <v>0.17925276638070362</v>
      </c>
      <c r="AO44" s="1164">
        <f>IF(AL44=0,"",IF(ISERROR('L40.old'!AG38),"",(AL44-'L40.old'!AG38)/AL44))</f>
        <v>5.2032823573293432E-2</v>
      </c>
      <c r="AP44" s="1168">
        <v>0.3</v>
      </c>
      <c r="AQ44" s="460" t="str">
        <f>IF(IFERROR((AL44-Competencias!U44)/AL44,"")=100%,"",IFERROR((AL44-Competencias!U44)/AL44,""))</f>
        <v/>
      </c>
      <c r="AR44" s="721" t="str">
        <f>IF(IFERROR((AL44-Competencias!V44)/AL44,"")=100%,"",IFERROR((AL44-Competencias!V44)/AL44,""))</f>
        <v/>
      </c>
      <c r="AT44" s="884">
        <v>637</v>
      </c>
      <c r="AU44" s="35" t="s">
        <v>50</v>
      </c>
      <c r="AV44" s="1361">
        <v>6100</v>
      </c>
      <c r="AW44" s="161">
        <f>'L41.old'!AV38</f>
        <v>5974</v>
      </c>
      <c r="AX44" s="1452">
        <f t="shared" si="4"/>
        <v>2.0655737704918034E-2</v>
      </c>
      <c r="AY44" s="1235">
        <f>(AV44-'L40.old'!AG38)/Clusters!AV44</f>
        <v>-0.13114754098360656</v>
      </c>
    </row>
    <row r="45" spans="1:51" x14ac:dyDescent="0.25">
      <c r="A45" s="852" t="s">
        <v>48</v>
      </c>
      <c r="B45" s="276">
        <v>224</v>
      </c>
      <c r="C45" s="809" t="s">
        <v>52</v>
      </c>
      <c r="D45" s="927">
        <f t="shared" si="5"/>
        <v>16280.54298642534</v>
      </c>
      <c r="E45" s="1132">
        <v>17990</v>
      </c>
      <c r="F45" s="966"/>
      <c r="G45" s="1248" t="e">
        <f>(E45-'Listas anteriores R'!E41)/'Listas anteriores R'!E41</f>
        <v>#DIV/0!</v>
      </c>
      <c r="H45" s="849">
        <f>IFERROR((D45-'L41.old'!AV39)/D45,"")</f>
        <v>0.42673902167871042</v>
      </c>
      <c r="I45" s="849">
        <f>IFERROR((D45-'L40.old'!AG39)/D45,"")</f>
        <v>-0.16703724291272923</v>
      </c>
      <c r="J45" s="849">
        <f>IF(IFERROR((E45-Competencias!E45)/E45,"")=100%,"",IFERROR((E45-Competencias!E45)/E45,""))</f>
        <v>-5.0583657587548639E-2</v>
      </c>
      <c r="K45" s="842">
        <f>IF(IFERROR((E45-Competencias!F45)/E45,"")=100%,"",IFERROR((E45-Competencias!F45)/E45,""))</f>
        <v>5.5586436909394105E-2</v>
      </c>
      <c r="L45" s="842" t="str">
        <f>IF(IFERROR((E45-Competencias!G45)/E45,"")=100%,"",IFERROR((E45-Competencias!G45)/E45,""))</f>
        <v/>
      </c>
      <c r="M45" s="850">
        <f>IF(IFERROR((E45-Competencias!H45)/E45,"")=100%,"",IFERROR((E45-Competencias!H45)/E45,""))</f>
        <v>8.2823790994997218E-2</v>
      </c>
      <c r="N45" s="851">
        <f>IF(IFERROR((E45-Competencias!I45)/E45,"")=100%,"",IFERROR((E45-Competencias!I45)/E45,""))</f>
        <v>-0.43690939410783769</v>
      </c>
      <c r="O45" s="814"/>
      <c r="P45" s="877">
        <v>224</v>
      </c>
      <c r="Q45" s="809" t="s">
        <v>52</v>
      </c>
      <c r="R45" s="146">
        <f t="shared" si="6"/>
        <v>16280.54298642534</v>
      </c>
      <c r="S45" s="871">
        <f t="shared" si="8"/>
        <v>17990</v>
      </c>
      <c r="T45" s="1308"/>
      <c r="U45" s="1308"/>
      <c r="V45" s="804"/>
      <c r="W45" s="462" t="e">
        <f>(S45-'Listas anteriores CML'!E41)/'Listas anteriores CML'!E41</f>
        <v>#DIV/0!</v>
      </c>
      <c r="X45" s="460">
        <f>IF(IFERROR((S45-Competencias!J45)/S45,"")=100%,"",IFERROR((S45-Competencias!J45)/S45,""))</f>
        <v>0.17176209005002779</v>
      </c>
      <c r="Y45" s="460">
        <f>IF(IFERROR((S45-Competencias!K45)/S45,"")=100%,"",IFERROR((S45-Competencias!K45)/S45,""))</f>
        <v>6.6147859922178989E-2</v>
      </c>
      <c r="Z45" s="460" t="str">
        <f>IF(IFERROR((S45-Competencias!L45)/S45,"")=100%,"",IFERROR((S45-Competencias!L45)/S45,""))</f>
        <v/>
      </c>
      <c r="AA45" s="460" t="str">
        <f>IF(IFERROR((S45-Competencias!M45)/S45,"")=100%,"",IFERROR((S45-Competencias!M45)/S45,""))</f>
        <v/>
      </c>
      <c r="AB45" s="460">
        <f>IF(IFERROR((S45-Competencias!N45)/S45,"")=100%,"",IFERROR((S45-Competencias!N45)/S45,""))</f>
        <v>0.13841022790439134</v>
      </c>
      <c r="AC45" s="460" t="str">
        <f>IF(IFERROR((S45-Competencias!O45)/S45,"")=100%,"",IFERROR((S45-Competencias!O45)/S45,""))</f>
        <v/>
      </c>
      <c r="AD45" s="460" t="str">
        <f>IF(IFERROR((S45-Competencias!P45)/S45,"")=100%,"",IFERROR((S45-Competencias!P45)/S45,""))</f>
        <v/>
      </c>
      <c r="AE45" s="460">
        <f>IF(IFERROR((S45-Competencias!Q45)/S45,"")=100%,"",IFERROR((S45-Competencias!Q45)/S45,""))</f>
        <v>7.1762090050027788E-2</v>
      </c>
      <c r="AF45" s="460" t="str">
        <f>IF(IFERROR((S45-Competencias!R45)/S45,"")=100%,"",IFERROR((S45-Competencias!R45)/S45,""))</f>
        <v/>
      </c>
      <c r="AG45" s="460">
        <f>IF(IFERROR((S45-Competencias!S45)/S45,"")=100%,"",IFERROR((S45-Competencias!S45)/S45,""))</f>
        <v>-0.22284602556976099</v>
      </c>
      <c r="AH45" s="721">
        <f>IF(IFERROR((S45-Competencias!T45)/S45,"")=100%,"",IFERROR((S45-Competencias!T45)/S45,""))</f>
        <v>-7.2818232351306286E-2</v>
      </c>
      <c r="AJ45" s="884">
        <v>224</v>
      </c>
      <c r="AK45" s="485" t="s">
        <v>52</v>
      </c>
      <c r="AL45" s="911">
        <f t="shared" si="9"/>
        <v>13024.434389140273</v>
      </c>
      <c r="AM45" s="462" t="e">
        <f>IF(AL45=0,"",(AL45-'Listas anteriores May.'!R40)/'Listas anteriores May.'!R40)</f>
        <v>#DIV/0!</v>
      </c>
      <c r="AN45" s="1166">
        <f>IF(AL45=0,"",IF(ISERROR('L41.old'!AV39),"",(AL45-'L41.old'!AV39)/AL45))</f>
        <v>0.28342377709838806</v>
      </c>
      <c r="AO45" s="1164">
        <f>IF(AL45=0,"",IF(ISERROR('L40.old'!AG39),"",(AL45-'L40.old'!AG39)/AL45))</f>
        <v>-0.45879655364091143</v>
      </c>
      <c r="AP45" s="1168">
        <v>0.2</v>
      </c>
      <c r="AQ45" s="460" t="str">
        <f>IF(IFERROR((AL45-Competencias!U45)/AL45,"")=100%,"",IFERROR((AL45-Competencias!U45)/AL45,""))</f>
        <v/>
      </c>
      <c r="AR45" s="721" t="str">
        <f>IF(IFERROR((AL45-Competencias!V45)/AL45,"")=100%,"",IFERROR((AL45-Competencias!V45)/AL45,""))</f>
        <v/>
      </c>
      <c r="AT45" s="884">
        <v>224</v>
      </c>
      <c r="AU45" s="2" t="s">
        <v>52</v>
      </c>
      <c r="AV45" s="1361">
        <v>12000</v>
      </c>
      <c r="AW45" s="161">
        <f>'L41.old'!AV39</f>
        <v>9333</v>
      </c>
      <c r="AX45" s="1452">
        <f t="shared" si="4"/>
        <v>0.22225</v>
      </c>
      <c r="AY45" s="1235">
        <f>(AV45-'L40.old'!AG39)/Clusters!AV45</f>
        <v>-0.58333333333333337</v>
      </c>
    </row>
    <row r="46" spans="1:51" x14ac:dyDescent="0.25">
      <c r="A46" s="852" t="s">
        <v>48</v>
      </c>
      <c r="B46" s="276">
        <v>227</v>
      </c>
      <c r="C46" s="809" t="s">
        <v>54</v>
      </c>
      <c r="D46" s="927">
        <f t="shared" si="5"/>
        <v>15556.561085972851</v>
      </c>
      <c r="E46" s="1132">
        <v>17190</v>
      </c>
      <c r="F46" s="966"/>
      <c r="G46" s="1248" t="e">
        <f>(E46-'Listas anteriores R'!E42)/'Listas anteriores R'!E42</f>
        <v>#DIV/0!</v>
      </c>
      <c r="H46" s="849">
        <f>IFERROR((D46-'L41.old'!AV40)/D46,"")</f>
        <v>0.37691884816753929</v>
      </c>
      <c r="I46" s="849">
        <f>IFERROR((D46-'L40.old'!AG40)/D46,"")</f>
        <v>0.35075625363583479</v>
      </c>
      <c r="J46" s="849">
        <f>IF(IFERROR((E46-Competencias!E46)/E46,"")=100%,"",IFERROR((E46-Competencias!E46)/E46,""))</f>
        <v>-3.3740546829552062E-2</v>
      </c>
      <c r="K46" s="842">
        <f>IF(IFERROR((E46-Competencias!F46)/E46,"")=100%,"",IFERROR((E46-Competencias!F46)/E46,""))</f>
        <v>-0.10529377545084351</v>
      </c>
      <c r="L46" s="842" t="str">
        <f>IF(IFERROR((E46-Competencias!G46)/E46,"")=100%,"",IFERROR((E46-Competencias!G46)/E46,""))</f>
        <v/>
      </c>
      <c r="M46" s="850" t="str">
        <f>IF(IFERROR((E46-Competencias!H46)/E46,"")=100%,"",IFERROR((E46-Competencias!H46)/E46,""))</f>
        <v/>
      </c>
      <c r="N46" s="851">
        <f>IF(IFERROR((E46-Competencias!I46)/E46,"")=100%,"",IFERROR((E46-Competencias!I46)/E46,""))</f>
        <v>0.1070389761489238</v>
      </c>
      <c r="O46" s="814"/>
      <c r="P46" s="877">
        <v>227</v>
      </c>
      <c r="Q46" s="809" t="s">
        <v>54</v>
      </c>
      <c r="R46" s="146">
        <f t="shared" si="6"/>
        <v>15556.561085972851</v>
      </c>
      <c r="S46" s="871">
        <f t="shared" si="8"/>
        <v>17190</v>
      </c>
      <c r="T46" s="1308"/>
      <c r="U46" s="1308"/>
      <c r="V46" s="804"/>
      <c r="W46" s="462" t="e">
        <f>(S46-'Listas anteriores CML'!E42)/'Listas anteriores CML'!E42</f>
        <v>#DIV/0!</v>
      </c>
      <c r="X46" s="460">
        <f>IF(IFERROR((S46-Competencias!J46)/S46,"")=100%,"",IFERROR((S46-Competencias!J46)/S46,""))</f>
        <v>0.13321698662012799</v>
      </c>
      <c r="Y46" s="460" t="str">
        <f>IF(IFERROR((S46-Competencias!K46)/S46,"")=100%,"",IFERROR((S46-Competencias!K46)/S46,""))</f>
        <v/>
      </c>
      <c r="Z46" s="460" t="str">
        <f>IF(IFERROR((S46-Competencias!L46)/S46,"")=100%,"",IFERROR((S46-Competencias!L46)/S46,""))</f>
        <v/>
      </c>
      <c r="AA46" s="460" t="str">
        <f>IF(IFERROR((S46-Competencias!M46)/S46,"")=100%,"",IFERROR((S46-Competencias!M46)/S46,""))</f>
        <v/>
      </c>
      <c r="AB46" s="460" t="str">
        <f>IF(IFERROR((S46-Competencias!N46)/S46,"")=100%,"",IFERROR((S46-Competencias!N46)/S46,""))</f>
        <v/>
      </c>
      <c r="AC46" s="460" t="str">
        <f>IF(IFERROR((S46-Competencias!O46)/S46,"")=100%,"",IFERROR((S46-Competencias!O46)/S46,""))</f>
        <v/>
      </c>
      <c r="AD46" s="460" t="str">
        <f>IF(IFERROR((S46-Competencias!P46)/S46,"")=100%,"",IFERROR((S46-Competencias!P46)/S46,""))</f>
        <v/>
      </c>
      <c r="AE46" s="460">
        <f>IF(IFERROR((S46-Competencias!Q46)/S46,"")=100%,"",IFERROR((S46-Competencias!Q46)/S46,""))</f>
        <v>6.9284467713787087E-2</v>
      </c>
      <c r="AF46" s="460" t="str">
        <f>IF(IFERROR((S46-Competencias!R46)/S46,"")=100%,"",IFERROR((S46-Competencias!R46)/S46,""))</f>
        <v/>
      </c>
      <c r="AG46" s="460">
        <f>IF(IFERROR((S46-Competencias!S46)/S46,"")=100%,"",IFERROR((S46-Competencias!S46)/S46,""))</f>
        <v>2.8504944735311226E-3</v>
      </c>
      <c r="AH46" s="721">
        <f>IF(IFERROR((S46-Competencias!T46)/S46,"")=100%,"",IFERROR((S46-Competencias!T46)/S46,""))</f>
        <v>0.30482838859802208</v>
      </c>
      <c r="AJ46" s="884">
        <v>227</v>
      </c>
      <c r="AK46" s="485" t="s">
        <v>54</v>
      </c>
      <c r="AL46" s="911">
        <f t="shared" si="9"/>
        <v>12445.248868778282</v>
      </c>
      <c r="AM46" s="462" t="e">
        <f>IF(AL46=0,"",(AL46-'Listas anteriores May.'!R41)/'Listas anteriores May.'!R41)</f>
        <v>#DIV/0!</v>
      </c>
      <c r="AN46" s="1166">
        <f>IF(AL46=0,"",IF(ISERROR('L41.old'!AV40),"",(AL46-'L41.old'!AV40)/AL46))</f>
        <v>0.22114856020942419</v>
      </c>
      <c r="AO46" s="1164">
        <f>IF(AL46=0,"",IF(ISERROR('L40.old'!AG40),"",(AL46-'L40.old'!AG40)/AL46))</f>
        <v>0.18844531704479361</v>
      </c>
      <c r="AP46" s="1168">
        <v>0.2</v>
      </c>
      <c r="AQ46" s="460" t="str">
        <f>IF(IFERROR((AL46-Competencias!U46)/AL46,"")=100%,"",IFERROR((AL46-Competencias!U46)/AL46,""))</f>
        <v/>
      </c>
      <c r="AR46" s="721" t="str">
        <f>IF(IFERROR((AL46-Competencias!V46)/AL46,"")=100%,"",IFERROR((AL46-Competencias!V46)/AL46,""))</f>
        <v/>
      </c>
      <c r="AT46" s="884">
        <v>227</v>
      </c>
      <c r="AU46" s="2" t="s">
        <v>54</v>
      </c>
      <c r="AV46" s="1361">
        <v>9900</v>
      </c>
      <c r="AW46" s="161">
        <f>'L41.old'!AV40</f>
        <v>9693</v>
      </c>
      <c r="AX46" s="1452">
        <f t="shared" si="4"/>
        <v>2.0909090909090908E-2</v>
      </c>
      <c r="AY46" s="1235">
        <f>(AV46-'L40.old'!AG40)/Clusters!AV46</f>
        <v>-2.0202020202020204E-2</v>
      </c>
    </row>
    <row r="47" spans="1:51" x14ac:dyDescent="0.25">
      <c r="A47" s="852" t="s">
        <v>48</v>
      </c>
      <c r="B47" s="276">
        <v>228</v>
      </c>
      <c r="C47" s="809" t="s">
        <v>56</v>
      </c>
      <c r="D47" s="927">
        <f t="shared" si="5"/>
        <v>16733.031674208145</v>
      </c>
      <c r="E47" s="1132">
        <v>18490</v>
      </c>
      <c r="F47" s="966"/>
      <c r="G47" s="1248" t="e">
        <f>(E47-'Listas anteriores R'!E43)/'Listas anteriores R'!E43</f>
        <v>#DIV/0!</v>
      </c>
      <c r="H47" s="849">
        <f>IFERROR((D47-'L41.old'!AV41)/D47,"")</f>
        <v>0.38367414818820983</v>
      </c>
      <c r="I47" s="849">
        <f>IFERROR((D47-'L40.old'!AG41)/D47,"")</f>
        <v>0.37249864791779341</v>
      </c>
      <c r="J47" s="849">
        <f>IF(IFERROR((E47-Competencias!E47)/E47,"")=100%,"",IFERROR((E47-Competencias!E47)/E47,""))</f>
        <v>2.650081124932396E-2</v>
      </c>
      <c r="K47" s="842">
        <f>IF(IFERROR((E47-Competencias!F47)/E47,"")=100%,"",IFERROR((E47-Competencias!F47)/E47,""))</f>
        <v>-2.7582477014602487E-2</v>
      </c>
      <c r="L47" s="842" t="str">
        <f>IF(IFERROR((E47-Competencias!G47)/E47,"")=100%,"",IFERROR((E47-Competencias!G47)/E47,""))</f>
        <v/>
      </c>
      <c r="M47" s="850" t="str">
        <f>IF(IFERROR((E47-Competencias!H47)/E47,"")=100%,"",IFERROR((E47-Competencias!H47)/E47,""))</f>
        <v/>
      </c>
      <c r="N47" s="851">
        <f>IF(IFERROR((E47-Competencias!I47)/E47,"")=100%,"",IFERROR((E47-Competencias!I47)/E47,""))</f>
        <v>0.18550567874526772</v>
      </c>
      <c r="O47" s="814"/>
      <c r="P47" s="877">
        <v>228</v>
      </c>
      <c r="Q47" s="809" t="s">
        <v>56</v>
      </c>
      <c r="R47" s="146">
        <f t="shared" si="6"/>
        <v>16733.031674208145</v>
      </c>
      <c r="S47" s="871">
        <f t="shared" si="8"/>
        <v>18490</v>
      </c>
      <c r="T47" s="1308"/>
      <c r="U47" s="1308"/>
      <c r="V47" s="804"/>
      <c r="W47" s="462" t="e">
        <f>(S47-'Listas anteriores CML'!E43)/'Listas anteriores CML'!E43</f>
        <v>#DIV/0!</v>
      </c>
      <c r="X47" s="460">
        <f>IF(IFERROR((S47-Competencias!J47)/S47,"")=100%,"",IFERROR((S47-Competencias!J47)/S47,""))</f>
        <v>0.19415900486749593</v>
      </c>
      <c r="Y47" s="460" t="str">
        <f>IF(IFERROR((S47-Competencias!K47)/S47,"")=100%,"",IFERROR((S47-Competencias!K47)/S47,""))</f>
        <v/>
      </c>
      <c r="Z47" s="460" t="str">
        <f>IF(IFERROR((S47-Competencias!L47)/S47,"")=100%,"",IFERROR((S47-Competencias!L47)/S47,""))</f>
        <v/>
      </c>
      <c r="AA47" s="460" t="str">
        <f>IF(IFERROR((S47-Competencias!M47)/S47,"")=100%,"",IFERROR((S47-Competencias!M47)/S47,""))</f>
        <v/>
      </c>
      <c r="AB47" s="460">
        <f>IF(IFERROR((S47-Competencias!N47)/S47,"")=100%,"",IFERROR((S47-Competencias!N47)/S47,""))</f>
        <v>0.13466738777717685</v>
      </c>
      <c r="AC47" s="460" t="str">
        <f>IF(IFERROR((S47-Competencias!O47)/S47,"")=100%,"",IFERROR((S47-Competencias!O47)/S47,""))</f>
        <v/>
      </c>
      <c r="AD47" s="460" t="str">
        <f>IF(IFERROR((S47-Competencias!P47)/S47,"")=100%,"",IFERROR((S47-Competencias!P47)/S47,""))</f>
        <v/>
      </c>
      <c r="AE47" s="460" t="str">
        <f>IF(IFERROR((S47-Competencias!Q47)/S47,"")=100%,"",IFERROR((S47-Competencias!Q47)/S47,""))</f>
        <v/>
      </c>
      <c r="AF47" s="460" t="str">
        <f>IF(IFERROR((S47-Competencias!R47)/S47,"")=100%,"",IFERROR((S47-Competencias!R47)/S47,""))</f>
        <v/>
      </c>
      <c r="AG47" s="460">
        <f>IF(IFERROR((S47-Competencias!S47)/S47,"")=100%,"",IFERROR((S47-Competencias!S47)/S47,""))</f>
        <v>0.11157382368848026</v>
      </c>
      <c r="AH47" s="721">
        <f>IF(IFERROR((S47-Competencias!T47)/S47,"")=100%,"",IFERROR((S47-Competencias!T47)/S47,""))</f>
        <v>0.41049215792320171</v>
      </c>
      <c r="AJ47" s="884">
        <v>228</v>
      </c>
      <c r="AK47" s="485" t="s">
        <v>56</v>
      </c>
      <c r="AL47" s="911">
        <f t="shared" si="9"/>
        <v>13386.425339366517</v>
      </c>
      <c r="AM47" s="462" t="e">
        <f>IF(AL47=0,"",(AL47-'Listas anteriores May.'!R42)/'Listas anteriores May.'!R42)</f>
        <v>#DIV/0!</v>
      </c>
      <c r="AN47" s="1166">
        <f>IF(AL47=0,"",IF(ISERROR('L41.old'!AV41),"",(AL47-'L41.old'!AV41)/AL47))</f>
        <v>0.22959268523526236</v>
      </c>
      <c r="AO47" s="1164">
        <f>IF(AL47=0,"",IF(ISERROR('L40.old'!AG41),"",(AL47-'L40.old'!AG41)/AL47))</f>
        <v>0.21562330989724179</v>
      </c>
      <c r="AP47" s="1168">
        <v>0.2</v>
      </c>
      <c r="AQ47" s="460" t="str">
        <f>IF(IFERROR((AL47-Competencias!U47)/AL47,"")=100%,"",IFERROR((AL47-Competencias!U47)/AL47,""))</f>
        <v/>
      </c>
      <c r="AR47" s="721" t="str">
        <f>IF(IFERROR((AL47-Competencias!V47)/AL47,"")=100%,"",IFERROR((AL47-Competencias!V47)/AL47,""))</f>
        <v/>
      </c>
      <c r="AT47" s="884">
        <v>228</v>
      </c>
      <c r="AU47" s="2" t="s">
        <v>56</v>
      </c>
      <c r="AV47" s="1361">
        <v>10500</v>
      </c>
      <c r="AW47" s="161">
        <f>'L41.old'!AV41</f>
        <v>10313</v>
      </c>
      <c r="AX47" s="1452">
        <f t="shared" si="4"/>
        <v>1.780952380952381E-2</v>
      </c>
      <c r="AY47" s="1235">
        <f>(AV47-'L40.old'!AG41)/Clusters!AV47</f>
        <v>0</v>
      </c>
    </row>
    <row r="48" spans="1:51" x14ac:dyDescent="0.25">
      <c r="A48" s="852" t="s">
        <v>48</v>
      </c>
      <c r="B48" s="276">
        <v>216</v>
      </c>
      <c r="C48" s="189" t="s">
        <v>57</v>
      </c>
      <c r="D48" s="927">
        <f t="shared" si="5"/>
        <v>12660.633484162896</v>
      </c>
      <c r="E48" s="1132">
        <v>13990</v>
      </c>
      <c r="F48" s="966"/>
      <c r="G48" s="1248" t="e">
        <f>(E48-'Listas anteriores R'!E44)/'Listas anteriores R'!E44</f>
        <v>#DIV/0!</v>
      </c>
      <c r="H48" s="849">
        <f>IFERROR((D48-'L41.old'!AV42)/D48,"")</f>
        <v>0.35548248749106504</v>
      </c>
      <c r="I48" s="849">
        <f>IFERROR((D48-'L40.old'!AG42)/D48,"")</f>
        <v>0.29703359542530378</v>
      </c>
      <c r="J48" s="849">
        <f>IF(IFERROR((E48-Competencias!E48)/E48,"")=100%,"",IFERROR((E48-Competencias!E48)/E48,""))</f>
        <v>0.14939242315939957</v>
      </c>
      <c r="K48" s="842">
        <f>IF(IFERROR((E48-Competencias!F48)/E48,"")=100%,"",IFERROR((E48-Competencias!F48)/E48,""))</f>
        <v>0.22158684774839171</v>
      </c>
      <c r="L48" s="842" t="str">
        <f>IF(IFERROR((E48-Competencias!G48)/E48,"")=100%,"",IFERROR((E48-Competencias!G48)/E48,""))</f>
        <v/>
      </c>
      <c r="M48" s="850">
        <f>IF(IFERROR((E48-Competencias!H48)/E48,"")=100%,"",IFERROR((E48-Competencias!H48)/E48,""))</f>
        <v>6.4331665475339528E-3</v>
      </c>
      <c r="N48" s="851">
        <f>IF(IFERROR((E48-Competencias!I48)/E48,"")=100%,"",IFERROR((E48-Competencias!I48)/E48,""))</f>
        <v>-0.49749821300929237</v>
      </c>
      <c r="O48" s="814"/>
      <c r="P48" s="877">
        <v>216</v>
      </c>
      <c r="Q48" s="809" t="s">
        <v>57</v>
      </c>
      <c r="R48" s="146">
        <f t="shared" si="6"/>
        <v>12660.633484162896</v>
      </c>
      <c r="S48" s="871">
        <f t="shared" si="8"/>
        <v>13990</v>
      </c>
      <c r="T48" s="1308"/>
      <c r="U48" s="1308"/>
      <c r="V48" s="804"/>
      <c r="W48" s="462" t="e">
        <f>(S48-'Listas anteriores CML'!E44)/'Listas anteriores CML'!E44</f>
        <v>#DIV/0!</v>
      </c>
      <c r="X48" s="460">
        <f>IF(IFERROR((S48-Competencias!J48)/S48,"")=100%,"",IFERROR((S48-Competencias!J48)/S48,""))</f>
        <v>-3.6454610436025735E-2</v>
      </c>
      <c r="Y48" s="460">
        <f>IF(IFERROR((S48-Competencias!K48)/S48,"")=100%,"",IFERROR((S48-Competencias!K48)/S48,""))</f>
        <v>-0.2008577555396712</v>
      </c>
      <c r="Z48" s="460">
        <f>IF(IFERROR((S48-Competencias!L48)/S48,"")=100%,"",IFERROR((S48-Competencias!L48)/S48,""))</f>
        <v>-3.6454610436025735E-2</v>
      </c>
      <c r="AA48" s="460" t="str">
        <f>IF(IFERROR((S48-Competencias!M48)/S48,"")=100%,"",IFERROR((S48-Competencias!M48)/S48,""))</f>
        <v/>
      </c>
      <c r="AB48" s="460">
        <f>IF(IFERROR((S48-Competencias!N48)/S48,"")=100%,"",IFERROR((S48-Competencias!N48)/S48,""))</f>
        <v>0.29949964260185846</v>
      </c>
      <c r="AC48" s="460" t="str">
        <f>IF(IFERROR((S48-Competencias!O48)/S48,"")=100%,"",IFERROR((S48-Competencias!O48)/S48,""))</f>
        <v/>
      </c>
      <c r="AD48" s="460" t="str">
        <f>IF(IFERROR((S48-Competencias!P48)/S48,"")=100%,"",IFERROR((S48-Competencias!P48)/S48,""))</f>
        <v/>
      </c>
      <c r="AE48" s="460">
        <f>IF(IFERROR((S48-Competencias!Q48)/S48,"")=100%,"",IFERROR((S48-Competencias!Q48)/S48,""))</f>
        <v>-0.11501072194424589</v>
      </c>
      <c r="AF48" s="460" t="str">
        <f>IF(IFERROR((S48-Competencias!R48)/S48,"")=100%,"",IFERROR((S48-Competencias!R48)/S48,""))</f>
        <v/>
      </c>
      <c r="AG48" s="460">
        <f>IF(IFERROR((S48-Competencias!S48)/S48,"")=100%,"",IFERROR((S48-Competencias!S48)/S48,""))</f>
        <v>-6.4331665475339528E-4</v>
      </c>
      <c r="AH48" s="721">
        <f>IF(IFERROR((S48-Competencias!T48)/S48,"")=100%,"",IFERROR((S48-Competencias!T48)/S48,""))</f>
        <v>4.2172980700500358E-2</v>
      </c>
      <c r="AJ48" s="884">
        <v>216</v>
      </c>
      <c r="AK48" s="485" t="s">
        <v>57</v>
      </c>
      <c r="AL48" s="911">
        <f t="shared" si="9"/>
        <v>10128.506787330318</v>
      </c>
      <c r="AM48" s="462" t="e">
        <f>IF(AL48=0,"",(AL48-'Listas anteriores May.'!R43)/'Listas anteriores May.'!R43)</f>
        <v>#DIV/0!</v>
      </c>
      <c r="AN48" s="1166">
        <f>IF(AL48=0,"",IF(ISERROR('L41.old'!AV42),"",(AL48-'L41.old'!AV42)/AL48))</f>
        <v>0.19435310936383141</v>
      </c>
      <c r="AO48" s="1164">
        <f>IF(AL48=0,"",IF(ISERROR('L40.old'!AG42),"",(AL48-'L40.old'!AG42)/AL48))</f>
        <v>0.12129199428162983</v>
      </c>
      <c r="AP48" s="1168">
        <v>0.2</v>
      </c>
      <c r="AQ48" s="460" t="str">
        <f>IF(IFERROR((AL48-Competencias!U48)/AL48,"")=100%,"",IFERROR((AL48-Competencias!U48)/AL48,""))</f>
        <v/>
      </c>
      <c r="AR48" s="721" t="str">
        <f>IF(IFERROR((AL48-Competencias!V48)/AL48,"")=100%,"",IFERROR((AL48-Competencias!V48)/AL48,""))</f>
        <v/>
      </c>
      <c r="AT48" s="884">
        <v>216</v>
      </c>
      <c r="AU48" s="2" t="s">
        <v>57</v>
      </c>
      <c r="AV48" s="1361">
        <v>8400</v>
      </c>
      <c r="AW48" s="161">
        <f>'L41.old'!AV42</f>
        <v>8160</v>
      </c>
      <c r="AX48" s="1452">
        <f t="shared" si="4"/>
        <v>2.8571428571428571E-2</v>
      </c>
      <c r="AY48" s="1235">
        <f>(AV48-'L40.old'!AG42)/Clusters!AV48</f>
        <v>-5.9523809523809521E-2</v>
      </c>
    </row>
    <row r="49" spans="1:51" x14ac:dyDescent="0.25">
      <c r="A49" s="852" t="s">
        <v>48</v>
      </c>
      <c r="B49" s="276">
        <v>223</v>
      </c>
      <c r="C49" s="189" t="s">
        <v>58</v>
      </c>
      <c r="D49" s="927">
        <f t="shared" si="5"/>
        <v>13384.615384615385</v>
      </c>
      <c r="E49" s="1132">
        <v>14790</v>
      </c>
      <c r="F49" s="966"/>
      <c r="G49" s="1248" t="e">
        <f>(E49-'Listas anteriores R'!E45)/'Listas anteriores R'!E45</f>
        <v>#DIV/0!</v>
      </c>
      <c r="H49" s="849">
        <f>IFERROR((D49-'L41.old'!AV43)/D49,"")</f>
        <v>0.4542241379310345</v>
      </c>
      <c r="I49" s="849">
        <f>IFERROR((D49-'L40.old'!AG43)/D49,"")</f>
        <v>0.32758620689655171</v>
      </c>
      <c r="J49" s="849">
        <f>IF(IFERROR((E49-Competencias!E49)/E49,"")=100%,"",IFERROR((E49-Competencias!E49)/E49,""))</f>
        <v>-1.4198782961460446E-2</v>
      </c>
      <c r="K49" s="842">
        <f>IF(IFERROR((E49-Competencias!F49)/E49,"")=100%,"",IFERROR((E49-Competencias!F49)/E49,""))</f>
        <v>0.222447599729547</v>
      </c>
      <c r="L49" s="842" t="str">
        <f>IF(IFERROR((E49-Competencias!G49)/E49,"")=100%,"",IFERROR((E49-Competencias!G49)/E49,""))</f>
        <v/>
      </c>
      <c r="M49" s="850">
        <f>IF(IFERROR((E49-Competencias!H49)/E49,"")=100%,"",IFERROR((E49-Competencias!H49)/E49,""))</f>
        <v>6.0175794455713319E-2</v>
      </c>
      <c r="N49" s="851">
        <f>IF(IFERROR((E49-Competencias!I49)/E49,"")=100%,"",IFERROR((E49-Competencias!I49)/E49,""))</f>
        <v>-0.35767410412440837</v>
      </c>
      <c r="O49" s="814"/>
      <c r="P49" s="877">
        <v>223</v>
      </c>
      <c r="Q49" s="809" t="s">
        <v>58</v>
      </c>
      <c r="R49" s="146">
        <f t="shared" si="6"/>
        <v>13384.615384615385</v>
      </c>
      <c r="S49" s="871">
        <f t="shared" si="8"/>
        <v>14790</v>
      </c>
      <c r="T49" s="1308"/>
      <c r="U49" s="1308"/>
      <c r="V49" s="804"/>
      <c r="W49" s="462" t="e">
        <f>(S49-'Listas anteriores CML'!E45)/'Listas anteriores CML'!E45</f>
        <v>#DIV/0!</v>
      </c>
      <c r="X49" s="460">
        <f>IF(IFERROR((S49-Competencias!J49)/S49,"")=100%,"",IFERROR((S49-Competencias!J49)/S49,""))</f>
        <v>3.3130493576741041E-2</v>
      </c>
      <c r="Y49" s="460" t="str">
        <f>IF(IFERROR((S49-Competencias!K49)/S49,"")=100%,"",IFERROR((S49-Competencias!K49)/S49,""))</f>
        <v/>
      </c>
      <c r="Z49" s="460">
        <f>IF(IFERROR((S49-Competencias!L49)/S49,"")=100%,"",IFERROR((S49-Competencias!L49)/S49,""))</f>
        <v>8.7221095334685597E-2</v>
      </c>
      <c r="AA49" s="460" t="str">
        <f>IF(IFERROR((S49-Competencias!M49)/S49,"")=100%,"",IFERROR((S49-Competencias!M49)/S49,""))</f>
        <v/>
      </c>
      <c r="AB49" s="460">
        <f>IF(IFERROR((S49-Competencias!N49)/S49,"")=100%,"",IFERROR((S49-Competencias!N49)/S49,""))</f>
        <v>0.25625422582826235</v>
      </c>
      <c r="AC49" s="460" t="str">
        <f>IF(IFERROR((S49-Competencias!O49)/S49,"")=100%,"",IFERROR((S49-Competencias!O49)/S49,""))</f>
        <v/>
      </c>
      <c r="AD49" s="460" t="str">
        <f>IF(IFERROR((S49-Competencias!P49)/S49,"")=100%,"",IFERROR((S49-Competencias!P49)/S49,""))</f>
        <v/>
      </c>
      <c r="AE49" s="460" t="str">
        <f>IF(IFERROR((S49-Competencias!Q49)/S49,"")=100%,"",IFERROR((S49-Competencias!Q49)/S49,""))</f>
        <v/>
      </c>
      <c r="AF49" s="460" t="str">
        <f>IF(IFERROR((S49-Competencias!R49)/S49,"")=100%,"",IFERROR((S49-Competencias!R49)/S49,""))</f>
        <v/>
      </c>
      <c r="AG49" s="460" t="str">
        <f>IF(IFERROR((S49-Competencias!S49)/S49,"")=100%,"",IFERROR((S49-Competencias!S49)/S49,""))</f>
        <v/>
      </c>
      <c r="AH49" s="721">
        <f>IF(IFERROR((S49-Competencias!T49)/S49,"")=100%,"",IFERROR((S49-Competencias!T49)/S49,""))</f>
        <v>-4.8005409060175794E-2</v>
      </c>
      <c r="AJ49" s="884">
        <v>223</v>
      </c>
      <c r="AK49" s="485" t="s">
        <v>58</v>
      </c>
      <c r="AL49" s="911">
        <f t="shared" si="9"/>
        <v>10038.461538461539</v>
      </c>
      <c r="AM49" s="462" t="e">
        <f>IF(AL49=0,"",(AL49-'Listas anteriores May.'!R44)/'Listas anteriores May.'!R44)</f>
        <v>#DIV/0!</v>
      </c>
      <c r="AN49" s="1166">
        <f>IF(AL49=0,"",IF(ISERROR('L41.old'!AV43),"",(AL49-'L41.old'!AV43)/AL49))</f>
        <v>0.2722988505747127</v>
      </c>
      <c r="AO49" s="1164">
        <f>IF(AL49=0,"",IF(ISERROR('L40.old'!AG43),"",(AL49-'L40.old'!AG43)/AL49))</f>
        <v>0.10344827586206902</v>
      </c>
      <c r="AP49" s="1168">
        <v>0.25</v>
      </c>
      <c r="AQ49" s="460" t="str">
        <f>IF(IFERROR((AL49-Competencias!U49)/AL49,"")=100%,"",IFERROR((AL49-Competencias!U49)/AL49,""))</f>
        <v/>
      </c>
      <c r="AR49" s="721" t="str">
        <f>IF(IFERROR((AL49-Competencias!V49)/AL49,"")=100%,"",IFERROR((AL49-Competencias!V49)/AL49,""))</f>
        <v/>
      </c>
      <c r="AT49" s="884">
        <v>223</v>
      </c>
      <c r="AU49" s="2" t="s">
        <v>58</v>
      </c>
      <c r="AV49" s="1361">
        <v>8000</v>
      </c>
      <c r="AW49" s="161">
        <f>'L41.old'!AV43</f>
        <v>7305</v>
      </c>
      <c r="AX49" s="1452">
        <f t="shared" si="4"/>
        <v>8.6874999999999994E-2</v>
      </c>
      <c r="AY49" s="1235">
        <f>(AV49-'L40.old'!AG43)/Clusters!AV49</f>
        <v>-0.125</v>
      </c>
    </row>
    <row r="50" spans="1:51" x14ac:dyDescent="0.25">
      <c r="A50" s="852" t="s">
        <v>48</v>
      </c>
      <c r="B50" s="276">
        <v>241</v>
      </c>
      <c r="C50" s="189" t="s">
        <v>60</v>
      </c>
      <c r="D50" s="927">
        <f t="shared" si="5"/>
        <v>14470.588235294117</v>
      </c>
      <c r="E50" s="1132">
        <v>15990</v>
      </c>
      <c r="F50" s="966"/>
      <c r="G50" s="1248" t="e">
        <f>(E50-'Listas anteriores R'!E46)/'Listas anteriores R'!E46</f>
        <v>#DIV/0!</v>
      </c>
      <c r="H50" s="849">
        <f>IFERROR((D50-'L41.old'!AV44)/D50,"")</f>
        <v>0.50389024390243897</v>
      </c>
      <c r="I50" s="849">
        <f>IFERROR((D50-'L40.old'!AG44)/D50,"")</f>
        <v>0.32276422764227641</v>
      </c>
      <c r="J50" s="849">
        <f>IF(IFERROR((E50-Competencias!E50)/E50,"")=100%,"",IFERROR((E50-Competencias!E50)/E50,""))</f>
        <v>-8.8180112570356475E-2</v>
      </c>
      <c r="K50" s="842">
        <f>IF(IFERROR((E50-Competencias!F50)/E50,"")=100%,"",IFERROR((E50-Competencias!F50)/E50,""))</f>
        <v>3.0644152595372107E-2</v>
      </c>
      <c r="L50" s="842" t="str">
        <f>IF(IFERROR((E50-Competencias!G50)/E50,"")=100%,"",IFERROR((E50-Competencias!G50)/E50,""))</f>
        <v/>
      </c>
      <c r="M50" s="850" t="str">
        <f>IF(IFERROR((E50-Competencias!H50)/E50,"")=100%,"",IFERROR((E50-Competencias!H50)/E50,""))</f>
        <v/>
      </c>
      <c r="N50" s="851">
        <f>IF(IFERROR((E50-Competencias!I50)/E50,"")=100%,"",IFERROR((E50-Competencias!I50)/E50,""))</f>
        <v>-0.20012507817385866</v>
      </c>
      <c r="O50" s="814"/>
      <c r="P50" s="875">
        <v>241</v>
      </c>
      <c r="Q50" s="809" t="s">
        <v>60</v>
      </c>
      <c r="R50" s="146">
        <f t="shared" si="6"/>
        <v>14470.588235294117</v>
      </c>
      <c r="S50" s="871">
        <f t="shared" si="8"/>
        <v>15990</v>
      </c>
      <c r="T50" s="1308"/>
      <c r="U50" s="1308"/>
      <c r="V50" s="804"/>
      <c r="W50" s="462" t="e">
        <f>(S50-'Listas anteriores CML'!E46)/'Listas anteriores CML'!E46</f>
        <v>#DIV/0!</v>
      </c>
      <c r="X50" s="460">
        <f>IF(IFERROR((S50-Competencias!J50)/S50,"")=100%,"",IFERROR((S50-Competencias!J50)/S50,""))</f>
        <v>9.3183239524702935E-2</v>
      </c>
      <c r="Y50" s="460">
        <f>IF(IFERROR((S50-Competencias!K50)/S50,"")=100%,"",IFERROR((S50-Competencias!K50)/S50,""))</f>
        <v>-5.0656660412757973E-2</v>
      </c>
      <c r="Z50" s="460">
        <f>IF(IFERROR((S50-Competencias!L50)/S50,"")=100%,"",IFERROR((S50-Competencias!L50)/S50,""))</f>
        <v>3.0644152595372107E-2</v>
      </c>
      <c r="AA50" s="460" t="str">
        <f>IF(IFERROR((S50-Competencias!M50)/S50,"")=100%,"",IFERROR((S50-Competencias!M50)/S50,""))</f>
        <v/>
      </c>
      <c r="AB50" s="460">
        <f>IF(IFERROR((S50-Competencias!N50)/S50,"")=100%,"",IFERROR((S50-Competencias!N50)/S50,""))</f>
        <v>0.28080050031269543</v>
      </c>
      <c r="AC50" s="460" t="str">
        <f>IF(IFERROR((S50-Competencias!O50)/S50,"")=100%,"",IFERROR((S50-Competencias!O50)/S50,""))</f>
        <v/>
      </c>
      <c r="AD50" s="460" t="str">
        <f>IF(IFERROR((S50-Competencias!P50)/S50,"")=100%,"",IFERROR((S50-Competencias!P50)/S50,""))</f>
        <v/>
      </c>
      <c r="AE50" s="460">
        <f>IF(IFERROR((S50-Competencias!Q50)/S50,"")=100%,"",IFERROR((S50-Competencias!Q50)/S50,""))</f>
        <v>2.4452782989368354E-2</v>
      </c>
      <c r="AF50" s="460" t="str">
        <f>IF(IFERROR((S50-Competencias!R50)/S50,"")=100%,"",IFERROR((S50-Competencias!R50)/S50,""))</f>
        <v/>
      </c>
      <c r="AG50" s="460">
        <f>IF(IFERROR((S50-Competencias!S50)/S50,"")=100%,"",IFERROR((S50-Competencias!S50)/S50,""))</f>
        <v>-9.4371482176360225E-2</v>
      </c>
      <c r="AH50" s="721">
        <f>IF(IFERROR((S50-Competencias!T50)/S50,"")=100%,"",IFERROR((S50-Competencias!T50)/S50,""))</f>
        <v>-9.443402126328955E-2</v>
      </c>
      <c r="AJ50" s="884">
        <v>241</v>
      </c>
      <c r="AK50" s="485" t="s">
        <v>60</v>
      </c>
      <c r="AL50" s="911">
        <f t="shared" si="9"/>
        <v>8971.7647058823532</v>
      </c>
      <c r="AM50" s="462" t="e">
        <f>IF(AL50=0,"",(AL50-'Listas anteriores May.'!R45)/'Listas anteriores May.'!R45)</f>
        <v>#DIV/0!</v>
      </c>
      <c r="AN50" s="1166">
        <f>IF(AL50=0,"",IF(ISERROR('L41.old'!AV44),"",(AL50-'L41.old'!AV44)/AL50))</f>
        <v>0.19982297403619198</v>
      </c>
      <c r="AO50" s="1164">
        <f>IF(AL50=0,"",IF(ISERROR('L40.old'!AG44),"",(AL50-'L40.old'!AG44)/AL50))</f>
        <v>-9.2315761867296064E-2</v>
      </c>
      <c r="AP50" s="1168">
        <v>0.38</v>
      </c>
      <c r="AQ50" s="460" t="str">
        <f>IF(IFERROR((AL50-Competencias!U50)/AL50,"")=100%,"",IFERROR((AL50-Competencias!U50)/AL50,""))</f>
        <v/>
      </c>
      <c r="AR50" s="721" t="str">
        <f>IF(IFERROR((AL50-Competencias!V50)/AL50,"")=100%,"",IFERROR((AL50-Competencias!V50)/AL50,""))</f>
        <v/>
      </c>
      <c r="AT50" s="884">
        <v>241</v>
      </c>
      <c r="AU50" s="2" t="s">
        <v>60</v>
      </c>
      <c r="AV50" s="1361">
        <v>7500</v>
      </c>
      <c r="AW50" s="161">
        <f>'L41.old'!AV44</f>
        <v>7179</v>
      </c>
      <c r="AX50" s="1452">
        <f t="shared" si="4"/>
        <v>4.2799999999999998E-2</v>
      </c>
      <c r="AY50" s="1235">
        <f>(AV50-'L40.old'!AG44)/Clusters!AV50</f>
        <v>-0.30666666666666664</v>
      </c>
    </row>
    <row r="51" spans="1:51" x14ac:dyDescent="0.25">
      <c r="A51" s="852" t="s">
        <v>48</v>
      </c>
      <c r="B51" s="276">
        <v>245</v>
      </c>
      <c r="C51" s="189" t="s">
        <v>62</v>
      </c>
      <c r="D51" s="927">
        <f t="shared" si="5"/>
        <v>12117.64705882353</v>
      </c>
      <c r="E51" s="1132">
        <v>13390</v>
      </c>
      <c r="F51" s="966"/>
      <c r="G51" s="1248" t="e">
        <f>(E51-'Listas anteriores R'!E47)/'Listas anteriores R'!E47</f>
        <v>#DIV/0!</v>
      </c>
      <c r="H51" s="849">
        <f>IFERROR((D51-'L41.old'!AV45)/D51,"")</f>
        <v>0.43429611650485439</v>
      </c>
      <c r="I51" s="849">
        <f>IFERROR((D51-'L40.old'!AG45)/D51,"")</f>
        <v>0.19126213592233013</v>
      </c>
      <c r="J51" s="849">
        <f>IF(IFERROR((E51-Competencias!E51)/E51,"")=100%,"",IFERROR((E51-Competencias!E51)/E51,""))</f>
        <v>-5.3024645257654969E-2</v>
      </c>
      <c r="K51" s="842">
        <f>IF(IFERROR((E51-Competencias!F51)/E51,"")=100%,"",IFERROR((E51-Competencias!F51)/E51,""))</f>
        <v>8.2150858849887973E-2</v>
      </c>
      <c r="L51" s="842" t="str">
        <f>IF(IFERROR((E51-Competencias!G51)/E51,"")=100%,"",IFERROR((E51-Competencias!G51)/E51,""))</f>
        <v/>
      </c>
      <c r="M51" s="850" t="str">
        <f>IF(IFERROR((E51-Competencias!H51)/E51,"")=100%,"",IFERROR((E51-Competencias!H51)/E51,""))</f>
        <v/>
      </c>
      <c r="N51" s="851">
        <f>IF(IFERROR((E51-Competencias!I51)/E51,"")=100%,"",IFERROR((E51-Competencias!I51)/E51,""))</f>
        <v>-0.26587005227781929</v>
      </c>
      <c r="O51" s="814"/>
      <c r="P51" s="877">
        <v>245</v>
      </c>
      <c r="Q51" s="809" t="s">
        <v>62</v>
      </c>
      <c r="R51" s="146">
        <f t="shared" si="6"/>
        <v>12117.64705882353</v>
      </c>
      <c r="S51" s="871">
        <f t="shared" si="8"/>
        <v>13390</v>
      </c>
      <c r="T51" s="1308"/>
      <c r="U51" s="1308"/>
      <c r="V51" s="804"/>
      <c r="W51" s="462" t="e">
        <f>(S51-'Listas anteriores CML'!E47)/'Listas anteriores CML'!E47</f>
        <v>#DIV/0!</v>
      </c>
      <c r="X51" s="460">
        <f>IF(IFERROR((S51-Competencias!J51)/S51,"")=100%,"",IFERROR((S51-Competencias!J51)/S51,""))</f>
        <v>3.6594473487677373E-2</v>
      </c>
      <c r="Y51" s="460">
        <f>IF(IFERROR((S51-Competencias!K51)/S51,"")=100%,"",IFERROR((S51-Competencias!K51)/S51,""))</f>
        <v>-0.18745332337565349</v>
      </c>
      <c r="Z51" s="460">
        <f>IF(IFERROR((S51-Competencias!L51)/S51,"")=100%,"",IFERROR((S51-Competencias!L51)/S51,""))</f>
        <v>-8.215085884988798E-3</v>
      </c>
      <c r="AA51" s="460" t="str">
        <f>IF(IFERROR((S51-Competencias!M51)/S51,"")=100%,"",IFERROR((S51-Competencias!M51)/S51,""))</f>
        <v/>
      </c>
      <c r="AB51" s="460">
        <f>IF(IFERROR((S51-Competencias!N51)/S51,"")=100%,"",IFERROR((S51-Competencias!N51)/S51,""))</f>
        <v>0.29051530993278568</v>
      </c>
      <c r="AC51" s="460" t="str">
        <f>IF(IFERROR((S51-Competencias!O51)/S51,"")=100%,"",IFERROR((S51-Competencias!O51)/S51,""))</f>
        <v/>
      </c>
      <c r="AD51" s="460" t="str">
        <f>IF(IFERROR((S51-Competencias!P51)/S51,"")=100%,"",IFERROR((S51-Competencias!P51)/S51,""))</f>
        <v/>
      </c>
      <c r="AE51" s="460" t="str">
        <f>IF(IFERROR((S51-Competencias!Q51)/S51,"")=100%,"",IFERROR((S51-Competencias!Q51)/S51,""))</f>
        <v/>
      </c>
      <c r="AF51" s="460">
        <f>IF(IFERROR((S51-Competencias!R51)/S51,"")=100%,"",IFERROR((S51-Competencias!R51)/S51,""))</f>
        <v>3.6601941747572843E-2</v>
      </c>
      <c r="AG51" s="460">
        <f>IF(IFERROR((S51-Competencias!S51)/S51,"")=100%,"",IFERROR((S51-Competencias!S51)/S51,""))</f>
        <v>-4.5481702763256159E-2</v>
      </c>
      <c r="AH51" s="721" t="str">
        <f>IF(IFERROR((S51-Competencias!T51)/S51,"")=100%,"",IFERROR((S51-Competencias!T51)/S51,""))</f>
        <v/>
      </c>
      <c r="AJ51" s="884">
        <v>245</v>
      </c>
      <c r="AK51" s="485" t="s">
        <v>62</v>
      </c>
      <c r="AL51" s="911">
        <f t="shared" si="9"/>
        <v>9088.2352941176468</v>
      </c>
      <c r="AM51" s="462" t="e">
        <f>IF(AL51=0,"",(AL51-'Listas anteriores May.'!R46)/'Listas anteriores May.'!R46)</f>
        <v>#DIV/0!</v>
      </c>
      <c r="AN51" s="1166">
        <f>IF(AL51=0,"",IF(ISERROR('L41.old'!AV45),"",(AL51-'L41.old'!AV45)/AL51))</f>
        <v>0.2457281553398058</v>
      </c>
      <c r="AO51" s="1164">
        <f>IF(AL51=0,"",IF(ISERROR('L40.old'!AG45),"",(AL51-'L40.old'!AG45)/AL51))</f>
        <v>-7.8317152103559898E-2</v>
      </c>
      <c r="AP51" s="1168">
        <v>0.25</v>
      </c>
      <c r="AQ51" s="460" t="str">
        <f>IF(IFERROR((AL51-Competencias!U51)/AL51,"")=100%,"",IFERROR((AL51-Competencias!U51)/AL51,""))</f>
        <v/>
      </c>
      <c r="AR51" s="721" t="str">
        <f>IF(IFERROR((AL51-Competencias!V51)/AL51,"")=100%,"",IFERROR((AL51-Competencias!V51)/AL51,""))</f>
        <v/>
      </c>
      <c r="AT51" s="884">
        <v>245</v>
      </c>
      <c r="AU51" s="2" t="s">
        <v>62</v>
      </c>
      <c r="AV51" s="1361">
        <v>7500</v>
      </c>
      <c r="AW51" s="161">
        <f>'L41.old'!AV45</f>
        <v>6855</v>
      </c>
      <c r="AX51" s="1452">
        <f t="shared" si="4"/>
        <v>8.5999999999999993E-2</v>
      </c>
      <c r="AY51" s="1235">
        <f>(AV51-'L40.old'!AG45)/Clusters!AV51</f>
        <v>-0.30666666666666664</v>
      </c>
    </row>
    <row r="52" spans="1:51" x14ac:dyDescent="0.25">
      <c r="A52" s="852" t="s">
        <v>48</v>
      </c>
      <c r="B52" s="276">
        <v>246</v>
      </c>
      <c r="C52" s="189" t="s">
        <v>64</v>
      </c>
      <c r="D52" s="927">
        <f t="shared" si="5"/>
        <v>12932.12669683258</v>
      </c>
      <c r="E52" s="1132">
        <v>14290</v>
      </c>
      <c r="F52" s="966"/>
      <c r="G52" s="1248" t="e">
        <f>(E52-'Listas anteriores R'!E48)/'Listas anteriores R'!E48</f>
        <v>#DIV/0!</v>
      </c>
      <c r="H52" s="849">
        <f>IFERROR((D52-'L41.old'!AV46)/D52,"")</f>
        <v>0.364760321903429</v>
      </c>
      <c r="I52" s="849">
        <f>IFERROR((D52-'L40.old'!AG46)/D52,"")</f>
        <v>0.32725682295311409</v>
      </c>
      <c r="J52" s="849" t="str">
        <f>IF(IFERROR((E52-Competencias!E52)/E52,"")=100%,"",IFERROR((E52-Competencias!E52)/E52,""))</f>
        <v/>
      </c>
      <c r="K52" s="842">
        <f>IF(IFERROR((E52-Competencias!F52)/E52,"")=100%,"",IFERROR((E52-Competencias!F52)/E52,""))</f>
        <v>9.0342897130860744E-2</v>
      </c>
      <c r="L52" s="842" t="str">
        <f>IF(IFERROR((E52-Competencias!G52)/E52,"")=100%,"",IFERROR((E52-Competencias!G52)/E52,""))</f>
        <v/>
      </c>
      <c r="M52" s="850" t="str">
        <f>IF(IFERROR((E52-Competencias!H52)/E52,"")=100%,"",IFERROR((E52-Competencias!H52)/E52,""))</f>
        <v/>
      </c>
      <c r="N52" s="851">
        <f>IF(IFERROR((E52-Competencias!I52)/E52,"")=100%,"",IFERROR((E52-Competencias!I52)/E52,""))</f>
        <v>-0.21903428971308608</v>
      </c>
      <c r="O52" s="814"/>
      <c r="P52" s="877">
        <v>246</v>
      </c>
      <c r="Q52" s="809" t="s">
        <v>64</v>
      </c>
      <c r="R52" s="146">
        <f t="shared" si="6"/>
        <v>12932.12669683258</v>
      </c>
      <c r="S52" s="871">
        <f t="shared" si="8"/>
        <v>14290</v>
      </c>
      <c r="T52" s="1308"/>
      <c r="U52" s="1308"/>
      <c r="V52" s="804"/>
      <c r="W52" s="462" t="e">
        <f>(S52-'Listas anteriores CML'!E48)/'Listas anteriores CML'!E48</f>
        <v>#DIV/0!</v>
      </c>
      <c r="X52" s="460">
        <f>IF(IFERROR((S52-Competencias!J52)/S52,"")=100%,"",IFERROR((S52-Competencias!J52)/S52,""))</f>
        <v>9.7270818754373684E-2</v>
      </c>
      <c r="Y52" s="460">
        <f>IF(IFERROR((S52-Competencias!K52)/S52,"")=100%,"",IFERROR((S52-Competencias!K52)/S52,""))</f>
        <v>-0.17564730580825752</v>
      </c>
      <c r="Z52" s="460">
        <f>IF(IFERROR((S52-Competencias!L52)/S52,"")=100%,"",IFERROR((S52-Competencias!L52)/S52,""))</f>
        <v>5.5283414975507345E-2</v>
      </c>
      <c r="AA52" s="460" t="str">
        <f>IF(IFERROR((S52-Competencias!M52)/S52,"")=100%,"",IFERROR((S52-Competencias!M52)/S52,""))</f>
        <v/>
      </c>
      <c r="AB52" s="460">
        <f>IF(IFERROR((S52-Competencias!N52)/S52,"")=100%,"",IFERROR((S52-Competencias!N52)/S52,""))</f>
        <v>0.25822253324002797</v>
      </c>
      <c r="AC52" s="460" t="str">
        <f>IF(IFERROR((S52-Competencias!O52)/S52,"")=100%,"",IFERROR((S52-Competencias!O52)/S52,""))</f>
        <v/>
      </c>
      <c r="AD52" s="460" t="str">
        <f>IF(IFERROR((S52-Competencias!P52)/S52,"")=100%,"",IFERROR((S52-Competencias!P52)/S52,""))</f>
        <v/>
      </c>
      <c r="AE52" s="460" t="str">
        <f>IF(IFERROR((S52-Competencias!Q52)/S52,"")=100%,"",IFERROR((S52-Competencias!Q52)/S52,""))</f>
        <v/>
      </c>
      <c r="AF52" s="460" t="str">
        <f>IF(IFERROR((S52-Competencias!R52)/S52,"")=100%,"",IFERROR((S52-Competencias!R52)/S52,""))</f>
        <v/>
      </c>
      <c r="AG52" s="460" t="str">
        <f>IF(IFERROR((S52-Competencias!S52)/S52,"")=100%,"",IFERROR((S52-Competencias!S52)/S52,""))</f>
        <v/>
      </c>
      <c r="AH52" s="721">
        <f>IF(IFERROR((S52-Competencias!T52)/S52,"")=100%,"",IFERROR((S52-Competencias!T52)/S52,""))</f>
        <v>9.0972708187543744E-2</v>
      </c>
      <c r="AI52" s="814"/>
      <c r="AJ52" s="884">
        <v>246</v>
      </c>
      <c r="AK52" s="485" t="s">
        <v>64</v>
      </c>
      <c r="AL52" s="911">
        <f t="shared" si="9"/>
        <v>10087.058823529413</v>
      </c>
      <c r="AM52" s="462" t="e">
        <f>IF(AL52=0,"",(AL52-'Listas anteriores May.'!R47)/'Listas anteriores May.'!R47)</f>
        <v>#DIV/0!</v>
      </c>
      <c r="AN52" s="1166">
        <f>IF(AL52=0,"",IF(ISERROR('L41.old'!AV46),"",(AL52-'L41.old'!AV46)/AL52))</f>
        <v>0.18559015628644746</v>
      </c>
      <c r="AO52" s="1164">
        <f>IF(AL52=0,"",IF(ISERROR('L40.old'!AG46),"",(AL52-'L40.old'!AG46)/AL52))</f>
        <v>0.13750874737578733</v>
      </c>
      <c r="AP52" s="1168">
        <v>0.22</v>
      </c>
      <c r="AQ52" s="460" t="str">
        <f>IF(IFERROR((AL52-Competencias!U52)/AL52,"")=100%,"",IFERROR((AL52-Competencias!U52)/AL52,""))</f>
        <v/>
      </c>
      <c r="AR52" s="721" t="str">
        <f>IF(IFERROR((AL52-Competencias!V52)/AL52,"")=100%,"",IFERROR((AL52-Competencias!V52)/AL52,""))</f>
        <v/>
      </c>
      <c r="AT52" s="884">
        <v>246</v>
      </c>
      <c r="AU52" s="2" t="s">
        <v>64</v>
      </c>
      <c r="AV52" s="1361">
        <v>8200</v>
      </c>
      <c r="AW52" s="161">
        <f>'L41.old'!AV46</f>
        <v>8215</v>
      </c>
      <c r="AX52" s="1452">
        <f t="shared" si="4"/>
        <v>-1.8292682926829269E-3</v>
      </c>
      <c r="AY52" s="1235">
        <f>(AV52-'L40.old'!AG46)/Clusters!AV52</f>
        <v>-6.097560975609756E-2</v>
      </c>
    </row>
    <row r="53" spans="1:51" x14ac:dyDescent="0.25">
      <c r="A53" s="852" t="s">
        <v>48</v>
      </c>
      <c r="B53" s="276">
        <v>251</v>
      </c>
      <c r="C53" s="189" t="s">
        <v>66</v>
      </c>
      <c r="D53" s="927">
        <f t="shared" si="5"/>
        <v>10579.185520361991</v>
      </c>
      <c r="E53" s="1132">
        <v>11690</v>
      </c>
      <c r="F53" s="966"/>
      <c r="G53" s="1248" t="e">
        <f>(E53-'Listas anteriores R'!E49)/'Listas anteriores R'!E49</f>
        <v>#DIV/0!</v>
      </c>
      <c r="H53" s="849">
        <f>IFERROR((D53-'L41.old'!AV47)/D53,"")</f>
        <v>0.38331736526946109</v>
      </c>
      <c r="I53" s="849">
        <f>IFERROR((D53-'L40.old'!AG47)/D53,"")</f>
        <v>0.20598802395209578</v>
      </c>
      <c r="J53" s="849">
        <f>IF(IFERROR((E53-Competencias!E53)/E53,"")=100%,"",IFERROR((E53-Competencias!E53)/E53,""))</f>
        <v>-0.20615911035072712</v>
      </c>
      <c r="K53" s="842">
        <f>IF(IFERROR((E53-Competencias!F53)/E53,"")=100%,"",IFERROR((E53-Competencias!F53)/E53,""))</f>
        <v>-5.1325919589392643E-2</v>
      </c>
      <c r="L53" s="842" t="str">
        <f>IF(IFERROR((E53-Competencias!G53)/E53,"")=100%,"",IFERROR((E53-Competencias!G53)/E53,""))</f>
        <v/>
      </c>
      <c r="M53" s="850" t="str">
        <f>IF(IFERROR((E53-Competencias!H53)/E53,"")=100%,"",IFERROR((E53-Competencias!H53)/E53,""))</f>
        <v/>
      </c>
      <c r="N53" s="851">
        <f>IF(IFERROR((E53-Competencias!I53)/E53,"")=100%,"",IFERROR((E53-Competencias!I53)/E53,""))</f>
        <v>-0.38066723695466209</v>
      </c>
      <c r="O53" s="814"/>
      <c r="P53" s="877">
        <v>251</v>
      </c>
      <c r="Q53" s="809" t="s">
        <v>66</v>
      </c>
      <c r="R53" s="146">
        <f t="shared" si="6"/>
        <v>10579.185520361991</v>
      </c>
      <c r="S53" s="871">
        <f t="shared" si="8"/>
        <v>11690</v>
      </c>
      <c r="T53" s="1308"/>
      <c r="U53" s="1308"/>
      <c r="V53" s="804"/>
      <c r="W53" s="462" t="e">
        <f>(S53-'Listas anteriores CML'!E49)/'Listas anteriores CML'!E49</f>
        <v>#DIV/0!</v>
      </c>
      <c r="X53" s="460">
        <f>IF(IFERROR((S53-Competencias!J53)/S53,"")=100%,"",IFERROR((S53-Competencias!J53)/S53,""))</f>
        <v>-0.10350727117194183</v>
      </c>
      <c r="Y53" s="460">
        <f>IF(IFERROR((S53-Competencias!K53)/S53,"")=100%,"",IFERROR((S53-Competencias!K53)/S53,""))</f>
        <v>-0.36013686911890502</v>
      </c>
      <c r="Z53" s="460">
        <f>IF(IFERROR((S53-Competencias!L53)/S53,"")=100%,"",IFERROR((S53-Competencias!L53)/S53,""))</f>
        <v>-0.15483319076133448</v>
      </c>
      <c r="AA53" s="460" t="str">
        <f>IF(IFERROR((S53-Competencias!M53)/S53,"")=100%,"",IFERROR((S53-Competencias!M53)/S53,""))</f>
        <v/>
      </c>
      <c r="AB53" s="460">
        <f>IF(IFERROR((S53-Competencias!N53)/S53,"")=100%,"",IFERROR((S53-Competencias!N53)/S53,""))</f>
        <v>5.9024807527801537E-2</v>
      </c>
      <c r="AC53" s="460" t="str">
        <f>IF(IFERROR((S53-Competencias!O53)/S53,"")=100%,"",IFERROR((S53-Competencias!O53)/S53,""))</f>
        <v/>
      </c>
      <c r="AD53" s="460" t="str">
        <f>IF(IFERROR((S53-Competencias!P53)/S53,"")=100%,"",IFERROR((S53-Competencias!P53)/S53,""))</f>
        <v/>
      </c>
      <c r="AE53" s="460" t="str">
        <f>IF(IFERROR((S53-Competencias!Q53)/S53,"")=100%,"",IFERROR((S53-Competencias!Q53)/S53,""))</f>
        <v/>
      </c>
      <c r="AF53" s="460" t="str">
        <f>IF(IFERROR((S53-Competencias!R53)/S53,"")=100%,"",IFERROR((S53-Competencias!R53)/S53,""))</f>
        <v/>
      </c>
      <c r="AG53" s="460">
        <f>IF(IFERROR((S53-Competencias!S53)/S53,"")=100%,"",IFERROR((S53-Competencias!S53)/S53,""))</f>
        <v>-0.18041060735671513</v>
      </c>
      <c r="AH53" s="721">
        <f>IF(IFERROR((S53-Competencias!T53)/S53,"")=100%,"",IFERROR((S53-Competencias!T53)/S53,""))</f>
        <v>-0.34302822925577414</v>
      </c>
      <c r="AJ53" s="884">
        <v>251</v>
      </c>
      <c r="AK53" s="485" t="s">
        <v>66</v>
      </c>
      <c r="AL53" s="911">
        <f t="shared" si="9"/>
        <v>10579.185520361991</v>
      </c>
      <c r="AM53" s="462" t="e">
        <f>IF(AL53=0,"",(AL53-'Listas anteriores May.'!R48)/'Listas anteriores May.'!R48)</f>
        <v>#DIV/0!</v>
      </c>
      <c r="AN53" s="1166">
        <f>IF(AL53=0,"",IF(ISERROR('L41.old'!AV47),"",(AL53-'L41.old'!AV47)/AL53))</f>
        <v>0.38331736526946109</v>
      </c>
      <c r="AO53" s="1164">
        <f>IF(AL53=0,"",IF(ISERROR('L40.old'!AG47),"",(AL53-'L40.old'!AG47)/AL53))</f>
        <v>0.20598802395209578</v>
      </c>
      <c r="AP53" s="1168">
        <v>0</v>
      </c>
      <c r="AQ53" s="460" t="str">
        <f>IF(IFERROR((AL53-Competencias!U53)/AL53,"")=100%,"",IFERROR((AL53-Competencias!U53)/AL53,""))</f>
        <v/>
      </c>
      <c r="AR53" s="721" t="str">
        <f>IF(IFERROR((AL53-Competencias!V53)/AL53,"")=100%,"",IFERROR((AL53-Competencias!V53)/AL53,""))</f>
        <v/>
      </c>
      <c r="AT53" s="884">
        <v>251</v>
      </c>
      <c r="AU53" s="2" t="s">
        <v>66</v>
      </c>
      <c r="AV53" s="1361">
        <v>8000</v>
      </c>
      <c r="AW53" s="161">
        <f>'L41.old'!AV47</f>
        <v>6524</v>
      </c>
      <c r="AX53" s="1452">
        <f t="shared" si="4"/>
        <v>0.1845</v>
      </c>
      <c r="AY53" s="1235">
        <f>(AV53-'L40.old'!AG47)/Clusters!AV53</f>
        <v>-0.05</v>
      </c>
    </row>
    <row r="54" spans="1:51" x14ac:dyDescent="0.25">
      <c r="A54" s="852" t="s">
        <v>48</v>
      </c>
      <c r="B54" s="276">
        <v>632</v>
      </c>
      <c r="C54" s="189" t="s">
        <v>68</v>
      </c>
      <c r="D54" s="927">
        <f t="shared" si="5"/>
        <v>11212.669683257918</v>
      </c>
      <c r="E54" s="1132">
        <v>12390</v>
      </c>
      <c r="F54" s="966"/>
      <c r="G54" s="1248" t="e">
        <f>(E54-'Listas anteriores R'!E50)/'Listas anteriores R'!E50</f>
        <v>#DIV/0!</v>
      </c>
      <c r="H54" s="849">
        <f>IFERROR((D54-'L41.old'!AV48)/D54,"")</f>
        <v>0.34850484261501208</v>
      </c>
      <c r="I54" s="849">
        <f>IFERROR((D54-'L40.old'!AG48)/D54,"")</f>
        <v>0.28652138821630346</v>
      </c>
      <c r="J54" s="849">
        <f>IF(IFERROR((E54-Competencias!E54)/E54,"")=100%,"",IFERROR((E54-Competencias!E54)/E54,""))</f>
        <v>0.12832929782082325</v>
      </c>
      <c r="K54" s="842">
        <f>IF(IFERROR((E54-Competencias!F54)/E54,"")=100%,"",IFERROR((E54-Competencias!F54)/E54,""))</f>
        <v>0.15657788539144471</v>
      </c>
      <c r="L54" s="842" t="str">
        <f>IF(IFERROR((E54-Competencias!G54)/E54,"")=100%,"",IFERROR((E54-Competencias!G54)/E54,""))</f>
        <v/>
      </c>
      <c r="M54" s="850">
        <f>IF(IFERROR((E54-Competencias!H54)/E54,"")=100%,"",IFERROR((E54-Competencias!H54)/E54,""))</f>
        <v>0.11218724778046812</v>
      </c>
      <c r="N54" s="851" t="str">
        <f>IF(IFERROR((E54-Competencias!I54)/E54,"")=100%,"",IFERROR((E54-Competencias!I54)/E54,""))</f>
        <v/>
      </c>
      <c r="O54" s="814"/>
      <c r="P54" s="877">
        <v>632</v>
      </c>
      <c r="Q54" s="809" t="s">
        <v>68</v>
      </c>
      <c r="R54" s="146">
        <f t="shared" si="6"/>
        <v>11212.669683257918</v>
      </c>
      <c r="S54" s="871">
        <f t="shared" si="8"/>
        <v>12390</v>
      </c>
      <c r="T54" s="1308"/>
      <c r="U54" s="1308"/>
      <c r="V54" s="804"/>
      <c r="W54" s="462" t="e">
        <f>(S54-'Listas anteriores CML'!E50)/'Listas anteriores CML'!E50</f>
        <v>#DIV/0!</v>
      </c>
      <c r="X54" s="460">
        <f>IF(IFERROR((S54-Competencias!J54)/S54,"")=100%,"",IFERROR((S54-Competencias!J54)/S54,""))</f>
        <v>3.954802259887006E-2</v>
      </c>
      <c r="Y54" s="460">
        <f>IF(IFERROR((S54-Competencias!K54)/S54,"")=100%,"",IFERROR((S54-Competencias!K54)/S54,""))</f>
        <v>-1.6949152542372881E-2</v>
      </c>
      <c r="Z54" s="460" t="str">
        <f>IF(IFERROR((S54-Competencias!L54)/S54,"")=100%,"",IFERROR((S54-Competencias!L54)/S54,""))</f>
        <v/>
      </c>
      <c r="AA54" s="460" t="str">
        <f>IF(IFERROR((S54-Competencias!M54)/S54,"")=100%,"",IFERROR((S54-Competencias!M54)/S54,""))</f>
        <v/>
      </c>
      <c r="AB54" s="460">
        <f>IF(IFERROR((S54-Competencias!N54)/S54,"")=100%,"",IFERROR((S54-Competencias!N54)/S54,""))</f>
        <v>0.15254237288135594</v>
      </c>
      <c r="AC54" s="460" t="str">
        <f>IF(IFERROR((S54-Competencias!O54)/S54,"")=100%,"",IFERROR((S54-Competencias!O54)/S54,""))</f>
        <v/>
      </c>
      <c r="AD54" s="460" t="str">
        <f>IF(IFERROR((S54-Competencias!P54)/S54,"")=100%,"",IFERROR((S54-Competencias!P54)/S54,""))</f>
        <v/>
      </c>
      <c r="AE54" s="460">
        <f>IF(IFERROR((S54-Competencias!Q54)/S54,"")=100%,"",IFERROR((S54-Competencias!Q54)/S54,""))</f>
        <v>-4.9152542372881358E-2</v>
      </c>
      <c r="AF54" s="460">
        <f>IF(IFERROR((S54-Competencias!R54)/S54,"")=100%,"",IFERROR((S54-Competencias!R54)/S54,""))</f>
        <v>0.19297820823244552</v>
      </c>
      <c r="AG54" s="460" t="str">
        <f>IF(IFERROR((S54-Competencias!S54)/S54,"")=100%,"",IFERROR((S54-Competencias!S54)/S54,""))</f>
        <v/>
      </c>
      <c r="AH54" s="721" t="str">
        <f>IF(IFERROR((S54-Competencias!T54)/S54,"")=100%,"",IFERROR((S54-Competencias!T54)/S54,""))</f>
        <v/>
      </c>
      <c r="AJ54" s="884">
        <v>632</v>
      </c>
      <c r="AK54" s="485" t="s">
        <v>68</v>
      </c>
      <c r="AL54" s="911">
        <f t="shared" si="9"/>
        <v>9530.7692307692305</v>
      </c>
      <c r="AM54" s="462" t="e">
        <f>IF(AL54=0,"",(AL54-'Listas anteriores May.'!R49)/'Listas anteriores May.'!R49)</f>
        <v>#DIV/0!</v>
      </c>
      <c r="AN54" s="1166">
        <f>IF(AL54=0,"",IF(ISERROR('L41.old'!AV48),"",(AL54-'L41.old'!AV48)/AL54))</f>
        <v>0.23353510895883775</v>
      </c>
      <c r="AO54" s="1164">
        <f>IF(AL54=0,"",IF(ISERROR('L40.old'!AG48),"",(AL54-'L40.old'!AG48)/AL54))</f>
        <v>0.16061339790153348</v>
      </c>
      <c r="AP54" s="1168">
        <v>0.15</v>
      </c>
      <c r="AQ54" s="460" t="str">
        <f>IF(IFERROR((AL54-Competencias!U54)/AL54,"")=100%,"",IFERROR((AL54-Competencias!U54)/AL54,""))</f>
        <v/>
      </c>
      <c r="AR54" s="721" t="str">
        <f>IF(IFERROR((AL54-Competencias!V54)/AL54,"")=100%,"",IFERROR((AL54-Competencias!V54)/AL54,""))</f>
        <v/>
      </c>
      <c r="AT54" s="884">
        <v>632</v>
      </c>
      <c r="AU54" s="2" t="s">
        <v>68</v>
      </c>
      <c r="AV54" s="1361">
        <v>7300</v>
      </c>
      <c r="AW54" s="161">
        <f>'L41.old'!AV48</f>
        <v>7305</v>
      </c>
      <c r="AX54" s="1452">
        <f>(AV54-AW54)/AV54</f>
        <v>-6.8493150684931507E-4</v>
      </c>
      <c r="AY54" s="1235">
        <f>(AV54-'L40.old'!AG48)/Clusters!AV54</f>
        <v>-9.5890410958904104E-2</v>
      </c>
    </row>
    <row r="55" spans="1:51" x14ac:dyDescent="0.25">
      <c r="A55" s="852" t="s">
        <v>48</v>
      </c>
      <c r="B55" s="276">
        <v>286</v>
      </c>
      <c r="C55" s="189" t="s">
        <v>69</v>
      </c>
      <c r="D55" s="927">
        <f t="shared" si="5"/>
        <v>9048.8687782805428</v>
      </c>
      <c r="E55" s="1132">
        <v>9999</v>
      </c>
      <c r="F55" s="966"/>
      <c r="G55" s="1248" t="e">
        <f>(E55-'Listas anteriores R'!E51)/'Listas anteriores R'!E51</f>
        <v>#DIV/0!</v>
      </c>
      <c r="H55" s="849">
        <f>IFERROR((D55-'L41.old'!AV49)/D55,"")</f>
        <v>0.27228472847284729</v>
      </c>
      <c r="I55" s="849">
        <f>IFERROR((D55-'L40.old'!AG49)/D55,"")</f>
        <v>9.3809380938093781E-2</v>
      </c>
      <c r="J55" s="849">
        <f>IF(IFERROR((E55-Competencias!E55)/E55,"")=100%,"",IFERROR((E55-Competencias!E55)/E55,""))</f>
        <v>-0.15011501150115011</v>
      </c>
      <c r="K55" s="842">
        <f>IF(IFERROR((E55-Competencias!F55)/E55,"")=100%,"",IFERROR((E55-Competencias!F55)/E55,""))</f>
        <v>9.0009000900090005E-4</v>
      </c>
      <c r="L55" s="842" t="str">
        <f>IF(IFERROR((E55-Competencias!G55)/E55,"")=100%,"",IFERROR((E55-Competencias!G55)/E55,""))</f>
        <v/>
      </c>
      <c r="M55" s="850">
        <f>IF(IFERROR((E55-Competencias!H55)/E55,"")=100%,"",IFERROR((E55-Competencias!H55)/E55,""))</f>
        <v>-0.1001100110011001</v>
      </c>
      <c r="N55" s="851">
        <f>IF(IFERROR((E55-Competencias!I55)/E55,"")=100%,"",IFERROR((E55-Competencias!I55)/E55,""))</f>
        <v>-0.14911491149114911</v>
      </c>
      <c r="O55" s="814"/>
      <c r="P55" s="877">
        <v>286</v>
      </c>
      <c r="Q55" s="809" t="s">
        <v>69</v>
      </c>
      <c r="R55" s="146">
        <f t="shared" si="6"/>
        <v>9048.8687782805428</v>
      </c>
      <c r="S55" s="871">
        <f t="shared" si="8"/>
        <v>9999</v>
      </c>
      <c r="T55" s="1308"/>
      <c r="U55" s="1308"/>
      <c r="V55" s="804"/>
      <c r="W55" s="462" t="e">
        <f>(S55-'Listas anteriores CML'!E51)/'Listas anteriores CML'!E51</f>
        <v>#DIV/0!</v>
      </c>
      <c r="X55" s="460">
        <f>IF(IFERROR((S55-Competencias!J55)/S55,"")=100%,"",IFERROR((S55-Competencias!J55)/S55,""))</f>
        <v>-9.0109010901090109E-2</v>
      </c>
      <c r="Y55" s="460">
        <f>IF(IFERROR((S55-Competencias!K55)/S55,"")=100%,"",IFERROR((S55-Competencias!K55)/S55,""))</f>
        <v>-0.25012501250125013</v>
      </c>
      <c r="Z55" s="460">
        <f>IF(IFERROR((S55-Competencias!L55)/S55,"")=100%,"",IFERROR((S55-Competencias!L55)/S55,""))</f>
        <v>-5.0105010501050103E-2</v>
      </c>
      <c r="AA55" s="460" t="str">
        <f>IF(IFERROR((S55-Competencias!M55)/S55,"")=100%,"",IFERROR((S55-Competencias!M55)/S55,""))</f>
        <v/>
      </c>
      <c r="AB55" s="460">
        <f>IF(IFERROR((S55-Competencias!N55)/S55,"")=100%,"",IFERROR((S55-Competencias!N55)/S55,""))</f>
        <v>1.9901990199019903E-2</v>
      </c>
      <c r="AC55" s="460" t="str">
        <f>IF(IFERROR((S55-Competencias!O55)/S55,"")=100%,"",IFERROR((S55-Competencias!O55)/S55,""))</f>
        <v/>
      </c>
      <c r="AD55" s="460" t="str">
        <f>IF(IFERROR((S55-Competencias!P55)/S55,"")=100%,"",IFERROR((S55-Competencias!P55)/S55,""))</f>
        <v/>
      </c>
      <c r="AE55" s="460" t="str">
        <f>IF(IFERROR((S55-Competencias!Q55)/S55,"")=100%,"",IFERROR((S55-Competencias!Q55)/S55,""))</f>
        <v/>
      </c>
      <c r="AF55" s="460">
        <f>IF(IFERROR((S55-Competencias!R55)/S55,"")=100%,"",IFERROR((S55-Competencias!R55)/S55,""))</f>
        <v>-0.17510751075107506</v>
      </c>
      <c r="AG55" s="460">
        <f>IF(IFERROR((S55-Competencias!S55)/S55,"")=100%,"",IFERROR((S55-Competencias!S55)/S55,""))</f>
        <v>-0.15001500150015001</v>
      </c>
      <c r="AH55" s="721">
        <f>IF(IFERROR((S55-Competencias!T55)/S55,"")=100%,"",IFERROR((S55-Competencias!T55)/S55,""))</f>
        <v>-9.5109510951095114E-2</v>
      </c>
      <c r="AJ55" s="884">
        <v>286</v>
      </c>
      <c r="AK55" s="485" t="s">
        <v>69</v>
      </c>
      <c r="AL55" s="911">
        <f t="shared" si="9"/>
        <v>7239.0950226244349</v>
      </c>
      <c r="AM55" s="462" t="e">
        <f>IF(AL55=0,"",(AL55-'Listas anteriores May.'!R50)/'Listas anteriores May.'!R50)</f>
        <v>#DIV/0!</v>
      </c>
      <c r="AN55" s="1166">
        <f>IF(AL55=0,"",IF(ISERROR('L41.old'!AV49),"",(AL55-'L41.old'!AV49)/AL55))</f>
        <v>9.0355910591059171E-2</v>
      </c>
      <c r="AO55" s="1164">
        <f>IF(AL55=0,"",IF(ISERROR('L40.old'!AG49),"",(AL55-'L40.old'!AG49)/AL55))</f>
        <v>-0.13273827382738265</v>
      </c>
      <c r="AP55" s="1168">
        <v>0.2</v>
      </c>
      <c r="AQ55" s="460" t="str">
        <f>IF(IFERROR((AL55-Competencias!U55)/AL55,"")=100%,"",IFERROR((AL55-Competencias!U55)/AL55,""))</f>
        <v/>
      </c>
      <c r="AR55" s="721" t="str">
        <f>IF(IFERROR((AL55-Competencias!V55)/AL55,"")=100%,"",IFERROR((AL55-Competencias!V55)/AL55,""))</f>
        <v/>
      </c>
      <c r="AT55" s="884">
        <v>286</v>
      </c>
      <c r="AU55" s="2" t="s">
        <v>69</v>
      </c>
      <c r="AV55" s="1361">
        <v>6950</v>
      </c>
      <c r="AW55" s="161">
        <f>'L41.old'!AV49</f>
        <v>6585</v>
      </c>
      <c r="AX55" s="1452">
        <f t="shared" si="4"/>
        <v>5.251798561151079E-2</v>
      </c>
      <c r="AY55" s="1235">
        <f>(AV55-'L40.old'!AG49)/Clusters!AV55</f>
        <v>-0.17985611510791366</v>
      </c>
    </row>
    <row r="56" spans="1:51" x14ac:dyDescent="0.25">
      <c r="A56" s="852" t="s">
        <v>48</v>
      </c>
      <c r="B56" s="276">
        <v>240</v>
      </c>
      <c r="C56" s="189" t="s">
        <v>70</v>
      </c>
      <c r="D56" s="927">
        <f t="shared" si="5"/>
        <v>10398.190045248868</v>
      </c>
      <c r="E56" s="1132">
        <v>11490</v>
      </c>
      <c r="F56" s="966"/>
      <c r="G56" s="1248" t="e">
        <f>(E56-'Listas anteriores R'!E52)/'Listas anteriores R'!E52</f>
        <v>#DIV/0!</v>
      </c>
      <c r="H56" s="849">
        <f>IFERROR((D56-'L41.old'!AV50)/D56,"")</f>
        <v>0.28920322019147077</v>
      </c>
      <c r="I56" s="849">
        <f>IFERROR((D56-'L40.old'!AG50)/D56,"")</f>
        <v>0.23063533507397732</v>
      </c>
      <c r="J56" s="849" t="str">
        <f>IF(IFERROR((E56-Competencias!E56)/E56,"")=100%,"",IFERROR((E56-Competencias!E56)/E56,""))</f>
        <v/>
      </c>
      <c r="K56" s="842" t="str">
        <f>IF(IFERROR((E56-Competencias!F56)/E56,"")=100%,"",IFERROR((E56-Competencias!F56)/E56,""))</f>
        <v/>
      </c>
      <c r="L56" s="842" t="str">
        <f>IF(IFERROR((E56-Competencias!G56)/E56,"")=100%,"",IFERROR((E56-Competencias!G56)/E56,""))</f>
        <v/>
      </c>
      <c r="M56" s="850" t="str">
        <f>IF(IFERROR((E56-Competencias!H56)/E56,"")=100%,"",IFERROR((E56-Competencias!H56)/E56,""))</f>
        <v/>
      </c>
      <c r="N56" s="851">
        <f>IF(IFERROR((E56-Competencias!I56)/E56,"")=100%,"",IFERROR((E56-Competencias!I56)/E56,""))</f>
        <v>-0.28198433420365537</v>
      </c>
      <c r="O56" s="814"/>
      <c r="P56" s="877">
        <v>240</v>
      </c>
      <c r="Q56" s="809" t="s">
        <v>70</v>
      </c>
      <c r="R56" s="146">
        <f t="shared" si="6"/>
        <v>10398.190045248868</v>
      </c>
      <c r="S56" s="871">
        <f t="shared" si="8"/>
        <v>11490</v>
      </c>
      <c r="T56" s="1308"/>
      <c r="U56" s="1308"/>
      <c r="V56" s="804"/>
      <c r="W56" s="462" t="e">
        <f>(S56-'Listas anteriores CML'!E52)/'Listas anteriores CML'!E52</f>
        <v>#DIV/0!</v>
      </c>
      <c r="X56" s="460">
        <f>IF(IFERROR((S56-Competencias!J56)/S56,"")=100%,"",IFERROR((S56-Competencias!J56)/S56,""))</f>
        <v>0.13838120104438642</v>
      </c>
      <c r="Y56" s="460">
        <f>IF(IFERROR((S56-Competencias!K56)/S56,"")=100%,"",IFERROR((S56-Competencias!K56)/S56,""))</f>
        <v>-0.26196692776327241</v>
      </c>
      <c r="Z56" s="460">
        <f>IF(IFERROR((S56-Competencias!L56)/S56,"")=100%,"",IFERROR((S56-Competencias!L56)/S56,""))</f>
        <v>0.13838120104438642</v>
      </c>
      <c r="AA56" s="460" t="str">
        <f>IF(IFERROR((S56-Competencias!M56)/S56,"")=100%,"",IFERROR((S56-Competencias!M56)/S56,""))</f>
        <v/>
      </c>
      <c r="AB56" s="460">
        <f>IF(IFERROR((S56-Competencias!N56)/S56,"")=100%,"",IFERROR((S56-Competencias!N56)/S56,""))</f>
        <v>-9.5735422106179285E-3</v>
      </c>
      <c r="AC56" s="460" t="str">
        <f>IF(IFERROR((S56-Competencias!O56)/S56,"")=100%,"",IFERROR((S56-Competencias!O56)/S56,""))</f>
        <v/>
      </c>
      <c r="AD56" s="460" t="str">
        <f>IF(IFERROR((S56-Competencias!P56)/S56,"")=100%,"",IFERROR((S56-Competencias!P56)/S56,""))</f>
        <v/>
      </c>
      <c r="AE56" s="460" t="str">
        <f>IF(IFERROR((S56-Competencias!Q56)/S56,"")=100%,"",IFERROR((S56-Competencias!Q56)/S56,""))</f>
        <v/>
      </c>
      <c r="AF56" s="460" t="str">
        <f>IF(IFERROR((S56-Competencias!R56)/S56,"")=100%,"",IFERROR((S56-Competencias!R56)/S56,""))</f>
        <v/>
      </c>
      <c r="AG56" s="460" t="str">
        <f>IF(IFERROR((S56-Competencias!S56)/S56,"")=100%,"",IFERROR((S56-Competencias!S56)/S56,""))</f>
        <v/>
      </c>
      <c r="AH56" s="721" t="str">
        <f>IF(IFERROR((S56-Competencias!T56)/S56,"")=100%,"",IFERROR((S56-Competencias!T56)/S56,""))</f>
        <v/>
      </c>
      <c r="AJ56" s="884">
        <v>240</v>
      </c>
      <c r="AK56" s="485" t="s">
        <v>70</v>
      </c>
      <c r="AL56" s="911">
        <f t="shared" si="9"/>
        <v>9358.3710407239814</v>
      </c>
      <c r="AM56" s="462" t="e">
        <f>IF(AL56=0,"",(AL56-'Listas anteriores May.'!R51)/'Listas anteriores May.'!R51)</f>
        <v>#DIV/0!</v>
      </c>
      <c r="AN56" s="1166">
        <f>IF(AL56=0,"",IF(ISERROR('L41.old'!AV50),"",(AL56-'L41.old'!AV50)/AL56))</f>
        <v>0.21022580021274534</v>
      </c>
      <c r="AO56" s="1164">
        <f>IF(AL56=0,"",IF(ISERROR('L40.old'!AG50),"",(AL56-'L40.old'!AG50)/AL56))</f>
        <v>0.14515037230441927</v>
      </c>
      <c r="AP56" s="1168">
        <v>0.1</v>
      </c>
      <c r="AQ56" s="460" t="str">
        <f>IF(IFERROR((AL56-Competencias!U56)/AL56,"")=100%,"",IFERROR((AL56-Competencias!U56)/AL56,""))</f>
        <v/>
      </c>
      <c r="AR56" s="721" t="str">
        <f>IF(IFERROR((AL56-Competencias!V56)/AL56,"")=100%,"",IFERROR((AL56-Competencias!V56)/AL56,""))</f>
        <v/>
      </c>
      <c r="AT56" s="884">
        <v>240</v>
      </c>
      <c r="AU56" s="2" t="s">
        <v>70</v>
      </c>
      <c r="AV56" s="1361">
        <v>7300</v>
      </c>
      <c r="AW56" s="161">
        <f>'L41.old'!AV50</f>
        <v>7391</v>
      </c>
      <c r="AX56" s="1452">
        <f t="shared" si="4"/>
        <v>-1.2465753424657534E-2</v>
      </c>
      <c r="AY56" s="1235">
        <f>(AV56-'L40.old'!AG50)/Clusters!AV56</f>
        <v>-9.5890410958904104E-2</v>
      </c>
    </row>
    <row r="57" spans="1:51" x14ac:dyDescent="0.25">
      <c r="A57" s="852" t="s">
        <v>48</v>
      </c>
      <c r="B57" s="276">
        <v>513</v>
      </c>
      <c r="C57" s="189" t="s">
        <v>71</v>
      </c>
      <c r="D57" s="927">
        <f t="shared" si="5"/>
        <v>8588.2352941176468</v>
      </c>
      <c r="E57" s="1132">
        <v>9490</v>
      </c>
      <c r="F57" s="966"/>
      <c r="G57" s="1248" t="e">
        <f>(E57-'Listas anteriores R'!E53)/'Listas anteriores R'!E53</f>
        <v>#DIV/0!</v>
      </c>
      <c r="H57" s="849" t="str">
        <f>IFERROR((D57-'L41.old'!AV51)/D57,"")</f>
        <v/>
      </c>
      <c r="I57" s="849" t="str">
        <f>IFERROR((D57-'L40.old'!AG51)/D57,"")</f>
        <v/>
      </c>
      <c r="J57" s="849" t="str">
        <f>IF(IFERROR((E57-Competencias!E57)/E57,"")=100%,"",IFERROR((E57-Competencias!E57)/E57,""))</f>
        <v/>
      </c>
      <c r="K57" s="842" t="str">
        <f>IF(IFERROR((E57-Competencias!F57)/E57,"")=100%,"",IFERROR((E57-Competencias!F57)/E57,""))</f>
        <v/>
      </c>
      <c r="L57" s="842" t="str">
        <f>IF(IFERROR((E57-Competencias!G57)/E57,"")=100%,"",IFERROR((E57-Competencias!G57)/E57,""))</f>
        <v/>
      </c>
      <c r="M57" s="850" t="str">
        <f>IF(IFERROR((E57-Competencias!H57)/E57,"")=100%,"",IFERROR((E57-Competencias!H57)/E57,""))</f>
        <v/>
      </c>
      <c r="N57" s="851">
        <f>IF(IFERROR((E57-Competencias!I57)/E57,"")=100%,"",IFERROR((E57-Competencias!I57)/E57,""))</f>
        <v>8.956796628029505E-2</v>
      </c>
      <c r="O57" s="814"/>
      <c r="P57" s="875">
        <v>513</v>
      </c>
      <c r="Q57" s="809" t="s">
        <v>71</v>
      </c>
      <c r="R57" s="146">
        <f t="shared" si="6"/>
        <v>8588.2352941176468</v>
      </c>
      <c r="S57" s="871">
        <f t="shared" si="8"/>
        <v>9490</v>
      </c>
      <c r="T57" s="1308"/>
      <c r="U57" s="1308"/>
      <c r="V57" s="804"/>
      <c r="W57" s="462" t="e">
        <f>(S57-'Listas anteriores CML'!E53)/'Listas anteriores CML'!E53</f>
        <v>#DIV/0!</v>
      </c>
      <c r="X57" s="460" t="str">
        <f>IF(IFERROR((S57-Competencias!J57)/S57,"")=100%,"",IFERROR((S57-Competencias!J57)/S57,""))</f>
        <v/>
      </c>
      <c r="Y57" s="460" t="str">
        <f>IF(IFERROR((S57-Competencias!K57)/S57,"")=100%,"",IFERROR((S57-Competencias!K57)/S57,""))</f>
        <v/>
      </c>
      <c r="Z57" s="460" t="str">
        <f>IF(IFERROR((S57-Competencias!L57)/S57,"")=100%,"",IFERROR((S57-Competencias!L57)/S57,""))</f>
        <v/>
      </c>
      <c r="AA57" s="460" t="str">
        <f>IF(IFERROR((S57-Competencias!M57)/S57,"")=100%,"",IFERROR((S57-Competencias!M57)/S57,""))</f>
        <v/>
      </c>
      <c r="AB57" s="460" t="str">
        <f>IF(IFERROR((S57-Competencias!N57)/S57,"")=100%,"",IFERROR((S57-Competencias!N57)/S57,""))</f>
        <v/>
      </c>
      <c r="AC57" s="460" t="str">
        <f>IF(IFERROR((S57-Competencias!O57)/S57,"")=100%,"",IFERROR((S57-Competencias!O57)/S57,""))</f>
        <v/>
      </c>
      <c r="AD57" s="460" t="str">
        <f>IF(IFERROR((S57-Competencias!P57)/S57,"")=100%,"",IFERROR((S57-Competencias!P57)/S57,""))</f>
        <v/>
      </c>
      <c r="AE57" s="460" t="str">
        <f>IF(IFERROR((S57-Competencias!Q57)/S57,"")=100%,"",IFERROR((S57-Competencias!Q57)/S57,""))</f>
        <v/>
      </c>
      <c r="AF57" s="460" t="str">
        <f>IF(IFERROR((S57-Competencias!R57)/S57,"")=100%,"",IFERROR((S57-Competencias!R57)/S57,""))</f>
        <v/>
      </c>
      <c r="AG57" s="460" t="str">
        <f>IF(IFERROR((S57-Competencias!S57)/S57,"")=100%,"",IFERROR((S57-Competencias!S57)/S57,""))</f>
        <v/>
      </c>
      <c r="AH57" s="721" t="str">
        <f>IF(IFERROR((S57-Competencias!T57)/S57,"")=100%,"",IFERROR((S57-Competencias!T57)/S57,""))</f>
        <v/>
      </c>
      <c r="AJ57" s="884">
        <v>513</v>
      </c>
      <c r="AK57" s="485" t="s">
        <v>71</v>
      </c>
      <c r="AL57" s="911">
        <f t="shared" si="9"/>
        <v>6870.588235294118</v>
      </c>
      <c r="AM57" s="462" t="e">
        <f>IF(AL57=0,"",(AL57-'Listas anteriores May.'!R52)/'Listas anteriores May.'!R52)</f>
        <v>#DIV/0!</v>
      </c>
      <c r="AN57" s="1166" t="str">
        <f>IF(AL57=0,"",IF(ISERROR('L41.old'!AV51),"",(AL57-'L41.old'!AV51)/AL57))</f>
        <v/>
      </c>
      <c r="AO57" s="1164" t="str">
        <f>IF(AL57=0,"",IF(ISERROR('L40.old'!AG51),"",(AL57-'L40.old'!AG51)/AL57))</f>
        <v/>
      </c>
      <c r="AP57" s="1168">
        <v>0.2</v>
      </c>
      <c r="AQ57" s="460" t="str">
        <f>IF(IFERROR((AL57-Competencias!U57)/AL57,"")=100%,"",IFERROR((AL57-Competencias!U57)/AL57,""))</f>
        <v/>
      </c>
      <c r="AR57" s="721" t="str">
        <f>IF(IFERROR((AL57-Competencias!V57)/AL57,"")=100%,"",IFERROR((AL57-Competencias!V57)/AL57,""))</f>
        <v/>
      </c>
      <c r="AT57" s="884">
        <v>513</v>
      </c>
      <c r="AU57" s="2" t="s">
        <v>71</v>
      </c>
      <c r="AV57" s="161">
        <v>5500</v>
      </c>
      <c r="AW57" s="161" t="e">
        <f>'L41.old'!AV51</f>
        <v>#N/A</v>
      </c>
      <c r="AX57" s="1452" t="e">
        <f t="shared" si="4"/>
        <v>#N/A</v>
      </c>
      <c r="AY57" s="1235" t="e">
        <f>(AV57-'L40.old'!AG51)/Clusters!AV57</f>
        <v>#N/A</v>
      </c>
    </row>
    <row r="58" spans="1:51" x14ac:dyDescent="0.25">
      <c r="A58" s="854" t="s">
        <v>48</v>
      </c>
      <c r="B58" s="276">
        <v>260</v>
      </c>
      <c r="C58" s="1146" t="s">
        <v>72</v>
      </c>
      <c r="D58" s="934">
        <f t="shared" si="5"/>
        <v>9945.7013574660632</v>
      </c>
      <c r="E58" s="1161">
        <v>10990</v>
      </c>
      <c r="F58" s="966"/>
      <c r="G58" s="1248" t="e">
        <f>(E58-'Listas anteriores R'!E54)/'Listas anteriores R'!E54</f>
        <v>#DIV/0!</v>
      </c>
      <c r="H58" s="849">
        <f>IFERROR((D58-'L41.old'!AV52)/D58,"")</f>
        <v>0.47927252047315738</v>
      </c>
      <c r="I58" s="849">
        <f>IFERROR((D58-'L40.old'!AG52)/D58,"")</f>
        <v>0.24590536851683348</v>
      </c>
      <c r="J58" s="849">
        <f>IF(IFERROR((E58-Competencias!E58)/E58,"")=100%,"",IFERROR((E58-Competencias!E58)/E58,""))</f>
        <v>-0.29208371246587805</v>
      </c>
      <c r="K58" s="842">
        <f>IF(IFERROR((E58-Competencias!F58)/E58,"")=100%,"",IFERROR((E58-Competencias!F58)/E58,""))</f>
        <v>-0.23839854413102821</v>
      </c>
      <c r="L58" s="842" t="str">
        <f>IF(IFERROR((E58-Competencias!G58)/E58,"")=100%,"",IFERROR((E58-Competencias!G58)/E58,""))</f>
        <v/>
      </c>
      <c r="M58" s="850">
        <f>IF(IFERROR((E58-Competencias!H58)/E58,"")=100%,"",IFERROR((E58-Competencias!H58)/E58,""))</f>
        <v>-0.26933575978161967</v>
      </c>
      <c r="N58" s="851">
        <f>IF(IFERROR((E58-Competencias!I58)/E58,"")=100%,"",IFERROR((E58-Competencias!I58)/E58,""))</f>
        <v>-0.23657870791628755</v>
      </c>
      <c r="O58" s="814"/>
      <c r="P58" s="877">
        <v>260</v>
      </c>
      <c r="Q58" s="809" t="s">
        <v>72</v>
      </c>
      <c r="R58" s="146">
        <f t="shared" si="6"/>
        <v>9945.7013574660632</v>
      </c>
      <c r="S58" s="871">
        <f t="shared" si="8"/>
        <v>10990</v>
      </c>
      <c r="T58" s="1308"/>
      <c r="U58" s="1308"/>
      <c r="V58" s="804"/>
      <c r="W58" s="462" t="e">
        <f>(S58-'Listas anteriores CML'!E54)/'Listas anteriores CML'!E54</f>
        <v>#DIV/0!</v>
      </c>
      <c r="X58" s="460">
        <f>IF(IFERROR((S58-Competencias!J58)/S58,"")=100%,"",IFERROR((S58-Competencias!J58)/S58,""))</f>
        <v>-0.17379435850773431</v>
      </c>
      <c r="Y58" s="460">
        <f>IF(IFERROR((S58-Competencias!K58)/S58,"")=100%,"",IFERROR((S58-Competencias!K58)/S58,""))</f>
        <v>-0.17379435850773431</v>
      </c>
      <c r="Z58" s="460">
        <f>IF(IFERROR((S58-Competencias!L58)/S58,"")=100%,"",IFERROR((S58-Competencias!L58)/S58,""))</f>
        <v>8.1892629663330302E-3</v>
      </c>
      <c r="AA58" s="460" t="str">
        <f>IF(IFERROR((S58-Competencias!M58)/S58,"")=100%,"",IFERROR((S58-Competencias!M58)/S58,""))</f>
        <v/>
      </c>
      <c r="AB58" s="460">
        <f>IF(IFERROR((S58-Competencias!N58)/S58,"")=100%,"",IFERROR((S58-Competencias!N58)/S58,""))</f>
        <v>3.5486806187443133E-2</v>
      </c>
      <c r="AC58" s="460" t="str">
        <f>IF(IFERROR((S58-Competencias!O58)/S58,"")=100%,"",IFERROR((S58-Competencias!O58)/S58,""))</f>
        <v/>
      </c>
      <c r="AD58" s="460" t="str">
        <f>IF(IFERROR((S58-Competencias!P58)/S58,"")=100%,"",IFERROR((S58-Competencias!P58)/S58,""))</f>
        <v/>
      </c>
      <c r="AE58" s="460">
        <f>IF(IFERROR((S58-Competencias!Q58)/S58,"")=100%,"",IFERROR((S58-Competencias!Q58)/S58,""))</f>
        <v>-0.13730664240218379</v>
      </c>
      <c r="AF58" s="460">
        <f>IF(IFERROR((S58-Competencias!R58)/S58,"")=100%,"",IFERROR((S58-Competencias!R58)/S58,""))</f>
        <v>-0.1646041856232939</v>
      </c>
      <c r="AG58" s="460">
        <f>IF(IFERROR((S58-Competencias!S58)/S58,"")=100%,"",IFERROR((S58-Competencias!S58)/S58,""))</f>
        <v>-8.1892629663330298E-4</v>
      </c>
      <c r="AH58" s="721">
        <f>IF(IFERROR((S58-Competencias!T58)/S58,"")=100%,"",IFERROR((S58-Competencias!T58)/S58,""))</f>
        <v>8.1892629663330302E-3</v>
      </c>
      <c r="AJ58" s="884">
        <v>260</v>
      </c>
      <c r="AK58" s="485" t="s">
        <v>72</v>
      </c>
      <c r="AL58" s="911">
        <f t="shared" si="9"/>
        <v>6961.9909502262435</v>
      </c>
      <c r="AM58" s="462" t="e">
        <f>IF(AL58=0,"",(AL58-'Listas anteriores May.'!R53)/'Listas anteriores May.'!R53)</f>
        <v>#DIV/0!</v>
      </c>
      <c r="AN58" s="1166">
        <f>IF(AL58=0,"",IF(ISERROR('L41.old'!AV52),"",(AL58-'L41.old'!AV52)/AL58))</f>
        <v>0.25610360067593907</v>
      </c>
      <c r="AO58" s="1164">
        <f>IF(AL58=0,"",IF(ISERROR('L40.old'!AG52),"",(AL58-'L40.old'!AG52)/AL58))</f>
        <v>-7.7278044975952295E-2</v>
      </c>
      <c r="AP58" s="1168">
        <v>0.3</v>
      </c>
      <c r="AQ58" s="460" t="str">
        <f>IF(IFERROR((AL58-Competencias!U58)/AL58,"")=100%,"",IFERROR((AL58-Competencias!U58)/AL58,""))</f>
        <v/>
      </c>
      <c r="AR58" s="721" t="str">
        <f>IF(IFERROR((AL58-Competencias!V58)/AL58,"")=100%,"",IFERROR((AL58-Competencias!V58)/AL58,""))</f>
        <v/>
      </c>
      <c r="AT58" s="884">
        <v>260</v>
      </c>
      <c r="AU58" s="2" t="s">
        <v>72</v>
      </c>
      <c r="AV58" s="1361">
        <v>6500</v>
      </c>
      <c r="AW58" s="161">
        <f>'L41.old'!AV52</f>
        <v>5179</v>
      </c>
      <c r="AX58" s="1452">
        <f t="shared" si="4"/>
        <v>0.20323076923076924</v>
      </c>
      <c r="AY58" s="1235">
        <f>(AV58-'L40.old'!AG52)/Clusters!AV58</f>
        <v>-0.15384615384615385</v>
      </c>
    </row>
    <row r="59" spans="1:51" ht="13.9" customHeight="1" x14ac:dyDescent="0.25">
      <c r="A59" s="854" t="s">
        <v>48</v>
      </c>
      <c r="B59" s="276">
        <v>234</v>
      </c>
      <c r="C59" s="1202" t="s">
        <v>73</v>
      </c>
      <c r="D59" s="926">
        <f t="shared" si="5"/>
        <v>15013.574660633485</v>
      </c>
      <c r="E59" s="1161">
        <v>16590</v>
      </c>
      <c r="F59" s="966"/>
      <c r="G59" s="1248" t="e">
        <f>(E59-'Listas anteriores R'!E55)/'Listas anteriores R'!E55</f>
        <v>#DIV/0!</v>
      </c>
      <c r="H59" s="849">
        <f>IFERROR((D59-'L41.old'!AV53)/D59,"")</f>
        <v>0.4389743821579265</v>
      </c>
      <c r="I59" s="849">
        <f>IFERROR((D59-'L40.old'!AG53)/D59,"")</f>
        <v>0.4005424954792044</v>
      </c>
      <c r="J59" s="849" t="str">
        <f>IF(IFERROR((E59-Competencias!E59)/E59,"")=100%,"",IFERROR((E59-Competencias!E59)/E59,""))</f>
        <v/>
      </c>
      <c r="K59" s="842">
        <f>IF(IFERROR((E59-Competencias!F59)/E59,"")=100%,"",IFERROR((E59-Competencias!F59)/E59,""))</f>
        <v>0.40385774562989751</v>
      </c>
      <c r="L59" s="842" t="str">
        <f>IF(IFERROR((E59-Competencias!G59)/E59,"")=100%,"",IFERROR((E59-Competencias!G59)/E59,""))</f>
        <v/>
      </c>
      <c r="M59" s="850" t="str">
        <f>IF(IFERROR((E59-Competencias!H59)/E59,"")=100%,"",IFERROR((E59-Competencias!H59)/E59,""))</f>
        <v/>
      </c>
      <c r="N59" s="851">
        <f>IF(IFERROR((E59-Competencias!I59)/E59,"")=100%,"",IFERROR((E59-Competencias!I59)/E59,""))</f>
        <v>0.24412296564195299</v>
      </c>
      <c r="O59" s="814"/>
      <c r="P59" s="877">
        <v>234</v>
      </c>
      <c r="Q59" s="809" t="s">
        <v>73</v>
      </c>
      <c r="R59" s="146">
        <f t="shared" si="6"/>
        <v>15013.574660633485</v>
      </c>
      <c r="S59" s="871">
        <f t="shared" si="8"/>
        <v>16590</v>
      </c>
      <c r="T59" s="1308"/>
      <c r="U59" s="1308"/>
      <c r="V59" s="804"/>
      <c r="W59" s="462" t="e">
        <f>(S59-'Listas anteriores CML'!E55)/'Listas anteriores CML'!E55</f>
        <v>#DIV/0!</v>
      </c>
      <c r="X59" s="460">
        <f>IF(IFERROR((S59-Competencias!J59)/S59,"")=100%,"",IFERROR((S59-Competencias!J59)/S59,""))</f>
        <v>0.12597950572634117</v>
      </c>
      <c r="Y59" s="460">
        <f>IF(IFERROR((S59-Competencias!K59)/S59,"")=100%,"",IFERROR((S59-Competencias!K59)/S59,""))</f>
        <v>4.1591320072332731E-2</v>
      </c>
      <c r="Z59" s="460">
        <f>IF(IFERROR((S59-Competencias!L59)/S59,"")=100%,"",IFERROR((S59-Competencias!L59)/S59,""))</f>
        <v>0.24653405666063893</v>
      </c>
      <c r="AA59" s="460" t="str">
        <f>IF(IFERROR((S59-Competencias!M59)/S59,"")=100%,"",IFERROR((S59-Competencias!M59)/S59,""))</f>
        <v/>
      </c>
      <c r="AB59" s="460" t="str">
        <f>IF(IFERROR((S59-Competencias!N59)/S59,"")=100%,"",IFERROR((S59-Competencias!N59)/S59,""))</f>
        <v/>
      </c>
      <c r="AC59" s="460" t="str">
        <f>IF(IFERROR((S59-Competencias!O59)/S59,"")=100%,"",IFERROR((S59-Competencias!O59)/S59,""))</f>
        <v/>
      </c>
      <c r="AD59" s="460" t="str">
        <f>IF(IFERROR((S59-Competencias!P59)/S59,"")=100%,"",IFERROR((S59-Competencias!P59)/S59,""))</f>
        <v/>
      </c>
      <c r="AE59" s="460" t="str">
        <f>IF(IFERROR((S59-Competencias!Q59)/S59,"")=100%,"",IFERROR((S59-Competencias!Q59)/S59,""))</f>
        <v/>
      </c>
      <c r="AF59" s="460" t="str">
        <f>IF(IFERROR((S59-Competencias!R59)/S59,"")=100%,"",IFERROR((S59-Competencias!R59)/S59,""))</f>
        <v/>
      </c>
      <c r="AG59" s="460">
        <f>IF(IFERROR((S59-Competencias!S59)/S59,"")=100%,"",IFERROR((S59-Competencias!S59)/S59,""))</f>
        <v>-6.0819770946353227E-2</v>
      </c>
      <c r="AH59" s="721">
        <f>IF(IFERROR((S59-Competencias!T59)/S59,"")=100%,"",IFERROR((S59-Competencias!T59)/S59,""))</f>
        <v>-3.6769138034960819E-2</v>
      </c>
      <c r="AJ59" s="884">
        <v>234</v>
      </c>
      <c r="AK59" s="485" t="s">
        <v>73</v>
      </c>
      <c r="AL59" s="911">
        <f t="shared" si="9"/>
        <v>12010.859728506788</v>
      </c>
      <c r="AM59" s="462" t="e">
        <f>IF(AL59=0,"",(AL59-'Listas anteriores May.'!R54)/'Listas anteriores May.'!R54)</f>
        <v>#DIV/0!</v>
      </c>
      <c r="AN59" s="1166">
        <f>IF(AL59=0,"",IF(ISERROR('L41.old'!AV53),"",(AL59-'L41.old'!AV53)/AL59))</f>
        <v>0.2987179776974081</v>
      </c>
      <c r="AO59" s="1164">
        <f>IF(AL59=0,"",IF(ISERROR('L40.old'!AG53),"",(AL59-'L40.old'!AG53)/AL59))</f>
        <v>0.25067811934900547</v>
      </c>
      <c r="AP59" s="1168">
        <v>0.2</v>
      </c>
      <c r="AQ59" s="460" t="str">
        <f>IF(IFERROR((AL59-Competencias!U59)/AL59,"")=100%,"",IFERROR((AL59-Competencias!U59)/AL59,""))</f>
        <v/>
      </c>
      <c r="AR59" s="721" t="str">
        <f>IF(IFERROR((AL59-Competencias!V59)/AL59,"")=100%,"",IFERROR((AL59-Competencias!V59)/AL59,""))</f>
        <v/>
      </c>
      <c r="AT59" s="884">
        <v>234</v>
      </c>
      <c r="AU59" s="2" t="s">
        <v>73</v>
      </c>
      <c r="AV59" s="1361">
        <v>10000</v>
      </c>
      <c r="AW59" s="161">
        <f>'L41.old'!AV53</f>
        <v>8423</v>
      </c>
      <c r="AX59" s="1452">
        <f t="shared" si="4"/>
        <v>0.15770000000000001</v>
      </c>
      <c r="AY59" s="1235">
        <f>(AV59-'L40.old'!AG53)/Clusters!AV59</f>
        <v>0.1</v>
      </c>
    </row>
    <row r="60" spans="1:51" ht="13.9" customHeight="1" x14ac:dyDescent="0.25">
      <c r="A60" s="854" t="s">
        <v>48</v>
      </c>
      <c r="B60" s="276">
        <v>753</v>
      </c>
      <c r="C60" s="1202" t="s">
        <v>593</v>
      </c>
      <c r="D60" s="926">
        <f t="shared" si="5"/>
        <v>14199.095022624435</v>
      </c>
      <c r="E60" s="1161">
        <v>15690</v>
      </c>
      <c r="F60" s="966"/>
      <c r="G60" s="1248">
        <f>(E60-'Listas anteriores R'!E56)/'Listas anteriores R'!E56</f>
        <v>740093.33962264156</v>
      </c>
      <c r="H60" s="849"/>
      <c r="I60" s="849"/>
      <c r="J60" s="849"/>
      <c r="K60" s="842"/>
      <c r="L60" s="842"/>
      <c r="M60" s="850"/>
      <c r="N60" s="851"/>
      <c r="O60" s="814"/>
      <c r="P60" s="877">
        <v>753</v>
      </c>
      <c r="Q60" s="1202" t="s">
        <v>593</v>
      </c>
      <c r="R60" s="146">
        <f t="shared" si="6"/>
        <v>14199.095022624435</v>
      </c>
      <c r="S60" s="993">
        <f t="shared" si="8"/>
        <v>15690</v>
      </c>
      <c r="T60" s="1308"/>
      <c r="U60" s="1308"/>
      <c r="V60" s="804"/>
      <c r="W60" s="462">
        <f>(S60-'Listas anteriores CML'!E56)/'Listas anteriores CML'!E56</f>
        <v>739047.51625058881</v>
      </c>
      <c r="X60" s="460"/>
      <c r="Y60" s="460"/>
      <c r="Z60" s="460"/>
      <c r="AA60" s="460"/>
      <c r="AB60" s="460"/>
      <c r="AC60" s="460"/>
      <c r="AD60" s="460"/>
      <c r="AE60" s="460"/>
      <c r="AF60" s="460"/>
      <c r="AG60" s="460"/>
      <c r="AH60" s="721"/>
      <c r="AJ60" s="884">
        <v>753</v>
      </c>
      <c r="AK60" s="1508" t="s">
        <v>593</v>
      </c>
      <c r="AL60" s="911">
        <f t="shared" si="9"/>
        <v>12779.185520361993</v>
      </c>
      <c r="AM60" s="462" t="e">
        <f>IF(AL60=0,"",(AL60-'Listas anteriores May.'!R55)/'Listas anteriores May.'!R55)</f>
        <v>#DIV/0!</v>
      </c>
      <c r="AN60" s="1166">
        <f>IF(AL60=0,"",IF(ISERROR('L41.old'!AV54),"",(AL60-'L41.old'!AV54)/AL60))</f>
        <v>0.2544125770129595</v>
      </c>
      <c r="AO60" s="1164">
        <f>IF(AL60=0,"",IF(ISERROR('L40.old'!AG54),"",(AL60-'L40.old'!AG54)/AL60))</f>
        <v>1</v>
      </c>
      <c r="AP60" s="1168">
        <v>0.1</v>
      </c>
      <c r="AQ60" s="460"/>
      <c r="AR60" s="721"/>
      <c r="AT60" s="884">
        <v>753</v>
      </c>
      <c r="AU60" s="1202" t="s">
        <v>593</v>
      </c>
      <c r="AV60" s="146">
        <v>9900</v>
      </c>
      <c r="AW60" s="161"/>
      <c r="AX60" s="1452"/>
      <c r="AY60" s="1235">
        <f>(AV60-'L40.old'!AG54)/Clusters!AV60</f>
        <v>1</v>
      </c>
    </row>
    <row r="61" spans="1:51" x14ac:dyDescent="0.25">
      <c r="A61" s="852" t="s">
        <v>48</v>
      </c>
      <c r="B61" s="276">
        <v>7224</v>
      </c>
      <c r="C61" s="809" t="s">
        <v>74</v>
      </c>
      <c r="D61" s="927">
        <f t="shared" si="5"/>
        <v>12932.12669683258</v>
      </c>
      <c r="E61" s="1132">
        <v>14290</v>
      </c>
      <c r="F61" s="966"/>
      <c r="G61" s="1248" t="e">
        <f>(E61-'Listas anteriores R'!E57)/'Listas anteriores R'!E57</f>
        <v>#DIV/0!</v>
      </c>
      <c r="H61" s="849">
        <f>IFERROR((D61-'L41.old'!AV55)/D61,"")</f>
        <v>0.26323023093072084</v>
      </c>
      <c r="I61" s="849">
        <f>IFERROR((D61-'L40.old'!AG55)/D61,"")</f>
        <v>0.24993002099370193</v>
      </c>
      <c r="J61" s="849">
        <f>IF(IFERROR((E61-Competencias!E61)/E61,"")=100%,"",IFERROR((E61-Competencias!E61)/E61,""))</f>
        <v>-1.4695591322603219E-2</v>
      </c>
      <c r="K61" s="842" t="str">
        <f>IF(IFERROR((E61-Competencias!F61)/E61,"")=100%,"",IFERROR((E61-Competencias!F61)/E61,""))</f>
        <v/>
      </c>
      <c r="L61" s="842" t="str">
        <f>IF(IFERROR((E61-Competencias!G61)/E61,"")=100%,"",IFERROR((E61-Competencias!G61)/E61,""))</f>
        <v/>
      </c>
      <c r="M61" s="850" t="str">
        <f>IF(IFERROR((E61-Competencias!H61)/E61,"")=100%,"",IFERROR((E61-Competencias!H61)/E61,""))</f>
        <v/>
      </c>
      <c r="N61" s="851" t="str">
        <f>IF(IFERROR((E61-Competencias!I61)/E61,"")=100%,"",IFERROR((E61-Competencias!I61)/E61,""))</f>
        <v/>
      </c>
      <c r="O61" s="814"/>
      <c r="P61" s="877">
        <v>7224</v>
      </c>
      <c r="Q61" s="809" t="s">
        <v>74</v>
      </c>
      <c r="R61" s="146">
        <f t="shared" si="6"/>
        <v>12932.12669683258</v>
      </c>
      <c r="S61" s="871">
        <f t="shared" si="8"/>
        <v>14290</v>
      </c>
      <c r="T61" s="1308"/>
      <c r="U61" s="1308"/>
      <c r="V61" s="804"/>
      <c r="W61" s="462" t="e">
        <f>(S61-'Listas anteriores CML'!E57)/'Listas anteriores CML'!E57</f>
        <v>#DIV/0!</v>
      </c>
      <c r="X61" s="460" t="str">
        <f>IF(IFERROR((S61-Competencias!J61)/S61,"")=100%,"",IFERROR((S61-Competencias!J61)/S61,""))</f>
        <v/>
      </c>
      <c r="Y61" s="460" t="str">
        <f>IF(IFERROR((S61-Competencias!K61)/S61,"")=100%,"",IFERROR((S61-Competencias!K61)/S61,""))</f>
        <v/>
      </c>
      <c r="Z61" s="460" t="str">
        <f>IF(IFERROR((S61-Competencias!L61)/S61,"")=100%,"",IFERROR((S61-Competencias!L61)/S61,""))</f>
        <v/>
      </c>
      <c r="AA61" s="460" t="str">
        <f>IF(IFERROR((S61-Competencias!M61)/S61,"")=100%,"",IFERROR((S61-Competencias!M61)/S61,""))</f>
        <v/>
      </c>
      <c r="AB61" s="460" t="str">
        <f>IF(IFERROR((S61-Competencias!N61)/S61,"")=100%,"",IFERROR((S61-Competencias!N61)/S61,""))</f>
        <v/>
      </c>
      <c r="AC61" s="460" t="str">
        <f>IF(IFERROR((S61-Competencias!O61)/S61,"")=100%,"",IFERROR((S61-Competencias!O61)/S61,""))</f>
        <v/>
      </c>
      <c r="AD61" s="460" t="str">
        <f>IF(IFERROR((S61-Competencias!P61)/S61,"")=100%,"",IFERROR((S61-Competencias!P61)/S61,""))</f>
        <v/>
      </c>
      <c r="AE61" s="460" t="str">
        <f>IF(IFERROR((S61-Competencias!Q61)/S61,"")=100%,"",IFERROR((S61-Competencias!Q61)/S61,""))</f>
        <v/>
      </c>
      <c r="AF61" s="460" t="str">
        <f>IF(IFERROR((S61-Competencias!R61)/S61,"")=100%,"",IFERROR((S61-Competencias!R61)/S61,""))</f>
        <v/>
      </c>
      <c r="AG61" s="460" t="str">
        <f>IF(IFERROR((S61-Competencias!S61)/S61,"")=100%,"",IFERROR((S61-Competencias!S61)/S61,""))</f>
        <v/>
      </c>
      <c r="AH61" s="721" t="str">
        <f>IF(IFERROR((S61-Competencias!T61)/S61,"")=100%,"",IFERROR((S61-Competencias!T61)/S61,""))</f>
        <v/>
      </c>
      <c r="AJ61" s="884">
        <v>7224</v>
      </c>
      <c r="AK61" s="485" t="s">
        <v>74</v>
      </c>
      <c r="AL61" s="911">
        <f t="shared" si="9"/>
        <v>11638.914027149322</v>
      </c>
      <c r="AM61" s="462" t="e">
        <f>IF(AL61=0,"",(AL61-'Listas anteriores May.'!R56)/'Listas anteriores May.'!R56)</f>
        <v>#DIV/0!</v>
      </c>
      <c r="AN61" s="1166">
        <f>IF(AL61=0,"",IF(ISERROR('L41.old'!AV55),"",(AL61-'L41.old'!AV55)/AL61))</f>
        <v>0.18136692325635645</v>
      </c>
      <c r="AO61" s="1164">
        <f>IF(AL61=0,"",IF(ISERROR('L40.old'!AG55),"",(AL61-'L40.old'!AG55)/AL61))</f>
        <v>0.16658891221522434</v>
      </c>
      <c r="AP61" s="1168">
        <v>0.1</v>
      </c>
      <c r="AQ61" s="460" t="str">
        <f>IF(IFERROR((AL61-Competencias!U61)/AL61,"")=100%,"",IFERROR((AL61-Competencias!U61)/AL61,""))</f>
        <v/>
      </c>
      <c r="AR61" s="721" t="str">
        <f>IF(IFERROR((AL61-Competencias!V61)/AL61,"")=100%,"",IFERROR((AL61-Competencias!V61)/AL61,""))</f>
        <v/>
      </c>
      <c r="AT61" s="884">
        <v>7224</v>
      </c>
      <c r="AU61" s="2" t="s">
        <v>74</v>
      </c>
      <c r="AV61" s="1361">
        <v>9400</v>
      </c>
      <c r="AW61" s="161">
        <f>'L41.old'!AV55</f>
        <v>9528</v>
      </c>
      <c r="AX61" s="1452">
        <f t="shared" si="4"/>
        <v>-1.3617021276595745E-2</v>
      </c>
      <c r="AY61" s="1235">
        <f>(AV61-'L40.old'!AG55)/Clusters!AV61</f>
        <v>-3.1914893617021274E-2</v>
      </c>
    </row>
    <row r="62" spans="1:51" x14ac:dyDescent="0.25">
      <c r="A62" s="852" t="s">
        <v>48</v>
      </c>
      <c r="B62" s="276">
        <v>514</v>
      </c>
      <c r="C62" s="809" t="s">
        <v>75</v>
      </c>
      <c r="D62" s="927">
        <f t="shared" si="5"/>
        <v>10669.683257918552</v>
      </c>
      <c r="E62" s="1132">
        <v>11790</v>
      </c>
      <c r="F62" s="966"/>
      <c r="G62" s="1248" t="e">
        <f>(E62-'Listas anteriores R'!E58)/'Listas anteriores R'!E58</f>
        <v>#DIV/0!</v>
      </c>
      <c r="H62" s="849" t="str">
        <f>IFERROR((D62-'L41.old'!AV56)/D62,"")</f>
        <v/>
      </c>
      <c r="I62" s="849">
        <f>IFERROR((D62-'L40.old'!AG56)/D62,"")</f>
        <v>0.26895674300254452</v>
      </c>
      <c r="J62" s="849" t="str">
        <f>IF(IFERROR((E62-Competencias!E62)/E62,"")=100%,"",IFERROR((E62-Competencias!E62)/E62,""))</f>
        <v/>
      </c>
      <c r="K62" s="842" t="str">
        <f>IF(IFERROR((E62-Competencias!F62)/E62,"")=100%,"",IFERROR((E62-Competencias!F62)/E62,""))</f>
        <v/>
      </c>
      <c r="L62" s="842" t="str">
        <f>IF(IFERROR((E62-Competencias!G62)/E62,"")=100%,"",IFERROR((E62-Competencias!G62)/E62,""))</f>
        <v/>
      </c>
      <c r="M62" s="850" t="str">
        <f>IF(IFERROR((E62-Competencias!H62)/E62,"")=100%,"",IFERROR((E62-Competencias!H62)/E62,""))</f>
        <v/>
      </c>
      <c r="N62" s="851" t="str">
        <f>IF(IFERROR((E62-Competencias!I62)/E62,"")=100%,"",IFERROR((E62-Competencias!I62)/E62,""))</f>
        <v/>
      </c>
      <c r="O62" s="814"/>
      <c r="P62" s="877">
        <v>514</v>
      </c>
      <c r="Q62" s="809" t="s">
        <v>75</v>
      </c>
      <c r="R62" s="146">
        <f t="shared" si="6"/>
        <v>10669.683257918552</v>
      </c>
      <c r="S62" s="871">
        <f t="shared" si="8"/>
        <v>11790</v>
      </c>
      <c r="T62" s="1308"/>
      <c r="U62" s="1308"/>
      <c r="V62" s="804"/>
      <c r="W62" s="462" t="e">
        <f>(S62-'Listas anteriores CML'!E58)/'Listas anteriores CML'!E58</f>
        <v>#DIV/0!</v>
      </c>
      <c r="X62" s="460">
        <f>IF(IFERROR((S62-Competencias!J62)/S62,"")=100%,"",IFERROR((S62-Competencias!J62)/S62,""))</f>
        <v>0.2196776929601357</v>
      </c>
      <c r="Y62" s="460">
        <f>IF(IFERROR((S62-Competencias!K62)/S62,"")=100%,"",IFERROR((S62-Competencias!K62)/S62,""))</f>
        <v>2.4597116200169637E-2</v>
      </c>
      <c r="Z62" s="460">
        <f>IF(IFERROR((S62-Competencias!L62)/S62,"")=100%,"",IFERROR((S62-Competencias!L62)/S62,""))</f>
        <v>0.10941475826972011</v>
      </c>
      <c r="AA62" s="460" t="str">
        <f>IF(IFERROR((S62-Competencias!M62)/S62,"")=100%,"",IFERROR((S62-Competencias!M62)/S62,""))</f>
        <v/>
      </c>
      <c r="AB62" s="460">
        <f>IF(IFERROR((S62-Competencias!N62)/S62,"")=100%,"",IFERROR((S62-Competencias!N62)/S62,""))</f>
        <v>0.17726887192536048</v>
      </c>
      <c r="AC62" s="460" t="str">
        <f>IF(IFERROR((S62-Competencias!O62)/S62,"")=100%,"",IFERROR((S62-Competencias!O62)/S62,""))</f>
        <v/>
      </c>
      <c r="AD62" s="460" t="str">
        <f>IF(IFERROR((S62-Competencias!P62)/S62,"")=100%,"",IFERROR((S62-Competencias!P62)/S62,""))</f>
        <v/>
      </c>
      <c r="AE62" s="460" t="str">
        <f>IF(IFERROR((S62-Competencias!Q62)/S62,"")=100%,"",IFERROR((S62-Competencias!Q62)/S62,""))</f>
        <v/>
      </c>
      <c r="AF62" s="460">
        <f>IF(IFERROR((S62-Competencias!R62)/S62,"")=100%,"",IFERROR((S62-Competencias!R62)/S62,""))</f>
        <v>-3.1297709923664124E-2</v>
      </c>
      <c r="AG62" s="460" t="str">
        <f>IF(IFERROR((S62-Competencias!S62)/S62,"")=100%,"",IFERROR((S62-Competencias!S62)/S62,""))</f>
        <v/>
      </c>
      <c r="AH62" s="721">
        <f>IF(IFERROR((S62-Competencias!T62)/S62,"")=100%,"",IFERROR((S62-Competencias!T62)/S62,""))</f>
        <v>0.23748939779474132</v>
      </c>
      <c r="AJ62" s="884">
        <v>514</v>
      </c>
      <c r="AK62" s="485" t="s">
        <v>75</v>
      </c>
      <c r="AL62" s="911">
        <f t="shared" si="9"/>
        <v>8535.746606334842</v>
      </c>
      <c r="AM62" s="462" t="e">
        <f>IF(AL62=0,"",(AL62-'Listas anteriores May.'!R57)/'Listas anteriores May.'!R57)</f>
        <v>#DIV/0!</v>
      </c>
      <c r="AN62" s="1166" t="str">
        <f>IF(AL62=0,"",IF(ISERROR('L41.old'!AV56),"",(AL62-'L41.old'!AV56)/AL62))</f>
        <v/>
      </c>
      <c r="AO62" s="1164">
        <f>IF(AL62=0,"",IF(ISERROR('L40.old'!AG56),"",(AL62-'L40.old'!AG56)/AL62))</f>
        <v>8.6195928753180703E-2</v>
      </c>
      <c r="AP62" s="1168">
        <v>0.2</v>
      </c>
      <c r="AQ62" s="460" t="str">
        <f>IF(IFERROR((AL62-Competencias!U62)/AL62,"")=100%,"",IFERROR((AL62-Competencias!U62)/AL62,""))</f>
        <v/>
      </c>
      <c r="AR62" s="721" t="str">
        <f>IF(IFERROR((AL62-Competencias!V62)/AL62,"")=100%,"",IFERROR((AL62-Competencias!V62)/AL62,""))</f>
        <v/>
      </c>
      <c r="AT62" s="884">
        <v>514</v>
      </c>
      <c r="AU62" s="2" t="s">
        <v>75</v>
      </c>
      <c r="AV62" s="1361">
        <v>7300</v>
      </c>
      <c r="AW62" s="161" t="e">
        <f>'L41.old'!AV56</f>
        <v>#N/A</v>
      </c>
      <c r="AX62" s="1452" t="e">
        <f t="shared" si="4"/>
        <v>#N/A</v>
      </c>
      <c r="AY62" s="1235">
        <f>(AV62-'L40.old'!AG56)/Clusters!AV62</f>
        <v>-6.8493150684931503E-2</v>
      </c>
    </row>
    <row r="63" spans="1:51" x14ac:dyDescent="0.25">
      <c r="A63" s="852" t="s">
        <v>48</v>
      </c>
      <c r="B63" s="276">
        <v>736</v>
      </c>
      <c r="C63" s="855" t="s">
        <v>77</v>
      </c>
      <c r="D63" s="927">
        <f t="shared" si="5"/>
        <v>9040.7239819004535</v>
      </c>
      <c r="E63" s="1132">
        <v>9990</v>
      </c>
      <c r="F63" s="966"/>
      <c r="G63" s="1248" t="e">
        <f>(E63-'Listas anteriores R'!E59)/'Listas anteriores R'!E59</f>
        <v>#DIV/0!</v>
      </c>
      <c r="H63" s="849" t="str">
        <f>IFERROR((D63-'L41.old'!AV57)/D63,"")</f>
        <v/>
      </c>
      <c r="I63" s="849">
        <f>IFERROR((D63-'L40.old'!AG57)/D63,"")</f>
        <v>0.39164164164164172</v>
      </c>
      <c r="J63" s="849">
        <f>IF(IFERROR((E63-Competencias!E63)/E63,"")=100%,"",IFERROR((E63-Competencias!E63)/E63,""))</f>
        <v>0.14914914914914915</v>
      </c>
      <c r="K63" s="842" t="str">
        <f>IF(IFERROR((E63-Competencias!F63)/E63,"")=100%,"",IFERROR((E63-Competencias!F63)/E63,""))</f>
        <v/>
      </c>
      <c r="L63" s="842" t="str">
        <f>IF(IFERROR((E63-Competencias!G63)/E63,"")=100%,"",IFERROR((E63-Competencias!G63)/E63,""))</f>
        <v/>
      </c>
      <c r="M63" s="850" t="str">
        <f>IF(IFERROR((E63-Competencias!H63)/E63,"")=100%,"",IFERROR((E63-Competencias!H63)/E63,""))</f>
        <v/>
      </c>
      <c r="N63" s="851" t="str">
        <f>IF(IFERROR((E63-Competencias!I63)/E63,"")=100%,"",IFERROR((E63-Competencias!I63)/E63,""))</f>
        <v/>
      </c>
      <c r="O63" s="814"/>
      <c r="P63" s="877">
        <v>736</v>
      </c>
      <c r="Q63" s="855" t="s">
        <v>77</v>
      </c>
      <c r="R63" s="146">
        <f t="shared" si="6"/>
        <v>9040.7239819004535</v>
      </c>
      <c r="S63" s="871">
        <f t="shared" si="8"/>
        <v>9990</v>
      </c>
      <c r="T63" s="1308"/>
      <c r="U63" s="1308"/>
      <c r="V63" s="804"/>
      <c r="W63" s="462" t="e">
        <f>(S63-'Listas anteriores CML'!E59)/'Listas anteriores CML'!E59</f>
        <v>#DIV/0!</v>
      </c>
      <c r="X63" s="460" t="str">
        <f>IF(IFERROR((S63-Competencias!J63)/S63,"")=100%,"",IFERROR((S63-Competencias!J63)/S63,""))</f>
        <v/>
      </c>
      <c r="Y63" s="460" t="str">
        <f>IF(IFERROR((S63-Competencias!K63)/S63,"")=100%,"",IFERROR((S63-Competencias!K63)/S63,""))</f>
        <v/>
      </c>
      <c r="Z63" s="460" t="str">
        <f>IF(IFERROR((S63-Competencias!L63)/S63,"")=100%,"",IFERROR((S63-Competencias!L63)/S63,""))</f>
        <v/>
      </c>
      <c r="AA63" s="460" t="str">
        <f>IF(IFERROR((S63-Competencias!M63)/S63,"")=100%,"",IFERROR((S63-Competencias!M63)/S63,""))</f>
        <v/>
      </c>
      <c r="AB63" s="460" t="str">
        <f>IF(IFERROR((S63-Competencias!N63)/S63,"")=100%,"",IFERROR((S63-Competencias!N63)/S63,""))</f>
        <v/>
      </c>
      <c r="AC63" s="460" t="str">
        <f>IF(IFERROR((S63-Competencias!O63)/S63,"")=100%,"",IFERROR((S63-Competencias!O63)/S63,""))</f>
        <v/>
      </c>
      <c r="AD63" s="460" t="str">
        <f>IF(IFERROR((S63-Competencias!P63)/S63,"")=100%,"",IFERROR((S63-Competencias!P63)/S63,""))</f>
        <v/>
      </c>
      <c r="AE63" s="460" t="str">
        <f>IF(IFERROR((S63-Competencias!Q63)/S63,"")=100%,"",IFERROR((S63-Competencias!Q63)/S63,""))</f>
        <v/>
      </c>
      <c r="AF63" s="460" t="str">
        <f>IF(IFERROR((S63-Competencias!R63)/S63,"")=100%,"",IFERROR((S63-Competencias!R63)/S63,""))</f>
        <v/>
      </c>
      <c r="AG63" s="460" t="str">
        <f>IF(IFERROR((S63-Competencias!S63)/S63,"")=100%,"",IFERROR((S63-Competencias!S63)/S63,""))</f>
        <v/>
      </c>
      <c r="AH63" s="721" t="str">
        <f>IF(IFERROR((S63-Competencias!T63)/S63,"")=100%,"",IFERROR((S63-Competencias!T63)/S63,""))</f>
        <v/>
      </c>
      <c r="AJ63" s="884">
        <v>736</v>
      </c>
      <c r="AK63" s="488" t="s">
        <v>77</v>
      </c>
      <c r="AL63" s="911">
        <f t="shared" si="9"/>
        <v>7232.5791855203634</v>
      </c>
      <c r="AM63" s="462" t="e">
        <f>IF(AL63=0,"",(AL63-'Listas anteriores May.'!R58)/'Listas anteriores May.'!R58)</f>
        <v>#DIV/0!</v>
      </c>
      <c r="AN63" s="1166" t="str">
        <f>IF(AL63=0,"",IF(ISERROR('L41.old'!AV57),"",(AL63-'L41.old'!AV57)/AL63))</f>
        <v/>
      </c>
      <c r="AO63" s="1164">
        <f>IF(AL63=0,"",IF(ISERROR('L40.old'!AG57),"",(AL63-'L40.old'!AG57)/AL63))</f>
        <v>0.23955205205205218</v>
      </c>
      <c r="AP63" s="1168">
        <v>0.2</v>
      </c>
      <c r="AQ63" s="460" t="str">
        <f>IF(IFERROR((AL63-Competencias!U63)/AL63,"")=100%,"",IFERROR((AL63-Competencias!U63)/AL63,""))</f>
        <v/>
      </c>
      <c r="AR63" s="721" t="str">
        <f>IF(IFERROR((AL63-Competencias!V63)/AL63,"")=100%,"",IFERROR((AL63-Competencias!V63)/AL63,""))</f>
        <v/>
      </c>
      <c r="AT63" s="884">
        <v>736</v>
      </c>
      <c r="AU63" s="23" t="s">
        <v>77</v>
      </c>
      <c r="AV63" s="161">
        <v>5500</v>
      </c>
      <c r="AW63" s="161" t="e">
        <f>'L41.old'!AV57</f>
        <v>#N/A</v>
      </c>
      <c r="AX63" s="1452" t="e">
        <f t="shared" si="4"/>
        <v>#N/A</v>
      </c>
      <c r="AY63" s="1235">
        <f>(AV63-'L40.old'!AG57)/Clusters!AV63</f>
        <v>0</v>
      </c>
    </row>
    <row r="64" spans="1:51" x14ac:dyDescent="0.25">
      <c r="A64" s="852" t="s">
        <v>48</v>
      </c>
      <c r="B64" s="276">
        <v>755</v>
      </c>
      <c r="C64" s="855" t="s">
        <v>80</v>
      </c>
      <c r="D64" s="927">
        <f t="shared" si="5"/>
        <v>12117.64705882353</v>
      </c>
      <c r="E64" s="1132">
        <v>13390</v>
      </c>
      <c r="F64" s="966"/>
      <c r="G64" s="1248" t="e">
        <f>(E64-'Listas anteriores R'!E60)/'Listas anteriores R'!E60</f>
        <v>#DIV/0!</v>
      </c>
      <c r="H64" s="849" t="str">
        <f>IFERROR((D64-'L41.old'!AV58)/D64,"")</f>
        <v/>
      </c>
      <c r="I64" s="849">
        <f>IFERROR((D64-'L40.old'!AG58)/D64,"")</f>
        <v>1</v>
      </c>
      <c r="J64" s="849" t="str">
        <f>IF(IFERROR((E64-Competencias!E64)/E64,"")=100%,"",IFERROR((E64-Competencias!E64)/E64,""))</f>
        <v/>
      </c>
      <c r="K64" s="842" t="str">
        <f>IF(IFERROR((E64-Competencias!F64)/E64,"")=100%,"",IFERROR((E64-Competencias!F64)/E64,""))</f>
        <v/>
      </c>
      <c r="L64" s="842" t="str">
        <f>IF(IFERROR((E64-Competencias!G64)/E64,"")=100%,"",IFERROR((E64-Competencias!G64)/E64,""))</f>
        <v/>
      </c>
      <c r="M64" s="850" t="str">
        <f>IF(IFERROR((E64-Competencias!H64)/E64,"")=100%,"",IFERROR((E64-Competencias!H64)/E64,""))</f>
        <v/>
      </c>
      <c r="N64" s="851" t="str">
        <f>IF(IFERROR((E64-Competencias!I64)/E64,"")=100%,"",IFERROR((E64-Competencias!I64)/E64,""))</f>
        <v/>
      </c>
      <c r="O64" s="814"/>
      <c r="P64" s="877">
        <v>755</v>
      </c>
      <c r="Q64" s="856" t="s">
        <v>80</v>
      </c>
      <c r="R64" s="148">
        <f>S64/(1.105)</f>
        <v>12117.64705882353</v>
      </c>
      <c r="S64" s="871">
        <f t="shared" si="8"/>
        <v>13390</v>
      </c>
      <c r="T64" s="1308"/>
      <c r="U64" s="1308"/>
      <c r="V64" s="804"/>
      <c r="W64" s="462" t="e">
        <f>(S64-'Listas anteriores CML'!E60)/'Listas anteriores CML'!E60</f>
        <v>#DIV/0!</v>
      </c>
      <c r="X64" s="460" t="str">
        <f>IF(IFERROR((S64-Competencias!J64)/S64,"")=100%,"",IFERROR((S64-Competencias!J64)/S64,""))</f>
        <v/>
      </c>
      <c r="Y64" s="460" t="str">
        <f>IF(IFERROR((S64-Competencias!K64)/S64,"")=100%,"",IFERROR((S64-Competencias!K64)/S64,""))</f>
        <v/>
      </c>
      <c r="Z64" s="460" t="str">
        <f>IF(IFERROR((S64-Competencias!L64)/S64,"")=100%,"",IFERROR((S64-Competencias!L64)/S64,""))</f>
        <v/>
      </c>
      <c r="AA64" s="460" t="str">
        <f>IF(IFERROR((S64-Competencias!M64)/S64,"")=100%,"",IFERROR((S64-Competencias!M64)/S64,""))</f>
        <v/>
      </c>
      <c r="AB64" s="460" t="str">
        <f>IF(IFERROR((S64-Competencias!N64)/S64,"")=100%,"",IFERROR((S64-Competencias!N64)/S64,""))</f>
        <v/>
      </c>
      <c r="AC64" s="460" t="str">
        <f>IF(IFERROR((S64-Competencias!O64)/S64,"")=100%,"",IFERROR((S64-Competencias!O64)/S64,""))</f>
        <v/>
      </c>
      <c r="AD64" s="460" t="str">
        <f>IF(IFERROR((S64-Competencias!P64)/S64,"")=100%,"",IFERROR((S64-Competencias!P64)/S64,""))</f>
        <v/>
      </c>
      <c r="AE64" s="460" t="str">
        <f>IF(IFERROR((S64-Competencias!Q64)/S64,"")=100%,"",IFERROR((S64-Competencias!Q64)/S64,""))</f>
        <v/>
      </c>
      <c r="AF64" s="460" t="str">
        <f>IF(IFERROR((S64-Competencias!R64)/S64,"")=100%,"",IFERROR((S64-Competencias!R64)/S64,""))</f>
        <v/>
      </c>
      <c r="AG64" s="460" t="str">
        <f>IF(IFERROR((S64-Competencias!S64)/S64,"")=100%,"",IFERROR((S64-Competencias!S64)/S64,""))</f>
        <v/>
      </c>
      <c r="AH64" s="721" t="str">
        <f>IF(IFERROR((S64-Competencias!T64)/S64,"")=100%,"",IFERROR((S64-Competencias!T64)/S64,""))</f>
        <v/>
      </c>
      <c r="AJ64" s="884">
        <v>755</v>
      </c>
      <c r="AK64" s="1509" t="s">
        <v>80</v>
      </c>
      <c r="AL64" s="911">
        <f t="shared" si="9"/>
        <v>9694.1176470588234</v>
      </c>
      <c r="AM64" s="462" t="e">
        <f>IF(AL64=0,"",(AL64-'Listas anteriores May.'!R59)/'Listas anteriores May.'!R59)</f>
        <v>#DIV/0!</v>
      </c>
      <c r="AN64" s="1166" t="str">
        <f>IF(AL64=0,"",IF(ISERROR('L41.old'!AV58),"",(AL64-'L41.old'!AV58)/AL64))</f>
        <v/>
      </c>
      <c r="AO64" s="1164">
        <f>IF(AL64=0,"",IF(ISERROR('L40.old'!AG58),"",(AL64-'L40.old'!AG58)/AL64))</f>
        <v>1</v>
      </c>
      <c r="AP64" s="1168">
        <v>0.2</v>
      </c>
      <c r="AQ64" s="460" t="str">
        <f>IF(IFERROR((AL64-Competencias!U64)/AL64,"")=100%,"",IFERROR((AL64-Competencias!U64)/AL64,""))</f>
        <v/>
      </c>
      <c r="AR64" s="721" t="str">
        <f>IF(IFERROR((AL64-Competencias!V64)/AL64,"")=100%,"",IFERROR((AL64-Competencias!V64)/AL64,""))</f>
        <v/>
      </c>
      <c r="AT64" s="884">
        <v>755</v>
      </c>
      <c r="AU64" s="23" t="s">
        <v>80</v>
      </c>
      <c r="AV64" s="1361">
        <v>8000</v>
      </c>
      <c r="AW64" s="161" t="e">
        <f>'L41.old'!AV58</f>
        <v>#N/A</v>
      </c>
      <c r="AX64" s="1452" t="e">
        <f t="shared" si="4"/>
        <v>#N/A</v>
      </c>
      <c r="AY64" s="1235">
        <f>(AV64-'L40.old'!AG58)/Clusters!AV64</f>
        <v>1</v>
      </c>
    </row>
    <row r="65" spans="1:51" x14ac:dyDescent="0.25">
      <c r="A65" s="852" t="s">
        <v>48</v>
      </c>
      <c r="B65" s="276">
        <v>2014</v>
      </c>
      <c r="C65" s="855" t="s">
        <v>631</v>
      </c>
      <c r="D65" s="927">
        <f t="shared" si="5"/>
        <v>15013.574660633485</v>
      </c>
      <c r="E65" s="1132">
        <f>E59</f>
        <v>16590</v>
      </c>
      <c r="F65" s="966"/>
      <c r="G65" s="1248"/>
      <c r="H65" s="849"/>
      <c r="I65" s="849"/>
      <c r="J65" s="849"/>
      <c r="K65" s="842"/>
      <c r="L65" s="842"/>
      <c r="M65" s="850"/>
      <c r="N65" s="851"/>
      <c r="O65" s="814"/>
      <c r="P65" s="276">
        <v>2014</v>
      </c>
      <c r="Q65" s="855" t="s">
        <v>631</v>
      </c>
      <c r="R65" s="148">
        <f>S65/(1.105)</f>
        <v>15013.574660633485</v>
      </c>
      <c r="S65" s="871">
        <f t="shared" si="8"/>
        <v>16590</v>
      </c>
      <c r="T65" s="1308"/>
      <c r="U65" s="1308"/>
      <c r="V65" s="804"/>
      <c r="W65" s="462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721"/>
      <c r="AJ65" s="884">
        <v>2014</v>
      </c>
      <c r="AK65" s="1509" t="s">
        <v>631</v>
      </c>
      <c r="AL65" s="911">
        <f t="shared" si="9"/>
        <v>12010.859728506788</v>
      </c>
      <c r="AM65" s="462" t="e">
        <f>IF(AL65=0,"",(AL65-'Listas anteriores May.'!R60)/'Listas anteriores May.'!R60)</f>
        <v>#DIV/0!</v>
      </c>
      <c r="AN65" s="1166">
        <f>IF(AL65=0,"",IF(ISERROR('L41.old'!AV59),"",(AL65-'L41.old'!AV59)/AL65))</f>
        <v>0.2987179776974081</v>
      </c>
      <c r="AO65" s="1164" t="str">
        <f>IF(AL65=0,"",IF(ISERROR('L40.old'!AG59),"",(AL65-'L40.old'!AG59)/AL65))</f>
        <v/>
      </c>
      <c r="AP65" s="1168">
        <v>0.2</v>
      </c>
      <c r="AQ65" s="460"/>
      <c r="AR65" s="721"/>
      <c r="AT65" s="884"/>
      <c r="AU65" s="23"/>
      <c r="AV65" s="1361"/>
      <c r="AW65" s="161"/>
      <c r="AX65" s="1452"/>
      <c r="AY65" s="1235"/>
    </row>
    <row r="66" spans="1:51" x14ac:dyDescent="0.25">
      <c r="A66" s="852" t="s">
        <v>48</v>
      </c>
      <c r="B66" s="276">
        <v>1095</v>
      </c>
      <c r="C66" s="855" t="s">
        <v>332</v>
      </c>
      <c r="D66" s="927">
        <f t="shared" si="5"/>
        <v>7954.7511312217193</v>
      </c>
      <c r="E66" s="1132">
        <v>8790</v>
      </c>
      <c r="F66" s="966"/>
      <c r="G66" s="1248" t="e">
        <f>(E66-'Listas anteriores R'!E62)/'Listas anteriores R'!E62</f>
        <v>#DIV/0!</v>
      </c>
      <c r="H66" s="849">
        <f>IFERROR((D66-'L41.old'!AV60)/D66,"")</f>
        <v>0.38703299203640501</v>
      </c>
      <c r="I66" s="849" t="str">
        <f>IFERROR((D66-'L40.old'!AG59)/D66,"")</f>
        <v/>
      </c>
      <c r="J66" s="849">
        <f>IF(IFERROR((E66-Competencias!E66)/E66,"")=100%,"",IFERROR((E66-Competencias!E66)/E66,""))</f>
        <v>6.7121729237770197E-2</v>
      </c>
      <c r="K66" s="842">
        <f>IF(IFERROR((E66-Competencias!F66)/E66,"")=100%,"",IFERROR((E66-Competencias!F66)/E66,""))</f>
        <v>0.1751990898748578</v>
      </c>
      <c r="L66" s="842" t="str">
        <f>IF(IFERROR((E66-Competencias!G66)/E66,"")=100%,"",IFERROR((E66-Competencias!G66)/E66,""))</f>
        <v/>
      </c>
      <c r="M66" s="850" t="str">
        <f>IF(IFERROR((E66-Competencias!H66)/E66,"")=100%,"",IFERROR((E66-Competencias!H66)/E66,""))</f>
        <v/>
      </c>
      <c r="N66" s="851">
        <f>IF(IFERROR((E66-Competencias!I66)/E66,"")=100%,"",IFERROR((E66-Competencias!I66)/E66,""))</f>
        <v>-7.9635949943117172E-3</v>
      </c>
      <c r="O66" s="814"/>
      <c r="P66" s="877">
        <v>1095</v>
      </c>
      <c r="Q66" s="856" t="s">
        <v>332</v>
      </c>
      <c r="R66" s="151">
        <f>S66/1.105</f>
        <v>7954.7511312217193</v>
      </c>
      <c r="S66" s="871">
        <f t="shared" si="8"/>
        <v>8790</v>
      </c>
      <c r="T66" s="1308"/>
      <c r="U66" s="1308"/>
      <c r="V66" s="804"/>
      <c r="W66" s="462" t="e">
        <f>(S66-'Listas anteriores CML'!E62)/'Listas anteriores CML'!E62</f>
        <v>#DIV/0!</v>
      </c>
      <c r="X66" s="460">
        <f>IF(IFERROR((S66-Competencias!J66)/S66,"")=100%,"",IFERROR((S66-Competencias!J66)/S66,""))</f>
        <v>3.2992036405005691E-2</v>
      </c>
      <c r="Y66" s="460">
        <f>IF(IFERROR((S66-Competencias!K66)/S66,"")=100%,"",IFERROR((S66-Competencias!K66)/S66,""))</f>
        <v>0.12400455062571103</v>
      </c>
      <c r="Z66" s="460">
        <f>IF(IFERROR((S66-Competencias!L66)/S66,"")=100%,"",IFERROR((S66-Competencias!L66)/S66,""))</f>
        <v>0.1012514220705347</v>
      </c>
      <c r="AA66" s="460" t="str">
        <f>IF(IFERROR((S66-Competencias!M66)/S66,"")=100%,"",IFERROR((S66-Competencias!M66)/S66,""))</f>
        <v/>
      </c>
      <c r="AB66" s="460" t="str">
        <f>IF(IFERROR((S66-Competencias!N66)/S66,"")=100%,"",IFERROR((S66-Competencias!N66)/S66,""))</f>
        <v/>
      </c>
      <c r="AC66" s="460" t="str">
        <f>IF(IFERROR((S66-Competencias!O66)/S66,"")=100%,"",IFERROR((S66-Competencias!O66)/S66,""))</f>
        <v/>
      </c>
      <c r="AD66" s="460" t="str">
        <f>IF(IFERROR((S66-Competencias!P66)/S66,"")=100%,"",IFERROR((S66-Competencias!P66)/S66,""))</f>
        <v/>
      </c>
      <c r="AE66" s="460" t="str">
        <f>IF(IFERROR((S66-Competencias!Q66)/S66,"")=100%,"",IFERROR((S66-Competencias!Q66)/S66,""))</f>
        <v/>
      </c>
      <c r="AF66" s="460">
        <f>IF(IFERROR((S66-Competencias!R66)/S66,"")=100%,"",IFERROR((S66-Competencias!R66)/S66,""))</f>
        <v>-0.20580204778156996</v>
      </c>
      <c r="AG66" s="460">
        <f>IF(IFERROR((S66-Competencias!S66)/S66,"")=100%,"",IFERROR((S66-Competencias!S66)/S66,""))</f>
        <v>0.13890784982935153</v>
      </c>
      <c r="AH66" s="721">
        <f>IF(IFERROR((S66-Competencias!T66)/S66,"")=100%,"",IFERROR((S66-Competencias!T66)/S66,""))</f>
        <v>9.556313993174062E-2</v>
      </c>
      <c r="AJ66" s="884">
        <v>1095</v>
      </c>
      <c r="AK66" s="1509" t="s">
        <v>332</v>
      </c>
      <c r="AL66" s="911">
        <f t="shared" si="9"/>
        <v>7159.2760180995474</v>
      </c>
      <c r="AM66" s="462" t="e">
        <f>IF(AL66=0,"",(AL66-'Listas anteriores May.'!R61)/'Listas anteriores May.'!R61)</f>
        <v>#DIV/0!</v>
      </c>
      <c r="AN66" s="1166">
        <f>IF(AL66=0,"",IF(ISERROR('L41.old'!AV60),"",(AL66-'L41.old'!AV60)/AL66))</f>
        <v>0.31892554670711665</v>
      </c>
      <c r="AO66" s="1164">
        <f>IF(AL66=0,"",IF(ISERROR('L40.old'!AG60),"",(AL66-'L40.old'!AG60)/AL66))</f>
        <v>1</v>
      </c>
      <c r="AP66" s="1168">
        <v>0.1</v>
      </c>
      <c r="AQ66" s="460" t="str">
        <f>IF(IFERROR((AL66-Competencias!U66)/AL66,"")=100%,"",IFERROR((AL66-Competencias!U66)/AL66,""))</f>
        <v/>
      </c>
      <c r="AR66" s="721" t="str">
        <f>IF(IFERROR((AL66-Competencias!V66)/AL66,"")=100%,"",IFERROR((AL66-Competencias!V66)/AL66,""))</f>
        <v/>
      </c>
      <c r="AT66" s="906"/>
      <c r="AU66" s="23"/>
      <c r="AV66" s="161"/>
      <c r="AW66" s="161">
        <f>'L41.old'!AV60</f>
        <v>4876</v>
      </c>
      <c r="AX66" s="1452" t="e">
        <f t="shared" si="4"/>
        <v>#DIV/0!</v>
      </c>
      <c r="AY66" s="1235" t="e">
        <f>(AV66-'L40.old'!AG59)/Clusters!AV66</f>
        <v>#N/A</v>
      </c>
    </row>
    <row r="67" spans="1:51" ht="15.75" thickBot="1" x14ac:dyDescent="0.3">
      <c r="A67" s="853" t="s">
        <v>48</v>
      </c>
      <c r="B67" s="277">
        <v>181</v>
      </c>
      <c r="C67" s="868" t="s">
        <v>333</v>
      </c>
      <c r="D67" s="929">
        <f t="shared" si="5"/>
        <v>7954.7511312217193</v>
      </c>
      <c r="E67" s="1160">
        <v>8790</v>
      </c>
      <c r="F67" s="966"/>
      <c r="G67" s="1248" t="e">
        <f>(E67-'Listas anteriores R'!E63)/'Listas anteriores R'!E63</f>
        <v>#DIV/0!</v>
      </c>
      <c r="H67" s="849">
        <f>IFERROR((D67-'L41.old'!AV61)/D67,"")</f>
        <v>0.38703299203640501</v>
      </c>
      <c r="I67" s="849">
        <f>IFERROR((D67-'L40.old'!AG60)/D67,"")</f>
        <v>1</v>
      </c>
      <c r="J67" s="849" t="str">
        <f>IF(IFERROR((E67-Competencias!E67)/E67,"")=100%,"",IFERROR((E67-Competencias!E67)/E67,""))</f>
        <v/>
      </c>
      <c r="K67" s="842" t="str">
        <f>IF(IFERROR((E67-Competencias!F67)/E67,"")=100%,"",IFERROR((E67-Competencias!F67)/E67,""))</f>
        <v/>
      </c>
      <c r="L67" s="842" t="str">
        <f>IF(IFERROR((E67-Competencias!G67)/E67,"")=100%,"",IFERROR((E67-Competencias!G67)/E67,""))</f>
        <v/>
      </c>
      <c r="M67" s="850" t="str">
        <f>IF(IFERROR((E67-Competencias!H67)/E67,"")=100%,"",IFERROR((E67-Competencias!H67)/E67,""))</f>
        <v/>
      </c>
      <c r="N67" s="851" t="str">
        <f>IF(IFERROR((E67-Competencias!I67)/E67,"")=100%,"",IFERROR((E67-Competencias!I67)/E67,""))</f>
        <v/>
      </c>
      <c r="O67" s="814"/>
      <c r="P67" s="877">
        <v>181</v>
      </c>
      <c r="Q67" s="856" t="s">
        <v>333</v>
      </c>
      <c r="R67" s="322">
        <f>S67/1.105</f>
        <v>7954.7511312217193</v>
      </c>
      <c r="S67" s="871">
        <f t="shared" si="8"/>
        <v>8790</v>
      </c>
      <c r="T67" s="1308"/>
      <c r="U67" s="1308"/>
      <c r="V67" s="804"/>
      <c r="W67" s="462" t="e">
        <f>(S67-'Listas anteriores CML'!E63)/'Listas anteriores CML'!E63</f>
        <v>#DIV/0!</v>
      </c>
      <c r="X67" s="460" t="str">
        <f>IF(IFERROR((S67-Competencias!J67)/S67,"")=100%,"",IFERROR((S67-Competencias!J67)/S67,""))</f>
        <v/>
      </c>
      <c r="Y67" s="460" t="str">
        <f>IF(IFERROR((S67-Competencias!K67)/S67,"")=100%,"",IFERROR((S67-Competencias!K67)/S67,""))</f>
        <v/>
      </c>
      <c r="Z67" s="460" t="str">
        <f>IF(IFERROR((S67-Competencias!L67)/S67,"")=100%,"",IFERROR((S67-Competencias!L67)/S67,""))</f>
        <v/>
      </c>
      <c r="AA67" s="460" t="str">
        <f>IF(IFERROR((S67-Competencias!M67)/S67,"")=100%,"",IFERROR((S67-Competencias!M67)/S67,""))</f>
        <v/>
      </c>
      <c r="AB67" s="460" t="str">
        <f>IF(IFERROR((S67-Competencias!N67)/S67,"")=100%,"",IFERROR((S67-Competencias!N67)/S67,""))</f>
        <v/>
      </c>
      <c r="AC67" s="460" t="str">
        <f>IF(IFERROR((S67-Competencias!O67)/S67,"")=100%,"",IFERROR((S67-Competencias!O67)/S67,""))</f>
        <v/>
      </c>
      <c r="AD67" s="460" t="str">
        <f>IF(IFERROR((S67-Competencias!P67)/S67,"")=100%,"",IFERROR((S67-Competencias!P67)/S67,""))</f>
        <v/>
      </c>
      <c r="AE67" s="460" t="str">
        <f>IF(IFERROR((S67-Competencias!Q67)/S67,"")=100%,"",IFERROR((S67-Competencias!Q67)/S67,""))</f>
        <v/>
      </c>
      <c r="AF67" s="460" t="str">
        <f>IF(IFERROR((S67-Competencias!R67)/S67,"")=100%,"",IFERROR((S67-Competencias!R67)/S67,""))</f>
        <v/>
      </c>
      <c r="AG67" s="460" t="str">
        <f>IF(IFERROR((S67-Competencias!S67)/S67,"")=100%,"",IFERROR((S67-Competencias!S67)/S67,""))</f>
        <v/>
      </c>
      <c r="AH67" s="721" t="str">
        <f>IF(IFERROR((S67-Competencias!T67)/S67,"")=100%,"",IFERROR((S67-Competencias!T67)/S67,""))</f>
        <v/>
      </c>
      <c r="AJ67" s="1494">
        <v>181</v>
      </c>
      <c r="AK67" s="1510" t="s">
        <v>333</v>
      </c>
      <c r="AL67" s="911">
        <f t="shared" si="9"/>
        <v>7159.2760180995474</v>
      </c>
      <c r="AM67" s="462" t="e">
        <f>IF(AL67=0,"",(AL67-'Listas anteriores May.'!R62)/'Listas anteriores May.'!R62)</f>
        <v>#DIV/0!</v>
      </c>
      <c r="AN67" s="1166">
        <f>IF(AL67=0,"",IF(ISERROR('L41.old'!AV61),"",(AL67-'L41.old'!AV61)/AL67))</f>
        <v>0.31892554670711665</v>
      </c>
      <c r="AO67" s="1164">
        <f>IF(AL67=0,"",IF(ISERROR('L40.old'!AG61),"",(AL67-'L40.old'!AG61)/AL67))</f>
        <v>6.415118189862215E-2</v>
      </c>
      <c r="AP67" s="1168">
        <v>0.1</v>
      </c>
      <c r="AQ67" s="460" t="str">
        <f>IF(IFERROR((AL67-Competencias!U67)/AL67,"")=100%,"",IFERROR((AL67-Competencias!U67)/AL67,""))</f>
        <v/>
      </c>
      <c r="AR67" s="721" t="str">
        <f>IF(IFERROR((AL67-Competencias!V67)/AL67,"")=100%,"",IFERROR((AL67-Competencias!V67)/AL67,""))</f>
        <v/>
      </c>
      <c r="AT67" s="906">
        <v>181</v>
      </c>
      <c r="AU67" s="23" t="s">
        <v>49</v>
      </c>
      <c r="AV67" s="161">
        <v>5000</v>
      </c>
      <c r="AW67" s="161">
        <f>'L41.old'!AV61</f>
        <v>4876</v>
      </c>
      <c r="AX67" s="1452">
        <f t="shared" si="4"/>
        <v>2.4799999999999999E-2</v>
      </c>
      <c r="AY67" s="1235">
        <f>(AV67-'L40.old'!AG60)/Clusters!AV67</f>
        <v>1</v>
      </c>
    </row>
    <row r="68" spans="1:51" x14ac:dyDescent="0.25">
      <c r="A68" s="848" t="s">
        <v>3</v>
      </c>
      <c r="B68" s="275">
        <v>324</v>
      </c>
      <c r="C68" s="857" t="s">
        <v>5</v>
      </c>
      <c r="D68" s="925">
        <f t="shared" si="5"/>
        <v>6786.4253393665158</v>
      </c>
      <c r="E68" s="1131">
        <v>7499</v>
      </c>
      <c r="F68" s="966"/>
      <c r="G68" s="1248" t="e">
        <f>(E68-'Listas anteriores R'!E64)/'Listas anteriores R'!E64</f>
        <v>#DIV/0!</v>
      </c>
      <c r="H68" s="849">
        <f>IFERROR((D68-'L41.old'!AV62)/D68,"")</f>
        <v>0.20311508201093478</v>
      </c>
      <c r="I68" s="849">
        <f>IFERROR((D68-'L40.old'!AG61)/D68,"")</f>
        <v>1.2735031337511664E-2</v>
      </c>
      <c r="J68" s="849" t="str">
        <f>IF(IFERROR((E68-Competencias!E68)/E68,"")=100%,"",IFERROR((E68-Competencias!E68)/E68,""))</f>
        <v/>
      </c>
      <c r="K68" s="842" t="str">
        <f>IF(IFERROR((E68-Competencias!F68)/E68,"")=100%,"",IFERROR((E68-Competencias!F68)/E68,""))</f>
        <v/>
      </c>
      <c r="L68" s="842" t="str">
        <f>IF(IFERROR((E68-Competencias!G68)/E68,"")=100%,"",IFERROR((E68-Competencias!G68)/E68,""))</f>
        <v/>
      </c>
      <c r="M68" s="850" t="str">
        <f>IF(IFERROR((E68-Competencias!H68)/E68,"")=100%,"",IFERROR((E68-Competencias!H68)/E68,""))</f>
        <v/>
      </c>
      <c r="N68" s="851" t="str">
        <f>IF(IFERROR((E68-Competencias!I68)/E68,"")=100%,"",IFERROR((E68-Competencias!I68)/E68,""))</f>
        <v/>
      </c>
      <c r="O68" s="814"/>
      <c r="P68" s="879">
        <v>324</v>
      </c>
      <c r="Q68" s="857" t="s">
        <v>5</v>
      </c>
      <c r="R68" s="944">
        <f t="shared" ref="R68:R98" si="10">S68/1.105</f>
        <v>6786.4253393665158</v>
      </c>
      <c r="S68" s="871">
        <f t="shared" si="8"/>
        <v>7499</v>
      </c>
      <c r="T68" s="1308"/>
      <c r="U68" s="1308"/>
      <c r="V68" s="804"/>
      <c r="W68" s="462" t="e">
        <f>(S68-'Listas anteriores CML'!E64)/'Listas anteriores CML'!E64</f>
        <v>#DIV/0!</v>
      </c>
      <c r="X68" s="460" t="str">
        <f>IF(IFERROR((S68-Competencias!J68)/S68,"")=100%,"",IFERROR((S68-Competencias!J68)/S68,""))</f>
        <v/>
      </c>
      <c r="Y68" s="460" t="str">
        <f>IF(IFERROR((S68-Competencias!K68)/S68,"")=100%,"",IFERROR((S68-Competencias!K68)/S68,""))</f>
        <v/>
      </c>
      <c r="Z68" s="460" t="str">
        <f>IF(IFERROR((S68-Competencias!L68)/S68,"")=100%,"",IFERROR((S68-Competencias!L68)/S68,""))</f>
        <v/>
      </c>
      <c r="AA68" s="460" t="str">
        <f>IF(IFERROR((S68-Competencias!M68)/S68,"")=100%,"",IFERROR((S68-Competencias!M68)/S68,""))</f>
        <v/>
      </c>
      <c r="AB68" s="460" t="str">
        <f>IF(IFERROR((S68-Competencias!N68)/S68,"")=100%,"",IFERROR((S68-Competencias!N68)/S68,""))</f>
        <v/>
      </c>
      <c r="AC68" s="460" t="str">
        <f>IF(IFERROR((S68-Competencias!O68)/S68,"")=100%,"",IFERROR((S68-Competencias!O68)/S68,""))</f>
        <v/>
      </c>
      <c r="AD68" s="460" t="str">
        <f>IF(IFERROR((S68-Competencias!P68)/S68,"")=100%,"",IFERROR((S68-Competencias!P68)/S68,""))</f>
        <v/>
      </c>
      <c r="AE68" s="460" t="str">
        <f>IF(IFERROR((S68-Competencias!Q68)/S68,"")=100%,"",IFERROR((S68-Competencias!Q68)/S68,""))</f>
        <v/>
      </c>
      <c r="AF68" s="460" t="str">
        <f>IF(IFERROR((S68-Competencias!R68)/S68,"")=100%,"",IFERROR((S68-Competencias!R68)/S68,""))</f>
        <v/>
      </c>
      <c r="AG68" s="460" t="str">
        <f>IF(IFERROR((S68-Competencias!S68)/S68,"")=100%,"",IFERROR((S68-Competencias!S68)/S68,""))</f>
        <v/>
      </c>
      <c r="AH68" s="721" t="str">
        <f>IF(IFERROR((S68-Competencias!T68)/S68,"")=100%,"",IFERROR((S68-Competencias!T68)/S68,""))</f>
        <v/>
      </c>
      <c r="AJ68" s="1493">
        <v>324</v>
      </c>
      <c r="AK68" s="491" t="s">
        <v>5</v>
      </c>
      <c r="AL68" s="1250">
        <v>6400</v>
      </c>
      <c r="AM68" s="462" t="e">
        <f>IF(AL68=0,"",(AL68-'Listas anteriores May.'!R63)/'Listas anteriores May.'!R63)</f>
        <v>#DIV/0!</v>
      </c>
      <c r="AN68" s="1166">
        <f>IF(AL68=0,"",IF(ISERROR('L41.old'!AV62),"",(AL68-'L41.old'!AV62)/AL68))</f>
        <v>0.155</v>
      </c>
      <c r="AO68" s="1164">
        <f>IF(AL68=0,"",IF(ISERROR('L40.old'!AG61),"",(AL68-'L40.old'!AG61)/AL68))</f>
        <v>-4.6875E-2</v>
      </c>
      <c r="AP68" s="1168">
        <v>0</v>
      </c>
      <c r="AQ68" s="460" t="str">
        <f>IF(IFERROR((AL68-Competencias!U68)/AL68,"")=100%,"",IFERROR((AL68-Competencias!U68)/AL68,""))</f>
        <v/>
      </c>
      <c r="AR68" s="721" t="str">
        <f>IF(IFERROR((AL68-Competencias!V68)/AL68,"")=100%,"",IFERROR((AL68-Competencias!V68)/AL68,""))</f>
        <v/>
      </c>
      <c r="AS68" s="814">
        <f>AL68*1.105</f>
        <v>7072</v>
      </c>
      <c r="AT68" s="906">
        <v>324</v>
      </c>
      <c r="AU68" s="23" t="s">
        <v>5</v>
      </c>
      <c r="AV68" s="1361">
        <v>6300</v>
      </c>
      <c r="AW68" s="161">
        <f>'L41.old'!AV62</f>
        <v>5408</v>
      </c>
      <c r="AX68" s="1452">
        <f t="shared" si="4"/>
        <v>0.14158730158730159</v>
      </c>
      <c r="AY68" s="1235">
        <f>(AV68-'L40.old'!AG61)/Clusters!AV68</f>
        <v>-6.3492063492063489E-2</v>
      </c>
    </row>
    <row r="69" spans="1:51" x14ac:dyDescent="0.25">
      <c r="A69" s="854" t="s">
        <v>3</v>
      </c>
      <c r="B69" s="276">
        <v>157</v>
      </c>
      <c r="C69" s="1146" t="s">
        <v>7</v>
      </c>
      <c r="D69" s="934">
        <f t="shared" ref="D69:D73" si="11">E69/1.105</f>
        <v>9048.8687782805428</v>
      </c>
      <c r="E69" s="1161">
        <v>9999</v>
      </c>
      <c r="F69" s="966"/>
      <c r="G69" s="1248" t="e">
        <f>(E69-'Listas anteriores R'!E65)/'Listas anteriores R'!E65</f>
        <v>#DIV/0!</v>
      </c>
      <c r="H69" s="849">
        <f>IFERROR((D69-'L41.old'!AV63)/D69,"")</f>
        <v>0.50899939993999399</v>
      </c>
      <c r="I69" s="849">
        <f>IFERROR((D69-'L40.old'!AG62)/D69,"")</f>
        <v>1</v>
      </c>
      <c r="J69" s="849" t="str">
        <f>IF(IFERROR((E69-Competencias!E69)/E69,"")=100%,"",IFERROR((E69-Competencias!E69)/E69,""))</f>
        <v/>
      </c>
      <c r="K69" s="842">
        <f>IF(IFERROR((E69-Competencias!F69)/E69,"")=100%,"",IFERROR((E69-Competencias!F69)/E69,""))</f>
        <v>9.0009000900090005E-4</v>
      </c>
      <c r="L69" s="842" t="str">
        <f>IF(IFERROR((E69-Competencias!G69)/E69,"")=100%,"",IFERROR((E69-Competencias!G69)/E69,""))</f>
        <v/>
      </c>
      <c r="M69" s="850" t="str">
        <f>IF(IFERROR((E69-Competencias!H69)/E69,"")=100%,"",IFERROR((E69-Competencias!H69)/E69,""))</f>
        <v/>
      </c>
      <c r="N69" s="851">
        <f>IF(IFERROR((E69-Competencias!I69)/E69,"")=100%,"",IFERROR((E69-Competencias!I69)/E69,""))</f>
        <v>0.22092209220922093</v>
      </c>
      <c r="O69" s="814"/>
      <c r="P69" s="877">
        <v>157</v>
      </c>
      <c r="Q69" s="855" t="s">
        <v>7</v>
      </c>
      <c r="R69" s="681">
        <f t="shared" si="10"/>
        <v>9048.8687782805428</v>
      </c>
      <c r="S69" s="871">
        <f t="shared" si="8"/>
        <v>9999</v>
      </c>
      <c r="T69" s="1308"/>
      <c r="U69" s="1308"/>
      <c r="V69" s="804"/>
      <c r="W69" s="462" t="e">
        <f>(S69-'Listas anteriores CML'!E65)/'Listas anteriores CML'!E65</f>
        <v>#DIV/0!</v>
      </c>
      <c r="X69" s="460">
        <f>IF(IFERROR((S69-Competencias!J69)/S69,"")=100%,"",IFERROR((S69-Competencias!J69)/S69,""))</f>
        <v>-0.30013001300130016</v>
      </c>
      <c r="Y69" s="460">
        <f>IF(IFERROR((S69-Competencias!K69)/S69,"")=100%,"",IFERROR((S69-Competencias!K69)/S69,""))</f>
        <v>-0.59015901590159014</v>
      </c>
      <c r="Z69" s="460">
        <f>IF(IFERROR((S69-Competencias!L69)/S69,"")=100%,"",IFERROR((S69-Competencias!L69)/S69,""))</f>
        <v>-0.45014501450145017</v>
      </c>
      <c r="AA69" s="460" t="str">
        <f>IF(IFERROR((S69-Competencias!M69)/S69,"")=100%,"",IFERROR((S69-Competencias!M69)/S69,""))</f>
        <v/>
      </c>
      <c r="AB69" s="460">
        <f>IF(IFERROR((S69-Competencias!N69)/S69,"")=100%,"",IFERROR((S69-Competencias!N69)/S69,""))</f>
        <v>0.20002000200020001</v>
      </c>
      <c r="AC69" s="460" t="str">
        <f>IF(IFERROR((S69-Competencias!O69)/S69,"")=100%,"",IFERROR((S69-Competencias!O69)/S69,""))</f>
        <v/>
      </c>
      <c r="AD69" s="460" t="str">
        <f>IF(IFERROR((S69-Competencias!P69)/S69,"")=100%,"",IFERROR((S69-Competencias!P69)/S69,""))</f>
        <v/>
      </c>
      <c r="AE69" s="460">
        <f>IF(IFERROR((S69-Competencias!Q69)/S69,"")=100%,"",IFERROR((S69-Competencias!Q69)/S69,""))</f>
        <v>-0.47004700470047006</v>
      </c>
      <c r="AF69" s="460">
        <f>IF(IFERROR((S69-Competencias!R69)/S69,"")=100%,"",IFERROR((S69-Competencias!R69)/S69,""))</f>
        <v>-0.35003500350035005</v>
      </c>
      <c r="AG69" s="460">
        <f>IF(IFERROR((S69-Competencias!S69)/S69,"")=100%,"",IFERROR((S69-Competencias!S69)/S69,""))</f>
        <v>-4.0004000400040006E-2</v>
      </c>
      <c r="AH69" s="721">
        <f>IF(IFERROR((S69-Competencias!T69)/S69,"")=100%,"",IFERROR((S69-Competencias!T69)/S69,""))</f>
        <v>5.9905990599059905E-2</v>
      </c>
      <c r="AJ69" s="906">
        <v>157</v>
      </c>
      <c r="AK69" s="488" t="s">
        <v>7</v>
      </c>
      <c r="AL69" s="911">
        <f t="shared" ref="AL69:AL76" si="12">D69*(1-AP69)</f>
        <v>6786.6515837104071</v>
      </c>
      <c r="AM69" s="462" t="e">
        <f>IF(AL69=0,"",(AL69-'Listas anteriores May.'!R64)/'Listas anteriores May.'!R64)</f>
        <v>#DIV/0!</v>
      </c>
      <c r="AN69" s="1166">
        <f>IF(AL69=0,"",IF(ISERROR('L41.old'!AV63),"",(AL69-'L41.old'!AV63)/AL69))</f>
        <v>0.3453325332533253</v>
      </c>
      <c r="AO69" s="1164">
        <f>IF(AL69=0,"",IF(ISERROR('L40.old'!AG62),"",(AL69-'L40.old'!AG62)/AL69))</f>
        <v>1</v>
      </c>
      <c r="AP69" s="1168">
        <v>0.25</v>
      </c>
      <c r="AQ69" s="460" t="str">
        <f>IF(IFERROR((AL69-Competencias!U69)/AL69,"")=100%,"",IFERROR((AL69-Competencias!U69)/AL69,""))</f>
        <v/>
      </c>
      <c r="AR69" s="721" t="str">
        <f>IF(IFERROR((AL69-Competencias!V69)/AL69,"")=100%,"",IFERROR((AL69-Competencias!V69)/AL69,""))</f>
        <v/>
      </c>
      <c r="AT69" s="906">
        <v>157</v>
      </c>
      <c r="AU69" s="23" t="s">
        <v>7</v>
      </c>
      <c r="AV69" s="1361">
        <v>5500</v>
      </c>
      <c r="AW69" s="161">
        <f>'L41.old'!AV63</f>
        <v>4443</v>
      </c>
      <c r="AX69" s="1452">
        <f t="shared" si="4"/>
        <v>0.19218181818181818</v>
      </c>
      <c r="AY69" s="1235">
        <f>(AV69-'L40.old'!AG62)/Clusters!AV69</f>
        <v>1</v>
      </c>
    </row>
    <row r="70" spans="1:51" x14ac:dyDescent="0.25">
      <c r="A70" s="852" t="s">
        <v>3</v>
      </c>
      <c r="B70" s="276">
        <v>639</v>
      </c>
      <c r="C70" s="858" t="s">
        <v>9</v>
      </c>
      <c r="D70" s="933">
        <f t="shared" si="11"/>
        <v>9048.8687782805428</v>
      </c>
      <c r="E70" s="1132">
        <v>9999</v>
      </c>
      <c r="F70" s="966"/>
      <c r="G70" s="1248" t="e">
        <f>(E70-'Listas anteriores R'!E66)/'Listas anteriores R'!E66</f>
        <v>#DIV/0!</v>
      </c>
      <c r="H70" s="849">
        <f>IFERROR((D70-'L41.old'!AV64)/D70,"")</f>
        <v>0.41252325232523251</v>
      </c>
      <c r="I70" s="849">
        <f>IFERROR((D70-'L40.old'!AG63)/D70,"")</f>
        <v>0.14906490649064905</v>
      </c>
      <c r="J70" s="849">
        <f>IF(IFERROR((E70-Competencias!E70)/E70,"")=100%,"",IFERROR((E70-Competencias!E70)/E70,""))</f>
        <v>-0.48014801480148017</v>
      </c>
      <c r="K70" s="842">
        <f>IF(IFERROR((E70-Competencias!F70)/E70,"")=100%,"",IFERROR((E70-Competencias!F70)/E70,""))</f>
        <v>-2.5102510251025102E-2</v>
      </c>
      <c r="L70" s="842" t="str">
        <f>IF(IFERROR((E70-Competencias!G70)/E70,"")=100%,"",IFERROR((E70-Competencias!G70)/E70,""))</f>
        <v/>
      </c>
      <c r="M70" s="850">
        <f>IF(IFERROR((E70-Competencias!H70)/E70,"")=100%,"",IFERROR((E70-Competencias!H70)/E70,""))</f>
        <v>-0.39513951395139513</v>
      </c>
      <c r="N70" s="851">
        <f>IF(IFERROR((E70-Competencias!I70)/E70,"")=100%,"",IFERROR((E70-Competencias!I70)/E70,""))</f>
        <v>-4.9104910491049106E-2</v>
      </c>
      <c r="O70" s="814"/>
      <c r="P70" s="877">
        <v>639</v>
      </c>
      <c r="Q70" s="855" t="s">
        <v>9</v>
      </c>
      <c r="R70" s="681">
        <f t="shared" si="10"/>
        <v>9048.8687782805428</v>
      </c>
      <c r="S70" s="871">
        <f t="shared" si="8"/>
        <v>9999</v>
      </c>
      <c r="T70" s="1308"/>
      <c r="U70" s="1308"/>
      <c r="V70" s="804"/>
      <c r="W70" s="462" t="e">
        <f>(S70-'Listas anteriores CML'!E66)/'Listas anteriores CML'!E66</f>
        <v>#DIV/0!</v>
      </c>
      <c r="X70" s="460">
        <f>IF(IFERROR((S70-Competencias!J70)/S70,"")=100%,"",IFERROR((S70-Competencias!J70)/S70,""))</f>
        <v>-0.45014501450145017</v>
      </c>
      <c r="Y70" s="460">
        <f>IF(IFERROR((S70-Competencias!K70)/S70,"")=100%,"",IFERROR((S70-Competencias!K70)/S70,""))</f>
        <v>-0.59015901590159014</v>
      </c>
      <c r="Z70" s="460">
        <f>IF(IFERROR((S70-Competencias!L70)/S70,"")=100%,"",IFERROR((S70-Competencias!L70)/S70,""))</f>
        <v>-0.45014501450145017</v>
      </c>
      <c r="AA70" s="460" t="str">
        <f>IF(IFERROR((S70-Competencias!M70)/S70,"")=100%,"",IFERROR((S70-Competencias!M70)/S70,""))</f>
        <v/>
      </c>
      <c r="AB70" s="460">
        <f>IF(IFERROR((S70-Competencias!N70)/S70,"")=100%,"",IFERROR((S70-Competencias!N70)/S70,""))</f>
        <v>0.20002000200020001</v>
      </c>
      <c r="AC70" s="460" t="str">
        <f>IF(IFERROR((S70-Competencias!O70)/S70,"")=100%,"",IFERROR((S70-Competencias!O70)/S70,""))</f>
        <v/>
      </c>
      <c r="AD70" s="460" t="str">
        <f>IF(IFERROR((S70-Competencias!P70)/S70,"")=100%,"",IFERROR((S70-Competencias!P70)/S70,""))</f>
        <v/>
      </c>
      <c r="AE70" s="460">
        <f>IF(IFERROR((S70-Competencias!Q70)/S70,"")=100%,"",IFERROR((S70-Competencias!Q70)/S70,""))</f>
        <v>-0.30003000300030003</v>
      </c>
      <c r="AF70" s="460">
        <f>IF(IFERROR((S70-Competencias!R70)/S70,"")=100%,"",IFERROR((S70-Competencias!R70)/S70,""))</f>
        <v>-0.35003500350035005</v>
      </c>
      <c r="AG70" s="460">
        <f>IF(IFERROR((S70-Competencias!S70)/S70,"")=100%,"",IFERROR((S70-Competencias!S70)/S70,""))</f>
        <v>-0.36003600360036003</v>
      </c>
      <c r="AH70" s="721">
        <f>IF(IFERROR((S70-Competencias!T70)/S70,"")=100%,"",IFERROR((S70-Competencias!T70)/S70,""))</f>
        <v>-0.1401140114011401</v>
      </c>
      <c r="AJ70" s="906">
        <v>639</v>
      </c>
      <c r="AK70" s="488" t="s">
        <v>9</v>
      </c>
      <c r="AL70" s="911">
        <f t="shared" si="12"/>
        <v>7691.538461538461</v>
      </c>
      <c r="AM70" s="462" t="e">
        <f>IF(AL70=0,"",(AL70-'Listas anteriores May.'!R65)/'Listas anteriores May.'!R65)</f>
        <v>#DIV/0!</v>
      </c>
      <c r="AN70" s="1166">
        <f>IF(AL70=0,"",IF(ISERROR('L41.old'!AV64),"",(AL70-'L41.old'!AV64)/AL70))</f>
        <v>0.30885088508850878</v>
      </c>
      <c r="AO70" s="1164">
        <f>IF(AL70=0,"",IF(ISERROR('L40.old'!AG63),"",(AL70-'L40.old'!AG63)/AL70))</f>
        <v>-1.1001100110011729E-3</v>
      </c>
      <c r="AP70" s="1168">
        <v>0.15</v>
      </c>
      <c r="AQ70" s="460" t="str">
        <f>IF(IFERROR((AL70-Competencias!U70)/AL70,"")=100%,"",IFERROR((AL70-Competencias!U70)/AL70,""))</f>
        <v/>
      </c>
      <c r="AR70" s="721" t="str">
        <f>IF(IFERROR((AL70-Competencias!V70)/AL70,"")=100%,"",IFERROR((AL70-Competencias!V70)/AL70,""))</f>
        <v/>
      </c>
      <c r="AT70" s="906">
        <v>639</v>
      </c>
      <c r="AU70" s="23" t="s">
        <v>9</v>
      </c>
      <c r="AV70" s="1361">
        <v>7000</v>
      </c>
      <c r="AW70" s="161">
        <f>'L41.old'!AV64</f>
        <v>5316</v>
      </c>
      <c r="AX70" s="1452">
        <f t="shared" si="4"/>
        <v>0.24057142857142857</v>
      </c>
      <c r="AY70" s="1235">
        <f>(AV70-'L40.old'!AG63)/Clusters!AV70</f>
        <v>-0.1</v>
      </c>
    </row>
    <row r="71" spans="1:51" x14ac:dyDescent="0.25">
      <c r="A71" s="852" t="s">
        <v>3</v>
      </c>
      <c r="B71" s="276">
        <v>638</v>
      </c>
      <c r="C71" s="1140" t="s">
        <v>11</v>
      </c>
      <c r="D71" s="933">
        <f t="shared" si="11"/>
        <v>13022.624434389141</v>
      </c>
      <c r="E71" s="1132">
        <v>14390</v>
      </c>
      <c r="F71" s="966"/>
      <c r="G71" s="1248" t="e">
        <f>(E71-'Listas anteriores R'!E67)/'Listas anteriores R'!E67</f>
        <v>#DIV/0!</v>
      </c>
      <c r="H71" s="849">
        <f>IFERROR((D71-'L41.old'!AV65)/D71,"")</f>
        <v>0.45364315496872831</v>
      </c>
      <c r="I71" s="849">
        <f>IFERROR((D71-'L40.old'!AG64)/D71,"")</f>
        <v>0.25514246004169566</v>
      </c>
      <c r="J71" s="849">
        <f>IF(IFERROR((E71-Competencias!E71)/E71,"")=100%,"",IFERROR((E71-Competencias!E71)/E71,""))</f>
        <v>-7.0187630298818623E-2</v>
      </c>
      <c r="K71" s="842">
        <f>IF(IFERROR((E71-Competencias!F71)/E71,"")=100%,"",IFERROR((E71-Competencias!F71)/E71,""))</f>
        <v>0.18068102849200834</v>
      </c>
      <c r="L71" s="842" t="str">
        <f>IF(IFERROR((E71-Competencias!G71)/E71,"")=100%,"",IFERROR((E71-Competencias!G71)/E71,""))</f>
        <v/>
      </c>
      <c r="M71" s="850">
        <f>IF(IFERROR((E71-Competencias!H71)/E71,"")=100%,"",IFERROR((E71-Competencias!H71)/E71,""))</f>
        <v>3.0576789437109102E-2</v>
      </c>
      <c r="N71" s="851">
        <f>IF(IFERROR((E71-Competencias!I71)/E71,"")=100%,"",IFERROR((E71-Competencias!I71)/E71,""))</f>
        <v>0.2640722724113968</v>
      </c>
      <c r="O71" s="814"/>
      <c r="P71" s="877">
        <v>638</v>
      </c>
      <c r="Q71" s="855" t="s">
        <v>11</v>
      </c>
      <c r="R71" s="681">
        <f t="shared" si="10"/>
        <v>13022.624434389141</v>
      </c>
      <c r="S71" s="871">
        <f t="shared" si="8"/>
        <v>14390</v>
      </c>
      <c r="T71" s="1308"/>
      <c r="U71" s="1308"/>
      <c r="V71" s="804"/>
      <c r="W71" s="462" t="e">
        <f>(S71-'Listas anteriores CML'!E67)/'Listas anteriores CML'!E67</f>
        <v>#DIV/0!</v>
      </c>
      <c r="X71" s="460">
        <f>IF(IFERROR((S71-Competencias!J71)/S71,"")=100%,"",IFERROR((S71-Competencias!J71)/S71,""))</f>
        <v>-7.6441973592772756E-3</v>
      </c>
      <c r="Y71" s="460">
        <f>IF(IFERROR((S71-Competencias!K71)/S71,"")=100%,"",IFERROR((S71-Competencias!K71)/S71,""))</f>
        <v>-0.1674774148714385</v>
      </c>
      <c r="Z71" s="460">
        <f>IF(IFERROR((S71-Competencias!L71)/S71,"")=100%,"",IFERROR((S71-Competencias!L71)/S71,""))</f>
        <v>-7.6441973592772756E-3</v>
      </c>
      <c r="AA71" s="460" t="str">
        <f>IF(IFERROR((S71-Competencias!M71)/S71,"")=100%,"",IFERROR((S71-Competencias!M71)/S71,""))</f>
        <v/>
      </c>
      <c r="AB71" s="460">
        <f>IF(IFERROR((S71-Competencias!N71)/S71,"")=100%,"",IFERROR((S71-Competencias!N71)/S71,""))</f>
        <v>0.23564975677553857</v>
      </c>
      <c r="AC71" s="460" t="str">
        <f>IF(IFERROR((S71-Competencias!O71)/S71,"")=100%,"",IFERROR((S71-Competencias!O71)/S71,""))</f>
        <v/>
      </c>
      <c r="AD71" s="460" t="str">
        <f>IF(IFERROR((S71-Competencias!P71)/S71,"")=100%,"",IFERROR((S71-Competencias!P71)/S71,""))</f>
        <v/>
      </c>
      <c r="AE71" s="460">
        <f>IF(IFERROR((S71-Competencias!Q71)/S71,"")=100%,"",IFERROR((S71-Competencias!Q71)/S71,""))</f>
        <v>-2.1473245309242529E-2</v>
      </c>
      <c r="AF71" s="460">
        <f>IF(IFERROR((S71-Competencias!R71)/S71,"")=100%,"",IFERROR((S71-Competencias!R71)/S71,""))</f>
        <v>9.6601806810284949E-2</v>
      </c>
      <c r="AG71" s="460">
        <f>IF(IFERROR((S71-Competencias!S71)/S71,"")=100%,"",IFERROR((S71-Competencias!S71)/S71,""))</f>
        <v>5.4968728283530228E-2</v>
      </c>
      <c r="AH71" s="721">
        <f>IF(IFERROR((S71-Competencias!T71)/S71,"")=100%,"",IFERROR((S71-Competencias!T71)/S71,""))</f>
        <v>-3.8915913829047952E-2</v>
      </c>
      <c r="AJ71" s="906">
        <v>638</v>
      </c>
      <c r="AK71" s="488" t="s">
        <v>11</v>
      </c>
      <c r="AL71" s="911">
        <f t="shared" si="12"/>
        <v>9766.968325791855</v>
      </c>
      <c r="AM71" s="462" t="e">
        <f>IF(AL71=0,"",(AL71-'Listas anteriores May.'!R66)/'Listas anteriores May.'!R66)</f>
        <v>#DIV/0!</v>
      </c>
      <c r="AN71" s="1406">
        <f>IF(AL71=0,"",IF(ISERROR('L41.old'!AV65),"",(AL71-'L41.old'!AV65)/AL71))</f>
        <v>0.27152420662497101</v>
      </c>
      <c r="AO71" s="1164">
        <f>IF(AL71=0,"",IF(ISERROR('L40.old'!AG64),"",(AL71-'L40.old'!AG64)/AL71))</f>
        <v>6.8566133889274771E-3</v>
      </c>
      <c r="AP71" s="1168">
        <v>0.25</v>
      </c>
      <c r="AQ71" s="460" t="str">
        <f>IF(IFERROR((AL71-Competencias!U71)/AL71,"")=100%,"",IFERROR((AL71-Competencias!U71)/AL71,""))</f>
        <v/>
      </c>
      <c r="AR71" s="721" t="str">
        <f>IF(IFERROR((AL71-Competencias!V71)/AL71,"")=100%,"",IFERROR((AL71-Competencias!V71)/AL71,""))</f>
        <v/>
      </c>
      <c r="AT71" s="906">
        <v>638</v>
      </c>
      <c r="AU71" s="23" t="s">
        <v>11</v>
      </c>
      <c r="AV71" s="161">
        <v>8000</v>
      </c>
      <c r="AW71" s="161">
        <f>'L41.old'!AV65</f>
        <v>7115</v>
      </c>
      <c r="AX71" s="1452">
        <f t="shared" si="4"/>
        <v>0.110625</v>
      </c>
      <c r="AY71" s="1235">
        <f>(AV71-'L40.old'!AG64)/Clusters!AV71</f>
        <v>-0.21249999999999999</v>
      </c>
    </row>
    <row r="72" spans="1:51" x14ac:dyDescent="0.25">
      <c r="A72" s="852" t="s">
        <v>3</v>
      </c>
      <c r="B72" s="276">
        <v>352</v>
      </c>
      <c r="C72" s="858" t="s">
        <v>13</v>
      </c>
      <c r="D72" s="933">
        <f t="shared" si="11"/>
        <v>13022.624434389141</v>
      </c>
      <c r="E72" s="1132">
        <v>14390</v>
      </c>
      <c r="F72" s="966"/>
      <c r="G72" s="1248" t="e">
        <f>(E72-'Listas anteriores R'!E68)/'Listas anteriores R'!E68</f>
        <v>#DIV/0!</v>
      </c>
      <c r="H72" s="849" t="str">
        <f>IFERROR((D72-'L41.old'!AV66)/D72,"")</f>
        <v/>
      </c>
      <c r="I72" s="849">
        <f>IFERROR((D72-'L40.old'!AG65)/D72,"")</f>
        <v>1</v>
      </c>
      <c r="J72" s="849" t="str">
        <f>IF(IFERROR((E72-Competencias!E72)/E72,"")=100%,"",IFERROR((E72-Competencias!E72)/E72,""))</f>
        <v/>
      </c>
      <c r="K72" s="842" t="str">
        <f>IF(IFERROR((E72-Competencias!F72)/E72,"")=100%,"",IFERROR((E72-Competencias!F72)/E72,""))</f>
        <v/>
      </c>
      <c r="L72" s="842" t="str">
        <f>IF(IFERROR((E72-Competencias!G72)/E72,"")=100%,"",IFERROR((E72-Competencias!G72)/E72,""))</f>
        <v/>
      </c>
      <c r="M72" s="850" t="str">
        <f>IF(IFERROR((E72-Competencias!H72)/E72,"")=100%,"",IFERROR((E72-Competencias!H72)/E72,""))</f>
        <v/>
      </c>
      <c r="N72" s="851" t="str">
        <f>IF(IFERROR((E72-Competencias!I72)/E72,"")=100%,"",IFERROR((E72-Competencias!I72)/E72,""))</f>
        <v/>
      </c>
      <c r="O72" s="814"/>
      <c r="P72" s="877">
        <v>352</v>
      </c>
      <c r="Q72" s="855" t="s">
        <v>13</v>
      </c>
      <c r="R72" s="681">
        <f t="shared" si="10"/>
        <v>13022.624434389141</v>
      </c>
      <c r="S72" s="871">
        <f t="shared" si="8"/>
        <v>14390</v>
      </c>
      <c r="T72" s="1308"/>
      <c r="U72" s="1308"/>
      <c r="V72" s="804"/>
      <c r="W72" s="462" t="e">
        <f>(S72-'Listas anteriores CML'!E68)/'Listas anteriores CML'!E68</f>
        <v>#DIV/0!</v>
      </c>
      <c r="X72" s="460" t="str">
        <f>IF(IFERROR((S72-Competencias!J72)/S72,"")=100%,"",IFERROR((S72-Competencias!J72)/S72,""))</f>
        <v/>
      </c>
      <c r="Y72" s="460" t="str">
        <f>IF(IFERROR((S72-Competencias!K72)/S72,"")=100%,"",IFERROR((S72-Competencias!K72)/S72,""))</f>
        <v/>
      </c>
      <c r="Z72" s="460" t="str">
        <f>IF(IFERROR((S72-Competencias!L72)/S72,"")=100%,"",IFERROR((S72-Competencias!L72)/S72,""))</f>
        <v/>
      </c>
      <c r="AA72" s="460" t="str">
        <f>IF(IFERROR((S72-Competencias!M72)/S72,"")=100%,"",IFERROR((S72-Competencias!M72)/S72,""))</f>
        <v/>
      </c>
      <c r="AB72" s="460" t="str">
        <f>IF(IFERROR((S72-Competencias!N72)/S72,"")=100%,"",IFERROR((S72-Competencias!N72)/S72,""))</f>
        <v/>
      </c>
      <c r="AC72" s="460" t="str">
        <f>IF(IFERROR((S72-Competencias!O72)/S72,"")=100%,"",IFERROR((S72-Competencias!O72)/S72,""))</f>
        <v/>
      </c>
      <c r="AD72" s="460" t="str">
        <f>IF(IFERROR((S72-Competencias!P72)/S72,"")=100%,"",IFERROR((S72-Competencias!P72)/S72,""))</f>
        <v/>
      </c>
      <c r="AE72" s="460" t="str">
        <f>IF(IFERROR((S72-Competencias!Q72)/S72,"")=100%,"",IFERROR((S72-Competencias!Q72)/S72,""))</f>
        <v/>
      </c>
      <c r="AF72" s="460" t="str">
        <f>IF(IFERROR((S72-Competencias!R72)/S72,"")=100%,"",IFERROR((S72-Competencias!R72)/S72,""))</f>
        <v/>
      </c>
      <c r="AG72" s="460" t="str">
        <f>IF(IFERROR((S72-Competencias!S72)/S72,"")=100%,"",IFERROR((S72-Competencias!S72)/S72,""))</f>
        <v/>
      </c>
      <c r="AH72" s="721" t="str">
        <f>IF(IFERROR((S72-Competencias!T72)/S72,"")=100%,"",IFERROR((S72-Competencias!T72)/S72,""))</f>
        <v/>
      </c>
      <c r="AJ72" s="906">
        <v>352</v>
      </c>
      <c r="AK72" s="488" t="s">
        <v>13</v>
      </c>
      <c r="AL72" s="911">
        <f t="shared" si="12"/>
        <v>13022.624434389141</v>
      </c>
      <c r="AM72" s="462" t="e">
        <f>IF(AL72=0,"",(AL72-'Listas anteriores May.'!R67)/'Listas anteriores May.'!R67)</f>
        <v>#DIV/0!</v>
      </c>
      <c r="AN72" s="1166" t="str">
        <f>IF(AL72=0,"",IF(ISERROR('L41.old'!AV66),"",(AL72-'L41.old'!AV66)/AL72))</f>
        <v/>
      </c>
      <c r="AO72" s="1164">
        <f>IF(AL72=0,"",IF(ISERROR('L40.old'!AG65),"",(AL72-'L40.old'!AG65)/AL72))</f>
        <v>1</v>
      </c>
      <c r="AP72" s="1168">
        <v>0</v>
      </c>
      <c r="AQ72" s="460" t="str">
        <f>IF(IFERROR((AL72-Competencias!U72)/AL72,"")=100%,"",IFERROR((AL72-Competencias!U72)/AL72,""))</f>
        <v/>
      </c>
      <c r="AR72" s="721" t="str">
        <f>IF(IFERROR((AL72-Competencias!V72)/AL72,"")=100%,"",IFERROR((AL72-Competencias!V72)/AL72,""))</f>
        <v/>
      </c>
      <c r="AT72" s="906">
        <v>352</v>
      </c>
      <c r="AU72" s="23" t="s">
        <v>13</v>
      </c>
      <c r="AV72" s="161">
        <v>7500</v>
      </c>
      <c r="AW72" s="161" t="e">
        <f>'L41.old'!AV66</f>
        <v>#N/A</v>
      </c>
      <c r="AX72" s="1452" t="e">
        <f t="shared" si="4"/>
        <v>#N/A</v>
      </c>
      <c r="AY72" s="1235">
        <f>(AV72-'L40.old'!AG65)/Clusters!AV72</f>
        <v>1</v>
      </c>
    </row>
    <row r="73" spans="1:51" x14ac:dyDescent="0.25">
      <c r="A73" s="852" t="s">
        <v>3</v>
      </c>
      <c r="B73" s="276">
        <v>182</v>
      </c>
      <c r="C73" s="858" t="s">
        <v>15</v>
      </c>
      <c r="D73" s="933">
        <f t="shared" si="11"/>
        <v>12660.633484162896</v>
      </c>
      <c r="E73" s="1132">
        <v>13990</v>
      </c>
      <c r="F73" s="966"/>
      <c r="G73" s="1248" t="e">
        <f>(E73-'Listas anteriores R'!E69)/'Listas anteriores R'!E69</f>
        <v>#DIV/0!</v>
      </c>
      <c r="H73" s="849">
        <f>IFERROR((D73-'L41.old'!AV67)/D73,"")</f>
        <v>0.57284917798427448</v>
      </c>
      <c r="I73" s="849">
        <f>IFERROR((D73-'L40.old'!AG66)/D73,"")</f>
        <v>1</v>
      </c>
      <c r="J73" s="849">
        <f>IF(IFERROR((E73-Competencias!E73)/E73,"")=100%,"",IFERROR((E73-Competencias!E73)/E73,""))</f>
        <v>0</v>
      </c>
      <c r="K73" s="842">
        <f>IF(IFERROR((E73-Competencias!F73)/E73,"")=100%,"",IFERROR((E73-Competencias!F73)/E73,""))</f>
        <v>7.147962830593281E-2</v>
      </c>
      <c r="L73" s="842" t="str">
        <f>IF(IFERROR((E73-Competencias!G73)/E73,"")=100%,"",IFERROR((E73-Competencias!G73)/E73,""))</f>
        <v/>
      </c>
      <c r="M73" s="850">
        <f>IF(IFERROR((E73-Competencias!H73)/E73,"")=100%,"",IFERROR((E73-Competencias!H73)/E73,""))</f>
        <v>2.7877055039313797E-2</v>
      </c>
      <c r="N73" s="851">
        <f>IF(IFERROR((E73-Competencias!I73)/E73,"")=100%,"",IFERROR((E73-Competencias!I73)/E73,""))</f>
        <v>0.21443888491779842</v>
      </c>
      <c r="O73" s="814"/>
      <c r="P73" s="877">
        <v>182</v>
      </c>
      <c r="Q73" s="855" t="s">
        <v>15</v>
      </c>
      <c r="R73" s="681">
        <f t="shared" si="10"/>
        <v>12660.633484162896</v>
      </c>
      <c r="S73" s="871">
        <f t="shared" si="8"/>
        <v>13990</v>
      </c>
      <c r="T73" s="1308"/>
      <c r="U73" s="1308"/>
      <c r="V73" s="804"/>
      <c r="W73" s="462" t="e">
        <f>(S73-'Listas anteriores CML'!E69)/'Listas anteriores CML'!E69</f>
        <v>#DIV/0!</v>
      </c>
      <c r="X73" s="460" t="str">
        <f>IF(IFERROR((S73-Competencias!J73)/S73,"")=100%,"",IFERROR((S73-Competencias!J73)/S73,""))</f>
        <v/>
      </c>
      <c r="Y73" s="460" t="str">
        <f>IF(IFERROR((S73-Competencias!K73)/S73,"")=100%,"",IFERROR((S73-Competencias!K73)/S73,""))</f>
        <v/>
      </c>
      <c r="Z73" s="460" t="str">
        <f>IF(IFERROR((S73-Competencias!L73)/S73,"")=100%,"",IFERROR((S73-Competencias!L73)/S73,""))</f>
        <v/>
      </c>
      <c r="AA73" s="460" t="str">
        <f>IF(IFERROR((S73-Competencias!M73)/S73,"")=100%,"",IFERROR((S73-Competencias!M73)/S73,""))</f>
        <v/>
      </c>
      <c r="AB73" s="460" t="str">
        <f>IF(IFERROR((S73-Competencias!N73)/S73,"")=100%,"",IFERROR((S73-Competencias!N73)/S73,""))</f>
        <v/>
      </c>
      <c r="AC73" s="460" t="str">
        <f>IF(IFERROR((S73-Competencias!O73)/S73,"")=100%,"",IFERROR((S73-Competencias!O73)/S73,""))</f>
        <v/>
      </c>
      <c r="AD73" s="460" t="str">
        <f>IF(IFERROR((S73-Competencias!P73)/S73,"")=100%,"",IFERROR((S73-Competencias!P73)/S73,""))</f>
        <v/>
      </c>
      <c r="AE73" s="460" t="str">
        <f>IF(IFERROR((S73-Competencias!Q73)/S73,"")=100%,"",IFERROR((S73-Competencias!Q73)/S73,""))</f>
        <v/>
      </c>
      <c r="AF73" s="460" t="str">
        <f>IF(IFERROR((S73-Competencias!R73)/S73,"")=100%,"",IFERROR((S73-Competencias!R73)/S73,""))</f>
        <v/>
      </c>
      <c r="AG73" s="460" t="str">
        <f>IF(IFERROR((S73-Competencias!S73)/S73,"")=100%,"",IFERROR((S73-Competencias!S73)/S73,""))</f>
        <v/>
      </c>
      <c r="AH73" s="721" t="str">
        <f>IF(IFERROR((S73-Competencias!T73)/S73,"")=100%,"",IFERROR((S73-Competencias!T73)/S73,""))</f>
        <v/>
      </c>
      <c r="AJ73" s="906">
        <v>182</v>
      </c>
      <c r="AK73" s="488" t="s">
        <v>15</v>
      </c>
      <c r="AL73" s="911">
        <f t="shared" si="12"/>
        <v>12660.633484162896</v>
      </c>
      <c r="AM73" s="462" t="e">
        <f>IF(AL73=0,"",(AL73-'Listas anteriores May.'!R68)/'Listas anteriores May.'!R68)</f>
        <v>#DIV/0!</v>
      </c>
      <c r="AN73" s="1166">
        <f>IF(AL73=0,"",IF(ISERROR('L41.old'!AV67),"",(AL73-'L41.old'!AV67)/AL73))</f>
        <v>0.57284917798427448</v>
      </c>
      <c r="AO73" s="1164">
        <f>IF(AL73=0,"",IF(ISERROR('L40.old'!AG66),"",(AL73-'L40.old'!AG66)/AL73))</f>
        <v>1</v>
      </c>
      <c r="AP73" s="1168">
        <v>0</v>
      </c>
      <c r="AQ73" s="460" t="str">
        <f>IF(IFERROR((AL73-Competencias!U73)/AL73,"")=100%,"",IFERROR((AL73-Competencias!U73)/AL73,""))</f>
        <v/>
      </c>
      <c r="AR73" s="721" t="str">
        <f>IF(IFERROR((AL73-Competencias!V73)/AL73,"")=100%,"",IFERROR((AL73-Competencias!V73)/AL73,""))</f>
        <v/>
      </c>
      <c r="AT73" s="906">
        <v>182</v>
      </c>
      <c r="AU73" s="23" t="s">
        <v>15</v>
      </c>
      <c r="AV73" s="161">
        <v>7000</v>
      </c>
      <c r="AW73" s="161">
        <f>'L41.old'!AV67</f>
        <v>5408</v>
      </c>
      <c r="AX73" s="1452">
        <f t="shared" si="4"/>
        <v>0.22742857142857142</v>
      </c>
      <c r="AY73" s="1235">
        <f>(AV73-'L40.old'!AG66)/Clusters!AV73</f>
        <v>1</v>
      </c>
    </row>
    <row r="74" spans="1:51" x14ac:dyDescent="0.25">
      <c r="A74" s="852" t="s">
        <v>3</v>
      </c>
      <c r="B74" s="276">
        <v>1503</v>
      </c>
      <c r="C74" s="858" t="s">
        <v>28</v>
      </c>
      <c r="D74" s="871">
        <f t="shared" ref="D74:D88" si="13">E74/1.105</f>
        <v>17185.520361990952</v>
      </c>
      <c r="E74" s="1132">
        <v>18990</v>
      </c>
      <c r="F74" s="966"/>
      <c r="G74" s="1248" t="e">
        <f>(E74-'Listas anteriores R'!E70)/'Listas anteriores R'!E70</f>
        <v>#DIV/0!</v>
      </c>
      <c r="H74" s="849">
        <f>IFERROR((D74-'L41.old'!AV68)/D74,"")</f>
        <v>0.34473907319641922</v>
      </c>
      <c r="I74" s="849">
        <f>IFERROR((D74-'L40.old'!AG67)/D74,"")</f>
        <v>0.18536071616640343</v>
      </c>
      <c r="J74" s="849" t="str">
        <f>IF(IFERROR((E74-Competencias!E74)/E74,"")=100%,"",IFERROR((E74-Competencias!E74)/E74,""))</f>
        <v/>
      </c>
      <c r="K74" s="842">
        <f>IF(IFERROR((E74-Competencias!F74)/E74,"")=100%,"",IFERROR((E74-Competencias!F74)/E74,""))</f>
        <v>0.33385992627698791</v>
      </c>
      <c r="L74" s="842" t="str">
        <f>IF(IFERROR((E74-Competencias!G74)/E74,"")=100%,"",IFERROR((E74-Competencias!G74)/E74,""))</f>
        <v/>
      </c>
      <c r="M74" s="850" t="str">
        <f>IF(IFERROR((E74-Competencias!H74)/E74,"")=100%,"",IFERROR((E74-Competencias!H74)/E74,""))</f>
        <v/>
      </c>
      <c r="N74" s="851">
        <f>IF(IFERROR((E74-Competencias!I74)/E74,"")=100%,"",IFERROR((E74-Competencias!I74)/E74,""))</f>
        <v>-0.11216429699842022</v>
      </c>
      <c r="O74" s="814"/>
      <c r="P74" s="877">
        <v>1503</v>
      </c>
      <c r="Q74" s="855" t="s">
        <v>28</v>
      </c>
      <c r="R74" s="681">
        <f t="shared" si="10"/>
        <v>17185.520361990952</v>
      </c>
      <c r="S74" s="871">
        <f t="shared" si="8"/>
        <v>18990</v>
      </c>
      <c r="T74" s="1308"/>
      <c r="U74" s="1308"/>
      <c r="V74" s="804"/>
      <c r="W74" s="462" t="e">
        <f>(S74-'Listas anteriores CML'!E70)/'Listas anteriores CML'!E70</f>
        <v>#DIV/0!</v>
      </c>
      <c r="X74" s="460">
        <f>IF(IFERROR((S74-Competencias!J74)/S74,"")=100%,"",IFERROR((S74-Competencias!J74)/S74,""))</f>
        <v>0.26803580832016849</v>
      </c>
      <c r="Y74" s="460">
        <f>IF(IFERROR((S74-Competencias!K74)/S74,"")=100%,"",IFERROR((S74-Competencias!K74)/S74,""))</f>
        <v>0.11532385466034756</v>
      </c>
      <c r="Z74" s="460" t="str">
        <f>IF(IFERROR((S74-Competencias!L74)/S74,"")=100%,"",IFERROR((S74-Competencias!L74)/S74,""))</f>
        <v/>
      </c>
      <c r="AA74" s="460" t="str">
        <f>IF(IFERROR((S74-Competencias!M74)/S74,"")=100%,"",IFERROR((S74-Competencias!M74)/S74,""))</f>
        <v/>
      </c>
      <c r="AB74" s="460" t="str">
        <f>IF(IFERROR((S74-Competencias!N74)/S74,"")=100%,"",IFERROR((S74-Competencias!N74)/S74,""))</f>
        <v/>
      </c>
      <c r="AC74" s="460" t="str">
        <f>IF(IFERROR((S74-Competencias!O74)/S74,"")=100%,"",IFERROR((S74-Competencias!O74)/S74,""))</f>
        <v/>
      </c>
      <c r="AD74" s="460" t="str">
        <f>IF(IFERROR((S74-Competencias!P74)/S74,"")=100%,"",IFERROR((S74-Competencias!P74)/S74,""))</f>
        <v/>
      </c>
      <c r="AE74" s="460" t="str">
        <f>IF(IFERROR((S74-Competencias!Q74)/S74,"")=100%,"",IFERROR((S74-Competencias!Q74)/S74,""))</f>
        <v/>
      </c>
      <c r="AF74" s="460" t="str">
        <f>IF(IFERROR((S74-Competencias!R74)/S74,"")=100%,"",IFERROR((S74-Competencias!R74)/S74,""))</f>
        <v/>
      </c>
      <c r="AG74" s="460" t="str">
        <f>IF(IFERROR((S74-Competencias!S74)/S74,"")=100%,"",IFERROR((S74-Competencias!S74)/S74,""))</f>
        <v/>
      </c>
      <c r="AH74" s="721" t="str">
        <f>IF(IFERROR((S74-Competencias!T74)/S74,"")=100%,"",IFERROR((S74-Competencias!T74)/S74,""))</f>
        <v/>
      </c>
      <c r="AJ74" s="906">
        <v>1503</v>
      </c>
      <c r="AK74" s="488" t="s">
        <v>28</v>
      </c>
      <c r="AL74" s="911">
        <f t="shared" si="12"/>
        <v>14607.692307692309</v>
      </c>
      <c r="AM74" s="462" t="e">
        <f>IF(AL74=0,"",(AL74-'Listas anteriores May.'!R69)/'Listas anteriores May.'!R69)</f>
        <v>#DIV/0!</v>
      </c>
      <c r="AN74" s="1166">
        <f>IF(AL74=0,"",IF(ISERROR('L41.old'!AV68),"",(AL74-'L41.old'!AV68)/AL74))</f>
        <v>0.22910479199578729</v>
      </c>
      <c r="AO74" s="1164">
        <f>IF(AL74=0,"",IF(ISERROR('L40.old'!AG67),"",(AL74-'L40.old'!AG67)/AL74))</f>
        <v>4.1600842548709903E-2</v>
      </c>
      <c r="AP74" s="1168">
        <v>0.15</v>
      </c>
      <c r="AQ74" s="460" t="str">
        <f>IF(IFERROR((AL74-Competencias!U74)/AL74,"")=100%,"",IFERROR((AL74-Competencias!U74)/AL74,""))</f>
        <v/>
      </c>
      <c r="AR74" s="721" t="str">
        <f>IF(IFERROR((AL74-Competencias!V74)/AL74,"")=100%,"",IFERROR((AL74-Competencias!V74)/AL74,""))</f>
        <v/>
      </c>
      <c r="AT74" s="906">
        <v>1503</v>
      </c>
      <c r="AU74" s="23" t="s">
        <v>28</v>
      </c>
      <c r="AV74" s="1361">
        <v>13000</v>
      </c>
      <c r="AW74" s="161">
        <f>'L41.old'!AV68</f>
        <v>11261</v>
      </c>
      <c r="AX74" s="1452">
        <f t="shared" si="4"/>
        <v>0.13376923076923078</v>
      </c>
      <c r="AY74" s="1235">
        <f>(AV74-'L40.old'!AG67)/Clusters!AV74</f>
        <v>-7.6923076923076927E-2</v>
      </c>
    </row>
    <row r="75" spans="1:51" x14ac:dyDescent="0.25">
      <c r="A75" s="852" t="s">
        <v>3</v>
      </c>
      <c r="B75" s="276">
        <v>180</v>
      </c>
      <c r="C75" s="1140" t="s">
        <v>47</v>
      </c>
      <c r="D75" s="934">
        <f t="shared" si="13"/>
        <v>6333.936651583711</v>
      </c>
      <c r="E75" s="1132">
        <v>6999</v>
      </c>
      <c r="F75" s="966"/>
      <c r="G75" s="1248" t="e">
        <f>(E75-'Listas anteriores R'!E71)/'Listas anteriores R'!E71</f>
        <v>#DIV/0!</v>
      </c>
      <c r="H75" s="849">
        <f>IFERROR((D75-'L41.old'!AV69)/D75,"")</f>
        <v>0.51767752536076583</v>
      </c>
      <c r="I75" s="849">
        <f>IFERROR((D75-'L40.old'!AG68)/D75,"")</f>
        <v>0.32111730247178172</v>
      </c>
      <c r="J75" s="849">
        <f>IF(IFERROR((E75-Competencias!E75)/E75,"")=100%,"",IFERROR((E75-Competencias!E75)/E75,""))</f>
        <v>-0.28589798542648948</v>
      </c>
      <c r="K75" s="842">
        <f>IF(IFERROR((E75-Competencias!F75)/E75,"")=100%,"",IFERROR((E75-Competencias!F75)/E75,""))</f>
        <v>-0.2144592084583512</v>
      </c>
      <c r="L75" s="842" t="str">
        <f>IF(IFERROR((E75-Competencias!G75)/E75,"")=100%,"",IFERROR((E75-Competencias!G75)/E75,""))</f>
        <v/>
      </c>
      <c r="M75" s="850">
        <f>IF(IFERROR((E75-Competencias!H75)/E75,"")=100%,"",IFERROR((E75-Competencias!H75)/E75,""))</f>
        <v>-0.3573367623946278</v>
      </c>
      <c r="N75" s="851" t="str">
        <f>IF(IFERROR((E75-Competencias!I75)/E75,"")=100%,"",IFERROR((E75-Competencias!I75)/E75,""))</f>
        <v/>
      </c>
      <c r="O75" s="814"/>
      <c r="P75" s="880">
        <v>180</v>
      </c>
      <c r="Q75" s="869" t="s">
        <v>47</v>
      </c>
      <c r="R75" s="944">
        <f t="shared" si="10"/>
        <v>6333.936651583711</v>
      </c>
      <c r="S75" s="871">
        <f t="shared" si="8"/>
        <v>6999</v>
      </c>
      <c r="T75" s="1308"/>
      <c r="U75" s="1308"/>
      <c r="V75" s="804"/>
      <c r="W75" s="462" t="e">
        <f>(S75-'Listas anteriores CML'!E71)/'Listas anteriores CML'!E71</f>
        <v>#DIV/0!</v>
      </c>
      <c r="X75" s="460">
        <f>IF(IFERROR((S75-Competencias!J75)/S75,"")=100%,"",IFERROR((S75-Competencias!J75)/S75,""))</f>
        <v>-0.18588369767109586</v>
      </c>
      <c r="Y75" s="460">
        <f>IF(IFERROR((S75-Competencias!K75)/S75,"")=100%,"",IFERROR((S75-Competencias!K75)/S75,""))</f>
        <v>-0.2144592084583512</v>
      </c>
      <c r="Z75" s="460">
        <f>IF(IFERROR((S75-Competencias!L75)/S75,"")=100%,"",IFERROR((S75-Competencias!L75)/S75,""))</f>
        <v>-7.1581654522074586E-2</v>
      </c>
      <c r="AA75" s="460" t="str">
        <f>IF(IFERROR((S75-Competencias!M75)/S75,"")=100%,"",IFERROR((S75-Competencias!M75)/S75,""))</f>
        <v/>
      </c>
      <c r="AB75" s="460">
        <f>IF(IFERROR((S75-Competencias!N75)/S75,"")=100%,"",IFERROR((S75-Competencias!N75)/S75,""))</f>
        <v>0.2857551078725532</v>
      </c>
      <c r="AC75" s="460" t="str">
        <f>IF(IFERROR((S75-Competencias!O75)/S75,"")=100%,"",IFERROR((S75-Competencias!O75)/S75,""))</f>
        <v/>
      </c>
      <c r="AD75" s="460" t="str">
        <f>IF(IFERROR((S75-Competencias!P75)/S75,"")=100%,"",IFERROR((S75-Competencias!P75)/S75,""))</f>
        <v/>
      </c>
      <c r="AE75" s="460">
        <f>IF(IFERROR((S75-Competencias!Q75)/S75,"")=100%,"",IFERROR((S75-Competencias!Q75)/S75,""))</f>
        <v>-0.28446920988712671</v>
      </c>
      <c r="AF75" s="460">
        <f>IF(IFERROR((S75-Competencias!R75)/S75,"")=100%,"",IFERROR((S75-Competencias!R75)/S75,""))</f>
        <v>-0.72153164737819686</v>
      </c>
      <c r="AG75" s="460" t="str">
        <f>IF(IFERROR((S75-Competencias!S75)/S75,"")=100%,"",IFERROR((S75-Competencias!S75)/S75,""))</f>
        <v/>
      </c>
      <c r="AH75" s="721">
        <f>IF(IFERROR((S75-Competencias!T75)/S75,"")=100%,"",IFERROR((S75-Competencias!T75)/S75,""))</f>
        <v>0.17131018716959565</v>
      </c>
      <c r="AJ75" s="906">
        <v>180</v>
      </c>
      <c r="AK75" s="488" t="s">
        <v>47</v>
      </c>
      <c r="AL75" s="911">
        <f t="shared" si="12"/>
        <v>4750.4524886877834</v>
      </c>
      <c r="AM75" s="462" t="e">
        <f>IF(AL75=0,"",(AL75-'Listas anteriores May.'!R70)/'Listas anteriores May.'!R70)</f>
        <v>#DIV/0!</v>
      </c>
      <c r="AN75" s="1166">
        <f>IF(AL75=0,"",IF(ISERROR('L41.old'!AV69),"",(AL75-'L41.old'!AV69)/AL75))</f>
        <v>0.35690336714768783</v>
      </c>
      <c r="AO75" s="1164">
        <f>IF(AL75=0,"",IF(ISERROR('L40.old'!AG68),"",(AL75-'L40.old'!AG68)/AL75))</f>
        <v>9.4823069962375703E-2</v>
      </c>
      <c r="AP75" s="1168">
        <v>0.25</v>
      </c>
      <c r="AQ75" s="460" t="str">
        <f>IF(IFERROR((AL75-Competencias!U75)/AL75,"")=100%,"",IFERROR((AL75-Competencias!U75)/AL75,""))</f>
        <v/>
      </c>
      <c r="AR75" s="721" t="str">
        <f>IF(IFERROR((AL75-Competencias!V75)/AL75,"")=100%,"",IFERROR((AL75-Competencias!V75)/AL75,""))</f>
        <v/>
      </c>
      <c r="AT75" s="906">
        <v>180</v>
      </c>
      <c r="AU75" s="23" t="s">
        <v>47</v>
      </c>
      <c r="AV75" s="1361">
        <v>4300</v>
      </c>
      <c r="AW75" s="161">
        <f>'L41.old'!AV69</f>
        <v>3055</v>
      </c>
      <c r="AX75" s="1452">
        <f t="shared" si="4"/>
        <v>0.28953488372093023</v>
      </c>
      <c r="AY75" s="1235">
        <f>(AV75-'L40.old'!AG68)/Clusters!AV75</f>
        <v>0</v>
      </c>
    </row>
    <row r="76" spans="1:51" x14ac:dyDescent="0.25">
      <c r="A76" s="852" t="s">
        <v>3</v>
      </c>
      <c r="B76" s="17">
        <v>740</v>
      </c>
      <c r="C76" s="189" t="s">
        <v>55</v>
      </c>
      <c r="D76" s="1242">
        <f t="shared" si="13"/>
        <v>12117.64705882353</v>
      </c>
      <c r="E76" s="1255">
        <v>13390</v>
      </c>
      <c r="F76" s="1373">
        <v>0.05</v>
      </c>
      <c r="G76" s="1248" t="e">
        <f>(E76-'Listas anteriores R'!E72)/'Listas anteriores R'!E72</f>
        <v>#DIV/0!</v>
      </c>
      <c r="H76" s="849" t="str">
        <f>IFERROR((D76-'L41.old'!AV70)/D76,"")</f>
        <v/>
      </c>
      <c r="I76" s="849">
        <f>IFERROR((D76-'L40.old'!AG69)/D76,"")</f>
        <v>1</v>
      </c>
      <c r="J76" s="849" t="str">
        <f>IF(IFERROR((E76-Competencias!E76)/E76,"")=100%,"",IFERROR((E76-Competencias!E76)/E76,""))</f>
        <v/>
      </c>
      <c r="K76" s="842" t="str">
        <f>IF(IFERROR((E76-Competencias!F76)/E76,"")=100%,"",IFERROR((E76-Competencias!F76)/E76,""))</f>
        <v/>
      </c>
      <c r="L76" s="842" t="str">
        <f>IF(IFERROR((E76-Competencias!G76)/E76,"")=100%,"",IFERROR((E76-Competencias!G76)/E76,""))</f>
        <v/>
      </c>
      <c r="M76" s="850" t="str">
        <f>IF(IFERROR((E76-Competencias!H76)/E76,"")=100%,"",IFERROR((E76-Competencias!H76)/E76,""))</f>
        <v/>
      </c>
      <c r="N76" s="851" t="str">
        <f>IF(IFERROR((E76-Competencias!I76)/E76,"")=100%,"",IFERROR((E76-Competencias!I76)/E76,""))</f>
        <v/>
      </c>
      <c r="O76" s="814"/>
      <c r="P76" s="967">
        <v>740</v>
      </c>
      <c r="Q76" s="952" t="s">
        <v>55</v>
      </c>
      <c r="R76" s="945">
        <f t="shared" si="10"/>
        <v>12117.64705882353</v>
      </c>
      <c r="S76" s="871">
        <f t="shared" si="8"/>
        <v>13390</v>
      </c>
      <c r="T76" s="1308"/>
      <c r="U76" s="1308"/>
      <c r="V76" s="1372">
        <v>0.05</v>
      </c>
      <c r="W76" s="462" t="e">
        <f>(S76-'Listas anteriores CML'!E72)/'Listas anteriores CML'!E72</f>
        <v>#DIV/0!</v>
      </c>
      <c r="X76" s="460" t="str">
        <f>IF(IFERROR((S76-Competencias!J76)/S76,"")=100%,"",IFERROR((S76-Competencias!J76)/S76,""))</f>
        <v/>
      </c>
      <c r="Y76" s="460" t="str">
        <f>IF(IFERROR((S76-Competencias!K76)/S76,"")=100%,"",IFERROR((S76-Competencias!K76)/S76,""))</f>
        <v/>
      </c>
      <c r="Z76" s="460" t="str">
        <f>IF(IFERROR((S76-Competencias!L76)/S76,"")=100%,"",IFERROR((S76-Competencias!L76)/S76,""))</f>
        <v/>
      </c>
      <c r="AA76" s="460" t="str">
        <f>IF(IFERROR((S76-Competencias!M76)/S76,"")=100%,"",IFERROR((S76-Competencias!M76)/S76,""))</f>
        <v/>
      </c>
      <c r="AB76" s="460" t="str">
        <f>IF(IFERROR((S76-Competencias!N76)/S76,"")=100%,"",IFERROR((S76-Competencias!N76)/S76,""))</f>
        <v/>
      </c>
      <c r="AC76" s="460" t="str">
        <f>IF(IFERROR((S76-Competencias!O76)/S76,"")=100%,"",IFERROR((S76-Competencias!O76)/S76,""))</f>
        <v/>
      </c>
      <c r="AD76" s="460" t="str">
        <f>IF(IFERROR((S76-Competencias!P76)/S76,"")=100%,"",IFERROR((S76-Competencias!P76)/S76,""))</f>
        <v/>
      </c>
      <c r="AE76" s="460" t="str">
        <f>IF(IFERROR((S76-Competencias!Q76)/S76,"")=100%,"",IFERROR((S76-Competencias!Q76)/S76,""))</f>
        <v/>
      </c>
      <c r="AF76" s="460" t="str">
        <f>IF(IFERROR((S76-Competencias!R76)/S76,"")=100%,"",IFERROR((S76-Competencias!R76)/S76,""))</f>
        <v/>
      </c>
      <c r="AG76" s="460" t="str">
        <f>IF(IFERROR((S76-Competencias!S76)/S76,"")=100%,"",IFERROR((S76-Competencias!S76)/S76,""))</f>
        <v/>
      </c>
      <c r="AH76" s="721" t="str">
        <f>IF(IFERROR((S76-Competencias!T76)/S76,"")=100%,"",IFERROR((S76-Competencias!T76)/S76,""))</f>
        <v/>
      </c>
      <c r="AJ76" s="968">
        <v>740</v>
      </c>
      <c r="AK76" s="485" t="s">
        <v>55</v>
      </c>
      <c r="AL76" s="911">
        <f t="shared" si="12"/>
        <v>8482.3529411764703</v>
      </c>
      <c r="AM76" s="462" t="e">
        <f>IF(AL76=0,"",(AL76-'Listas anteriores May.'!R71)/'Listas anteriores May.'!R71)</f>
        <v>#DIV/0!</v>
      </c>
      <c r="AN76" s="1166" t="str">
        <f>IF(AL76=0,"",IF(ISERROR('L41.old'!AV70),"",(AL76-'L41.old'!AV70)/AL76))</f>
        <v/>
      </c>
      <c r="AO76" s="1164">
        <f>IF(AL76=0,"",IF(ISERROR('L40.old'!AG69),"",(AL76-'L40.old'!AG69)/AL76))</f>
        <v>1</v>
      </c>
      <c r="AP76" s="1168">
        <v>0.3</v>
      </c>
      <c r="AQ76" s="460" t="str">
        <f>IF(IFERROR((AL76-Competencias!U76)/AL76,"")=100%,"",IFERROR((AL76-Competencias!U76)/AL76,""))</f>
        <v/>
      </c>
      <c r="AR76" s="721" t="str">
        <f>IF(IFERROR((AL76-Competencias!V76)/AL76,"")=100%,"",IFERROR((AL76-Competencias!V76)/AL76,""))</f>
        <v/>
      </c>
      <c r="AT76" s="968">
        <v>740</v>
      </c>
      <c r="AU76" s="2" t="s">
        <v>55</v>
      </c>
      <c r="AV76" s="161">
        <v>6000</v>
      </c>
      <c r="AW76" s="161" t="e">
        <f>'L41.old'!AV70</f>
        <v>#N/A</v>
      </c>
      <c r="AX76" s="1452" t="e">
        <f t="shared" ref="AX76:AX147" si="14">(AV76-AW76)/AV76</f>
        <v>#N/A</v>
      </c>
      <c r="AY76" s="1235">
        <f>(AV76-'L40.old'!AG69)/Clusters!AV76</f>
        <v>1</v>
      </c>
    </row>
    <row r="77" spans="1:51" ht="15.75" thickBot="1" x14ac:dyDescent="0.3">
      <c r="A77" s="853" t="s">
        <v>3</v>
      </c>
      <c r="B77" s="1244">
        <v>342</v>
      </c>
      <c r="C77" s="811" t="s">
        <v>76</v>
      </c>
      <c r="D77" s="929">
        <f>F77/(1-F76)</f>
        <v>6631.5789473684217</v>
      </c>
      <c r="E77" s="1160">
        <f>D77*1.105</f>
        <v>7327.8947368421059</v>
      </c>
      <c r="F77" s="966">
        <v>6300</v>
      </c>
      <c r="G77" s="1248" t="e">
        <f>(E77-'Listas anteriores R'!E73)/'Listas anteriores R'!E73</f>
        <v>#DIV/0!</v>
      </c>
      <c r="H77" s="849">
        <f>IFERROR((D77-'L41.old'!AV71)/D77,"")</f>
        <v>0.32399206349206355</v>
      </c>
      <c r="I77" s="849">
        <f>IFERROR((D77-'L40.old'!AG70)/D77,"")</f>
        <v>0.20079365079365089</v>
      </c>
      <c r="J77" s="849" t="str">
        <f>IF(IFERROR((E77-Competencias!E77)/E77,"")=100%,"",IFERROR((E77-Competencias!E77)/E77,""))</f>
        <v/>
      </c>
      <c r="K77" s="842" t="str">
        <f>IF(IFERROR((E77-Competencias!F77)/E77,"")=100%,"",IFERROR((E77-Competencias!F77)/E77,""))</f>
        <v/>
      </c>
      <c r="L77" s="842" t="str">
        <f>IF(IFERROR((E77-Competencias!G77)/E77,"")=100%,"",IFERROR((E77-Competencias!G77)/E77,""))</f>
        <v/>
      </c>
      <c r="M77" s="850" t="str">
        <f>IF(IFERROR((E77-Competencias!H77)/E77,"")=100%,"",IFERROR((E77-Competencias!H77)/E77,""))</f>
        <v/>
      </c>
      <c r="N77" s="851" t="str">
        <f>IF(IFERROR((E77-Competencias!I77)/E77,"")=100%,"",IFERROR((E77-Competencias!I77)/E77,""))</f>
        <v/>
      </c>
      <c r="O77" s="814"/>
      <c r="P77" s="1408">
        <v>342</v>
      </c>
      <c r="Q77" s="958" t="s">
        <v>76</v>
      </c>
      <c r="R77" s="929">
        <f>V77/(1-V76)</f>
        <v>6631.5789473684217</v>
      </c>
      <c r="S77" s="1148">
        <f>R77*1.105</f>
        <v>7327.8947368421059</v>
      </c>
      <c r="T77" s="1308"/>
      <c r="U77" s="1308"/>
      <c r="V77" s="966">
        <v>6300</v>
      </c>
      <c r="W77" s="462" t="e">
        <f>(S77-'Listas anteriores CML'!E73)/'Listas anteriores CML'!E73</f>
        <v>#DIV/0!</v>
      </c>
      <c r="X77" s="460" t="str">
        <f>IF(IFERROR((S77-Competencias!J77)/S77,"")=100%,"",IFERROR((S77-Competencias!J77)/S77,""))</f>
        <v/>
      </c>
      <c r="Y77" s="460" t="str">
        <f>IF(IFERROR((S77-Competencias!K77)/S77,"")=100%,"",IFERROR((S77-Competencias!K77)/S77,""))</f>
        <v/>
      </c>
      <c r="Z77" s="460" t="str">
        <f>IF(IFERROR((S77-Competencias!L77)/S77,"")=100%,"",IFERROR((S77-Competencias!L77)/S77,""))</f>
        <v/>
      </c>
      <c r="AA77" s="460" t="str">
        <f>IF(IFERROR((S77-Competencias!M77)/S77,"")=100%,"",IFERROR((S77-Competencias!M77)/S77,""))</f>
        <v/>
      </c>
      <c r="AB77" s="460" t="str">
        <f>IF(IFERROR((S77-Competencias!N77)/S77,"")=100%,"",IFERROR((S77-Competencias!N77)/S77,""))</f>
        <v/>
      </c>
      <c r="AC77" s="460" t="str">
        <f>IF(IFERROR((S77-Competencias!O77)/S77,"")=100%,"",IFERROR((S77-Competencias!O77)/S77,""))</f>
        <v/>
      </c>
      <c r="AD77" s="460" t="str">
        <f>IF(IFERROR((S77-Competencias!P77)/S77,"")=100%,"",IFERROR((S77-Competencias!P77)/S77,""))</f>
        <v/>
      </c>
      <c r="AE77" s="460" t="str">
        <f>IF(IFERROR((S77-Competencias!Q77)/S77,"")=100%,"",IFERROR((S77-Competencias!Q77)/S77,""))</f>
        <v/>
      </c>
      <c r="AF77" s="460" t="str">
        <f>IF(IFERROR((S77-Competencias!R77)/S77,"")=100%,"",IFERROR((S77-Competencias!R77)/S77,""))</f>
        <v/>
      </c>
      <c r="AG77" s="460" t="str">
        <f>IF(IFERROR((S77-Competencias!S77)/S77,"")=100%,"",IFERROR((S77-Competencias!S77)/S77,""))</f>
        <v/>
      </c>
      <c r="AH77" s="721" t="str">
        <f>IF(IFERROR((S77-Competencias!T77)/S77,"")=100%,"",IFERROR((S77-Competencias!T77)/S77,""))</f>
        <v/>
      </c>
      <c r="AJ77" s="968">
        <v>342</v>
      </c>
      <c r="AK77" s="485" t="s">
        <v>414</v>
      </c>
      <c r="AL77" s="1516">
        <v>5684.21052631579</v>
      </c>
      <c r="AM77" s="462" t="e">
        <f>IF(AL77=0,"",(AL77-'Listas anteriores May.'!R72)/'Listas anteriores May.'!R72)</f>
        <v>#DIV/0!</v>
      </c>
      <c r="AN77" s="1166">
        <f>IF(AL77=0,"",IF(ISERROR('L41.old'!AV71),"",(AL77-'L41.old'!AV71)/AL77))</f>
        <v>0.21132407407407416</v>
      </c>
      <c r="AO77" s="1164">
        <f>IF(AL77=0,"",IF(ISERROR('L40.old'!AG70),"",(AL77-'L40.old'!AG70)/AL77))</f>
        <v>6.759259259259269E-2</v>
      </c>
      <c r="AP77" s="1168">
        <v>0</v>
      </c>
      <c r="AQ77" s="460" t="str">
        <f>IF(IFERROR((AL77-Competencias!U77)/AL77,"")=100%,"",IFERROR((AL77-Competencias!U77)/AL77,""))</f>
        <v/>
      </c>
      <c r="AR77" s="721" t="str">
        <f>IF(IFERROR((AL77-Competencias!V77)/AL77,"")=100%,"",IFERROR((AL77-Competencias!V77)/AL77,""))</f>
        <v/>
      </c>
      <c r="AT77" s="968">
        <v>342</v>
      </c>
      <c r="AU77" s="2" t="s">
        <v>414</v>
      </c>
      <c r="AV77" s="161"/>
      <c r="AW77" s="161">
        <f>'L41.old'!AV71</f>
        <v>4483</v>
      </c>
      <c r="AX77" s="1452" t="e">
        <f t="shared" si="14"/>
        <v>#DIV/0!</v>
      </c>
      <c r="AY77" s="1235" t="e">
        <f>(AV77-'L40.old'!AG70)/Clusters!AV77</f>
        <v>#DIV/0!</v>
      </c>
    </row>
    <row r="78" spans="1:51" x14ac:dyDescent="0.25">
      <c r="A78" s="848" t="s">
        <v>20</v>
      </c>
      <c r="B78" s="1243">
        <v>280</v>
      </c>
      <c r="C78" s="1136" t="s">
        <v>22</v>
      </c>
      <c r="D78" s="925">
        <f t="shared" si="13"/>
        <v>16280.54298642534</v>
      </c>
      <c r="E78" s="1131">
        <v>17990</v>
      </c>
      <c r="F78" s="966"/>
      <c r="G78" s="1248" t="e">
        <f>(E78-'Listas anteriores R'!E74)/'Listas anteriores R'!E74</f>
        <v>#DIV/0!</v>
      </c>
      <c r="H78" s="849">
        <f>IFERROR((D78-'L41.old'!AV72)/D78,"")</f>
        <v>0.5986620344635909</v>
      </c>
      <c r="I78" s="849">
        <f>IFERROR((D78-'L40.old'!AG71)/D78,"")</f>
        <v>0.10936631461923295</v>
      </c>
      <c r="J78" s="849" t="str">
        <f>IF(IFERROR((E78-Competencias!E78)/E78,"")=100%,"",IFERROR((E78-Competencias!E78)/E78,""))</f>
        <v/>
      </c>
      <c r="K78" s="842" t="str">
        <f>IF(IFERROR((E78-Competencias!F78)/E78,"")=100%,"",IFERROR((E78-Competencias!F78)/E78,""))</f>
        <v/>
      </c>
      <c r="L78" s="842" t="str">
        <f>IF(IFERROR((E78-Competencias!G78)/E78,"")=100%,"",IFERROR((E78-Competencias!G78)/E78,""))</f>
        <v/>
      </c>
      <c r="M78" s="850" t="str">
        <f>IF(IFERROR((E78-Competencias!H78)/E78,"")=100%,"",IFERROR((E78-Competencias!H78)/E78,""))</f>
        <v/>
      </c>
      <c r="N78" s="851" t="str">
        <f>IF(IFERROR((E78-Competencias!I78)/E78,"")=100%,"",IFERROR((E78-Competencias!I78)/E78,""))</f>
        <v/>
      </c>
      <c r="O78" s="814"/>
      <c r="P78" s="877">
        <v>280</v>
      </c>
      <c r="Q78" s="859" t="s">
        <v>22</v>
      </c>
      <c r="R78" s="318">
        <f t="shared" si="10"/>
        <v>16280.54298642534</v>
      </c>
      <c r="S78" s="871">
        <f t="shared" ref="S78:S107" si="15">E78</f>
        <v>17990</v>
      </c>
      <c r="T78" s="1308"/>
      <c r="U78" s="1308"/>
      <c r="V78" s="804"/>
      <c r="W78" s="462" t="e">
        <f>(S78-'Listas anteriores CML'!E74)/'Listas anteriores CML'!E74</f>
        <v>#DIV/0!</v>
      </c>
      <c r="X78" s="460" t="str">
        <f>IF(IFERROR((S78-Competencias!J78)/S78,"")=100%,"",IFERROR((S78-Competencias!J78)/S78,""))</f>
        <v/>
      </c>
      <c r="Y78" s="460" t="str">
        <f>IF(IFERROR((S78-Competencias!K78)/S78,"")=100%,"",IFERROR((S78-Competencias!K78)/S78,""))</f>
        <v/>
      </c>
      <c r="Z78" s="460" t="str">
        <f>IF(IFERROR((S78-Competencias!L78)/S78,"")=100%,"",IFERROR((S78-Competencias!L78)/S78,""))</f>
        <v/>
      </c>
      <c r="AA78" s="460" t="str">
        <f>IF(IFERROR((S78-Competencias!M78)/S78,"")=100%,"",IFERROR((S78-Competencias!M78)/S78,""))</f>
        <v/>
      </c>
      <c r="AB78" s="460" t="str">
        <f>IF(IFERROR((S78-Competencias!N78)/S78,"")=100%,"",IFERROR((S78-Competencias!N78)/S78,""))</f>
        <v/>
      </c>
      <c r="AC78" s="460" t="str">
        <f>IF(IFERROR((S78-Competencias!O78)/S78,"")=100%,"",IFERROR((S78-Competencias!O78)/S78,""))</f>
        <v/>
      </c>
      <c r="AD78" s="460" t="str">
        <f>IF(IFERROR((S78-Competencias!P78)/S78,"")=100%,"",IFERROR((S78-Competencias!P78)/S78,""))</f>
        <v/>
      </c>
      <c r="AE78" s="460" t="str">
        <f>IF(IFERROR((S78-Competencias!Q78)/S78,"")=100%,"",IFERROR((S78-Competencias!Q78)/S78,""))</f>
        <v/>
      </c>
      <c r="AF78" s="460" t="str">
        <f>IF(IFERROR((S78-Competencias!R78)/S78,"")=100%,"",IFERROR((S78-Competencias!R78)/S78,""))</f>
        <v/>
      </c>
      <c r="AG78" s="460" t="str">
        <f>IF(IFERROR((S78-Competencias!S78)/S78,"")=100%,"",IFERROR((S78-Competencias!S78)/S78,""))</f>
        <v/>
      </c>
      <c r="AH78" s="721" t="str">
        <f>IF(IFERROR((S78-Competencias!T78)/S78,"")=100%,"",IFERROR((S78-Competencias!T78)/S78,""))</f>
        <v/>
      </c>
      <c r="AJ78" s="906">
        <v>280</v>
      </c>
      <c r="AK78" s="488" t="s">
        <v>349</v>
      </c>
      <c r="AL78" s="911">
        <f t="shared" ref="AL78:AL88" si="16">D78*(1-AP78)</f>
        <v>16280.54298642534</v>
      </c>
      <c r="AM78" s="462" t="e">
        <f>IF(AL78=0,"",(AL78-'Listas anteriores May.'!R73)/'Listas anteriores May.'!R73)</f>
        <v>#DIV/0!</v>
      </c>
      <c r="AN78" s="1166">
        <f>IF(AL78=0,"",IF(ISERROR('L41.old'!AV72),"",(AL78-'L41.old'!AV72)/AL78))</f>
        <v>0.5986620344635909</v>
      </c>
      <c r="AO78" s="1164">
        <f>IF(AL78=0,"",IF(ISERROR('L40.old'!AG71),"",(AL78-'L40.old'!AG71)/AL78))</f>
        <v>0.10936631461923295</v>
      </c>
      <c r="AP78" s="1168">
        <v>0</v>
      </c>
      <c r="AQ78" s="460" t="str">
        <f>IF(IFERROR((AL78-Competencias!U78)/AL78,"")=100%,"",IFERROR((AL78-Competencias!U78)/AL78,""))</f>
        <v/>
      </c>
      <c r="AR78" s="721" t="str">
        <f>IF(IFERROR((AL78-Competencias!V78)/AL78,"")=100%,"",IFERROR((AL78-Competencias!V78)/AL78,""))</f>
        <v/>
      </c>
      <c r="AT78" s="906">
        <v>280</v>
      </c>
      <c r="AU78" s="23" t="s">
        <v>349</v>
      </c>
      <c r="AV78" s="1361">
        <v>9000</v>
      </c>
      <c r="AW78" s="161">
        <f>'L41.old'!AV72</f>
        <v>6534</v>
      </c>
      <c r="AX78" s="1452">
        <f t="shared" si="14"/>
        <v>0.27400000000000002</v>
      </c>
      <c r="AY78" s="1235">
        <f>(AV78-'L40.old'!AG71)/Clusters!AV78</f>
        <v>-0.61111111111111116</v>
      </c>
    </row>
    <row r="79" spans="1:51" x14ac:dyDescent="0.25">
      <c r="A79" s="852" t="s">
        <v>20</v>
      </c>
      <c r="B79" s="276">
        <v>282</v>
      </c>
      <c r="C79" s="1140" t="s">
        <v>24</v>
      </c>
      <c r="D79" s="934">
        <f t="shared" si="13"/>
        <v>4071.4932126696835</v>
      </c>
      <c r="E79" s="1161">
        <v>4499</v>
      </c>
      <c r="F79" s="966"/>
      <c r="G79" s="1248" t="e">
        <f>(E79-'Listas anteriores R'!E75)/'Listas anteriores R'!E75</f>
        <v>#DIV/0!</v>
      </c>
      <c r="H79" s="849">
        <f>IFERROR((D79-'L41.old'!AV73)/D79,"")</f>
        <v>0.54169148699711045</v>
      </c>
      <c r="I79" s="849">
        <f>IFERROR((D79-'L40.old'!AG72)/D79,"")</f>
        <v>6.6681484774394381E-2</v>
      </c>
      <c r="J79" s="849">
        <f>IF(IFERROR((E79-Competencias!E79)/E79,"")=100%,"",IFERROR((E79-Competencias!E79)/E79,""))</f>
        <v>-1.4672149366525895</v>
      </c>
      <c r="K79" s="842">
        <f>IF(IFERROR((E79-Competencias!F79)/E79,"")=100%,"",IFERROR((E79-Competencias!F79)/E79,""))</f>
        <v>-0.16692598355190041</v>
      </c>
      <c r="L79" s="842" t="str">
        <f>IF(IFERROR((E79-Competencias!G79)/E79,"")=100%,"",IFERROR((E79-Competencias!G79)/E79,""))</f>
        <v/>
      </c>
      <c r="M79" s="850" t="str">
        <f>IF(IFERROR((E79-Competencias!H79)/E79,"")=100%,"",IFERROR((E79-Competencias!H79)/E79,""))</f>
        <v/>
      </c>
      <c r="N79" s="851" t="str">
        <f>IF(IFERROR((E79-Competencias!I79)/E79,"")=100%,"",IFERROR((E79-Competencias!I79)/E79,""))</f>
        <v/>
      </c>
      <c r="O79" s="814"/>
      <c r="P79" s="877">
        <v>282</v>
      </c>
      <c r="Q79" s="855" t="s">
        <v>24</v>
      </c>
      <c r="R79" s="151">
        <f t="shared" si="10"/>
        <v>4071.4932126696835</v>
      </c>
      <c r="S79" s="871">
        <f t="shared" si="15"/>
        <v>4499</v>
      </c>
      <c r="T79" s="1308"/>
      <c r="U79" s="1308"/>
      <c r="V79" s="804"/>
      <c r="W79" s="462" t="e">
        <f>(S79-'Listas anteriores CML'!E75)/'Listas anteriores CML'!E75</f>
        <v>#DIV/0!</v>
      </c>
      <c r="X79" s="460" t="str">
        <f>IF(IFERROR((S79-Competencias!J79)/S79,"")=100%,"",IFERROR((S79-Competencias!J79)/S79,""))</f>
        <v/>
      </c>
      <c r="Y79" s="460">
        <f>IF(IFERROR((S79-Competencias!K79)/S79,"")=100%,"",IFERROR((S79-Competencias!K79)/S79,""))</f>
        <v>-0.44476550344521004</v>
      </c>
      <c r="Z79" s="460">
        <f>IF(IFERROR((S79-Competencias!L79)/S79,"")=100%,"",IFERROR((S79-Competencias!L79)/S79,""))</f>
        <v>-0.22249388753056235</v>
      </c>
      <c r="AA79" s="460" t="str">
        <f>IF(IFERROR((S79-Competencias!M79)/S79,"")=100%,"",IFERROR((S79-Competencias!M79)/S79,""))</f>
        <v/>
      </c>
      <c r="AB79" s="460">
        <f>IF(IFERROR((S79-Competencias!N79)/S79,"")=100%,"",IFERROR((S79-Competencias!N79)/S79,""))</f>
        <v>-6.690375639030896E-2</v>
      </c>
      <c r="AC79" s="460" t="str">
        <f>IF(IFERROR((S79-Competencias!O79)/S79,"")=100%,"",IFERROR((S79-Competencias!O79)/S79,""))</f>
        <v/>
      </c>
      <c r="AD79" s="460" t="str">
        <f>IF(IFERROR((S79-Competencias!P79)/S79,"")=100%,"",IFERROR((S79-Competencias!P79)/S79,""))</f>
        <v/>
      </c>
      <c r="AE79" s="460">
        <f>IF(IFERROR((S79-Competencias!Q79)/S79,"")=100%,"",IFERROR((S79-Competencias!Q79)/S79,""))</f>
        <v>-6.6681484774394312E-2</v>
      </c>
      <c r="AF79" s="460">
        <f>IF(IFERROR((S79-Competencias!R79)/S79,"")=100%,"",IFERROR((S79-Competencias!R79)/S79,""))</f>
        <v>-1.7116914869971105</v>
      </c>
      <c r="AG79" s="460">
        <f>IF(IFERROR((S79-Competencias!S79)/S79,"")=100%,"",IFERROR((S79-Competencias!S79)/S79,""))</f>
        <v>-0.27783951989330963</v>
      </c>
      <c r="AH79" s="721">
        <f>IF(IFERROR((S79-Competencias!T79)/S79,"")=100%,"",IFERROR((S79-Competencias!T79)/S79,""))</f>
        <v>-0.1113580795732385</v>
      </c>
      <c r="AJ79" s="906">
        <v>282</v>
      </c>
      <c r="AK79" s="488" t="s">
        <v>24</v>
      </c>
      <c r="AL79" s="911">
        <f t="shared" si="16"/>
        <v>3460.7692307692309</v>
      </c>
      <c r="AM79" s="462" t="e">
        <f>IF(AL79=0,"",(AL79-'Listas anteriores May.'!R74)/'Listas anteriores May.'!R74)</f>
        <v>#DIV/0!</v>
      </c>
      <c r="AN79" s="1166">
        <f>IF(AL79=0,"",IF(ISERROR('L41.old'!AV73),"",(AL79-'L41.old'!AV73)/AL79))</f>
        <v>0.46081351411424765</v>
      </c>
      <c r="AO79" s="1164">
        <f>IF(AL79=0,"",IF(ISERROR('L40.old'!AG72),"",(AL79-'L40.old'!AG72)/AL79))</f>
        <v>-9.8021782618359574E-2</v>
      </c>
      <c r="AP79" s="1168">
        <v>0.15</v>
      </c>
      <c r="AQ79" s="460" t="str">
        <f>IF(IFERROR((AL79-Competencias!U79)/AL79,"")=100%,"",IFERROR((AL79-Competencias!U79)/AL79,""))</f>
        <v/>
      </c>
      <c r="AR79" s="721" t="str">
        <f>IF(IFERROR((AL79-Competencias!V79)/AL79,"")=100%,"",IFERROR((AL79-Competencias!V79)/AL79,""))</f>
        <v/>
      </c>
      <c r="AT79" s="906">
        <v>282</v>
      </c>
      <c r="AU79" s="23" t="s">
        <v>24</v>
      </c>
      <c r="AV79" s="1361">
        <v>3800</v>
      </c>
      <c r="AW79" s="161">
        <f>'L41.old'!AV73</f>
        <v>1866</v>
      </c>
      <c r="AX79" s="1452">
        <f t="shared" si="14"/>
        <v>0.50894736842105259</v>
      </c>
      <c r="AY79" s="1235">
        <f>(AV79-'L40.old'!AG72)/Clusters!AV79</f>
        <v>0</v>
      </c>
    </row>
    <row r="80" spans="1:51" x14ac:dyDescent="0.25">
      <c r="A80" s="852" t="s">
        <v>20</v>
      </c>
      <c r="B80" s="276">
        <v>283</v>
      </c>
      <c r="C80" s="855" t="s">
        <v>26</v>
      </c>
      <c r="D80" s="933">
        <f t="shared" si="13"/>
        <v>3158.3710407239819</v>
      </c>
      <c r="E80" s="1132">
        <v>3490</v>
      </c>
      <c r="F80" s="966"/>
      <c r="G80" s="1248" t="e">
        <f>(E80-'Listas anteriores R'!E76)/'Listas anteriores R'!E76</f>
        <v>#DIV/0!</v>
      </c>
      <c r="H80" s="849">
        <f>IFERROR((D80-'L41.old'!AV74)/D80,"")</f>
        <v>0.56686532951289403</v>
      </c>
      <c r="I80" s="849">
        <f>IFERROR((D80-'L40.old'!AG73)/D80,"")</f>
        <v>0.27177650429799427</v>
      </c>
      <c r="J80" s="849">
        <f>IF(IFERROR((E80-Competencias!E80)/E80,"")=100%,"",IFERROR((E80-Competencias!E80)/E80,""))</f>
        <v>8.5959885386819479E-2</v>
      </c>
      <c r="K80" s="842">
        <f>IF(IFERROR((E80-Competencias!F80)/E80,"")=100%,"",IFERROR((E80-Competencias!F80)/E80,""))</f>
        <v>-0.11461318051575932</v>
      </c>
      <c r="L80" s="842" t="str">
        <f>IF(IFERROR((E80-Competencias!G80)/E80,"")=100%,"",IFERROR((E80-Competencias!G80)/E80,""))</f>
        <v/>
      </c>
      <c r="M80" s="850" t="str">
        <f>IF(IFERROR((E80-Competencias!H80)/E80,"")=100%,"",IFERROR((E80-Competencias!H80)/E80,""))</f>
        <v/>
      </c>
      <c r="N80" s="851" t="str">
        <f>IF(IFERROR((E80-Competencias!I80)/E80,"")=100%,"",IFERROR((E80-Competencias!I80)/E80,""))</f>
        <v/>
      </c>
      <c r="O80" s="814"/>
      <c r="P80" s="877">
        <v>283</v>
      </c>
      <c r="Q80" s="855" t="s">
        <v>26</v>
      </c>
      <c r="R80" s="151">
        <f t="shared" si="10"/>
        <v>3158.3710407239819</v>
      </c>
      <c r="S80" s="871">
        <f t="shared" si="15"/>
        <v>3490</v>
      </c>
      <c r="T80" s="1308"/>
      <c r="U80" s="1308"/>
      <c r="V80" s="804"/>
      <c r="W80" s="462" t="e">
        <f>(S80-'Listas anteriores CML'!E76)/'Listas anteriores CML'!E76</f>
        <v>#DIV/0!</v>
      </c>
      <c r="X80" s="460" t="str">
        <f>IF(IFERROR((S80-Competencias!J80)/S80,"")=100%,"",IFERROR((S80-Competencias!J80)/S80,""))</f>
        <v/>
      </c>
      <c r="Y80" s="460">
        <f>IF(IFERROR((S80-Competencias!K80)/S80,"")=100%,"",IFERROR((S80-Competencias!K80)/S80,""))</f>
        <v>-0.86246418338108888</v>
      </c>
      <c r="Z80" s="460">
        <f>IF(IFERROR((S80-Competencias!L80)/S80,"")=100%,"",IFERROR((S80-Competencias!L80)/S80,""))</f>
        <v>-2.8653295128939827E-3</v>
      </c>
      <c r="AA80" s="460" t="str">
        <f>IF(IFERROR((S80-Competencias!M80)/S80,"")=100%,"",IFERROR((S80-Competencias!M80)/S80,""))</f>
        <v/>
      </c>
      <c r="AB80" s="460">
        <f>IF(IFERROR((S80-Competencias!N80)/S80,"")=100%,"",IFERROR((S80-Competencias!N80)/S80,""))</f>
        <v>-0.23209169054441262</v>
      </c>
      <c r="AC80" s="460" t="str">
        <f>IF(IFERROR((S80-Competencias!O80)/S80,"")=100%,"",IFERROR((S80-Competencias!O80)/S80,""))</f>
        <v/>
      </c>
      <c r="AD80" s="460" t="str">
        <f>IF(IFERROR((S80-Competencias!P80)/S80,"")=100%,"",IFERROR((S80-Competencias!P80)/S80,""))</f>
        <v/>
      </c>
      <c r="AE80" s="460" t="str">
        <f>IF(IFERROR((S80-Competencias!Q80)/S80,"")=100%,"",IFERROR((S80-Competencias!Q80)/S80,""))</f>
        <v/>
      </c>
      <c r="AF80" s="460">
        <f>IF(IFERROR((S80-Competencias!R80)/S80,"")=100%,"",IFERROR((S80-Competencias!R80)/S80,""))</f>
        <v>-2.4956733524355301</v>
      </c>
      <c r="AG80" s="460" t="str">
        <f>IF(IFERROR((S80-Competencias!S80)/S80,"")=100%,"",IFERROR((S80-Competencias!S80)/S80,""))</f>
        <v/>
      </c>
      <c r="AH80" s="721">
        <f>IF(IFERROR((S80-Competencias!T80)/S80,"")=100%,"",IFERROR((S80-Competencias!T80)/S80,""))</f>
        <v>0.54154727793696278</v>
      </c>
      <c r="AJ80" s="906">
        <v>283</v>
      </c>
      <c r="AK80" s="488" t="s">
        <v>26</v>
      </c>
      <c r="AL80" s="911">
        <f t="shared" si="16"/>
        <v>2954.4973544973545</v>
      </c>
      <c r="AM80" s="462" t="e">
        <f>IF(AL80=0,"",(AL80-'Listas anteriores May.'!R75)/'Listas anteriores May.'!R75)</f>
        <v>#DIV/0!</v>
      </c>
      <c r="AN80" s="1166">
        <f>IF(AL80=0,"",IF(ISERROR('L41.old'!AV74),"",(AL80-'L41.old'!AV74)/AL80))</f>
        <v>0.53697707736389688</v>
      </c>
      <c r="AO80" s="1164">
        <f>IF(AL80=0,"",IF(ISERROR('L40.old'!AG73),"",(AL80-'L40.old'!AG73)/AL80))</f>
        <v>0.22152578796561606</v>
      </c>
      <c r="AP80" s="1168">
        <v>6.4550264550264622E-2</v>
      </c>
      <c r="AQ80" s="460" t="str">
        <f>IF(IFERROR((AL80-Competencias!U80)/AL80,"")=100%,"",IFERROR((AL80-Competencias!U80)/AL80,""))</f>
        <v/>
      </c>
      <c r="AR80" s="721" t="str">
        <f>IF(IFERROR((AL80-Competencias!V80)/AL80,"")=100%,"",IFERROR((AL80-Competencias!V80)/AL80,""))</f>
        <v/>
      </c>
      <c r="AT80" s="906">
        <v>283</v>
      </c>
      <c r="AU80" s="23" t="s">
        <v>26</v>
      </c>
      <c r="AV80" s="1361">
        <v>2300</v>
      </c>
      <c r="AW80" s="161">
        <f>'L41.old'!AV74</f>
        <v>1368</v>
      </c>
      <c r="AX80" s="1452">
        <f t="shared" si="14"/>
        <v>0.40521739130434781</v>
      </c>
      <c r="AY80" s="1235">
        <f>(AV80-'L40.old'!AG73)/Clusters!AV80</f>
        <v>0</v>
      </c>
    </row>
    <row r="81" spans="1:51" x14ac:dyDescent="0.25">
      <c r="A81" s="852" t="s">
        <v>20</v>
      </c>
      <c r="B81" s="276">
        <v>275</v>
      </c>
      <c r="C81" s="858" t="s">
        <v>30</v>
      </c>
      <c r="D81" s="933">
        <f t="shared" si="13"/>
        <v>3158.3710407239819</v>
      </c>
      <c r="E81" s="1132">
        <v>3490</v>
      </c>
      <c r="F81" s="966"/>
      <c r="G81" s="1248" t="e">
        <f>(E81-'Listas anteriores R'!E77)/'Listas anteriores R'!E77</f>
        <v>#DIV/0!</v>
      </c>
      <c r="H81" s="849">
        <f>IFERROR((D81-'L41.old'!AV75)/D81,"")</f>
        <v>0.38702578796561604</v>
      </c>
      <c r="I81" s="849">
        <f>IFERROR((D81-'L40.old'!AG74)/D81,"")</f>
        <v>0.43008595988538684</v>
      </c>
      <c r="J81" s="849">
        <f>IF(IFERROR((E81-Competencias!E81)/E81,"")=100%,"",IFERROR((E81-Competencias!E81)/E81,""))</f>
        <v>0.14326647564469913</v>
      </c>
      <c r="K81" s="842">
        <f>IF(IFERROR((E81-Competencias!F81)/E81,"")=100%,"",IFERROR((E81-Competencias!F81)/E81,""))</f>
        <v>9.7421203438395415E-2</v>
      </c>
      <c r="L81" s="842" t="str">
        <f>IF(IFERROR((E81-Competencias!G81)/E81,"")=100%,"",IFERROR((E81-Competencias!G81)/E81,""))</f>
        <v/>
      </c>
      <c r="M81" s="850" t="str">
        <f>IF(IFERROR((E81-Competencias!H81)/E81,"")=100%,"",IFERROR((E81-Competencias!H81)/E81,""))</f>
        <v/>
      </c>
      <c r="N81" s="851" t="str">
        <f>IF(IFERROR((E81-Competencias!I81)/E81,"")=100%,"",IFERROR((E81-Competencias!I81)/E81,""))</f>
        <v/>
      </c>
      <c r="O81" s="814"/>
      <c r="P81" s="877">
        <v>275</v>
      </c>
      <c r="Q81" s="855" t="s">
        <v>30</v>
      </c>
      <c r="R81" s="151">
        <f t="shared" si="10"/>
        <v>3158.3710407239819</v>
      </c>
      <c r="S81" s="871">
        <f t="shared" si="15"/>
        <v>3490</v>
      </c>
      <c r="T81" s="1308"/>
      <c r="U81" s="1308"/>
      <c r="V81" s="804"/>
      <c r="W81" s="462" t="e">
        <f>(S81-'Listas anteriores CML'!E77)/'Listas anteriores CML'!E77</f>
        <v>#DIV/0!</v>
      </c>
      <c r="X81" s="460" t="str">
        <f>IF(IFERROR((S81-Competencias!J81)/S81,"")=100%,"",IFERROR((S81-Competencias!J81)/S81,""))</f>
        <v/>
      </c>
      <c r="Y81" s="460">
        <f>IF(IFERROR((S81-Competencias!K81)/S81,"")=100%,"",IFERROR((S81-Competencias!K81)/S81,""))</f>
        <v>-0.28939828080229224</v>
      </c>
      <c r="Z81" s="460">
        <f>IF(IFERROR((S81-Competencias!L81)/S81,"")=100%,"",IFERROR((S81-Competencias!L81)/S81,""))</f>
        <v>-2.8653295128939827E-3</v>
      </c>
      <c r="AA81" s="460" t="str">
        <f>IF(IFERROR((S81-Competencias!M81)/S81,"")=100%,"",IFERROR((S81-Competencias!M81)/S81,""))</f>
        <v/>
      </c>
      <c r="AB81" s="460">
        <f>IF(IFERROR((S81-Competencias!N81)/S81,"")=100%,"",IFERROR((S81-Competencias!N81)/S81,""))</f>
        <v>8.3094555873925502E-2</v>
      </c>
      <c r="AC81" s="460" t="str">
        <f>IF(IFERROR((S81-Competencias!O81)/S81,"")=100%,"",IFERROR((S81-Competencias!O81)/S81,""))</f>
        <v/>
      </c>
      <c r="AD81" s="460" t="str">
        <f>IF(IFERROR((S81-Competencias!P81)/S81,"")=100%,"",IFERROR((S81-Competencias!P81)/S81,""))</f>
        <v/>
      </c>
      <c r="AE81" s="460">
        <f>IF(IFERROR((S81-Competencias!Q81)/S81,"")=100%,"",IFERROR((S81-Competencias!Q81)/S81,""))</f>
        <v>0.45587392550143269</v>
      </c>
      <c r="AF81" s="460">
        <f>IF(IFERROR((S81-Competencias!R81)/S81,"")=100%,"",IFERROR((S81-Competencias!R81)/S81,""))</f>
        <v>-1.0025787965616046</v>
      </c>
      <c r="AG81" s="460">
        <f>IF(IFERROR((S81-Competencias!S81)/S81,"")=100%,"",IFERROR((S81-Competencias!S81)/S81,""))</f>
        <v>0.21232091690544413</v>
      </c>
      <c r="AH81" s="721">
        <f>IF(IFERROR((S81-Competencias!T81)/S81,"")=100%,"",IFERROR((S81-Competencias!T81)/S81,""))</f>
        <v>0.31232091690544411</v>
      </c>
      <c r="AJ81" s="906">
        <v>275</v>
      </c>
      <c r="AK81" s="488" t="s">
        <v>30</v>
      </c>
      <c r="AL81" s="911">
        <f t="shared" si="16"/>
        <v>2684.6153846153843</v>
      </c>
      <c r="AM81" s="462" t="e">
        <f>IF(AL81=0,"",(AL81-'Listas anteriores May.'!R76)/'Listas anteriores May.'!R76)</f>
        <v>#DIV/0!</v>
      </c>
      <c r="AN81" s="1166">
        <f>IF(AL81=0,"",IF(ISERROR('L41.old'!AV75),"",(AL81-'L41.old'!AV75)/AL81))</f>
        <v>0.27885386819484231</v>
      </c>
      <c r="AO81" s="1164">
        <f>IF(AL81=0,"",IF(ISERROR('L40.old'!AG74),"",(AL81-'L40.old'!AG74)/AL81))</f>
        <v>0.32951289398280792</v>
      </c>
      <c r="AP81" s="1168">
        <v>0.15</v>
      </c>
      <c r="AQ81" s="460" t="str">
        <f>IF(IFERROR((AL81-Competencias!U81)/AL81,"")=100%,"",IFERROR((AL81-Competencias!U81)/AL81,""))</f>
        <v/>
      </c>
      <c r="AR81" s="721" t="str">
        <f>IF(IFERROR((AL81-Competencias!V81)/AL81,"")=100%,"",IFERROR((AL81-Competencias!V81)/AL81,""))</f>
        <v/>
      </c>
      <c r="AT81" s="906">
        <v>275</v>
      </c>
      <c r="AU81" s="23" t="s">
        <v>30</v>
      </c>
      <c r="AV81" s="161">
        <v>1900</v>
      </c>
      <c r="AW81" s="161">
        <f>'L41.old'!AV75</f>
        <v>1936</v>
      </c>
      <c r="AX81" s="1452">
        <f t="shared" si="14"/>
        <v>-1.8947368421052633E-2</v>
      </c>
      <c r="AY81" s="1235">
        <f>(AV81-'L40.old'!AG74)/Clusters!AV81</f>
        <v>5.2631578947368418E-2</v>
      </c>
    </row>
    <row r="82" spans="1:51" x14ac:dyDescent="0.25">
      <c r="A82" s="852" t="s">
        <v>20</v>
      </c>
      <c r="B82" s="276">
        <v>276</v>
      </c>
      <c r="C82" s="858" t="s">
        <v>32</v>
      </c>
      <c r="D82" s="933">
        <f t="shared" si="13"/>
        <v>8135.746606334842</v>
      </c>
      <c r="E82" s="1132">
        <v>8990</v>
      </c>
      <c r="F82" s="966"/>
      <c r="G82" s="1248" t="e">
        <f>(E82-'Listas anteriores R'!E78)/'Listas anteriores R'!E78</f>
        <v>#DIV/0!</v>
      </c>
      <c r="H82" s="849">
        <f>IFERROR((D82-'L41.old'!AV76)/D82,"")</f>
        <v>0.36834315906562848</v>
      </c>
      <c r="I82" s="849">
        <f>IFERROR((D82-'L40.old'!AG75)/D82,"")</f>
        <v>0.38542825361512795</v>
      </c>
      <c r="J82" s="849">
        <f>IF(IFERROR((E82-Competencias!E82)/E82,"")=100%,"",IFERROR((E82-Competencias!E82)/E82,""))</f>
        <v>-6.7853170189099005E-2</v>
      </c>
      <c r="K82" s="842">
        <f>IF(IFERROR((E82-Competencias!F82)/E82,"")=100%,"",IFERROR((E82-Competencias!F82)/E82,""))</f>
        <v>0.1657397107897664</v>
      </c>
      <c r="L82" s="842" t="str">
        <f>IF(IFERROR((E82-Competencias!G82)/E82,"")=100%,"",IFERROR((E82-Competencias!G82)/E82,""))</f>
        <v/>
      </c>
      <c r="M82" s="850" t="str">
        <f>IF(IFERROR((E82-Competencias!H82)/E82,"")=100%,"",IFERROR((E82-Competencias!H82)/E82,""))</f>
        <v/>
      </c>
      <c r="N82" s="851" t="str">
        <f>IF(IFERROR((E82-Competencias!I82)/E82,"")=100%,"",IFERROR((E82-Competencias!I82)/E82,""))</f>
        <v/>
      </c>
      <c r="O82" s="814"/>
      <c r="P82" s="877">
        <v>276</v>
      </c>
      <c r="Q82" s="855" t="s">
        <v>32</v>
      </c>
      <c r="R82" s="151">
        <f t="shared" si="10"/>
        <v>8135.746606334842</v>
      </c>
      <c r="S82" s="871">
        <f t="shared" si="15"/>
        <v>8990</v>
      </c>
      <c r="T82" s="1308"/>
      <c r="U82" s="1308"/>
      <c r="V82" s="804"/>
      <c r="W82" s="462" t="e">
        <f>(S82-'Listas anteriores CML'!E78)/'Listas anteriores CML'!E78</f>
        <v>#DIV/0!</v>
      </c>
      <c r="X82" s="460" t="str">
        <f>IF(IFERROR((S82-Competencias!J82)/S82,"")=100%,"",IFERROR((S82-Competencias!J82)/S82,""))</f>
        <v/>
      </c>
      <c r="Y82" s="460">
        <f>IF(IFERROR((S82-Competencias!K82)/S82,"")=100%,"",IFERROR((S82-Competencias!K82)/S82,""))</f>
        <v>-5.6729699666295881E-2</v>
      </c>
      <c r="Z82" s="460">
        <f>IF(IFERROR((S82-Competencias!L82)/S82,"")=100%,"",IFERROR((S82-Competencias!L82)/S82,""))</f>
        <v>-0.10122358175750834</v>
      </c>
      <c r="AA82" s="460" t="str">
        <f>IF(IFERROR((S82-Competencias!M82)/S82,"")=100%,"",IFERROR((S82-Competencias!M82)/S82,""))</f>
        <v/>
      </c>
      <c r="AB82" s="460">
        <f>IF(IFERROR((S82-Competencias!N82)/S82,"")=100%,"",IFERROR((S82-Competencias!N82)/S82,""))</f>
        <v>-0.66852057842046719</v>
      </c>
      <c r="AC82" s="460" t="str">
        <f>IF(IFERROR((S82-Competencias!O82)/S82,"")=100%,"",IFERROR((S82-Competencias!O82)/S82,""))</f>
        <v/>
      </c>
      <c r="AD82" s="460" t="str">
        <f>IF(IFERROR((S82-Competencias!P82)/S82,"")=100%,"",IFERROR((S82-Competencias!P82)/S82,""))</f>
        <v/>
      </c>
      <c r="AE82" s="460">
        <f>IF(IFERROR((S82-Competencias!Q82)/S82,"")=100%,"",IFERROR((S82-Competencias!Q82)/S82,""))</f>
        <v>0.22146829810901</v>
      </c>
      <c r="AF82" s="460">
        <f>IF(IFERROR((S82-Competencias!R82)/S82,"")=100%,"",IFERROR((S82-Competencias!R82)/S82,""))</f>
        <v>-0.66840934371523919</v>
      </c>
      <c r="AG82" s="460">
        <f>IF(IFERROR((S82-Competencias!S82)/S82,"")=100%,"",IFERROR((S82-Competencias!S82)/S82,""))</f>
        <v>1.0122358175750834E-2</v>
      </c>
      <c r="AH82" s="721">
        <f>IF(IFERROR((S82-Competencias!T82)/S82,"")=100%,"",IFERROR((S82-Competencias!T82)/S82,""))</f>
        <v>1.0011123470522803E-2</v>
      </c>
      <c r="AJ82" s="906">
        <v>276</v>
      </c>
      <c r="AK82" s="488" t="s">
        <v>32</v>
      </c>
      <c r="AL82" s="911">
        <f t="shared" si="16"/>
        <v>6915.3846153846152</v>
      </c>
      <c r="AM82" s="462" t="e">
        <f>IF(AL82=0,"",(AL82-'Listas anteriores May.'!R77)/'Listas anteriores May.'!R77)</f>
        <v>#DIV/0!</v>
      </c>
      <c r="AN82" s="1166">
        <f>IF(AL82=0,"",IF(ISERROR('L41.old'!AV76),"",(AL82-'L41.old'!AV76)/AL82))</f>
        <v>0.25687430478309231</v>
      </c>
      <c r="AO82" s="1164">
        <f>IF(AL82=0,"",IF(ISERROR('L40.old'!AG75),"",(AL82-'L40.old'!AG75)/AL82))</f>
        <v>0.27697441601779754</v>
      </c>
      <c r="AP82" s="1168">
        <v>0.15</v>
      </c>
      <c r="AQ82" s="460" t="str">
        <f>IF(IFERROR((AL82-Competencias!U82)/AL82,"")=100%,"",IFERROR((AL82-Competencias!U82)/AL82,""))</f>
        <v/>
      </c>
      <c r="AR82" s="721" t="str">
        <f>IF(IFERROR((AL82-Competencias!V82)/AL82,"")=100%,"",IFERROR((AL82-Competencias!V82)/AL82,""))</f>
        <v/>
      </c>
      <c r="AT82" s="906">
        <v>276</v>
      </c>
      <c r="AU82" s="23" t="s">
        <v>32</v>
      </c>
      <c r="AV82" s="1361">
        <v>5000</v>
      </c>
      <c r="AW82" s="161">
        <f>'L41.old'!AV76</f>
        <v>5139</v>
      </c>
      <c r="AX82" s="1452">
        <f t="shared" si="14"/>
        <v>-2.7799999999999998E-2</v>
      </c>
      <c r="AY82" s="1235">
        <f>(AV82-'L40.old'!AG75)/Clusters!AV82</f>
        <v>0</v>
      </c>
    </row>
    <row r="83" spans="1:51" x14ac:dyDescent="0.25">
      <c r="A83" s="852" t="s">
        <v>20</v>
      </c>
      <c r="B83" s="276">
        <v>277</v>
      </c>
      <c r="C83" s="855" t="s">
        <v>34</v>
      </c>
      <c r="D83" s="933">
        <f t="shared" si="13"/>
        <v>4515.8371040723987</v>
      </c>
      <c r="E83" s="1132">
        <v>4990</v>
      </c>
      <c r="F83" s="966"/>
      <c r="G83" s="1248" t="e">
        <f>(E83-'Listas anteriores R'!E79)/'Listas anteriores R'!E79</f>
        <v>#DIV/0!</v>
      </c>
      <c r="H83" s="849">
        <f>IFERROR((D83-'L41.old'!AV77)/D83,"")</f>
        <v>0.28186072144288588</v>
      </c>
      <c r="I83" s="849">
        <f>IFERROR((D83-'L40.old'!AG76)/D83,"")</f>
        <v>0.20280561122244498</v>
      </c>
      <c r="J83" s="849">
        <f>IF(IFERROR((E83-Competencias!E83)/E83,"")=100%,"",IFERROR((E83-Competencias!E83)/E83,""))</f>
        <v>0.21843687374749499</v>
      </c>
      <c r="K83" s="842">
        <f>IF(IFERROR((E83-Competencias!F83)/E83,"")=100%,"",IFERROR((E83-Competencias!F83)/E83,""))</f>
        <v>0.20841683366733466</v>
      </c>
      <c r="L83" s="842" t="str">
        <f>IF(IFERROR((E83-Competencias!G83)/E83,"")=100%,"",IFERROR((E83-Competencias!G83)/E83,""))</f>
        <v/>
      </c>
      <c r="M83" s="850" t="str">
        <f>IF(IFERROR((E83-Competencias!H83)/E83,"")=100%,"",IFERROR((E83-Competencias!H83)/E83,""))</f>
        <v/>
      </c>
      <c r="N83" s="851" t="str">
        <f>IF(IFERROR((E83-Competencias!I83)/E83,"")=100%,"",IFERROR((E83-Competencias!I83)/E83,""))</f>
        <v/>
      </c>
      <c r="O83" s="814"/>
      <c r="P83" s="877">
        <v>277</v>
      </c>
      <c r="Q83" s="855" t="s">
        <v>34</v>
      </c>
      <c r="R83" s="151">
        <f t="shared" si="10"/>
        <v>4515.8371040723987</v>
      </c>
      <c r="S83" s="871">
        <f t="shared" si="15"/>
        <v>4990</v>
      </c>
      <c r="T83" s="1308"/>
      <c r="U83" s="1308"/>
      <c r="V83" s="804"/>
      <c r="W83" s="462" t="e">
        <f>(S83-'Listas anteriores CML'!E79)/'Listas anteriores CML'!E79</f>
        <v>#DIV/0!</v>
      </c>
      <c r="X83" s="460" t="str">
        <f>IF(IFERROR((S83-Competencias!J83)/S83,"")=100%,"",IFERROR((S83-Competencias!J83)/S83,""))</f>
        <v/>
      </c>
      <c r="Y83" s="460">
        <f>IF(IFERROR((S83-Competencias!K83)/S83,"")=100%,"",IFERROR((S83-Competencias!K83)/S83,""))</f>
        <v>-0.30260521042084171</v>
      </c>
      <c r="Z83" s="460">
        <f>IF(IFERROR((S83-Competencias!L83)/S83,"")=100%,"",IFERROR((S83-Competencias!L83)/S83,""))</f>
        <v>9.8196392785571143E-2</v>
      </c>
      <c r="AA83" s="460" t="str">
        <f>IF(IFERROR((S83-Competencias!M83)/S83,"")=100%,"",IFERROR((S83-Competencias!M83)/S83,""))</f>
        <v/>
      </c>
      <c r="AB83" s="460">
        <f>IF(IFERROR((S83-Competencias!N83)/S83,"")=100%,"",IFERROR((S83-Competencias!N83)/S83,""))</f>
        <v>-0.60320641282565135</v>
      </c>
      <c r="AC83" s="460" t="str">
        <f>IF(IFERROR((S83-Competencias!O83)/S83,"")=100%,"",IFERROR((S83-Competencias!O83)/S83,""))</f>
        <v/>
      </c>
      <c r="AD83" s="460" t="str">
        <f>IF(IFERROR((S83-Competencias!P83)/S83,"")=100%,"",IFERROR((S83-Competencias!P83)/S83,""))</f>
        <v/>
      </c>
      <c r="AE83" s="460">
        <f>IF(IFERROR((S83-Competencias!Q83)/S83,"")=100%,"",IFERROR((S83-Competencias!Q83)/S83,""))</f>
        <v>0.39881763527054104</v>
      </c>
      <c r="AF83" s="460">
        <f>IF(IFERROR((S83-Competencias!R83)/S83,"")=100%,"",IFERROR((S83-Competencias!R83)/S83,""))</f>
        <v>-0.60300601202404813</v>
      </c>
      <c r="AG83" s="460">
        <f>IF(IFERROR((S83-Competencias!S83)/S83,"")=100%,"",IFERROR((S83-Competencias!S83)/S83,""))</f>
        <v>-0.40260521042084169</v>
      </c>
      <c r="AH83" s="721">
        <f>IF(IFERROR((S83-Competencias!T83)/S83,"")=100%,"",IFERROR((S83-Competencias!T83)/S83,""))</f>
        <v>-4.2084168336673347E-2</v>
      </c>
      <c r="AJ83" s="906">
        <v>277</v>
      </c>
      <c r="AK83" s="488" t="s">
        <v>34</v>
      </c>
      <c r="AL83" s="911">
        <f t="shared" si="16"/>
        <v>4515.8371040723987</v>
      </c>
      <c r="AM83" s="462" t="e">
        <f>IF(AL83=0,"",(AL83-'Listas anteriores May.'!R78)/'Listas anteriores May.'!R78)</f>
        <v>#DIV/0!</v>
      </c>
      <c r="AN83" s="1166">
        <f>IF(AL83=0,"",IF(ISERROR('L41.old'!AV77),"",(AL83-'L41.old'!AV77)/AL83))</f>
        <v>0.28186072144288588</v>
      </c>
      <c r="AO83" s="1164">
        <f>IF(AL83=0,"",IF(ISERROR('L40.old'!AG76),"",(AL83-'L40.old'!AG76)/AL83))</f>
        <v>0.20280561122244498</v>
      </c>
      <c r="AP83" s="1168">
        <v>0</v>
      </c>
      <c r="AQ83" s="460" t="str">
        <f>IF(IFERROR((AL83-Competencias!U83)/AL83,"")=100%,"",IFERROR((AL83-Competencias!U83)/AL83,""))</f>
        <v/>
      </c>
      <c r="AR83" s="721" t="str">
        <f>IF(IFERROR((AL83-Competencias!V83)/AL83,"")=100%,"",IFERROR((AL83-Competencias!V83)/AL83,""))</f>
        <v/>
      </c>
      <c r="AT83" s="906">
        <v>277</v>
      </c>
      <c r="AU83" s="23" t="s">
        <v>34</v>
      </c>
      <c r="AV83" s="1361">
        <v>3600</v>
      </c>
      <c r="AW83" s="161">
        <f>'L41.old'!AV77</f>
        <v>3243</v>
      </c>
      <c r="AX83" s="1452">
        <f t="shared" si="14"/>
        <v>9.9166666666666667E-2</v>
      </c>
      <c r="AY83" s="1235">
        <f>(AV83-'L40.old'!AG76)/Clusters!AV83</f>
        <v>0</v>
      </c>
    </row>
    <row r="84" spans="1:51" x14ac:dyDescent="0.25">
      <c r="A84" s="852" t="s">
        <v>20</v>
      </c>
      <c r="B84" s="281">
        <v>291</v>
      </c>
      <c r="C84" s="855" t="s">
        <v>36</v>
      </c>
      <c r="D84" s="933">
        <f t="shared" si="13"/>
        <v>4515.8371040723987</v>
      </c>
      <c r="E84" s="1132">
        <v>4990</v>
      </c>
      <c r="F84" s="966"/>
      <c r="G84" s="1248" t="e">
        <f>(E84-'Listas anteriores R'!E80)/'Listas anteriores R'!E80</f>
        <v>#DIV/0!</v>
      </c>
      <c r="H84" s="849">
        <f>IFERROR((D84-'L41.old'!AV78)/D84,"")</f>
        <v>0.69972344689378763</v>
      </c>
      <c r="I84" s="849">
        <f>IFERROR((D84-'L40.old'!AG77)/D84,"")</f>
        <v>0.62354709418837684</v>
      </c>
      <c r="J84" s="849">
        <f>IF(IFERROR((E84-Competencias!E84)/E84,"")=100%,"",IFERROR((E84-Competencias!E84)/E84,""))</f>
        <v>-0.86372745490981961</v>
      </c>
      <c r="K84" s="842">
        <f>IF(IFERROR((E84-Competencias!F84)/E84,"")=100%,"",IFERROR((E84-Competencias!F84)/E84,""))</f>
        <v>8.0160320641282558E-3</v>
      </c>
      <c r="L84" s="842" t="str">
        <f>IF(IFERROR((E84-Competencias!G84)/E84,"")=100%,"",IFERROR((E84-Competencias!G84)/E84,""))</f>
        <v/>
      </c>
      <c r="M84" s="850" t="str">
        <f>IF(IFERROR((E84-Competencias!H84)/E84,"")=100%,"",IFERROR((E84-Competencias!H84)/E84,""))</f>
        <v/>
      </c>
      <c r="N84" s="851" t="str">
        <f>IF(IFERROR((E84-Competencias!I84)/E84,"")=100%,"",IFERROR((E84-Competencias!I84)/E84,""))</f>
        <v/>
      </c>
      <c r="O84" s="814"/>
      <c r="P84" s="880">
        <v>291</v>
      </c>
      <c r="Q84" s="855" t="s">
        <v>36</v>
      </c>
      <c r="R84" s="151">
        <f t="shared" si="10"/>
        <v>4515.8371040723987</v>
      </c>
      <c r="S84" s="871">
        <f t="shared" si="15"/>
        <v>4990</v>
      </c>
      <c r="T84" s="1308"/>
      <c r="U84" s="1308"/>
      <c r="V84" s="804"/>
      <c r="W84" s="462" t="e">
        <f>(S84-'Listas anteriores CML'!E80)/'Listas anteriores CML'!E80</f>
        <v>#DIV/0!</v>
      </c>
      <c r="X84" s="460" t="str">
        <f>IF(IFERROR((S84-Competencias!J84)/S84,"")=100%,"",IFERROR((S84-Competencias!J84)/S84,""))</f>
        <v/>
      </c>
      <c r="Y84" s="460">
        <f>IF(IFERROR((S84-Competencias!K84)/S84,"")=100%,"",IFERROR((S84-Competencias!K84)/S84,""))</f>
        <v>-0.30260521042084171</v>
      </c>
      <c r="Z84" s="460" t="str">
        <f>IF(IFERROR((S84-Competencias!L84)/S84,"")=100%,"",IFERROR((S84-Competencias!L84)/S84,""))</f>
        <v/>
      </c>
      <c r="AA84" s="460" t="str">
        <f>IF(IFERROR((S84-Competencias!M84)/S84,"")=100%,"",IFERROR((S84-Competencias!M84)/S84,""))</f>
        <v/>
      </c>
      <c r="AB84" s="460">
        <f>IF(IFERROR((S84-Competencias!N84)/S84,"")=100%,"",IFERROR((S84-Competencias!N84)/S84,""))</f>
        <v>0.15831663326653306</v>
      </c>
      <c r="AC84" s="460" t="str">
        <f>IF(IFERROR((S84-Competencias!O84)/S84,"")=100%,"",IFERROR((S84-Competencias!O84)/S84,""))</f>
        <v/>
      </c>
      <c r="AD84" s="460" t="str">
        <f>IF(IFERROR((S84-Competencias!P84)/S84,"")=100%,"",IFERROR((S84-Competencias!P84)/S84,""))</f>
        <v/>
      </c>
      <c r="AE84" s="460">
        <f>IF(IFERROR((S84-Competencias!Q84)/S84,"")=100%,"",IFERROR((S84-Competencias!Q84)/S84,""))</f>
        <v>9.8396793587174347E-2</v>
      </c>
      <c r="AF84" s="460">
        <f>IF(IFERROR((S84-Competencias!R84)/S84,"")=100%,"",IFERROR((S84-Competencias!R84)/S84,""))</f>
        <v>-1.2024048096192386</v>
      </c>
      <c r="AG84" s="460">
        <f>IF(IFERROR((S84-Competencias!S84)/S84,"")=100%,"",IFERROR((S84-Competencias!S84)/S84,""))</f>
        <v>0.11843687374749499</v>
      </c>
      <c r="AH84" s="721">
        <f>IF(IFERROR((S84-Competencias!T84)/S84,"")=100%,"",IFERROR((S84-Competencias!T84)/S84,""))</f>
        <v>0.27855711422845691</v>
      </c>
      <c r="AJ84" s="906">
        <v>291</v>
      </c>
      <c r="AK84" s="488" t="s">
        <v>36</v>
      </c>
      <c r="AL84" s="911">
        <f t="shared" si="16"/>
        <v>3161.0859728506789</v>
      </c>
      <c r="AM84" s="462" t="e">
        <f>IF(AL84=0,"",(AL84-'Listas anteriores May.'!R79)/'Listas anteriores May.'!R79)</f>
        <v>#DIV/0!</v>
      </c>
      <c r="AN84" s="1166">
        <f>IF(AL84=0,"",IF(ISERROR('L41.old'!AV78),"",(AL84-'L41.old'!AV78)/AL84))</f>
        <v>0.57103349556255367</v>
      </c>
      <c r="AO84" s="1164">
        <f>IF(AL84=0,"",IF(ISERROR('L40.old'!AG77),"",(AL84-'L40.old'!AG77)/AL84))</f>
        <v>0.46221013455482396</v>
      </c>
      <c r="AP84" s="1168">
        <v>0.3</v>
      </c>
      <c r="AQ84" s="460" t="str">
        <f>IF(IFERROR((AL84-Competencias!U84)/AL84,"")=100%,"",IFERROR((AL84-Competencias!U84)/AL84,""))</f>
        <v/>
      </c>
      <c r="AR84" s="721" t="str">
        <f>IF(IFERROR((AL84-Competencias!V84)/AL84,"")=100%,"",IFERROR((AL84-Competencias!V84)/AL84,""))</f>
        <v/>
      </c>
      <c r="AT84" s="906">
        <v>291</v>
      </c>
      <c r="AU84" s="23" t="s">
        <v>36</v>
      </c>
      <c r="AV84" s="1361">
        <v>1700</v>
      </c>
      <c r="AW84" s="161">
        <f>'L41.old'!AV78</f>
        <v>1356</v>
      </c>
      <c r="AX84" s="1452">
        <f t="shared" si="14"/>
        <v>0.2023529411764706</v>
      </c>
      <c r="AY84" s="1235">
        <f>(AV84-'L40.old'!AG77)/Clusters!AV84</f>
        <v>0</v>
      </c>
    </row>
    <row r="85" spans="1:51" x14ac:dyDescent="0.25">
      <c r="A85" s="852" t="s">
        <v>20</v>
      </c>
      <c r="B85" s="276">
        <v>281</v>
      </c>
      <c r="C85" s="859" t="s">
        <v>38</v>
      </c>
      <c r="D85" s="933">
        <f t="shared" si="13"/>
        <v>2886.8778280542988</v>
      </c>
      <c r="E85" s="1132">
        <v>3190</v>
      </c>
      <c r="F85" s="966"/>
      <c r="G85" s="1248" t="e">
        <f>(E85-'Listas anteriores R'!E81)/'Listas anteriores R'!E81</f>
        <v>#DIV/0!</v>
      </c>
      <c r="H85" s="849">
        <f>IFERROR((D85-'L41.old'!AV79)/D85,"")</f>
        <v>0.5922931034482759</v>
      </c>
      <c r="I85" s="849">
        <f>IFERROR((D85-'L40.old'!AG78)/D85,"")</f>
        <v>0.58432601880877744</v>
      </c>
      <c r="J85" s="849" t="str">
        <f>IF(IFERROR((E85-Competencias!E85)/E85,"")=100%,"",IFERROR((E85-Competencias!E85)/E85,""))</f>
        <v/>
      </c>
      <c r="K85" s="842">
        <f>IF(IFERROR((E85-Competencias!F85)/E85,"")=100%,"",IFERROR((E85-Competencias!F85)/E85,""))</f>
        <v>-0.23824451410658307</v>
      </c>
      <c r="L85" s="842" t="str">
        <f>IF(IFERROR((E85-Competencias!G85)/E85,"")=100%,"",IFERROR((E85-Competencias!G85)/E85,""))</f>
        <v/>
      </c>
      <c r="M85" s="850" t="str">
        <f>IF(IFERROR((E85-Competencias!H85)/E85,"")=100%,"",IFERROR((E85-Competencias!H85)/E85,""))</f>
        <v/>
      </c>
      <c r="N85" s="851" t="str">
        <f>IF(IFERROR((E85-Competencias!I85)/E85,"")=100%,"",IFERROR((E85-Competencias!I85)/E85,""))</f>
        <v/>
      </c>
      <c r="O85" s="814"/>
      <c r="P85" s="877">
        <v>281</v>
      </c>
      <c r="Q85" s="859" t="s">
        <v>38</v>
      </c>
      <c r="R85" s="151">
        <f t="shared" si="10"/>
        <v>2886.8778280542988</v>
      </c>
      <c r="S85" s="871">
        <f t="shared" si="15"/>
        <v>3190</v>
      </c>
      <c r="T85" s="1308"/>
      <c r="U85" s="1308"/>
      <c r="V85" s="804"/>
      <c r="W85" s="462" t="e">
        <f>(S85-'Listas anteriores CML'!E81)/'Listas anteriores CML'!E81</f>
        <v>#DIV/0!</v>
      </c>
      <c r="X85" s="460" t="str">
        <f>IF(IFERROR((S85-Competencias!J85)/S85,"")=100%,"",IFERROR((S85-Competencias!J85)/S85,""))</f>
        <v/>
      </c>
      <c r="Y85" s="460" t="str">
        <f>IF(IFERROR((S85-Competencias!K85)/S85,"")=100%,"",IFERROR((S85-Competencias!K85)/S85,""))</f>
        <v/>
      </c>
      <c r="Z85" s="460" t="str">
        <f>IF(IFERROR((S85-Competencias!L85)/S85,"")=100%,"",IFERROR((S85-Competencias!L85)/S85,""))</f>
        <v/>
      </c>
      <c r="AA85" s="460" t="str">
        <f>IF(IFERROR((S85-Competencias!M85)/S85,"")=100%,"",IFERROR((S85-Competencias!M85)/S85,""))</f>
        <v/>
      </c>
      <c r="AB85" s="460" t="str">
        <f>IF(IFERROR((S85-Competencias!N85)/S85,"")=100%,"",IFERROR((S85-Competencias!N85)/S85,""))</f>
        <v/>
      </c>
      <c r="AC85" s="460" t="str">
        <f>IF(IFERROR((S85-Competencias!O85)/S85,"")=100%,"",IFERROR((S85-Competencias!O85)/S85,""))</f>
        <v/>
      </c>
      <c r="AD85" s="460" t="str">
        <f>IF(IFERROR((S85-Competencias!P85)/S85,"")=100%,"",IFERROR((S85-Competencias!P85)/S85,""))</f>
        <v/>
      </c>
      <c r="AE85" s="460" t="str">
        <f>IF(IFERROR((S85-Competencias!Q85)/S85,"")=100%,"",IFERROR((S85-Competencias!Q85)/S85,""))</f>
        <v/>
      </c>
      <c r="AF85" s="460" t="str">
        <f>IF(IFERROR((S85-Competencias!R85)/S85,"")=100%,"",IFERROR((S85-Competencias!R85)/S85,""))</f>
        <v/>
      </c>
      <c r="AG85" s="460" t="str">
        <f>IF(IFERROR((S85-Competencias!S85)/S85,"")=100%,"",IFERROR((S85-Competencias!S85)/S85,""))</f>
        <v/>
      </c>
      <c r="AH85" s="721" t="str">
        <f>IF(IFERROR((S85-Competencias!T85)/S85,"")=100%,"",IFERROR((S85-Competencias!T85)/S85,""))</f>
        <v/>
      </c>
      <c r="AJ85" s="906">
        <v>281</v>
      </c>
      <c r="AK85" s="1511" t="s">
        <v>38</v>
      </c>
      <c r="AL85" s="911">
        <f t="shared" si="16"/>
        <v>1732.1266968325792</v>
      </c>
      <c r="AM85" s="462" t="e">
        <f>IF(AL85=0,"",(AL85-'Listas anteriores May.'!R80)/'Listas anteriores May.'!R80)</f>
        <v>#DIV/0!</v>
      </c>
      <c r="AN85" s="1166">
        <f>IF(AL85=0,"",IF(ISERROR('L41.old'!AV79),"",(AL85-'L41.old'!AV79)/AL85))</f>
        <v>0.32048850574712645</v>
      </c>
      <c r="AO85" s="1164">
        <f>IF(AL85=0,"",IF(ISERROR('L40.old'!AG78),"",(AL85-'L40.old'!AG78)/AL85))</f>
        <v>0.30721003134796238</v>
      </c>
      <c r="AP85" s="1168">
        <v>0.4</v>
      </c>
      <c r="AQ85" s="460" t="str">
        <f>IF(IFERROR((AL85-Competencias!U85)/AL85,"")=100%,"",IFERROR((AL85-Competencias!U85)/AL85,""))</f>
        <v/>
      </c>
      <c r="AR85" s="721" t="str">
        <f>IF(IFERROR((AL85-Competencias!V85)/AL85,"")=100%,"",IFERROR((AL85-Competencias!V85)/AL85,""))</f>
        <v/>
      </c>
      <c r="AT85" s="906">
        <v>281</v>
      </c>
      <c r="AU85" s="61" t="s">
        <v>38</v>
      </c>
      <c r="AV85" s="161">
        <v>1200</v>
      </c>
      <c r="AW85" s="161">
        <f>'L41.old'!AV79</f>
        <v>1177</v>
      </c>
      <c r="AX85" s="1452">
        <f t="shared" si="14"/>
        <v>1.9166666666666665E-2</v>
      </c>
      <c r="AY85" s="1235">
        <f>(AV85-'L40.old'!AG78)/Clusters!AV85</f>
        <v>0</v>
      </c>
    </row>
    <row r="86" spans="1:51" x14ac:dyDescent="0.25">
      <c r="A86" s="852" t="s">
        <v>20</v>
      </c>
      <c r="B86" s="276">
        <v>185</v>
      </c>
      <c r="C86" s="855" t="s">
        <v>40</v>
      </c>
      <c r="D86" s="933">
        <f t="shared" si="13"/>
        <v>6325.7918552036199</v>
      </c>
      <c r="E86" s="1132">
        <v>6990</v>
      </c>
      <c r="F86" s="966"/>
      <c r="G86" s="1248" t="e">
        <f>(E86-'Listas anteriores R'!E82)/'Listas anteriores R'!E82</f>
        <v>#DIV/0!</v>
      </c>
      <c r="H86" s="849">
        <f>IFERROR((D86-'L41.old'!AV80)/D86,"")</f>
        <v>0.31550071530758228</v>
      </c>
      <c r="I86" s="849">
        <f>IFERROR((D86-'L40.old'!AG79)/D86,"")</f>
        <v>0.33605150214592272</v>
      </c>
      <c r="J86" s="849" t="str">
        <f>IF(IFERROR((E86-Competencias!E86)/E86,"")=100%,"",IFERROR((E86-Competencias!E86)/E86,""))</f>
        <v/>
      </c>
      <c r="K86" s="842">
        <f>IF(IFERROR((E86-Competencias!F86)/E86,"")=100%,"",IFERROR((E86-Competencias!F86)/E86,""))</f>
        <v>0.28612303290414881</v>
      </c>
      <c r="L86" s="842" t="str">
        <f>IF(IFERROR((E86-Competencias!G86)/E86,"")=100%,"",IFERROR((E86-Competencias!G86)/E86,""))</f>
        <v/>
      </c>
      <c r="M86" s="850" t="str">
        <f>IF(IFERROR((E86-Competencias!H86)/E86,"")=100%,"",IFERROR((E86-Competencias!H86)/E86,""))</f>
        <v/>
      </c>
      <c r="N86" s="851" t="str">
        <f>IF(IFERROR((E86-Competencias!I86)/E86,"")=100%,"",IFERROR((E86-Competencias!I86)/E86,""))</f>
        <v/>
      </c>
      <c r="O86" s="814"/>
      <c r="P86" s="877">
        <v>185</v>
      </c>
      <c r="Q86" s="855" t="s">
        <v>40</v>
      </c>
      <c r="R86" s="151">
        <f t="shared" si="10"/>
        <v>6325.7918552036199</v>
      </c>
      <c r="S86" s="871">
        <f t="shared" si="15"/>
        <v>6990</v>
      </c>
      <c r="T86" s="1308"/>
      <c r="U86" s="1308"/>
      <c r="V86" s="804"/>
      <c r="W86" s="462" t="e">
        <f>(S86-'Listas anteriores CML'!E82)/'Listas anteriores CML'!E82</f>
        <v>#DIV/0!</v>
      </c>
      <c r="X86" s="460" t="str">
        <f>IF(IFERROR((S86-Competencias!J86)/S86,"")=100%,"",IFERROR((S86-Competencias!J86)/S86,""))</f>
        <v/>
      </c>
      <c r="Y86" s="460" t="str">
        <f>IF(IFERROR((S86-Competencias!K86)/S86,"")=100%,"",IFERROR((S86-Competencias!K86)/S86,""))</f>
        <v/>
      </c>
      <c r="Z86" s="460" t="str">
        <f>IF(IFERROR((S86-Competencias!L86)/S86,"")=100%,"",IFERROR((S86-Competencias!L86)/S86,""))</f>
        <v/>
      </c>
      <c r="AA86" s="460" t="str">
        <f>IF(IFERROR((S86-Competencias!M86)/S86,"")=100%,"",IFERROR((S86-Competencias!M86)/S86,""))</f>
        <v/>
      </c>
      <c r="AB86" s="460" t="str">
        <f>IF(IFERROR((S86-Competencias!N86)/S86,"")=100%,"",IFERROR((S86-Competencias!N86)/S86,""))</f>
        <v/>
      </c>
      <c r="AC86" s="460" t="str">
        <f>IF(IFERROR((S86-Competencias!O86)/S86,"")=100%,"",IFERROR((S86-Competencias!O86)/S86,""))</f>
        <v/>
      </c>
      <c r="AD86" s="460" t="str">
        <f>IF(IFERROR((S86-Competencias!P86)/S86,"")=100%,"",IFERROR((S86-Competencias!P86)/S86,""))</f>
        <v/>
      </c>
      <c r="AE86" s="460" t="str">
        <f>IF(IFERROR((S86-Competencias!Q86)/S86,"")=100%,"",IFERROR((S86-Competencias!Q86)/S86,""))</f>
        <v/>
      </c>
      <c r="AF86" s="460" t="str">
        <f>IF(IFERROR((S86-Competencias!R86)/S86,"")=100%,"",IFERROR((S86-Competencias!R86)/S86,""))</f>
        <v/>
      </c>
      <c r="AG86" s="460" t="str">
        <f>IF(IFERROR((S86-Competencias!S86)/S86,"")=100%,"",IFERROR((S86-Competencias!S86)/S86,""))</f>
        <v/>
      </c>
      <c r="AH86" s="721" t="str">
        <f>IF(IFERROR((S86-Competencias!T86)/S86,"")=100%,"",IFERROR((S86-Competencias!T86)/S86,""))</f>
        <v/>
      </c>
      <c r="AJ86" s="906">
        <v>185</v>
      </c>
      <c r="AK86" s="1511" t="s">
        <v>40</v>
      </c>
      <c r="AL86" s="911">
        <f t="shared" si="16"/>
        <v>5791.3294797687859</v>
      </c>
      <c r="AM86" s="462" t="e">
        <f>IF(AL86=0,"",(AL86-'Listas anteriores May.'!R81)/'Listas anteriores May.'!R81)</f>
        <v>#DIV/0!</v>
      </c>
      <c r="AN86" s="1166">
        <f>IF(AL86=0,"",IF(ISERROR('L41.old'!AV80),"",(AL86-'L41.old'!AV80)/AL86))</f>
        <v>0.25233057191336455</v>
      </c>
      <c r="AO86" s="1164">
        <f>IF(AL86=0,"",IF(ISERROR('L40.old'!AG79),"",(AL86-'L40.old'!AG79)/AL86))</f>
        <v>0.2747779219482982</v>
      </c>
      <c r="AP86" s="1168">
        <v>8.4489402697495206E-2</v>
      </c>
      <c r="AQ86" s="460" t="str">
        <f>IF(IFERROR((AL86-Competencias!U86)/AL86,"")=100%,"",IFERROR((AL86-Competencias!U86)/AL86,""))</f>
        <v/>
      </c>
      <c r="AR86" s="721" t="str">
        <f>IF(IFERROR((AL86-Competencias!V86)/AL86,"")=100%,"",IFERROR((AL86-Competencias!V86)/AL86,""))</f>
        <v/>
      </c>
      <c r="AT86" s="906">
        <v>185</v>
      </c>
      <c r="AU86" s="61" t="s">
        <v>40</v>
      </c>
      <c r="AV86" s="1361">
        <v>4400</v>
      </c>
      <c r="AW86" s="161">
        <f>'L41.old'!AV80</f>
        <v>4330</v>
      </c>
      <c r="AX86" s="1452">
        <f t="shared" si="14"/>
        <v>1.5909090909090907E-2</v>
      </c>
      <c r="AY86" s="1235">
        <f>(AV86-'L40.old'!AG79)/Clusters!AV86</f>
        <v>4.5454545454545456E-2</v>
      </c>
    </row>
    <row r="87" spans="1:51" x14ac:dyDescent="0.25">
      <c r="A87" s="852" t="s">
        <v>20</v>
      </c>
      <c r="B87" s="860">
        <v>279</v>
      </c>
      <c r="C87" s="859" t="s">
        <v>42</v>
      </c>
      <c r="D87" s="933">
        <f t="shared" si="13"/>
        <v>3610.8597285067872</v>
      </c>
      <c r="E87" s="1132">
        <v>3990</v>
      </c>
      <c r="F87" s="966"/>
      <c r="G87" s="1248" t="e">
        <f>(E87-'Listas anteriores R'!E83)/'Listas anteriores R'!E83</f>
        <v>#DIV/0!</v>
      </c>
      <c r="H87" s="849">
        <f>IFERROR((D87-'L41.old'!AV81)/D87,"")</f>
        <v>0.49070300751879697</v>
      </c>
      <c r="I87" s="849">
        <f>IFERROR((D87-'L40.old'!AG80)/D87,"")</f>
        <v>0.3353383458646616</v>
      </c>
      <c r="J87" s="849">
        <f>IF(IFERROR((E87-Competencias!E87)/E87,"")=100%,"",IFERROR((E87-Competencias!E87)/E87,""))</f>
        <v>-2.7568922305764409E-2</v>
      </c>
      <c r="K87" s="842">
        <f>IF(IFERROR((E87-Competencias!F87)/E87,"")=100%,"",IFERROR((E87-Competencias!F87)/E87,""))</f>
        <v>3.5087719298245612E-2</v>
      </c>
      <c r="L87" s="842" t="str">
        <f>IF(IFERROR((E87-Competencias!G87)/E87,"")=100%,"",IFERROR((E87-Competencias!G87)/E87,""))</f>
        <v/>
      </c>
      <c r="M87" s="850" t="str">
        <f>IF(IFERROR((E87-Competencias!H87)/E87,"")=100%,"",IFERROR((E87-Competencias!H87)/E87,""))</f>
        <v/>
      </c>
      <c r="N87" s="851" t="str">
        <f>IF(IFERROR((E87-Competencias!I87)/E87,"")=100%,"",IFERROR((E87-Competencias!I87)/E87,""))</f>
        <v/>
      </c>
      <c r="O87" s="814"/>
      <c r="P87" s="881">
        <v>279</v>
      </c>
      <c r="Q87" s="859" t="s">
        <v>42</v>
      </c>
      <c r="R87" s="151">
        <f t="shared" si="10"/>
        <v>3610.8597285067872</v>
      </c>
      <c r="S87" s="871">
        <f t="shared" si="15"/>
        <v>3990</v>
      </c>
      <c r="T87" s="1308"/>
      <c r="U87" s="1308"/>
      <c r="V87" s="804"/>
      <c r="W87" s="462" t="e">
        <f>(S87-'Listas anteriores CML'!E83)/'Listas anteriores CML'!E83</f>
        <v>#DIV/0!</v>
      </c>
      <c r="X87" s="460" t="str">
        <f>IF(IFERROR((S87-Competencias!J87)/S87,"")=100%,"",IFERROR((S87-Competencias!J87)/S87,""))</f>
        <v/>
      </c>
      <c r="Y87" s="460" t="str">
        <f>IF(IFERROR((S87-Competencias!K87)/S87,"")=100%,"",IFERROR((S87-Competencias!K87)/S87,""))</f>
        <v/>
      </c>
      <c r="Z87" s="460" t="str">
        <f>IF(IFERROR((S87-Competencias!L87)/S87,"")=100%,"",IFERROR((S87-Competencias!L87)/S87,""))</f>
        <v/>
      </c>
      <c r="AA87" s="460" t="str">
        <f>IF(IFERROR((S87-Competencias!M87)/S87,"")=100%,"",IFERROR((S87-Competencias!M87)/S87,""))</f>
        <v/>
      </c>
      <c r="AB87" s="460" t="str">
        <f>IF(IFERROR((S87-Competencias!N87)/S87,"")=100%,"",IFERROR((S87-Competencias!N87)/S87,""))</f>
        <v/>
      </c>
      <c r="AC87" s="460" t="str">
        <f>IF(IFERROR((S87-Competencias!O87)/S87,"")=100%,"",IFERROR((S87-Competencias!O87)/S87,""))</f>
        <v/>
      </c>
      <c r="AD87" s="460" t="str">
        <f>IF(IFERROR((S87-Competencias!P87)/S87,"")=100%,"",IFERROR((S87-Competencias!P87)/S87,""))</f>
        <v/>
      </c>
      <c r="AE87" s="460" t="str">
        <f>IF(IFERROR((S87-Competencias!Q87)/S87,"")=100%,"",IFERROR((S87-Competencias!Q87)/S87,""))</f>
        <v/>
      </c>
      <c r="AF87" s="460" t="str">
        <f>IF(IFERROR((S87-Competencias!R87)/S87,"")=100%,"",IFERROR((S87-Competencias!R87)/S87,""))</f>
        <v/>
      </c>
      <c r="AG87" s="460" t="str">
        <f>IF(IFERROR((S87-Competencias!S87)/S87,"")=100%,"",IFERROR((S87-Competencias!S87)/S87,""))</f>
        <v/>
      </c>
      <c r="AH87" s="721" t="str">
        <f>IF(IFERROR((S87-Competencias!T87)/S87,"")=100%,"",IFERROR((S87-Competencias!T87)/S87,""))</f>
        <v/>
      </c>
      <c r="AJ87" s="906">
        <v>279</v>
      </c>
      <c r="AK87" s="1511" t="s">
        <v>42</v>
      </c>
      <c r="AL87" s="911">
        <f t="shared" si="16"/>
        <v>3249.7737556561087</v>
      </c>
      <c r="AM87" s="462" t="e">
        <f>IF(AL87=0,"",(AL87-'Listas anteriores May.'!R82)/'Listas anteriores May.'!R82)</f>
        <v>#DIV/0!</v>
      </c>
      <c r="AN87" s="1166">
        <f>IF(AL87=0,"",IF(ISERROR('L41.old'!AV81),"",(AL87-'L41.old'!AV81)/AL87))</f>
        <v>0.43411445279866334</v>
      </c>
      <c r="AO87" s="1164">
        <f>IF(AL87=0,"",IF(ISERROR('L40.old'!AG80),"",(AL87-'L40.old'!AG80)/AL87))</f>
        <v>0.26148705096073521</v>
      </c>
      <c r="AP87" s="1168">
        <v>0.1</v>
      </c>
      <c r="AQ87" s="460" t="str">
        <f>IF(IFERROR((AL87-Competencias!U87)/AL87,"")=100%,"",IFERROR((AL87-Competencias!U87)/AL87,""))</f>
        <v/>
      </c>
      <c r="AR87" s="721" t="str">
        <f>IF(IFERROR((AL87-Competencias!V87)/AL87,"")=100%,"",IFERROR((AL87-Competencias!V87)/AL87,""))</f>
        <v/>
      </c>
      <c r="AT87" s="906">
        <v>279</v>
      </c>
      <c r="AU87" s="61" t="s">
        <v>42</v>
      </c>
      <c r="AV87" s="161">
        <v>3100</v>
      </c>
      <c r="AW87" s="161">
        <f>'L41.old'!AV81</f>
        <v>1839</v>
      </c>
      <c r="AX87" s="1452">
        <f t="shared" si="14"/>
        <v>0.40677419354838712</v>
      </c>
      <c r="AY87" s="1235">
        <f>(AV87-'L40.old'!AG80)/Clusters!AV87</f>
        <v>0.22580645161290322</v>
      </c>
    </row>
    <row r="88" spans="1:51" ht="15.75" thickBot="1" x14ac:dyDescent="0.3">
      <c r="A88" s="853" t="s">
        <v>20</v>
      </c>
      <c r="B88" s="277">
        <v>1091</v>
      </c>
      <c r="C88" s="1203" t="s">
        <v>350</v>
      </c>
      <c r="D88" s="1204">
        <f t="shared" si="13"/>
        <v>17185.520361990952</v>
      </c>
      <c r="E88" s="1160">
        <v>18990</v>
      </c>
      <c r="F88" s="966"/>
      <c r="G88" s="1248" t="e">
        <f>(E88-'Listas anteriores R'!E84)/'Listas anteriores R'!E84</f>
        <v>#DIV/0!</v>
      </c>
      <c r="H88" s="849">
        <f>IFERROR((D88-'L41.old'!AV82)/D88,"")</f>
        <v>0.61979620853080575</v>
      </c>
      <c r="I88" s="849">
        <f>IFERROR((D88-'L40.old'!AG81)/D88,"")</f>
        <v>6.8983675618746784E-2</v>
      </c>
      <c r="J88" s="849" t="str">
        <f>IF(IFERROR((E88-Competencias!E88)/E88,"")=100%,"",IFERROR((E88-Competencias!E88)/E88,""))</f>
        <v/>
      </c>
      <c r="K88" s="842">
        <f>IF(IFERROR((E88-Competencias!F88)/E88,"")=100%,"",IFERROR((E88-Competencias!F88)/E88,""))</f>
        <v>0.13112164296998421</v>
      </c>
      <c r="L88" s="842" t="str">
        <f>IF(IFERROR((E88-Competencias!G88)/E88,"")=100%,"",IFERROR((E88-Competencias!G88)/E88,""))</f>
        <v/>
      </c>
      <c r="M88" s="850" t="str">
        <f>IF(IFERROR((E88-Competencias!H88)/E88,"")=100%,"",IFERROR((E88-Competencias!H88)/E88,""))</f>
        <v/>
      </c>
      <c r="N88" s="851" t="str">
        <f>IF(IFERROR((E88-Competencias!I88)/E88,"")=100%,"",IFERROR((E88-Competencias!I88)/E88,""))</f>
        <v/>
      </c>
      <c r="O88" s="814"/>
      <c r="P88" s="877">
        <v>1091</v>
      </c>
      <c r="Q88" s="859" t="s">
        <v>350</v>
      </c>
      <c r="R88" s="151">
        <f t="shared" si="10"/>
        <v>17185.520361990952</v>
      </c>
      <c r="S88" s="871">
        <f t="shared" si="15"/>
        <v>18990</v>
      </c>
      <c r="T88" s="1308"/>
      <c r="U88" s="1308"/>
      <c r="V88" s="804"/>
      <c r="W88" s="462" t="e">
        <f>(S88-'Listas anteriores CML'!E84)/'Listas anteriores CML'!E84</f>
        <v>#DIV/0!</v>
      </c>
      <c r="X88" s="460" t="str">
        <f>IF(IFERROR((S88-Competencias!J88)/S88,"")=100%,"",IFERROR((S88-Competencias!J88)/S88,""))</f>
        <v/>
      </c>
      <c r="Y88" s="460">
        <f>IF(IFERROR((S88-Competencias!K88)/S88,"")=100%,"",IFERROR((S88-Competencias!K88)/S88,""))</f>
        <v>-0.15850447604002108</v>
      </c>
      <c r="Z88" s="460" t="str">
        <f>IF(IFERROR((S88-Competencias!L88)/S88,"")=100%,"",IFERROR((S88-Competencias!L88)/S88,""))</f>
        <v/>
      </c>
      <c r="AA88" s="460" t="str">
        <f>IF(IFERROR((S88-Competencias!M88)/S88,"")=100%,"",IFERROR((S88-Competencias!M88)/S88,""))</f>
        <v/>
      </c>
      <c r="AB88" s="460" t="str">
        <f>IF(IFERROR((S88-Competencias!N88)/S88,"")=100%,"",IFERROR((S88-Competencias!N88)/S88,""))</f>
        <v/>
      </c>
      <c r="AC88" s="460" t="str">
        <f>IF(IFERROR((S88-Competencias!O88)/S88,"")=100%,"",IFERROR((S88-Competencias!O88)/S88,""))</f>
        <v/>
      </c>
      <c r="AD88" s="460" t="str">
        <f>IF(IFERROR((S88-Competencias!P88)/S88,"")=100%,"",IFERROR((S88-Competencias!P88)/S88,""))</f>
        <v/>
      </c>
      <c r="AE88" s="460" t="str">
        <f>IF(IFERROR((S88-Competencias!Q88)/S88,"")=100%,"",IFERROR((S88-Competencias!Q88)/S88,""))</f>
        <v/>
      </c>
      <c r="AF88" s="460" t="str">
        <f>IF(IFERROR((S88-Competencias!R88)/S88,"")=100%,"",IFERROR((S88-Competencias!R88)/S88,""))</f>
        <v/>
      </c>
      <c r="AG88" s="460" t="str">
        <f>IF(IFERROR((S88-Competencias!S88)/S88,"")=100%,"",IFERROR((S88-Competencias!S88)/S88,""))</f>
        <v/>
      </c>
      <c r="AH88" s="721" t="str">
        <f>IF(IFERROR((S88-Competencias!T88)/S88,"")=100%,"",IFERROR((S88-Competencias!T88)/S88,""))</f>
        <v/>
      </c>
      <c r="AJ88" s="906">
        <v>1091</v>
      </c>
      <c r="AK88" s="1511" t="s">
        <v>350</v>
      </c>
      <c r="AL88" s="911">
        <f t="shared" si="16"/>
        <v>17185.520361990952</v>
      </c>
      <c r="AM88" s="462" t="e">
        <f>IF(AL88=0,"",(AL88-'Listas anteriores May.'!R83)/'Listas anteriores May.'!R83)</f>
        <v>#DIV/0!</v>
      </c>
      <c r="AN88" s="1166">
        <f>IF(AL88=0,"",IF(ISERROR('L41.old'!AV82),"",(AL88-'L41.old'!AV82)/AL88))</f>
        <v>0.61979620853080575</v>
      </c>
      <c r="AO88" s="1164">
        <f>IF(AL88=0,"",IF(ISERROR('L40.old'!AG81),"",(AL88-'L40.old'!AG81)/AL88))</f>
        <v>6.8983675618746784E-2</v>
      </c>
      <c r="AP88" s="1168">
        <v>0</v>
      </c>
      <c r="AQ88" s="460" t="str">
        <f>IF(IFERROR((AL88-Competencias!U88)/AL88,"")=100%,"",IFERROR((AL88-Competencias!U88)/AL88,""))</f>
        <v/>
      </c>
      <c r="AR88" s="721" t="str">
        <f>IF(IFERROR((AL88-Competencias!V88)/AL88,"")=100%,"",IFERROR((AL88-Competencias!V88)/AL88,""))</f>
        <v/>
      </c>
      <c r="AT88" s="906">
        <v>1091</v>
      </c>
      <c r="AU88" s="61" t="s">
        <v>350</v>
      </c>
      <c r="AV88" s="1361">
        <v>9000</v>
      </c>
      <c r="AW88" s="161">
        <f>'L41.old'!AV82</f>
        <v>6534</v>
      </c>
      <c r="AX88" s="1452">
        <f t="shared" si="14"/>
        <v>0.27400000000000002</v>
      </c>
      <c r="AY88" s="1235">
        <f>(AV88-'L40.old'!AG81)/Clusters!AV88</f>
        <v>-0.77777777777777779</v>
      </c>
    </row>
    <row r="89" spans="1:51" x14ac:dyDescent="0.25">
      <c r="A89" s="854" t="s">
        <v>20</v>
      </c>
      <c r="B89" s="276">
        <v>1086</v>
      </c>
      <c r="C89" s="859" t="s">
        <v>322</v>
      </c>
      <c r="D89" s="934">
        <f t="shared" ref="D89:D98" si="17">E89/1.105</f>
        <v>16280.54298642534</v>
      </c>
      <c r="E89" s="1161">
        <f>E78</f>
        <v>17990</v>
      </c>
      <c r="G89" s="1248" t="e">
        <f>(E89-'Listas anteriores R'!E85)/'Listas anteriores R'!E85</f>
        <v>#DIV/0!</v>
      </c>
      <c r="H89" s="849">
        <f>IFERROR((D89-'L41.old'!AV83)/D89,"")</f>
        <v>0.5986620344635909</v>
      </c>
      <c r="I89" s="849" t="str">
        <f>IFERROR((D89-'L40.old'!AG82)/D89,"")</f>
        <v/>
      </c>
      <c r="J89" s="849" t="str">
        <f>IF(IFERROR((E89-Competencias!E89)/E89,"")=100%,"",IFERROR((E89-Competencias!E89)/E89,""))</f>
        <v/>
      </c>
      <c r="K89" s="842" t="str">
        <f>IF(IFERROR((E89-Competencias!F89)/E89,"")=100%,"",IFERROR((E89-Competencias!F89)/E89,""))</f>
        <v/>
      </c>
      <c r="L89" s="842" t="str">
        <f>IF(IFERROR((E89-Competencias!G89)/E89,"")=100%,"",IFERROR((E89-Competencias!G89)/E89,""))</f>
        <v/>
      </c>
      <c r="M89" s="850" t="str">
        <f>IF(IFERROR((E89-Competencias!H89)/E89,"")=100%,"",IFERROR((E89-Competencias!H89)/E89,""))</f>
        <v/>
      </c>
      <c r="N89" s="851" t="str">
        <f>IF(IFERROR((E89-Competencias!I89)/E89,"")=100%,"",IFERROR((E89-Competencias!I89)/E89,""))</f>
        <v/>
      </c>
      <c r="O89" s="814"/>
      <c r="P89" s="877">
        <v>1086</v>
      </c>
      <c r="Q89" s="859" t="s">
        <v>322</v>
      </c>
      <c r="R89" s="157">
        <f t="shared" si="10"/>
        <v>16280.54298642534</v>
      </c>
      <c r="S89" s="871">
        <f t="shared" si="15"/>
        <v>17990</v>
      </c>
      <c r="T89" s="1308"/>
      <c r="U89" s="1308"/>
      <c r="V89" s="804"/>
      <c r="W89" s="462" t="e">
        <f>(S89-'Listas anteriores CML'!E85)/'Listas anteriores CML'!E85</f>
        <v>#DIV/0!</v>
      </c>
      <c r="X89" s="460" t="str">
        <f>IF(IFERROR((S89-Competencias!J89)/S89,"")=100%,"",IFERROR((S89-Competencias!J89)/S89,""))</f>
        <v/>
      </c>
      <c r="Y89" s="460" t="str">
        <f>IF(IFERROR((S89-Competencias!K89)/S89,"")=100%,"",IFERROR((S89-Competencias!K89)/S89,""))</f>
        <v/>
      </c>
      <c r="Z89" s="460" t="str">
        <f>IF(IFERROR((S89-Competencias!L89)/S89,"")=100%,"",IFERROR((S89-Competencias!L89)/S89,""))</f>
        <v/>
      </c>
      <c r="AA89" s="460" t="str">
        <f>IF(IFERROR((S89-Competencias!M89)/S89,"")=100%,"",IFERROR((S89-Competencias!M89)/S89,""))</f>
        <v/>
      </c>
      <c r="AB89" s="460" t="str">
        <f>IF(IFERROR((S89-Competencias!N89)/S89,"")=100%,"",IFERROR((S89-Competencias!N89)/S89,""))</f>
        <v/>
      </c>
      <c r="AC89" s="460" t="str">
        <f>IF(IFERROR((S89-Competencias!O89)/S89,"")=100%,"",IFERROR((S89-Competencias!O89)/S89,""))</f>
        <v/>
      </c>
      <c r="AD89" s="460" t="str">
        <f>IF(IFERROR((S89-Competencias!P89)/S89,"")=100%,"",IFERROR((S89-Competencias!P89)/S89,""))</f>
        <v/>
      </c>
      <c r="AE89" s="460" t="str">
        <f>IF(IFERROR((S89-Competencias!Q89)/S89,"")=100%,"",IFERROR((S89-Competencias!Q89)/S89,""))</f>
        <v/>
      </c>
      <c r="AF89" s="460" t="str">
        <f>IF(IFERROR((S89-Competencias!R89)/S89,"")=100%,"",IFERROR((S89-Competencias!R89)/S89,""))</f>
        <v/>
      </c>
      <c r="AG89" s="460" t="str">
        <f>IF(IFERROR((S89-Competencias!S89)/S89,"")=100%,"",IFERROR((S89-Competencias!S89)/S89,""))</f>
        <v/>
      </c>
      <c r="AH89" s="721" t="str">
        <f>IF(IFERROR((S89-Competencias!T89)/S89,"")=100%,"",IFERROR((S89-Competencias!T89)/S89,""))</f>
        <v/>
      </c>
      <c r="AJ89" s="906">
        <v>1086</v>
      </c>
      <c r="AK89" s="1511"/>
      <c r="AL89" s="911"/>
      <c r="AM89" s="462" t="str">
        <f>IF(AL89=0,"",(AL89-'Listas anteriores May.'!R84)/'Listas anteriores May.'!R84)</f>
        <v/>
      </c>
      <c r="AN89" s="1166" t="str">
        <f>IF(AL89=0,"",IF(ISERROR('L41.old'!AV83),"",(AL89-'L41.old'!AV83)/AL89))</f>
        <v/>
      </c>
      <c r="AO89" s="1164" t="str">
        <f>IF(AL89=0,"",IF(ISERROR('L40.old'!AG82),"",(AL89-'L40.old'!AG82)/AL89))</f>
        <v/>
      </c>
      <c r="AP89" s="1168"/>
      <c r="AQ89" s="460" t="str">
        <f>IF(IFERROR((AL89-Competencias!U89)/AL89,"")=100%,"",IFERROR((AL89-Competencias!U89)/AL89,""))</f>
        <v/>
      </c>
      <c r="AR89" s="721" t="str">
        <f>IF(IFERROR((AL89-Competencias!V89)/AL89,"")=100%,"",IFERROR((AL89-Competencias!V89)/AL89,""))</f>
        <v/>
      </c>
      <c r="AT89" s="906">
        <v>1086</v>
      </c>
      <c r="AU89" s="61"/>
      <c r="AV89" s="161"/>
      <c r="AW89" s="161">
        <f>'L41.old'!AV83</f>
        <v>6534</v>
      </c>
      <c r="AX89" s="1452" t="e">
        <f t="shared" si="14"/>
        <v>#DIV/0!</v>
      </c>
      <c r="AY89" s="1235"/>
    </row>
    <row r="90" spans="1:51" x14ac:dyDescent="0.25">
      <c r="A90" s="852" t="s">
        <v>20</v>
      </c>
      <c r="B90" s="276">
        <v>1082</v>
      </c>
      <c r="C90" s="858" t="s">
        <v>323</v>
      </c>
      <c r="D90" s="933">
        <f t="shared" si="17"/>
        <v>4071.4932126696835</v>
      </c>
      <c r="E90" s="1132">
        <v>4499</v>
      </c>
      <c r="G90" s="1248" t="e">
        <f>(E90-'Listas anteriores R'!E86)/'Listas anteriores R'!E86</f>
        <v>#DIV/0!</v>
      </c>
      <c r="H90" s="849">
        <f>IFERROR((D90-'L41.old'!AV84)/D90,"")</f>
        <v>0.54169148699711045</v>
      </c>
      <c r="I90" s="849" t="str">
        <f>IFERROR((D90-'L40.old'!AG83)/D90,"")</f>
        <v/>
      </c>
      <c r="J90" s="849" t="str">
        <f>IF(IFERROR((E90-Competencias!E90)/E90,"")=100%,"",IFERROR((E90-Competencias!E90)/E90,""))</f>
        <v/>
      </c>
      <c r="K90" s="842" t="str">
        <f>IF(IFERROR((E90-Competencias!F90)/E90,"")=100%,"",IFERROR((E90-Competencias!F90)/E90,""))</f>
        <v/>
      </c>
      <c r="L90" s="842" t="str">
        <f>IF(IFERROR((E90-Competencias!G90)/E90,"")=100%,"",IFERROR((E90-Competencias!G90)/E90,""))</f>
        <v/>
      </c>
      <c r="M90" s="850" t="str">
        <f>IF(IFERROR((E90-Competencias!H90)/E90,"")=100%,"",IFERROR((E90-Competencias!H90)/E90,""))</f>
        <v/>
      </c>
      <c r="N90" s="851" t="str">
        <f>IF(IFERROR((E90-Competencias!I90)/E90,"")=100%,"",IFERROR((E90-Competencias!I90)/E90,""))</f>
        <v/>
      </c>
      <c r="O90" s="814"/>
      <c r="P90" s="877">
        <v>1082</v>
      </c>
      <c r="Q90" s="855" t="s">
        <v>323</v>
      </c>
      <c r="R90" s="151">
        <f t="shared" si="10"/>
        <v>4071.4932126696835</v>
      </c>
      <c r="S90" s="871">
        <f t="shared" si="15"/>
        <v>4499</v>
      </c>
      <c r="T90" s="1308"/>
      <c r="U90" s="1308"/>
      <c r="V90" s="804"/>
      <c r="W90" s="462" t="e">
        <f>(S90-'Listas anteriores CML'!E86)/'Listas anteriores CML'!E86</f>
        <v>#DIV/0!</v>
      </c>
      <c r="X90" s="460" t="str">
        <f>IF(IFERROR((S90-Competencias!J90)/S90,"")=100%,"",IFERROR((S90-Competencias!J90)/S90,""))</f>
        <v/>
      </c>
      <c r="Y90" s="460" t="str">
        <f>IF(IFERROR((S90-Competencias!K90)/S90,"")=100%,"",IFERROR((S90-Competencias!K90)/S90,""))</f>
        <v/>
      </c>
      <c r="Z90" s="460" t="str">
        <f>IF(IFERROR((S90-Competencias!L90)/S90,"")=100%,"",IFERROR((S90-Competencias!L90)/S90,""))</f>
        <v/>
      </c>
      <c r="AA90" s="460" t="str">
        <f>IF(IFERROR((S90-Competencias!M90)/S90,"")=100%,"",IFERROR((S90-Competencias!M90)/S90,""))</f>
        <v/>
      </c>
      <c r="AB90" s="460" t="str">
        <f>IF(IFERROR((S90-Competencias!N90)/S90,"")=100%,"",IFERROR((S90-Competencias!N90)/S90,""))</f>
        <v/>
      </c>
      <c r="AC90" s="460" t="str">
        <f>IF(IFERROR((S90-Competencias!O90)/S90,"")=100%,"",IFERROR((S90-Competencias!O90)/S90,""))</f>
        <v/>
      </c>
      <c r="AD90" s="460" t="str">
        <f>IF(IFERROR((S90-Competencias!P90)/S90,"")=100%,"",IFERROR((S90-Competencias!P90)/S90,""))</f>
        <v/>
      </c>
      <c r="AE90" s="460" t="str">
        <f>IF(IFERROR((S90-Competencias!Q90)/S90,"")=100%,"",IFERROR((S90-Competencias!Q90)/S90,""))</f>
        <v/>
      </c>
      <c r="AF90" s="460" t="str">
        <f>IF(IFERROR((S90-Competencias!R90)/S90,"")=100%,"",IFERROR((S90-Competencias!R90)/S90,""))</f>
        <v/>
      </c>
      <c r="AG90" s="460" t="str">
        <f>IF(IFERROR((S90-Competencias!S90)/S90,"")=100%,"",IFERROR((S90-Competencias!S90)/S90,""))</f>
        <v/>
      </c>
      <c r="AH90" s="721" t="str">
        <f>IF(IFERROR((S90-Competencias!T90)/S90,"")=100%,"",IFERROR((S90-Competencias!T90)/S90,""))</f>
        <v/>
      </c>
      <c r="AJ90" s="906">
        <v>1082</v>
      </c>
      <c r="AK90" s="1511"/>
      <c r="AL90" s="911"/>
      <c r="AM90" s="462" t="str">
        <f>IF(AL90=0,"",(AL90-'Listas anteriores May.'!R85)/'Listas anteriores May.'!R85)</f>
        <v/>
      </c>
      <c r="AN90" s="1166" t="str">
        <f>IF(AL90=0,"",IF(ISERROR('L41.old'!AV84),"",(AL90-'L41.old'!AV84)/AL90))</f>
        <v/>
      </c>
      <c r="AO90" s="1164" t="str">
        <f>IF(AL90=0,"",IF(ISERROR('L40.old'!AG83),"",(AL90-'L40.old'!AG83)/AL90))</f>
        <v/>
      </c>
      <c r="AP90" s="1168"/>
      <c r="AQ90" s="460" t="str">
        <f>IF(IFERROR((AL90-Competencias!U90)/AL90,"")=100%,"",IFERROR((AL90-Competencias!U90)/AL90,""))</f>
        <v/>
      </c>
      <c r="AR90" s="721" t="str">
        <f>IF(IFERROR((AL90-Competencias!V90)/AL90,"")=100%,"",IFERROR((AL90-Competencias!V90)/AL90,""))</f>
        <v/>
      </c>
      <c r="AT90" s="906">
        <v>1082</v>
      </c>
      <c r="AU90" s="61"/>
      <c r="AV90" s="161"/>
      <c r="AW90" s="161">
        <f>'L41.old'!AV84</f>
        <v>1866</v>
      </c>
      <c r="AX90" s="1452" t="e">
        <f t="shared" si="14"/>
        <v>#DIV/0!</v>
      </c>
      <c r="AY90" s="1235"/>
    </row>
    <row r="91" spans="1:51" x14ac:dyDescent="0.25">
      <c r="A91" s="852" t="s">
        <v>20</v>
      </c>
      <c r="B91" s="276">
        <v>1094</v>
      </c>
      <c r="C91" s="855" t="s">
        <v>324</v>
      </c>
      <c r="D91" s="933">
        <f t="shared" si="17"/>
        <v>3158.3710407239819</v>
      </c>
      <c r="E91" s="1132">
        <f t="shared" ref="E91:E98" si="18">E80</f>
        <v>3490</v>
      </c>
      <c r="G91" s="1248" t="e">
        <f>(E91-'Listas anteriores R'!E87)/'Listas anteriores R'!E87</f>
        <v>#DIV/0!</v>
      </c>
      <c r="H91" s="849">
        <f>IFERROR((D91-'L41.old'!AV85)/D91,"")</f>
        <v>0.56686532951289403</v>
      </c>
      <c r="I91" s="849" t="str">
        <f>IFERROR((D91-'L40.old'!AG84)/D91,"")</f>
        <v/>
      </c>
      <c r="J91" s="849" t="str">
        <f>IF(IFERROR((E91-Competencias!E91)/E91,"")=100%,"",IFERROR((E91-Competencias!E91)/E91,""))</f>
        <v/>
      </c>
      <c r="K91" s="842" t="str">
        <f>IF(IFERROR((E91-Competencias!F91)/E91,"")=100%,"",IFERROR((E91-Competencias!F91)/E91,""))</f>
        <v/>
      </c>
      <c r="L91" s="842" t="str">
        <f>IF(IFERROR((E91-Competencias!G91)/E91,"")=100%,"",IFERROR((E91-Competencias!G91)/E91,""))</f>
        <v/>
      </c>
      <c r="M91" s="850" t="str">
        <f>IF(IFERROR((E91-Competencias!H91)/E91,"")=100%,"",IFERROR((E91-Competencias!H91)/E91,""))</f>
        <v/>
      </c>
      <c r="N91" s="851" t="str">
        <f>IF(IFERROR((E91-Competencias!I91)/E91,"")=100%,"",IFERROR((E91-Competencias!I91)/E91,""))</f>
        <v/>
      </c>
      <c r="O91" s="814"/>
      <c r="P91" s="877">
        <v>1094</v>
      </c>
      <c r="Q91" s="855" t="s">
        <v>324</v>
      </c>
      <c r="R91" s="151">
        <f t="shared" si="10"/>
        <v>3158.3710407239819</v>
      </c>
      <c r="S91" s="871">
        <f t="shared" si="15"/>
        <v>3490</v>
      </c>
      <c r="T91" s="1308"/>
      <c r="U91" s="1308"/>
      <c r="V91" s="804"/>
      <c r="W91" s="462" t="e">
        <f>(S91-'Listas anteriores CML'!E87)/'Listas anteriores CML'!E87</f>
        <v>#DIV/0!</v>
      </c>
      <c r="X91" s="460" t="str">
        <f>IF(IFERROR((S91-Competencias!J91)/S91,"")=100%,"",IFERROR((S91-Competencias!J91)/S91,""))</f>
        <v/>
      </c>
      <c r="Y91" s="460" t="str">
        <f>IF(IFERROR((S91-Competencias!K91)/S91,"")=100%,"",IFERROR((S91-Competencias!K91)/S91,""))</f>
        <v/>
      </c>
      <c r="Z91" s="460" t="str">
        <f>IF(IFERROR((S91-Competencias!L91)/S91,"")=100%,"",IFERROR((S91-Competencias!L91)/S91,""))</f>
        <v/>
      </c>
      <c r="AA91" s="460" t="str">
        <f>IF(IFERROR((S91-Competencias!M91)/S91,"")=100%,"",IFERROR((S91-Competencias!M91)/S91,""))</f>
        <v/>
      </c>
      <c r="AB91" s="460" t="str">
        <f>IF(IFERROR((S91-Competencias!N91)/S91,"")=100%,"",IFERROR((S91-Competencias!N91)/S91,""))</f>
        <v/>
      </c>
      <c r="AC91" s="460" t="str">
        <f>IF(IFERROR((S91-Competencias!O91)/S91,"")=100%,"",IFERROR((S91-Competencias!O91)/S91,""))</f>
        <v/>
      </c>
      <c r="AD91" s="460" t="str">
        <f>IF(IFERROR((S91-Competencias!P91)/S91,"")=100%,"",IFERROR((S91-Competencias!P91)/S91,""))</f>
        <v/>
      </c>
      <c r="AE91" s="460" t="str">
        <f>IF(IFERROR((S91-Competencias!Q91)/S91,"")=100%,"",IFERROR((S91-Competencias!Q91)/S91,""))</f>
        <v/>
      </c>
      <c r="AF91" s="460" t="str">
        <f>IF(IFERROR((S91-Competencias!R91)/S91,"")=100%,"",IFERROR((S91-Competencias!R91)/S91,""))</f>
        <v/>
      </c>
      <c r="AG91" s="460" t="str">
        <f>IF(IFERROR((S91-Competencias!S91)/S91,"")=100%,"",IFERROR((S91-Competencias!S91)/S91,""))</f>
        <v/>
      </c>
      <c r="AH91" s="721" t="str">
        <f>IF(IFERROR((S91-Competencias!T91)/S91,"")=100%,"",IFERROR((S91-Competencias!T91)/S91,""))</f>
        <v/>
      </c>
      <c r="AJ91" s="906">
        <v>1094</v>
      </c>
      <c r="AK91" s="1511"/>
      <c r="AL91" s="911"/>
      <c r="AM91" s="462" t="str">
        <f>IF(AL91=0,"",(AL91-'Listas anteriores May.'!R86)/'Listas anteriores May.'!R86)</f>
        <v/>
      </c>
      <c r="AN91" s="1166" t="str">
        <f>IF(AL91=0,"",IF(ISERROR('L41.old'!AV85),"",(AL91-'L41.old'!AV85)/AL91))</f>
        <v/>
      </c>
      <c r="AO91" s="1164" t="str">
        <f>IF(AL91=0,"",IF(ISERROR('L40.old'!AG84),"",(AL91-'L40.old'!AG84)/AL91))</f>
        <v/>
      </c>
      <c r="AP91" s="1168"/>
      <c r="AQ91" s="460" t="str">
        <f>IF(IFERROR((AL91-Competencias!U91)/AL91,"")=100%,"",IFERROR((AL91-Competencias!U91)/AL91,""))</f>
        <v/>
      </c>
      <c r="AR91" s="721" t="str">
        <f>IF(IFERROR((AL91-Competencias!V91)/AL91,"")=100%,"",IFERROR((AL91-Competencias!V91)/AL91,""))</f>
        <v/>
      </c>
      <c r="AT91" s="906">
        <v>1094</v>
      </c>
      <c r="AU91" s="61"/>
      <c r="AV91" s="161"/>
      <c r="AW91" s="161">
        <f>'L41.old'!AV85</f>
        <v>1368</v>
      </c>
      <c r="AX91" s="1452" t="e">
        <f t="shared" si="14"/>
        <v>#DIV/0!</v>
      </c>
      <c r="AY91" s="1235"/>
    </row>
    <row r="92" spans="1:51" x14ac:dyDescent="0.25">
      <c r="A92" s="852" t="s">
        <v>20</v>
      </c>
      <c r="B92" s="276">
        <v>1084</v>
      </c>
      <c r="C92" s="858" t="s">
        <v>325</v>
      </c>
      <c r="D92" s="933">
        <f t="shared" si="17"/>
        <v>3158.3710407239819</v>
      </c>
      <c r="E92" s="1132">
        <f t="shared" si="18"/>
        <v>3490</v>
      </c>
      <c r="G92" s="1248" t="e">
        <f>(E92-'Listas anteriores R'!E88)/'Listas anteriores R'!E88</f>
        <v>#DIV/0!</v>
      </c>
      <c r="H92" s="849">
        <f>IFERROR((D92-'L41.old'!AV86)/D92,"")</f>
        <v>0.38702578796561604</v>
      </c>
      <c r="I92" s="849" t="str">
        <f>IFERROR((D92-'L40.old'!AG85)/D92,"")</f>
        <v/>
      </c>
      <c r="J92" s="849" t="str">
        <f>IF(IFERROR((E92-Competencias!E92)/E92,"")=100%,"",IFERROR((E92-Competencias!E92)/E92,""))</f>
        <v/>
      </c>
      <c r="K92" s="842" t="str">
        <f>IF(IFERROR((E92-Competencias!F92)/E92,"")=100%,"",IFERROR((E92-Competencias!F92)/E92,""))</f>
        <v/>
      </c>
      <c r="L92" s="842" t="str">
        <f>IF(IFERROR((E92-Competencias!G92)/E92,"")=100%,"",IFERROR((E92-Competencias!G92)/E92,""))</f>
        <v/>
      </c>
      <c r="M92" s="850" t="str">
        <f>IF(IFERROR((E92-Competencias!H92)/E92,"")=100%,"",IFERROR((E92-Competencias!H92)/E92,""))</f>
        <v/>
      </c>
      <c r="N92" s="851" t="str">
        <f>IF(IFERROR((E92-Competencias!I92)/E92,"")=100%,"",IFERROR((E92-Competencias!I92)/E92,""))</f>
        <v/>
      </c>
      <c r="O92" s="814"/>
      <c r="P92" s="877">
        <v>1084</v>
      </c>
      <c r="Q92" s="855" t="s">
        <v>325</v>
      </c>
      <c r="R92" s="151">
        <f t="shared" si="10"/>
        <v>3158.3710407239819</v>
      </c>
      <c r="S92" s="871">
        <f t="shared" si="15"/>
        <v>3490</v>
      </c>
      <c r="T92" s="1308"/>
      <c r="U92" s="1308"/>
      <c r="V92" s="804"/>
      <c r="W92" s="462" t="e">
        <f>(S92-'Listas anteriores CML'!E88)/'Listas anteriores CML'!E88</f>
        <v>#DIV/0!</v>
      </c>
      <c r="X92" s="460" t="str">
        <f>IF(IFERROR((S92-Competencias!J92)/S92,"")=100%,"",IFERROR((S92-Competencias!J92)/S92,""))</f>
        <v/>
      </c>
      <c r="Y92" s="460" t="str">
        <f>IF(IFERROR((S92-Competencias!K92)/S92,"")=100%,"",IFERROR((S92-Competencias!K92)/S92,""))</f>
        <v/>
      </c>
      <c r="Z92" s="460" t="str">
        <f>IF(IFERROR((S92-Competencias!L92)/S92,"")=100%,"",IFERROR((S92-Competencias!L92)/S92,""))</f>
        <v/>
      </c>
      <c r="AA92" s="460" t="str">
        <f>IF(IFERROR((S92-Competencias!M92)/S92,"")=100%,"",IFERROR((S92-Competencias!M92)/S92,""))</f>
        <v/>
      </c>
      <c r="AB92" s="460" t="str">
        <f>IF(IFERROR((S92-Competencias!N92)/S92,"")=100%,"",IFERROR((S92-Competencias!N92)/S92,""))</f>
        <v/>
      </c>
      <c r="AC92" s="460" t="str">
        <f>IF(IFERROR((S92-Competencias!O92)/S92,"")=100%,"",IFERROR((S92-Competencias!O92)/S92,""))</f>
        <v/>
      </c>
      <c r="AD92" s="460" t="str">
        <f>IF(IFERROR((S92-Competencias!P92)/S92,"")=100%,"",IFERROR((S92-Competencias!P92)/S92,""))</f>
        <v/>
      </c>
      <c r="AE92" s="460" t="str">
        <f>IF(IFERROR((S92-Competencias!Q92)/S92,"")=100%,"",IFERROR((S92-Competencias!Q92)/S92,""))</f>
        <v/>
      </c>
      <c r="AF92" s="460" t="str">
        <f>IF(IFERROR((S92-Competencias!R92)/S92,"")=100%,"",IFERROR((S92-Competencias!R92)/S92,""))</f>
        <v/>
      </c>
      <c r="AG92" s="460" t="str">
        <f>IF(IFERROR((S92-Competencias!S92)/S92,"")=100%,"",IFERROR((S92-Competencias!S92)/S92,""))</f>
        <v/>
      </c>
      <c r="AH92" s="721" t="str">
        <f>IF(IFERROR((S92-Competencias!T92)/S92,"")=100%,"",IFERROR((S92-Competencias!T92)/S92,""))</f>
        <v/>
      </c>
      <c r="AJ92" s="906">
        <v>1084</v>
      </c>
      <c r="AK92" s="1511"/>
      <c r="AL92" s="911"/>
      <c r="AM92" s="462" t="str">
        <f>IF(AL92=0,"",(AL92-'Listas anteriores May.'!R87)/'Listas anteriores May.'!R87)</f>
        <v/>
      </c>
      <c r="AN92" s="1166" t="str">
        <f>IF(AL92=0,"",IF(ISERROR('L41.old'!AV86),"",(AL92-'L41.old'!AV86)/AL92))</f>
        <v/>
      </c>
      <c r="AO92" s="1164" t="str">
        <f>IF(AL92=0,"",IF(ISERROR('L40.old'!AG85),"",(AL92-'L40.old'!AG85)/AL92))</f>
        <v/>
      </c>
      <c r="AP92" s="1168"/>
      <c r="AQ92" s="460" t="str">
        <f>IF(IFERROR((AL92-Competencias!U92)/AL92,"")=100%,"",IFERROR((AL92-Competencias!U92)/AL92,""))</f>
        <v/>
      </c>
      <c r="AR92" s="721" t="str">
        <f>IF(IFERROR((AL92-Competencias!V92)/AL92,"")=100%,"",IFERROR((AL92-Competencias!V92)/AL92,""))</f>
        <v/>
      </c>
      <c r="AT92" s="906">
        <v>1084</v>
      </c>
      <c r="AU92" s="61"/>
      <c r="AV92" s="161"/>
      <c r="AW92" s="161">
        <f>'L41.old'!AV86</f>
        <v>1936</v>
      </c>
      <c r="AX92" s="1452" t="e">
        <f t="shared" si="14"/>
        <v>#DIV/0!</v>
      </c>
      <c r="AY92" s="1235"/>
    </row>
    <row r="93" spans="1:51" x14ac:dyDescent="0.25">
      <c r="A93" s="852" t="s">
        <v>20</v>
      </c>
      <c r="B93" s="276">
        <v>1085</v>
      </c>
      <c r="C93" s="858" t="s">
        <v>326</v>
      </c>
      <c r="D93" s="871">
        <f t="shared" si="17"/>
        <v>8135.746606334842</v>
      </c>
      <c r="E93" s="1132">
        <f t="shared" si="18"/>
        <v>8990</v>
      </c>
      <c r="G93" s="1248" t="e">
        <f>(E93-'Listas anteriores R'!E89)/'Listas anteriores R'!E89</f>
        <v>#DIV/0!</v>
      </c>
      <c r="H93" s="849">
        <f>IFERROR((D93-'L41.old'!AV87)/D93,"")</f>
        <v>0.36834315906562848</v>
      </c>
      <c r="I93" s="849" t="str">
        <f>IFERROR((D93-'L40.old'!AG86)/D93,"")</f>
        <v/>
      </c>
      <c r="J93" s="849" t="str">
        <f>IF(IFERROR((E93-Competencias!E93)/E93,"")=100%,"",IFERROR((E93-Competencias!E93)/E93,""))</f>
        <v/>
      </c>
      <c r="K93" s="842" t="str">
        <f>IF(IFERROR((E93-Competencias!F93)/E93,"")=100%,"",IFERROR((E93-Competencias!F93)/E93,""))</f>
        <v/>
      </c>
      <c r="L93" s="842" t="str">
        <f>IF(IFERROR((E93-Competencias!G93)/E93,"")=100%,"",IFERROR((E93-Competencias!G93)/E93,""))</f>
        <v/>
      </c>
      <c r="M93" s="850" t="str">
        <f>IF(IFERROR((E93-Competencias!H93)/E93,"")=100%,"",IFERROR((E93-Competencias!H93)/E93,""))</f>
        <v/>
      </c>
      <c r="N93" s="851" t="str">
        <f>IF(IFERROR((E93-Competencias!I93)/E93,"")=100%,"",IFERROR((E93-Competencias!I93)/E93,""))</f>
        <v/>
      </c>
      <c r="O93" s="814"/>
      <c r="P93" s="877">
        <v>1085</v>
      </c>
      <c r="Q93" s="855" t="s">
        <v>326</v>
      </c>
      <c r="R93" s="151">
        <f t="shared" si="10"/>
        <v>8135.746606334842</v>
      </c>
      <c r="S93" s="871">
        <f t="shared" si="15"/>
        <v>8990</v>
      </c>
      <c r="T93" s="1308"/>
      <c r="U93" s="1308"/>
      <c r="V93" s="804"/>
      <c r="W93" s="462" t="e">
        <f>(S93-'Listas anteriores CML'!E89)/'Listas anteriores CML'!E89</f>
        <v>#DIV/0!</v>
      </c>
      <c r="X93" s="460" t="str">
        <f>IF(IFERROR((S93-Competencias!J93)/S93,"")=100%,"",IFERROR((S93-Competencias!J93)/S93,""))</f>
        <v/>
      </c>
      <c r="Y93" s="460" t="str">
        <f>IF(IFERROR((S93-Competencias!K93)/S93,"")=100%,"",IFERROR((S93-Competencias!K93)/S93,""))</f>
        <v/>
      </c>
      <c r="Z93" s="460" t="str">
        <f>IF(IFERROR((S93-Competencias!L93)/S93,"")=100%,"",IFERROR((S93-Competencias!L93)/S93,""))</f>
        <v/>
      </c>
      <c r="AA93" s="460" t="str">
        <f>IF(IFERROR((S93-Competencias!M93)/S93,"")=100%,"",IFERROR((S93-Competencias!M93)/S93,""))</f>
        <v/>
      </c>
      <c r="AB93" s="460" t="str">
        <f>IF(IFERROR((S93-Competencias!N93)/S93,"")=100%,"",IFERROR((S93-Competencias!N93)/S93,""))</f>
        <v/>
      </c>
      <c r="AC93" s="460" t="str">
        <f>IF(IFERROR((S93-Competencias!O93)/S93,"")=100%,"",IFERROR((S93-Competencias!O93)/S93,""))</f>
        <v/>
      </c>
      <c r="AD93" s="460" t="str">
        <f>IF(IFERROR((S93-Competencias!P93)/S93,"")=100%,"",IFERROR((S93-Competencias!P93)/S93,""))</f>
        <v/>
      </c>
      <c r="AE93" s="460" t="str">
        <f>IF(IFERROR((S93-Competencias!Q93)/S93,"")=100%,"",IFERROR((S93-Competencias!Q93)/S93,""))</f>
        <v/>
      </c>
      <c r="AF93" s="460" t="str">
        <f>IF(IFERROR((S93-Competencias!R93)/S93,"")=100%,"",IFERROR((S93-Competencias!R93)/S93,""))</f>
        <v/>
      </c>
      <c r="AG93" s="460" t="str">
        <f>IF(IFERROR((S93-Competencias!S93)/S93,"")=100%,"",IFERROR((S93-Competencias!S93)/S93,""))</f>
        <v/>
      </c>
      <c r="AH93" s="721" t="str">
        <f>IF(IFERROR((S93-Competencias!T93)/S93,"")=100%,"",IFERROR((S93-Competencias!T93)/S93,""))</f>
        <v/>
      </c>
      <c r="AJ93" s="906">
        <v>1085</v>
      </c>
      <c r="AK93" s="1511"/>
      <c r="AL93" s="911"/>
      <c r="AM93" s="462" t="str">
        <f>IF(AL93=0,"",(AL93-'Listas anteriores May.'!R88)/'Listas anteriores May.'!R88)</f>
        <v/>
      </c>
      <c r="AN93" s="1166" t="str">
        <f>IF(AL93=0,"",IF(ISERROR('L41.old'!AV87),"",(AL93-'L41.old'!AV87)/AL93))</f>
        <v/>
      </c>
      <c r="AO93" s="1164" t="str">
        <f>IF(AL93=0,"",IF(ISERROR('L40.old'!AG86),"",(AL93-'L40.old'!AG86)/AL93))</f>
        <v/>
      </c>
      <c r="AP93" s="1168"/>
      <c r="AQ93" s="460" t="str">
        <f>IF(IFERROR((AL93-Competencias!U93)/AL93,"")=100%,"",IFERROR((AL93-Competencias!U93)/AL93,""))</f>
        <v/>
      </c>
      <c r="AR93" s="721" t="str">
        <f>IF(IFERROR((AL93-Competencias!V93)/AL93,"")=100%,"",IFERROR((AL93-Competencias!V93)/AL93,""))</f>
        <v/>
      </c>
      <c r="AT93" s="906">
        <v>1085</v>
      </c>
      <c r="AU93" s="61"/>
      <c r="AV93" s="161"/>
      <c r="AW93" s="161">
        <f>'L41.old'!AV87</f>
        <v>5139</v>
      </c>
      <c r="AX93" s="1452" t="e">
        <f t="shared" si="14"/>
        <v>#DIV/0!</v>
      </c>
      <c r="AY93" s="1235"/>
    </row>
    <row r="94" spans="1:51" x14ac:dyDescent="0.25">
      <c r="A94" s="852" t="s">
        <v>20</v>
      </c>
      <c r="B94" s="276">
        <v>1087</v>
      </c>
      <c r="C94" s="855" t="s">
        <v>327</v>
      </c>
      <c r="D94" s="933">
        <f t="shared" si="17"/>
        <v>4515.8371040723987</v>
      </c>
      <c r="E94" s="1132">
        <f t="shared" si="18"/>
        <v>4990</v>
      </c>
      <c r="G94" s="1248" t="e">
        <f>(E94-'Listas anteriores R'!E90)/'Listas anteriores R'!E90</f>
        <v>#DIV/0!</v>
      </c>
      <c r="H94" s="849">
        <f>IFERROR((D94-'L41.old'!AV88)/D94,"")</f>
        <v>0.28186072144288588</v>
      </c>
      <c r="I94" s="849" t="str">
        <f>IFERROR((D94-'L40.old'!AG87)/D94,"")</f>
        <v/>
      </c>
      <c r="J94" s="849" t="str">
        <f>IF(IFERROR((E94-Competencias!E94)/E94,"")=100%,"",IFERROR((E94-Competencias!E94)/E94,""))</f>
        <v/>
      </c>
      <c r="K94" s="842" t="str">
        <f>IF(IFERROR((E94-Competencias!F94)/E94,"")=100%,"",IFERROR((E94-Competencias!F94)/E94,""))</f>
        <v/>
      </c>
      <c r="L94" s="842" t="str">
        <f>IF(IFERROR((E94-Competencias!G94)/E94,"")=100%,"",IFERROR((E94-Competencias!G94)/E94,""))</f>
        <v/>
      </c>
      <c r="M94" s="850" t="str">
        <f>IF(IFERROR((E94-Competencias!H94)/E94,"")=100%,"",IFERROR((E94-Competencias!H94)/E94,""))</f>
        <v/>
      </c>
      <c r="N94" s="851" t="str">
        <f>IF(IFERROR((E94-Competencias!I94)/E94,"")=100%,"",IFERROR((E94-Competencias!I94)/E94,""))</f>
        <v/>
      </c>
      <c r="O94" s="814"/>
      <c r="P94" s="877">
        <v>1087</v>
      </c>
      <c r="Q94" s="855" t="s">
        <v>327</v>
      </c>
      <c r="R94" s="151">
        <f t="shared" si="10"/>
        <v>4515.8371040723987</v>
      </c>
      <c r="S94" s="871">
        <f t="shared" si="15"/>
        <v>4990</v>
      </c>
      <c r="T94" s="1308"/>
      <c r="U94" s="1308"/>
      <c r="V94" s="804"/>
      <c r="W94" s="462" t="e">
        <f>(S94-'Listas anteriores CML'!E90)/'Listas anteriores CML'!E90</f>
        <v>#DIV/0!</v>
      </c>
      <c r="X94" s="460" t="str">
        <f>IF(IFERROR((S94-Competencias!J94)/S94,"")=100%,"",IFERROR((S94-Competencias!J94)/S94,""))</f>
        <v/>
      </c>
      <c r="Y94" s="460" t="str">
        <f>IF(IFERROR((S94-Competencias!K94)/S94,"")=100%,"",IFERROR((S94-Competencias!K94)/S94,""))</f>
        <v/>
      </c>
      <c r="Z94" s="460" t="str">
        <f>IF(IFERROR((S94-Competencias!L94)/S94,"")=100%,"",IFERROR((S94-Competencias!L94)/S94,""))</f>
        <v/>
      </c>
      <c r="AA94" s="460" t="str">
        <f>IF(IFERROR((S94-Competencias!M94)/S94,"")=100%,"",IFERROR((S94-Competencias!M94)/S94,""))</f>
        <v/>
      </c>
      <c r="AB94" s="460" t="str">
        <f>IF(IFERROR((S94-Competencias!N94)/S94,"")=100%,"",IFERROR((S94-Competencias!N94)/S94,""))</f>
        <v/>
      </c>
      <c r="AC94" s="460" t="str">
        <f>IF(IFERROR((S94-Competencias!O94)/S94,"")=100%,"",IFERROR((S94-Competencias!O94)/S94,""))</f>
        <v/>
      </c>
      <c r="AD94" s="460" t="str">
        <f>IF(IFERROR((S94-Competencias!P94)/S94,"")=100%,"",IFERROR((S94-Competencias!P94)/S94,""))</f>
        <v/>
      </c>
      <c r="AE94" s="460" t="str">
        <f>IF(IFERROR((S94-Competencias!Q94)/S94,"")=100%,"",IFERROR((S94-Competencias!Q94)/S94,""))</f>
        <v/>
      </c>
      <c r="AF94" s="460" t="str">
        <f>IF(IFERROR((S94-Competencias!R94)/S94,"")=100%,"",IFERROR((S94-Competencias!R94)/S94,""))</f>
        <v/>
      </c>
      <c r="AG94" s="460" t="str">
        <f>IF(IFERROR((S94-Competencias!S94)/S94,"")=100%,"",IFERROR((S94-Competencias!S94)/S94,""))</f>
        <v/>
      </c>
      <c r="AH94" s="721" t="str">
        <f>IF(IFERROR((S94-Competencias!T94)/S94,"")=100%,"",IFERROR((S94-Competencias!T94)/S94,""))</f>
        <v/>
      </c>
      <c r="AJ94" s="906">
        <v>1087</v>
      </c>
      <c r="AK94" s="1511"/>
      <c r="AL94" s="911"/>
      <c r="AM94" s="462" t="str">
        <f>IF(AL94=0,"",(AL94-'Listas anteriores May.'!R89)/'Listas anteriores May.'!R89)</f>
        <v/>
      </c>
      <c r="AN94" s="1166" t="str">
        <f>IF(AL94=0,"",IF(ISERROR('L41.old'!AV88),"",(AL94-'L41.old'!AV88)/AL94))</f>
        <v/>
      </c>
      <c r="AO94" s="1164" t="str">
        <f>IF(AL94=0,"",IF(ISERROR('L40.old'!AG87),"",(AL94-'L40.old'!AG87)/AL94))</f>
        <v/>
      </c>
      <c r="AP94" s="1168"/>
      <c r="AQ94" s="460" t="str">
        <f>IF(IFERROR((AL94-Competencias!U94)/AL94,"")=100%,"",IFERROR((AL94-Competencias!U94)/AL94,""))</f>
        <v/>
      </c>
      <c r="AR94" s="721" t="str">
        <f>IF(IFERROR((AL94-Competencias!V94)/AL94,"")=100%,"",IFERROR((AL94-Competencias!V94)/AL94,""))</f>
        <v/>
      </c>
      <c r="AT94" s="906">
        <v>1087</v>
      </c>
      <c r="AU94" s="61"/>
      <c r="AV94" s="161"/>
      <c r="AW94" s="161">
        <f>'L41.old'!AV88</f>
        <v>3243</v>
      </c>
      <c r="AX94" s="1452" t="e">
        <f t="shared" si="14"/>
        <v>#DIV/0!</v>
      </c>
      <c r="AY94" s="1235"/>
    </row>
    <row r="95" spans="1:51" x14ac:dyDescent="0.25">
      <c r="A95" s="852" t="s">
        <v>20</v>
      </c>
      <c r="B95" s="281">
        <v>1092</v>
      </c>
      <c r="C95" s="855" t="s">
        <v>328</v>
      </c>
      <c r="D95" s="933">
        <f t="shared" si="17"/>
        <v>4515.8371040723987</v>
      </c>
      <c r="E95" s="1132">
        <f t="shared" si="18"/>
        <v>4990</v>
      </c>
      <c r="G95" s="1248" t="e">
        <f>(E95-'Listas anteriores R'!E91)/'Listas anteriores R'!E91</f>
        <v>#DIV/0!</v>
      </c>
      <c r="H95" s="849">
        <f>IFERROR((D95-'L41.old'!AV89)/D95,"")</f>
        <v>0.69972344689378763</v>
      </c>
      <c r="I95" s="849" t="str">
        <f>IFERROR((D95-'L40.old'!AG88)/D95,"")</f>
        <v/>
      </c>
      <c r="J95" s="849" t="str">
        <f>IF(IFERROR((E95-Competencias!E95)/E95,"")=100%,"",IFERROR((E95-Competencias!E95)/E95,""))</f>
        <v/>
      </c>
      <c r="K95" s="842" t="str">
        <f>IF(IFERROR((E95-Competencias!F95)/E95,"")=100%,"",IFERROR((E95-Competencias!F95)/E95,""))</f>
        <v/>
      </c>
      <c r="L95" s="842" t="str">
        <f>IF(IFERROR((E95-Competencias!G95)/E95,"")=100%,"",IFERROR((E95-Competencias!G95)/E95,""))</f>
        <v/>
      </c>
      <c r="M95" s="850" t="str">
        <f>IF(IFERROR((E95-Competencias!H95)/E95,"")=100%,"",IFERROR((E95-Competencias!H95)/E95,""))</f>
        <v/>
      </c>
      <c r="N95" s="851" t="str">
        <f>IF(IFERROR((E95-Competencias!I95)/E95,"")=100%,"",IFERROR((E95-Competencias!I95)/E95,""))</f>
        <v/>
      </c>
      <c r="O95" s="814"/>
      <c r="P95" s="880">
        <v>1092</v>
      </c>
      <c r="Q95" s="855" t="s">
        <v>328</v>
      </c>
      <c r="R95" s="151">
        <f t="shared" si="10"/>
        <v>4515.8371040723987</v>
      </c>
      <c r="S95" s="871">
        <f t="shared" si="15"/>
        <v>4990</v>
      </c>
      <c r="T95" s="1308"/>
      <c r="U95" s="1308"/>
      <c r="V95" s="804"/>
      <c r="W95" s="462" t="e">
        <f>(S95-'Listas anteriores CML'!E91)/'Listas anteriores CML'!E91</f>
        <v>#DIV/0!</v>
      </c>
      <c r="X95" s="460" t="str">
        <f>IF(IFERROR((S95-Competencias!J95)/S95,"")=100%,"",IFERROR((S95-Competencias!J95)/S95,""))</f>
        <v/>
      </c>
      <c r="Y95" s="460" t="str">
        <f>IF(IFERROR((S95-Competencias!K95)/S95,"")=100%,"",IFERROR((S95-Competencias!K95)/S95,""))</f>
        <v/>
      </c>
      <c r="Z95" s="460" t="str">
        <f>IF(IFERROR((S95-Competencias!L95)/S95,"")=100%,"",IFERROR((S95-Competencias!L95)/S95,""))</f>
        <v/>
      </c>
      <c r="AA95" s="460" t="str">
        <f>IF(IFERROR((S95-Competencias!M95)/S95,"")=100%,"",IFERROR((S95-Competencias!M95)/S95,""))</f>
        <v/>
      </c>
      <c r="AB95" s="460" t="str">
        <f>IF(IFERROR((S95-Competencias!N95)/S95,"")=100%,"",IFERROR((S95-Competencias!N95)/S95,""))</f>
        <v/>
      </c>
      <c r="AC95" s="460" t="str">
        <f>IF(IFERROR((S95-Competencias!O95)/S95,"")=100%,"",IFERROR((S95-Competencias!O95)/S95,""))</f>
        <v/>
      </c>
      <c r="AD95" s="460" t="str">
        <f>IF(IFERROR((S95-Competencias!P95)/S95,"")=100%,"",IFERROR((S95-Competencias!P95)/S95,""))</f>
        <v/>
      </c>
      <c r="AE95" s="460" t="str">
        <f>IF(IFERROR((S95-Competencias!Q95)/S95,"")=100%,"",IFERROR((S95-Competencias!Q95)/S95,""))</f>
        <v/>
      </c>
      <c r="AF95" s="460" t="str">
        <f>IF(IFERROR((S95-Competencias!R95)/S95,"")=100%,"",IFERROR((S95-Competencias!R95)/S95,""))</f>
        <v/>
      </c>
      <c r="AG95" s="460" t="str">
        <f>IF(IFERROR((S95-Competencias!S95)/S95,"")=100%,"",IFERROR((S95-Competencias!S95)/S95,""))</f>
        <v/>
      </c>
      <c r="AH95" s="721" t="str">
        <f>IF(IFERROR((S95-Competencias!T95)/S95,"")=100%,"",IFERROR((S95-Competencias!T95)/S95,""))</f>
        <v/>
      </c>
      <c r="AJ95" s="906">
        <v>1092</v>
      </c>
      <c r="AK95" s="1511"/>
      <c r="AL95" s="911"/>
      <c r="AM95" s="462" t="str">
        <f>IF(AL95=0,"",(AL95-'Listas anteriores May.'!R90)/'Listas anteriores May.'!R90)</f>
        <v/>
      </c>
      <c r="AN95" s="1166" t="str">
        <f>IF(AL95=0,"",IF(ISERROR('L41.old'!AV89),"",(AL95-'L41.old'!AV89)/AL95))</f>
        <v/>
      </c>
      <c r="AO95" s="1164" t="str">
        <f>IF(AL95=0,"",IF(ISERROR('L40.old'!AG88),"",(AL95-'L40.old'!AG88)/AL95))</f>
        <v/>
      </c>
      <c r="AP95" s="1168"/>
      <c r="AQ95" s="460" t="str">
        <f>IF(IFERROR((AL95-Competencias!U95)/AL95,"")=100%,"",IFERROR((AL95-Competencias!U95)/AL95,""))</f>
        <v/>
      </c>
      <c r="AR95" s="721" t="str">
        <f>IF(IFERROR((AL95-Competencias!V95)/AL95,"")=100%,"",IFERROR((AL95-Competencias!V95)/AL95,""))</f>
        <v/>
      </c>
      <c r="AT95" s="906">
        <v>1092</v>
      </c>
      <c r="AU95" s="61"/>
      <c r="AV95" s="161"/>
      <c r="AW95" s="161">
        <f>'L41.old'!AV89</f>
        <v>1356</v>
      </c>
      <c r="AX95" s="1452" t="e">
        <f t="shared" si="14"/>
        <v>#DIV/0!</v>
      </c>
      <c r="AY95" s="1235"/>
    </row>
    <row r="96" spans="1:51" x14ac:dyDescent="0.25">
      <c r="A96" s="852" t="s">
        <v>20</v>
      </c>
      <c r="B96" s="276">
        <v>1093</v>
      </c>
      <c r="C96" s="859" t="s">
        <v>329</v>
      </c>
      <c r="D96" s="933">
        <f t="shared" si="17"/>
        <v>2886.8778280542988</v>
      </c>
      <c r="E96" s="1132">
        <f t="shared" si="18"/>
        <v>3190</v>
      </c>
      <c r="G96" s="1248" t="e">
        <f>(E96-'Listas anteriores R'!E92)/'Listas anteriores R'!E92</f>
        <v>#DIV/0!</v>
      </c>
      <c r="H96" s="849">
        <f>IFERROR((D96-'L41.old'!AV90)/D96,"")</f>
        <v>0.5922931034482759</v>
      </c>
      <c r="I96" s="849" t="str">
        <f>IFERROR((D96-'L40.old'!AG89)/D96,"")</f>
        <v/>
      </c>
      <c r="J96" s="849" t="str">
        <f>IF(IFERROR((E96-Competencias!E96)/E96,"")=100%,"",IFERROR((E96-Competencias!E96)/E96,""))</f>
        <v/>
      </c>
      <c r="K96" s="842" t="str">
        <f>IF(IFERROR((E96-Competencias!F96)/E96,"")=100%,"",IFERROR((E96-Competencias!F96)/E96,""))</f>
        <v/>
      </c>
      <c r="L96" s="842" t="str">
        <f>IF(IFERROR((E96-Competencias!G96)/E96,"")=100%,"",IFERROR((E96-Competencias!G96)/E96,""))</f>
        <v/>
      </c>
      <c r="M96" s="850" t="str">
        <f>IF(IFERROR((E96-Competencias!H96)/E96,"")=100%,"",IFERROR((E96-Competencias!H96)/E96,""))</f>
        <v/>
      </c>
      <c r="N96" s="851" t="str">
        <f>IF(IFERROR((E96-Competencias!I96)/E96,"")=100%,"",IFERROR((E96-Competencias!I96)/E96,""))</f>
        <v/>
      </c>
      <c r="O96" s="814"/>
      <c r="P96" s="877">
        <v>1093</v>
      </c>
      <c r="Q96" s="859" t="s">
        <v>329</v>
      </c>
      <c r="R96" s="151">
        <f t="shared" si="10"/>
        <v>2886.8778280542988</v>
      </c>
      <c r="S96" s="871">
        <f t="shared" si="15"/>
        <v>3190</v>
      </c>
      <c r="T96" s="1308"/>
      <c r="U96" s="1308"/>
      <c r="V96" s="804"/>
      <c r="W96" s="462" t="e">
        <f>(S96-'Listas anteriores CML'!E92)/'Listas anteriores CML'!E92</f>
        <v>#DIV/0!</v>
      </c>
      <c r="X96" s="460" t="str">
        <f>IF(IFERROR((S96-Competencias!J96)/S96,"")=100%,"",IFERROR((S96-Competencias!J96)/S96,""))</f>
        <v/>
      </c>
      <c r="Y96" s="460" t="str">
        <f>IF(IFERROR((S96-Competencias!K96)/S96,"")=100%,"",IFERROR((S96-Competencias!K96)/S96,""))</f>
        <v/>
      </c>
      <c r="Z96" s="460" t="str">
        <f>IF(IFERROR((S96-Competencias!L96)/S96,"")=100%,"",IFERROR((S96-Competencias!L96)/S96,""))</f>
        <v/>
      </c>
      <c r="AA96" s="460" t="str">
        <f>IF(IFERROR((S96-Competencias!M96)/S96,"")=100%,"",IFERROR((S96-Competencias!M96)/S96,""))</f>
        <v/>
      </c>
      <c r="AB96" s="460" t="str">
        <f>IF(IFERROR((S96-Competencias!N96)/S96,"")=100%,"",IFERROR((S96-Competencias!N96)/S96,""))</f>
        <v/>
      </c>
      <c r="AC96" s="460" t="str">
        <f>IF(IFERROR((S96-Competencias!O96)/S96,"")=100%,"",IFERROR((S96-Competencias!O96)/S96,""))</f>
        <v/>
      </c>
      <c r="AD96" s="460" t="str">
        <f>IF(IFERROR((S96-Competencias!P96)/S96,"")=100%,"",IFERROR((S96-Competencias!P96)/S96,""))</f>
        <v/>
      </c>
      <c r="AE96" s="460" t="str">
        <f>IF(IFERROR((S96-Competencias!Q96)/S96,"")=100%,"",IFERROR((S96-Competencias!Q96)/S96,""))</f>
        <v/>
      </c>
      <c r="AF96" s="460" t="str">
        <f>IF(IFERROR((S96-Competencias!R96)/S96,"")=100%,"",IFERROR((S96-Competencias!R96)/S96,""))</f>
        <v/>
      </c>
      <c r="AG96" s="460" t="str">
        <f>IF(IFERROR((S96-Competencias!S96)/S96,"")=100%,"",IFERROR((S96-Competencias!S96)/S96,""))</f>
        <v/>
      </c>
      <c r="AH96" s="721" t="str">
        <f>IF(IFERROR((S96-Competencias!T96)/S96,"")=100%,"",IFERROR((S96-Competencias!T96)/S96,""))</f>
        <v/>
      </c>
      <c r="AJ96" s="906">
        <v>1093</v>
      </c>
      <c r="AK96" s="1511"/>
      <c r="AL96" s="911"/>
      <c r="AM96" s="462" t="str">
        <f>IF(AL96=0,"",(AL96-'Listas anteriores May.'!R91)/'Listas anteriores May.'!R91)</f>
        <v/>
      </c>
      <c r="AN96" s="1166" t="str">
        <f>IF(AL96=0,"",IF(ISERROR('L41.old'!AV90),"",(AL96-'L41.old'!AV90)/AL96))</f>
        <v/>
      </c>
      <c r="AO96" s="1164" t="str">
        <f>IF(AL96=0,"",IF(ISERROR('L40.old'!AG89),"",(AL96-'L40.old'!AG89)/AL96))</f>
        <v/>
      </c>
      <c r="AP96" s="1168"/>
      <c r="AQ96" s="460" t="str">
        <f>IF(IFERROR((AL96-Competencias!U96)/AL96,"")=100%,"",IFERROR((AL96-Competencias!U96)/AL96,""))</f>
        <v/>
      </c>
      <c r="AR96" s="721" t="str">
        <f>IF(IFERROR((AL96-Competencias!V96)/AL96,"")=100%,"",IFERROR((AL96-Competencias!V96)/AL96,""))</f>
        <v/>
      </c>
      <c r="AT96" s="906">
        <v>1093</v>
      </c>
      <c r="AU96" s="61"/>
      <c r="AV96" s="161"/>
      <c r="AW96" s="161">
        <f>'L41.old'!AV90</f>
        <v>1177</v>
      </c>
      <c r="AX96" s="1452" t="e">
        <f t="shared" si="14"/>
        <v>#DIV/0!</v>
      </c>
      <c r="AY96" s="1235"/>
    </row>
    <row r="97" spans="1:51" x14ac:dyDescent="0.25">
      <c r="A97" s="852" t="s">
        <v>20</v>
      </c>
      <c r="B97" s="276">
        <v>1088</v>
      </c>
      <c r="C97" s="855" t="s">
        <v>330</v>
      </c>
      <c r="D97" s="933">
        <f t="shared" si="17"/>
        <v>6325.7918552036199</v>
      </c>
      <c r="E97" s="1132">
        <f t="shared" si="18"/>
        <v>6990</v>
      </c>
      <c r="G97" s="1248" t="e">
        <f>(E97-'Listas anteriores R'!E93)/'Listas anteriores R'!E93</f>
        <v>#DIV/0!</v>
      </c>
      <c r="H97" s="849">
        <f>IFERROR((D97-'L41.old'!AV91)/D97,"")</f>
        <v>0.31550071530758228</v>
      </c>
      <c r="I97" s="849" t="str">
        <f>IFERROR((D97-'L40.old'!AG90)/D97,"")</f>
        <v/>
      </c>
      <c r="J97" s="849" t="str">
        <f>IF(IFERROR((E97-Competencias!E97)/E97,"")=100%,"",IFERROR((E97-Competencias!E97)/E97,""))</f>
        <v/>
      </c>
      <c r="K97" s="842" t="str">
        <f>IF(IFERROR((E97-Competencias!F97)/E97,"")=100%,"",IFERROR((E97-Competencias!F97)/E97,""))</f>
        <v/>
      </c>
      <c r="L97" s="842" t="str">
        <f>IF(IFERROR((E97-Competencias!G97)/E97,"")=100%,"",IFERROR((E97-Competencias!G97)/E97,""))</f>
        <v/>
      </c>
      <c r="M97" s="850" t="str">
        <f>IF(IFERROR((E97-Competencias!H97)/E97,"")=100%,"",IFERROR((E97-Competencias!H97)/E97,""))</f>
        <v/>
      </c>
      <c r="N97" s="851" t="str">
        <f>IF(IFERROR((E97-Competencias!I97)/E97,"")=100%,"",IFERROR((E97-Competencias!I97)/E97,""))</f>
        <v/>
      </c>
      <c r="O97" s="814"/>
      <c r="P97" s="877">
        <v>1088</v>
      </c>
      <c r="Q97" s="855" t="s">
        <v>330</v>
      </c>
      <c r="R97" s="151">
        <f t="shared" si="10"/>
        <v>6325.7918552036199</v>
      </c>
      <c r="S97" s="871">
        <f t="shared" si="15"/>
        <v>6990</v>
      </c>
      <c r="T97" s="1308"/>
      <c r="U97" s="1308"/>
      <c r="V97" s="804"/>
      <c r="W97" s="462" t="e">
        <f>(S97-'Listas anteriores CML'!E93)/'Listas anteriores CML'!E93</f>
        <v>#DIV/0!</v>
      </c>
      <c r="X97" s="460" t="str">
        <f>IF(IFERROR((S97-Competencias!J97)/S97,"")=100%,"",IFERROR((S97-Competencias!J97)/S97,""))</f>
        <v/>
      </c>
      <c r="Y97" s="460" t="str">
        <f>IF(IFERROR((S97-Competencias!K97)/S97,"")=100%,"",IFERROR((S97-Competencias!K97)/S97,""))</f>
        <v/>
      </c>
      <c r="Z97" s="460" t="str">
        <f>IF(IFERROR((S97-Competencias!L97)/S97,"")=100%,"",IFERROR((S97-Competencias!L97)/S97,""))</f>
        <v/>
      </c>
      <c r="AA97" s="460" t="str">
        <f>IF(IFERROR((S97-Competencias!M97)/S97,"")=100%,"",IFERROR((S97-Competencias!M97)/S97,""))</f>
        <v/>
      </c>
      <c r="AB97" s="460" t="str">
        <f>IF(IFERROR((S97-Competencias!N97)/S97,"")=100%,"",IFERROR((S97-Competencias!N97)/S97,""))</f>
        <v/>
      </c>
      <c r="AC97" s="460" t="str">
        <f>IF(IFERROR((S97-Competencias!O97)/S97,"")=100%,"",IFERROR((S97-Competencias!O97)/S97,""))</f>
        <v/>
      </c>
      <c r="AD97" s="460" t="str">
        <f>IF(IFERROR((S97-Competencias!P97)/S97,"")=100%,"",IFERROR((S97-Competencias!P97)/S97,""))</f>
        <v/>
      </c>
      <c r="AE97" s="460" t="str">
        <f>IF(IFERROR((S97-Competencias!Q97)/S97,"")=100%,"",IFERROR((S97-Competencias!Q97)/S97,""))</f>
        <v/>
      </c>
      <c r="AF97" s="460" t="str">
        <f>IF(IFERROR((S97-Competencias!R97)/S97,"")=100%,"",IFERROR((S97-Competencias!R97)/S97,""))</f>
        <v/>
      </c>
      <c r="AG97" s="460" t="str">
        <f>IF(IFERROR((S97-Competencias!S97)/S97,"")=100%,"",IFERROR((S97-Competencias!S97)/S97,""))</f>
        <v/>
      </c>
      <c r="AH97" s="721" t="str">
        <f>IF(IFERROR((S97-Competencias!T97)/S97,"")=100%,"",IFERROR((S97-Competencias!T97)/S97,""))</f>
        <v/>
      </c>
      <c r="AJ97" s="906">
        <v>1088</v>
      </c>
      <c r="AK97" s="1511"/>
      <c r="AL97" s="911"/>
      <c r="AM97" s="462" t="str">
        <f>IF(AL97=0,"",(AL97-'Listas anteriores May.'!R92)/'Listas anteriores May.'!R92)</f>
        <v/>
      </c>
      <c r="AN97" s="1166" t="str">
        <f>IF(AL97=0,"",IF(ISERROR('L41.old'!AV91),"",(AL97-'L41.old'!AV91)/AL97))</f>
        <v/>
      </c>
      <c r="AO97" s="1164" t="str">
        <f>IF(AL97=0,"",IF(ISERROR('L40.old'!AG90),"",(AL97-'L40.old'!AG90)/AL97))</f>
        <v/>
      </c>
      <c r="AP97" s="1168"/>
      <c r="AQ97" s="460" t="str">
        <f>IF(IFERROR((AL97-Competencias!U97)/AL97,"")=100%,"",IFERROR((AL97-Competencias!U97)/AL97,""))</f>
        <v/>
      </c>
      <c r="AR97" s="721" t="str">
        <f>IF(IFERROR((AL97-Competencias!V97)/AL97,"")=100%,"",IFERROR((AL97-Competencias!V97)/AL97,""))</f>
        <v/>
      </c>
      <c r="AT97" s="906">
        <v>1088</v>
      </c>
      <c r="AU97" s="61"/>
      <c r="AV97" s="161"/>
      <c r="AW97" s="161">
        <f>'L41.old'!AV91</f>
        <v>4330</v>
      </c>
      <c r="AX97" s="1452" t="e">
        <f t="shared" si="14"/>
        <v>#DIV/0!</v>
      </c>
      <c r="AY97" s="1235"/>
    </row>
    <row r="98" spans="1:51" ht="15.75" thickBot="1" x14ac:dyDescent="0.3">
      <c r="A98" s="853" t="s">
        <v>20</v>
      </c>
      <c r="B98" s="277">
        <v>1083</v>
      </c>
      <c r="C98" s="868" t="s">
        <v>331</v>
      </c>
      <c r="D98" s="1204">
        <f t="shared" si="17"/>
        <v>3610.8597285067872</v>
      </c>
      <c r="E98" s="1160">
        <f t="shared" si="18"/>
        <v>3990</v>
      </c>
      <c r="G98" s="1248" t="e">
        <f>(E98-'Listas anteriores R'!E94)/'Listas anteriores R'!E94</f>
        <v>#DIV/0!</v>
      </c>
      <c r="H98" s="849">
        <f>IFERROR((D98-'L41.old'!AV92)/D98,"")</f>
        <v>0.49070300751879697</v>
      </c>
      <c r="I98" s="849" t="str">
        <f>IFERROR((D98-'L40.old'!AG91)/D98,"")</f>
        <v/>
      </c>
      <c r="J98" s="849" t="str">
        <f>IF(IFERROR((E98-Competencias!E98)/E98,"")=100%,"",IFERROR((E98-Competencias!E98)/E98,""))</f>
        <v/>
      </c>
      <c r="K98" s="842" t="str">
        <f>IF(IFERROR((E98-Competencias!F98)/E98,"")=100%,"",IFERROR((E98-Competencias!F98)/E98,""))</f>
        <v/>
      </c>
      <c r="L98" s="842" t="str">
        <f>IF(IFERROR((E98-Competencias!G98)/E98,"")=100%,"",IFERROR((E98-Competencias!G98)/E98,""))</f>
        <v/>
      </c>
      <c r="M98" s="850" t="str">
        <f>IF(IFERROR((E98-Competencias!H98)/E98,"")=100%,"",IFERROR((E98-Competencias!H98)/E98,""))</f>
        <v/>
      </c>
      <c r="N98" s="851" t="str">
        <f>IF(IFERROR((E98-Competencias!I98)/E98,"")=100%,"",IFERROR((E98-Competencias!I98)/E98,""))</f>
        <v/>
      </c>
      <c r="O98" s="814"/>
      <c r="P98" s="877">
        <v>1083</v>
      </c>
      <c r="Q98" s="856" t="s">
        <v>331</v>
      </c>
      <c r="R98" s="513">
        <f t="shared" si="10"/>
        <v>3610.8597285067872</v>
      </c>
      <c r="S98" s="871">
        <f t="shared" si="15"/>
        <v>3990</v>
      </c>
      <c r="T98" s="1308"/>
      <c r="U98" s="1308"/>
      <c r="V98" s="804"/>
      <c r="W98" s="462" t="e">
        <f>(S98-'Listas anteriores CML'!E94)/'Listas anteriores CML'!E94</f>
        <v>#DIV/0!</v>
      </c>
      <c r="X98" s="460" t="str">
        <f>IF(IFERROR((S98-Competencias!J98)/S98,"")=100%,"",IFERROR((S98-Competencias!J98)/S98,""))</f>
        <v/>
      </c>
      <c r="Y98" s="460" t="str">
        <f>IF(IFERROR((S98-Competencias!K98)/S98,"")=100%,"",IFERROR((S98-Competencias!K98)/S98,""))</f>
        <v/>
      </c>
      <c r="Z98" s="460" t="str">
        <f>IF(IFERROR((S98-Competencias!L98)/S98,"")=100%,"",IFERROR((S98-Competencias!L98)/S98,""))</f>
        <v/>
      </c>
      <c r="AA98" s="460" t="str">
        <f>IF(IFERROR((S98-Competencias!M98)/S98,"")=100%,"",IFERROR((S98-Competencias!M98)/S98,""))</f>
        <v/>
      </c>
      <c r="AB98" s="460" t="str">
        <f>IF(IFERROR((S98-Competencias!N98)/S98,"")=100%,"",IFERROR((S98-Competencias!N98)/S98,""))</f>
        <v/>
      </c>
      <c r="AC98" s="460" t="str">
        <f>IF(IFERROR((S98-Competencias!O98)/S98,"")=100%,"",IFERROR((S98-Competencias!O98)/S98,""))</f>
        <v/>
      </c>
      <c r="AD98" s="460" t="str">
        <f>IF(IFERROR((S98-Competencias!P98)/S98,"")=100%,"",IFERROR((S98-Competencias!P98)/S98,""))</f>
        <v/>
      </c>
      <c r="AE98" s="460" t="str">
        <f>IF(IFERROR((S98-Competencias!Q98)/S98,"")=100%,"",IFERROR((S98-Competencias!Q98)/S98,""))</f>
        <v/>
      </c>
      <c r="AF98" s="460" t="str">
        <f>IF(IFERROR((S98-Competencias!R98)/S98,"")=100%,"",IFERROR((S98-Competencias!R98)/S98,""))</f>
        <v/>
      </c>
      <c r="AG98" s="460" t="str">
        <f>IF(IFERROR((S98-Competencias!S98)/S98,"")=100%,"",IFERROR((S98-Competencias!S98)/S98,""))</f>
        <v/>
      </c>
      <c r="AH98" s="721" t="str">
        <f>IF(IFERROR((S98-Competencias!T98)/S98,"")=100%,"",IFERROR((S98-Competencias!T98)/S98,""))</f>
        <v/>
      </c>
      <c r="AJ98" s="906">
        <v>1083</v>
      </c>
      <c r="AK98" s="1511"/>
      <c r="AL98" s="911"/>
      <c r="AM98" s="462" t="str">
        <f>IF(AL98=0,"",(AL98-'Listas anteriores May.'!R93)/'Listas anteriores May.'!R93)</f>
        <v/>
      </c>
      <c r="AN98" s="1166" t="str">
        <f>IF(AL98=0,"",IF(ISERROR('L41.old'!AV92),"",(AL98-'L41.old'!AV92)/AL98))</f>
        <v/>
      </c>
      <c r="AO98" s="1164" t="str">
        <f>IF(AL98=0,"",IF(ISERROR('L40.old'!AG91),"",(AL98-'L40.old'!AG91)/AL98))</f>
        <v/>
      </c>
      <c r="AP98" s="1168"/>
      <c r="AQ98" s="460" t="str">
        <f>IF(IFERROR((AL98-Competencias!U98)/AL98,"")=100%,"",IFERROR((AL98-Competencias!U98)/AL98,""))</f>
        <v/>
      </c>
      <c r="AR98" s="721" t="str">
        <f>IF(IFERROR((AL98-Competencias!V98)/AL98,"")=100%,"",IFERROR((AL98-Competencias!V98)/AL98,""))</f>
        <v/>
      </c>
      <c r="AT98" s="906">
        <v>1083</v>
      </c>
      <c r="AU98" s="61"/>
      <c r="AV98" s="161"/>
      <c r="AW98" s="161">
        <f>'L41.old'!AV92</f>
        <v>1839</v>
      </c>
      <c r="AX98" s="1452" t="e">
        <f t="shared" si="14"/>
        <v>#DIV/0!</v>
      </c>
      <c r="AY98" s="1235"/>
    </row>
    <row r="99" spans="1:51" x14ac:dyDescent="0.25">
      <c r="A99" s="848" t="s">
        <v>45</v>
      </c>
      <c r="B99" s="295">
        <v>184</v>
      </c>
      <c r="C99" s="861" t="s">
        <v>51</v>
      </c>
      <c r="D99" s="936">
        <f>E99/1.105</f>
        <v>2162.8959276018099</v>
      </c>
      <c r="E99" s="1131">
        <v>2390</v>
      </c>
      <c r="G99" s="1248" t="e">
        <f>(E99-'Listas anteriores R'!E95)/'Listas anteriores R'!E95</f>
        <v>#DIV/0!</v>
      </c>
      <c r="H99" s="849">
        <f>IFERROR((D99-'L41.old'!AV93)/D99,"")</f>
        <v>0.44333891213389121</v>
      </c>
      <c r="I99" s="849" t="str">
        <f>IFERROR((D99-'L40.old'!AG92)/D99,"")</f>
        <v/>
      </c>
      <c r="J99" s="849">
        <f>IF(IFERROR((E99-Competencias!E99)/E99,"")=100%,"",IFERROR((E99-Competencias!E99)/E99,""))</f>
        <v>-0.63179916317991636</v>
      </c>
      <c r="K99" s="842">
        <f>IF(IFERROR((E99-Competencias!F99)/E99,"")=100%,"",IFERROR((E99-Competencias!F99)/E99,""))</f>
        <v>-0.63179916317991636</v>
      </c>
      <c r="L99" s="842" t="str">
        <f>IF(IFERROR((E99-Competencias!G99)/E99,"")=100%,"",IFERROR((E99-Competencias!G99)/E99,""))</f>
        <v/>
      </c>
      <c r="M99" s="850" t="str">
        <f>IF(IFERROR((E99-Competencias!H99)/E99,"")=100%,"",IFERROR((E99-Competencias!H99)/E99,""))</f>
        <v/>
      </c>
      <c r="N99" s="851" t="str">
        <f>IF(IFERROR((E99-Competencias!I99)/E99,"")=100%,"",IFERROR((E99-Competencias!I99)/E99,""))</f>
        <v/>
      </c>
      <c r="O99" s="814"/>
      <c r="P99" s="882">
        <v>184</v>
      </c>
      <c r="Q99" s="861" t="s">
        <v>51</v>
      </c>
      <c r="R99" s="157">
        <f>S99/1.105</f>
        <v>2162.8959276018099</v>
      </c>
      <c r="S99" s="871">
        <f t="shared" si="15"/>
        <v>2390</v>
      </c>
      <c r="T99" s="1308"/>
      <c r="U99" s="1308"/>
      <c r="V99" s="804"/>
      <c r="W99" s="462" t="e">
        <f>(S99-'Listas anteriores CML'!E95)/'Listas anteriores CML'!E95</f>
        <v>#DIV/0!</v>
      </c>
      <c r="X99" s="460" t="str">
        <f>IF(IFERROR((S99-Competencias!J99)/S99,"")=100%,"",IFERROR((S99-Competencias!J99)/S99,""))</f>
        <v/>
      </c>
      <c r="Y99" s="460" t="str">
        <f>IF(IFERROR((S99-Competencias!K99)/S99,"")=100%,"",IFERROR((S99-Competencias!K99)/S99,""))</f>
        <v/>
      </c>
      <c r="Z99" s="460" t="str">
        <f>IF(IFERROR((S99-Competencias!L99)/S99,"")=100%,"",IFERROR((S99-Competencias!L99)/S99,""))</f>
        <v/>
      </c>
      <c r="AA99" s="460" t="str">
        <f>IF(IFERROR((S99-Competencias!M99)/S99,"")=100%,"",IFERROR((S99-Competencias!M99)/S99,""))</f>
        <v/>
      </c>
      <c r="AB99" s="460" t="str">
        <f>IF(IFERROR((S99-Competencias!N99)/S99,"")=100%,"",IFERROR((S99-Competencias!N99)/S99,""))</f>
        <v/>
      </c>
      <c r="AC99" s="460" t="str">
        <f>IF(IFERROR((S99-Competencias!O99)/S99,"")=100%,"",IFERROR((S99-Competencias!O99)/S99,""))</f>
        <v/>
      </c>
      <c r="AD99" s="460" t="str">
        <f>IF(IFERROR((S99-Competencias!P99)/S99,"")=100%,"",IFERROR((S99-Competencias!P99)/S99,""))</f>
        <v/>
      </c>
      <c r="AE99" s="460" t="str">
        <f>IF(IFERROR((S99-Competencias!Q99)/S99,"")=100%,"",IFERROR((S99-Competencias!Q99)/S99,""))</f>
        <v/>
      </c>
      <c r="AF99" s="460" t="str">
        <f>IF(IFERROR((S99-Competencias!R99)/S99,"")=100%,"",IFERROR((S99-Competencias!R99)/S99,""))</f>
        <v/>
      </c>
      <c r="AG99" s="460" t="str">
        <f>IF(IFERROR((S99-Competencias!S99)/S99,"")=100%,"",IFERROR((S99-Competencias!S99)/S99,""))</f>
        <v/>
      </c>
      <c r="AH99" s="721" t="str">
        <f>IF(IFERROR((S99-Competencias!T99)/S99,"")=100%,"",IFERROR((S99-Competencias!T99)/S99,""))</f>
        <v/>
      </c>
      <c r="AJ99" s="906">
        <v>184</v>
      </c>
      <c r="AK99" s="1511" t="s">
        <v>51</v>
      </c>
      <c r="AL99" s="911">
        <f>D99*(1-AP99)</f>
        <v>2162.8959276018099</v>
      </c>
      <c r="AM99" s="462" t="e">
        <f>IF(AL99=0,"",(AL99-'Listas anteriores May.'!R94)/'Listas anteriores May.'!R94)</f>
        <v>#DIV/0!</v>
      </c>
      <c r="AN99" s="1166">
        <f>IF(AL99=0,"",IF(ISERROR('L41.old'!AV93),"",(AL99-'L41.old'!AV93)/AL99))</f>
        <v>0.44333891213389121</v>
      </c>
      <c r="AO99" s="1164" t="str">
        <f>IF(AL99=0,"",IF(ISERROR('L40.old'!AG92),"",(AL99-'L40.old'!AG92)/AL99))</f>
        <v/>
      </c>
      <c r="AP99" s="1168">
        <v>0</v>
      </c>
      <c r="AQ99" s="460" t="str">
        <f>IF(IFERROR((AL99-Competencias!U99)/AL99,"")=100%,"",IFERROR((AL99-Competencias!U99)/AL99,""))</f>
        <v/>
      </c>
      <c r="AR99" s="721" t="str">
        <f>IF(IFERROR((AL99-Competencias!V99)/AL99,"")=100%,"",IFERROR((AL99-Competencias!V99)/AL99,""))</f>
        <v/>
      </c>
      <c r="AT99" s="906">
        <v>184</v>
      </c>
      <c r="AU99" s="61" t="s">
        <v>51</v>
      </c>
      <c r="AV99" s="161">
        <v>1200</v>
      </c>
      <c r="AW99" s="161">
        <f>'L41.old'!AV93</f>
        <v>1204</v>
      </c>
      <c r="AX99" s="1452">
        <f t="shared" si="14"/>
        <v>-3.3333333333333335E-3</v>
      </c>
      <c r="AY99" s="1235" t="e">
        <f>(AV99-'L40.old'!AG92)/Clusters!AV99</f>
        <v>#N/A</v>
      </c>
    </row>
    <row r="100" spans="1:51" x14ac:dyDescent="0.25">
      <c r="A100" s="852" t="s">
        <v>45</v>
      </c>
      <c r="B100" s="281">
        <v>186</v>
      </c>
      <c r="C100" s="1141" t="s">
        <v>53</v>
      </c>
      <c r="D100" s="937">
        <f>E100/1.105</f>
        <v>7502.2624434389145</v>
      </c>
      <c r="E100" s="1132">
        <v>8290</v>
      </c>
      <c r="F100" s="966"/>
      <c r="G100" s="1248" t="e">
        <f>(E100-'Listas anteriores R'!E96)/'Listas anteriores R'!E96</f>
        <v>#DIV/0!</v>
      </c>
      <c r="H100" s="849">
        <f>IFERROR((D100-'L41.old'!AV94)/D100,"")</f>
        <v>0.43643667068757541</v>
      </c>
      <c r="I100" s="849">
        <f>IFERROR((D100-'L40.old'!AG93)/D100,"")</f>
        <v>0.10693606755126664</v>
      </c>
      <c r="J100" s="849">
        <f>IF(IFERROR((E100-Competencias!E100)/E100,"")=100%,"",IFERROR((E100-Competencias!E100)/E100,""))</f>
        <v>-0.10977080820265379</v>
      </c>
      <c r="K100" s="842">
        <f>IF(IFERROR((E100-Competencias!F100)/E100,"")=100%,"",IFERROR((E100-Competencias!F100)/E100,""))</f>
        <v>-4.9336550060313629E-2</v>
      </c>
      <c r="L100" s="842" t="str">
        <f>IF(IFERROR((E100-Competencias!G100)/E100,"")=100%,"",IFERROR((E100-Competencias!G100)/E100,""))</f>
        <v/>
      </c>
      <c r="M100" s="850">
        <f>IF(IFERROR((E100-Competencias!H100)/E100,"")=100%,"",IFERROR((E100-Competencias!H100)/E100,""))</f>
        <v>-0.20024125452352232</v>
      </c>
      <c r="N100" s="851" t="str">
        <f>IF(IFERROR((E100-Competencias!I100)/E100,"")=100%,"",IFERROR((E100-Competencias!I100)/E100,""))</f>
        <v/>
      </c>
      <c r="O100" s="814"/>
      <c r="P100" s="880">
        <v>186</v>
      </c>
      <c r="Q100" s="865" t="s">
        <v>53</v>
      </c>
      <c r="R100" s="152">
        <f>S100/1.105</f>
        <v>7502.2624434389145</v>
      </c>
      <c r="S100" s="871">
        <f t="shared" si="15"/>
        <v>8290</v>
      </c>
      <c r="T100" s="1308"/>
      <c r="U100" s="1308"/>
      <c r="V100" s="804"/>
      <c r="W100" s="462" t="e">
        <f>(S100-'Listas anteriores CML'!E96)/'Listas anteriores CML'!E96</f>
        <v>#DIV/0!</v>
      </c>
      <c r="X100" s="460">
        <f>IF(IFERROR((S100-Competencias!J100)/S100,"")=100%,"",IFERROR((S100-Competencias!J100)/S100,""))</f>
        <v>-7.3582629674306399E-2</v>
      </c>
      <c r="Y100" s="460">
        <f>IF(IFERROR((S100-Competencias!K100)/S100,"")=100%,"",IFERROR((S100-Competencias!K100)/S100,""))</f>
        <v>-0.27864897466827504</v>
      </c>
      <c r="Z100" s="460">
        <f>IF(IFERROR((S100-Competencias!L100)/S100,"")=100%,"",IFERROR((S100-Competencias!L100)/S100,""))</f>
        <v>-2.5331724969843185E-2</v>
      </c>
      <c r="AA100" s="460" t="str">
        <f>IF(IFERROR((S100-Competencias!M100)/S100,"")=100%,"",IFERROR((S100-Competencias!M100)/S100,""))</f>
        <v/>
      </c>
      <c r="AB100" s="460">
        <f>IF(IFERROR((S100-Competencias!N100)/S100,"")=100%,"",IFERROR((S100-Competencias!N100)/S100,""))</f>
        <v>-0.21833534378769601</v>
      </c>
      <c r="AC100" s="460" t="str">
        <f>IF(IFERROR((S100-Competencias!O100)/S100,"")=100%,"",IFERROR((S100-Competencias!O100)/S100,""))</f>
        <v/>
      </c>
      <c r="AD100" s="460" t="str">
        <f>IF(IFERROR((S100-Competencias!P100)/S100,"")=100%,"",IFERROR((S100-Competencias!P100)/S100,""))</f>
        <v/>
      </c>
      <c r="AE100" s="460">
        <f>IF(IFERROR((S100-Competencias!Q100)/S100,"")=100%,"",IFERROR((S100-Competencias!Q100)/S100,""))</f>
        <v>-0.16996381182147166</v>
      </c>
      <c r="AF100" s="460" t="str">
        <f>IF(IFERROR((S100-Competencias!R100)/S100,"")=100%,"",IFERROR((S100-Competencias!R100)/S100,""))</f>
        <v/>
      </c>
      <c r="AG100" s="460">
        <f>IF(IFERROR((S100-Competencias!S100)/S100,"")=100%,"",IFERROR((S100-Competencias!S100)/S100,""))</f>
        <v>-0.26646562123039808</v>
      </c>
      <c r="AH100" s="721">
        <f>IF(IFERROR((S100-Competencias!T100)/S100,"")=100%,"",IFERROR((S100-Competencias!T100)/S100,""))</f>
        <v>0.38480096501809408</v>
      </c>
      <c r="AJ100" s="906">
        <v>186</v>
      </c>
      <c r="AK100" s="1511" t="s">
        <v>53</v>
      </c>
      <c r="AL100" s="911">
        <f>D100*(1-AP100)</f>
        <v>6526.9683257918559</v>
      </c>
      <c r="AM100" s="462" t="e">
        <f>IF(AL100=0,"",(AL100-'Listas anteriores May.'!R95)/'Listas anteriores May.'!R95)</f>
        <v>#DIV/0!</v>
      </c>
      <c r="AN100" s="1166">
        <f>IF(AL100=0,"",IF(ISERROR('L41.old'!AV94),"",(AL100-'L41.old'!AV94)/AL100))</f>
        <v>0.35222605826158099</v>
      </c>
      <c r="AO100" s="1164">
        <f>IF(AL100=0,"",IF(ISERROR('L40.old'!AG93),"",(AL100-'L40.old'!AG93)/AL100))</f>
        <v>-2.6510267182452085E-2</v>
      </c>
      <c r="AP100" s="1168">
        <v>0.13</v>
      </c>
      <c r="AQ100" s="460" t="str">
        <f>IF(IFERROR((AL100-Competencias!U100)/AL100,"")=100%,"",IFERROR((AL100-Competencias!U100)/AL100,""))</f>
        <v/>
      </c>
      <c r="AR100" s="721" t="str">
        <f>IF(IFERROR((AL100-Competencias!V100)/AL100,"")=100%,"",IFERROR((AL100-Competencias!V100)/AL100,""))</f>
        <v/>
      </c>
      <c r="AT100" s="906">
        <v>186</v>
      </c>
      <c r="AU100" s="61" t="s">
        <v>53</v>
      </c>
      <c r="AV100" s="1361">
        <v>5500</v>
      </c>
      <c r="AW100" s="161">
        <f>'L41.old'!AV94</f>
        <v>4228</v>
      </c>
      <c r="AX100" s="1452">
        <f t="shared" si="14"/>
        <v>0.23127272727272727</v>
      </c>
      <c r="AY100" s="1235">
        <f>(AV100-'L40.old'!AG93)/Clusters!AV100</f>
        <v>-0.21818181818181817</v>
      </c>
    </row>
    <row r="101" spans="1:51" x14ac:dyDescent="0.25">
      <c r="A101" s="852" t="s">
        <v>45</v>
      </c>
      <c r="B101" s="276">
        <v>2015</v>
      </c>
      <c r="C101" s="1141" t="s">
        <v>630</v>
      </c>
      <c r="D101" s="937">
        <f>E101/1.105</f>
        <v>7502.2624434389145</v>
      </c>
      <c r="E101" s="1132">
        <v>8290</v>
      </c>
      <c r="F101" s="966"/>
      <c r="G101" s="1248" t="e">
        <f>(E101-'Listas anteriores R'!E97)/'Listas anteriores R'!E97</f>
        <v>#DIV/0!</v>
      </c>
      <c r="H101" s="849">
        <f>IFERROR((D101-'L41.old'!AV95)/D101,"")</f>
        <v>0.43643667068757541</v>
      </c>
      <c r="I101" s="849"/>
      <c r="J101" s="849"/>
      <c r="K101" s="842"/>
      <c r="L101" s="842"/>
      <c r="M101" s="850"/>
      <c r="N101" s="851"/>
      <c r="O101" s="814"/>
      <c r="P101" s="276">
        <v>2015</v>
      </c>
      <c r="Q101" s="1141" t="s">
        <v>630</v>
      </c>
      <c r="R101" s="937">
        <f>S101/1.105</f>
        <v>7502.2624434389145</v>
      </c>
      <c r="S101" s="871">
        <f t="shared" si="15"/>
        <v>8290</v>
      </c>
      <c r="T101" s="1308"/>
      <c r="U101" s="1308"/>
      <c r="V101" s="804"/>
      <c r="W101" s="462"/>
      <c r="X101" s="460"/>
      <c r="Y101" s="460"/>
      <c r="Z101" s="460"/>
      <c r="AA101" s="460"/>
      <c r="AB101" s="460"/>
      <c r="AC101" s="460"/>
      <c r="AD101" s="460"/>
      <c r="AE101" s="460"/>
      <c r="AF101" s="460"/>
      <c r="AG101" s="460"/>
      <c r="AH101" s="721"/>
      <c r="AJ101" s="906"/>
      <c r="AK101" s="1511"/>
      <c r="AL101" s="911"/>
      <c r="AM101" s="462"/>
      <c r="AN101" s="1166"/>
      <c r="AO101" s="1164"/>
      <c r="AP101" s="1168"/>
      <c r="AQ101" s="460"/>
      <c r="AR101" s="721"/>
      <c r="AT101" s="906"/>
      <c r="AU101" s="61"/>
      <c r="AV101" s="1361"/>
      <c r="AW101" s="161"/>
      <c r="AX101" s="1452"/>
      <c r="AY101" s="1235"/>
    </row>
    <row r="102" spans="1:51" ht="15.75" thickBot="1" x14ac:dyDescent="0.3">
      <c r="A102" s="853" t="s">
        <v>45</v>
      </c>
      <c r="B102" s="277">
        <v>9721</v>
      </c>
      <c r="C102" s="862" t="s">
        <v>269</v>
      </c>
      <c r="D102" s="938">
        <f>E102/1.105</f>
        <v>986.4253393665158</v>
      </c>
      <c r="E102" s="1160">
        <v>1090</v>
      </c>
      <c r="G102" s="1248" t="e">
        <f>(E102-'Listas anteriores R'!E98)/'Listas anteriores R'!E98</f>
        <v>#DIV/0!</v>
      </c>
      <c r="H102" s="849">
        <f>IFERROR((D102-'L41.old'!AV96)/D102,"")</f>
        <v>0.36639908256880732</v>
      </c>
      <c r="I102" s="849">
        <f>IFERROR((D102-'L40.old'!AG95)/D102,"")</f>
        <v>1</v>
      </c>
      <c r="J102" s="849" t="str">
        <f>IF(IFERROR((E102-Competencias!E102)/E102,"")=100%,"",IFERROR((E102-Competencias!E102)/E102,""))</f>
        <v/>
      </c>
      <c r="K102" s="842" t="str">
        <f>IF(IFERROR((E102-Competencias!F102)/E102,"")=100%,"",IFERROR((E102-Competencias!F102)/E102,""))</f>
        <v/>
      </c>
      <c r="L102" s="842" t="str">
        <f>IF(IFERROR((E102-Competencias!G102)/E102,"")=100%,"",IFERROR((E102-Competencias!G102)/E102,""))</f>
        <v/>
      </c>
      <c r="M102" s="850" t="str">
        <f>IF(IFERROR((E102-Competencias!H102)/E102,"")=100%,"",IFERROR((E102-Competencias!H102)/E102,""))</f>
        <v/>
      </c>
      <c r="N102" s="851" t="str">
        <f>IF(IFERROR((E102-Competencias!I102)/E102,"")=100%,"",IFERROR((E102-Competencias!I102)/E102,""))</f>
        <v/>
      </c>
      <c r="O102" s="814"/>
      <c r="P102" s="878">
        <v>9721</v>
      </c>
      <c r="Q102" s="868" t="s">
        <v>269</v>
      </c>
      <c r="R102" s="152">
        <f>S102/1.105</f>
        <v>986.4253393665158</v>
      </c>
      <c r="S102" s="871">
        <f t="shared" si="15"/>
        <v>1090</v>
      </c>
      <c r="T102" s="1308"/>
      <c r="U102" s="1308"/>
      <c r="V102" s="804"/>
      <c r="W102" s="462" t="e">
        <f>(S102-'Listas anteriores CML'!E98)/'Listas anteriores CML'!E98</f>
        <v>#DIV/0!</v>
      </c>
      <c r="X102" s="460" t="str">
        <f>IF(IFERROR((S102-Competencias!J102)/S102,"")=100%,"",IFERROR((S102-Competencias!J102)/S102,""))</f>
        <v/>
      </c>
      <c r="Y102" s="460" t="str">
        <f>IF(IFERROR((S102-Competencias!K102)/S102,"")=100%,"",IFERROR((S102-Competencias!K102)/S102,""))</f>
        <v/>
      </c>
      <c r="Z102" s="460" t="str">
        <f>IF(IFERROR((S102-Competencias!L102)/S102,"")=100%,"",IFERROR((S102-Competencias!L102)/S102,""))</f>
        <v/>
      </c>
      <c r="AA102" s="460" t="str">
        <f>IF(IFERROR((S102-Competencias!M102)/S102,"")=100%,"",IFERROR((S102-Competencias!M102)/S102,""))</f>
        <v/>
      </c>
      <c r="AB102" s="460" t="str">
        <f>IF(IFERROR((S102-Competencias!N102)/S102,"")=100%,"",IFERROR((S102-Competencias!N102)/S102,""))</f>
        <v/>
      </c>
      <c r="AC102" s="460" t="str">
        <f>IF(IFERROR((S102-Competencias!O102)/S102,"")=100%,"",IFERROR((S102-Competencias!O102)/S102,""))</f>
        <v/>
      </c>
      <c r="AD102" s="460" t="str">
        <f>IF(IFERROR((S102-Competencias!P102)/S102,"")=100%,"",IFERROR((S102-Competencias!P102)/S102,""))</f>
        <v/>
      </c>
      <c r="AE102" s="460" t="str">
        <f>IF(IFERROR((S102-Competencias!Q102)/S102,"")=100%,"",IFERROR((S102-Competencias!Q102)/S102,""))</f>
        <v/>
      </c>
      <c r="AF102" s="460" t="str">
        <f>IF(IFERROR((S102-Competencias!R102)/S102,"")=100%,"",IFERROR((S102-Competencias!R102)/S102,""))</f>
        <v/>
      </c>
      <c r="AG102" s="460" t="str">
        <f>IF(IFERROR((S102-Competencias!S102)/S102,"")=100%,"",IFERROR((S102-Competencias!S102)/S102,""))</f>
        <v/>
      </c>
      <c r="AH102" s="721" t="str">
        <f>IF(IFERROR((S102-Competencias!T102)/S102,"")=100%,"",IFERROR((S102-Competencias!T102)/S102,""))</f>
        <v/>
      </c>
      <c r="AJ102" s="906">
        <v>9721</v>
      </c>
      <c r="AK102" s="1511" t="s">
        <v>269</v>
      </c>
      <c r="AL102" s="911">
        <f>D102*(1-AP102)</f>
        <v>986.4253393665158</v>
      </c>
      <c r="AM102" s="462" t="e">
        <f>IF(AL102=0,"",(AL102-'Listas anteriores May.'!R97)/'Listas anteriores May.'!R97)</f>
        <v>#DIV/0!</v>
      </c>
      <c r="AN102" s="1166">
        <f>IF(AL102=0,"",IF(ISERROR('L41.old'!AV96),"",(AL102-'L41.old'!AV96)/AL102))</f>
        <v>0.36639908256880732</v>
      </c>
      <c r="AO102" s="1164">
        <f>IF(AL102=0,"",IF(ISERROR('L40.old'!AG95),"",(AL102-'L40.old'!AG95)/AL102))</f>
        <v>1</v>
      </c>
      <c r="AP102" s="1168">
        <v>0</v>
      </c>
      <c r="AQ102" s="460" t="str">
        <f>IF(IFERROR((AL102-Competencias!U102)/AL102,"")=100%,"",IFERROR((AL102-Competencias!U102)/AL102,""))</f>
        <v/>
      </c>
      <c r="AR102" s="721" t="str">
        <f>IF(IFERROR((AL102-Competencias!V102)/AL102,"")=100%,"",IFERROR((AL102-Competencias!V102)/AL102,""))</f>
        <v/>
      </c>
      <c r="AT102" s="906">
        <v>9721</v>
      </c>
      <c r="AU102" s="61" t="s">
        <v>269</v>
      </c>
      <c r="AV102" s="161">
        <v>700</v>
      </c>
      <c r="AW102" s="161">
        <f>'L41.old'!AV96</f>
        <v>625</v>
      </c>
      <c r="AX102" s="1452">
        <f t="shared" si="14"/>
        <v>0.10714285714285714</v>
      </c>
      <c r="AY102" s="1235">
        <f>(AV102-'L40.old'!AG95)/Clusters!AV102</f>
        <v>1</v>
      </c>
    </row>
    <row r="103" spans="1:51" x14ac:dyDescent="0.25">
      <c r="A103" s="848" t="s">
        <v>59</v>
      </c>
      <c r="B103" s="295">
        <v>787</v>
      </c>
      <c r="C103" s="861" t="s">
        <v>61</v>
      </c>
      <c r="D103" s="1205">
        <f t="shared" ref="D103:D178" si="19">E103/1.21</f>
        <v>9247.9338842975212</v>
      </c>
      <c r="E103" s="1131">
        <v>11190</v>
      </c>
      <c r="F103" s="966"/>
      <c r="G103" s="1248" t="e">
        <f>(E103-'Listas anteriores R'!E99)/'Listas anteriores R'!E99</f>
        <v>#DIV/0!</v>
      </c>
      <c r="H103" s="849">
        <f>IFERROR((D103-'L41.old'!AV97)/D103,"")</f>
        <v>0.37802323503127794</v>
      </c>
      <c r="I103" s="849">
        <f>IFERROR((D103-'L40.old'!AG96)/D103,"")</f>
        <v>0.19982126899016983</v>
      </c>
      <c r="J103" s="849">
        <f>IF(IFERROR((E103-Competencias!E103)/E103,"")=100%,"",IFERROR((E103-Competencias!E103)/E103,""))</f>
        <v>-6.3449508489722972E-2</v>
      </c>
      <c r="K103" s="842">
        <f>IF(IFERROR((E103-Competencias!F103)/E103,"")=100%,"",IFERROR((E103-Competencias!F103)/E103,""))</f>
        <v>0.25379803395889189</v>
      </c>
      <c r="L103" s="842" t="str">
        <f>IF(IFERROR((E103-Competencias!G103)/E103,"")=100%,"",IFERROR((E103-Competencias!G103)/E103,""))</f>
        <v/>
      </c>
      <c r="M103" s="850">
        <f>IF(IFERROR((E103-Competencias!H103)/E103,"")=100%,"",IFERROR((E103-Competencias!H103)/E103,""))</f>
        <v>0.15102770330652368</v>
      </c>
      <c r="N103" s="851">
        <f>IF(IFERROR((E103-Competencias!I103)/E103,"")=100%,"",IFERROR((E103-Competencias!I103)/E103,""))</f>
        <v>0.12511170688114387</v>
      </c>
      <c r="O103" s="814"/>
      <c r="P103" s="882">
        <v>787</v>
      </c>
      <c r="Q103" s="861" t="s">
        <v>61</v>
      </c>
      <c r="R103" s="318">
        <f t="shared" ref="R103:R166" si="20">S103/1.21</f>
        <v>9247.9338842975212</v>
      </c>
      <c r="S103" s="871">
        <f t="shared" si="15"/>
        <v>11190</v>
      </c>
      <c r="T103" s="1308"/>
      <c r="U103" s="1308"/>
      <c r="V103" s="804"/>
      <c r="W103" s="462">
        <f>(S103-'Listas anteriores CML'!E99)/'Listas anteriores CML'!E99</f>
        <v>13252.739828731836</v>
      </c>
      <c r="X103" s="460">
        <f>IF(IFERROR((S103-Competencias!J103)/S103,"")=100%,"",IFERROR((S103-Competencias!J103)/S103,""))</f>
        <v>0.16890080428954424</v>
      </c>
      <c r="Y103" s="460">
        <f>IF(IFERROR((S103-Competencias!K103)/S103,"")=100%,"",IFERROR((S103-Competencias!K103)/S103,""))</f>
        <v>-0.19749776586237713</v>
      </c>
      <c r="Z103" s="460">
        <f>IF(IFERROR((S103-Competencias!L103)/S103,"")=100%,"",IFERROR((S103-Competencias!L103)/S103,""))</f>
        <v>-7.2386058981233251E-2</v>
      </c>
      <c r="AA103" s="460" t="str">
        <f>IF(IFERROR((S103-Competencias!M103)/S103,"")=100%,"",IFERROR((S103-Competencias!M103)/S103,""))</f>
        <v/>
      </c>
      <c r="AB103" s="460">
        <f>IF(IFERROR((S103-Competencias!N103)/S103,"")=100%,"",IFERROR((S103-Competencias!N103)/S103,""))</f>
        <v>0.12421805183199285</v>
      </c>
      <c r="AC103" s="460" t="str">
        <f>IF(IFERROR((S103-Competencias!O103)/S103,"")=100%,"",IFERROR((S103-Competencias!O103)/S103,""))</f>
        <v/>
      </c>
      <c r="AD103" s="460" t="str">
        <f>IF(IFERROR((S103-Competencias!P103)/S103,"")=100%,"",IFERROR((S103-Competencias!P103)/S103,""))</f>
        <v/>
      </c>
      <c r="AE103" s="460">
        <f>IF(IFERROR((S103-Competencias!Q103)/S103,"")=100%,"",IFERROR((S103-Competencias!Q103)/S103,""))</f>
        <v>-0.18847184986595175</v>
      </c>
      <c r="AF103" s="460">
        <f>IF(IFERROR((S103-Competencias!R103)/S103,"")=100%,"",IFERROR((S103-Competencias!R103)/S103,""))</f>
        <v>2.6005361930294905E-2</v>
      </c>
      <c r="AG103" s="460">
        <f>IF(IFERROR((S103-Competencias!S103)/S103,"")=100%,"",IFERROR((S103-Competencias!S103)/S103,""))</f>
        <v>-0.1616621983914209</v>
      </c>
      <c r="AH103" s="721">
        <f>IF(IFERROR((S103-Competencias!T103)/S103,"")=100%,"",IFERROR((S103-Competencias!T103)/S103,""))</f>
        <v>-0.23324396782841822</v>
      </c>
      <c r="AJ103" s="906">
        <v>787</v>
      </c>
      <c r="AK103" s="1511" t="s">
        <v>61</v>
      </c>
      <c r="AL103" s="911">
        <v>8421</v>
      </c>
      <c r="AM103" s="462" t="e">
        <f>IF(AL103=0,"",(AL103-'Listas anteriores May.'!R98)/'Listas anteriores May.'!R98)</f>
        <v>#DIV/0!</v>
      </c>
      <c r="AN103" s="1166">
        <f>IF(AL103=0,"",IF(ISERROR('L41.old'!AV97),"",(AL103-'L41.old'!AV97)/AL103))</f>
        <v>0.31694573091081818</v>
      </c>
      <c r="AO103" s="1164">
        <f>IF(AL103=0,"",IF(ISERROR('L40.old'!AG96),"",(AL103-'L40.old'!AG96)/AL103))</f>
        <v>0.12124450777817361</v>
      </c>
      <c r="AP103" s="1168">
        <v>0</v>
      </c>
      <c r="AQ103" s="460" t="str">
        <f>IF(IFERROR((AL103-Competencias!U103)/AL103,"")=100%,"",IFERROR((AL103-Competencias!U103)/AL103,""))</f>
        <v/>
      </c>
      <c r="AR103" s="721" t="str">
        <f>IF(IFERROR((AL103-Competencias!V103)/AL103,"")=100%,"",IFERROR((AL103-Competencias!V103)/AL103,""))</f>
        <v/>
      </c>
      <c r="AT103" s="906">
        <v>787</v>
      </c>
      <c r="AU103" s="61" t="s">
        <v>61</v>
      </c>
      <c r="AV103" s="1361">
        <v>7400</v>
      </c>
      <c r="AW103" s="161">
        <f>'L41.old'!AV97</f>
        <v>5752</v>
      </c>
      <c r="AX103" s="1452">
        <f t="shared" si="14"/>
        <v>0.2227027027027027</v>
      </c>
      <c r="AY103" s="1235">
        <f>(AV103-'L40.old'!AG96)/Clusters!AV103</f>
        <v>0</v>
      </c>
    </row>
    <row r="104" spans="1:51" x14ac:dyDescent="0.25">
      <c r="A104" s="852" t="s">
        <v>59</v>
      </c>
      <c r="B104" s="281">
        <v>788</v>
      </c>
      <c r="C104" s="863" t="s">
        <v>63</v>
      </c>
      <c r="D104" s="935">
        <f t="shared" si="19"/>
        <v>9909.0909090909099</v>
      </c>
      <c r="E104" s="1132">
        <v>11990</v>
      </c>
      <c r="F104" s="966"/>
      <c r="G104" s="1248" t="e">
        <f>(E104-'Listas anteriores R'!E100)/'Listas anteriores R'!E100</f>
        <v>#DIV/0!</v>
      </c>
      <c r="H104" s="849">
        <f>IFERROR((D104-'L41.old'!AV98)/D104,"")</f>
        <v>0.37491743119266058</v>
      </c>
      <c r="I104" s="849">
        <f>IFERROR((D104-'L40.old'!AG97)/D104,"")</f>
        <v>0.24311926605504594</v>
      </c>
      <c r="J104" s="849" t="str">
        <f>IF(IFERROR((E104-Competencias!E104)/E104,"")=100%,"",IFERROR((E104-Competencias!E104)/E104,""))</f>
        <v/>
      </c>
      <c r="K104" s="842" t="str">
        <f>IF(IFERROR((E104-Competencias!F104)/E104,"")=100%,"",IFERROR((E104-Competencias!F104)/E104,""))</f>
        <v/>
      </c>
      <c r="L104" s="842" t="str">
        <f>IF(IFERROR((E104-Competencias!G104)/E104,"")=100%,"",IFERROR((E104-Competencias!G104)/E104,""))</f>
        <v/>
      </c>
      <c r="M104" s="850" t="str">
        <f>IF(IFERROR((E104-Competencias!H104)/E104,"")=100%,"",IFERROR((E104-Competencias!H104)/E104,""))</f>
        <v/>
      </c>
      <c r="N104" s="851" t="str">
        <f>IF(IFERROR((E104-Competencias!I104)/E104,"")=100%,"",IFERROR((E104-Competencias!I104)/E104,""))</f>
        <v/>
      </c>
      <c r="O104" s="814"/>
      <c r="P104" s="880">
        <v>788</v>
      </c>
      <c r="Q104" s="863" t="s">
        <v>63</v>
      </c>
      <c r="R104" s="151">
        <f t="shared" si="20"/>
        <v>9909.0909090909099</v>
      </c>
      <c r="S104" s="871">
        <f t="shared" si="15"/>
        <v>11990</v>
      </c>
      <c r="T104" s="1308"/>
      <c r="U104" s="1308"/>
      <c r="V104" s="804"/>
      <c r="W104" s="462" t="e">
        <f>(S104-'Listas anteriores CML'!E100)/'Listas anteriores CML'!E100</f>
        <v>#DIV/0!</v>
      </c>
      <c r="X104" s="460" t="str">
        <f>IF(IFERROR((S104-Competencias!J104)/S104,"")=100%,"",IFERROR((S104-Competencias!J104)/S104,""))</f>
        <v/>
      </c>
      <c r="Y104" s="460" t="str">
        <f>IF(IFERROR((S104-Competencias!K104)/S104,"")=100%,"",IFERROR((S104-Competencias!K104)/S104,""))</f>
        <v/>
      </c>
      <c r="Z104" s="460">
        <f>IF(IFERROR((S104-Competencias!L104)/S104,"")=100%,"",IFERROR((S104-Competencias!L104)/S104,""))</f>
        <v>-8.3402835696413675E-4</v>
      </c>
      <c r="AA104" s="460" t="str">
        <f>IF(IFERROR((S104-Competencias!M104)/S104,"")=100%,"",IFERROR((S104-Competencias!M104)/S104,""))</f>
        <v/>
      </c>
      <c r="AB104" s="460" t="str">
        <f>IF(IFERROR((S104-Competencias!N104)/S104,"")=100%,"",IFERROR((S104-Competencias!N104)/S104,""))</f>
        <v/>
      </c>
      <c r="AC104" s="460" t="str">
        <f>IF(IFERROR((S104-Competencias!O104)/S104,"")=100%,"",IFERROR((S104-Competencias!O104)/S104,""))</f>
        <v/>
      </c>
      <c r="AD104" s="460" t="str">
        <f>IF(IFERROR((S104-Competencias!P104)/S104,"")=100%,"",IFERROR((S104-Competencias!P104)/S104,""))</f>
        <v/>
      </c>
      <c r="AE104" s="460">
        <f>IF(IFERROR((S104-Competencias!Q104)/S104,"")=100%,"",IFERROR((S104-Competencias!Q104)/S104,""))</f>
        <v>-0.16171809841534612</v>
      </c>
      <c r="AF104" s="460" t="str">
        <f>IF(IFERROR((S104-Competencias!R104)/S104,"")=100%,"",IFERROR((S104-Competencias!R104)/S104,""))</f>
        <v/>
      </c>
      <c r="AG104" s="460">
        <f>IF(IFERROR((S104-Competencias!S104)/S104,"")=100%,"",IFERROR((S104-Competencias!S104)/S104,""))</f>
        <v>-8.3402835696413671E-2</v>
      </c>
      <c r="AH104" s="721" t="str">
        <f>IF(IFERROR((S104-Competencias!T104)/S104,"")=100%,"",IFERROR((S104-Competencias!T104)/S104,""))</f>
        <v/>
      </c>
      <c r="AJ104" s="906">
        <v>788</v>
      </c>
      <c r="AK104" s="1511" t="s">
        <v>63</v>
      </c>
      <c r="AL104" s="1250">
        <f>D104*(1-AP104)</f>
        <v>9909.0909090909099</v>
      </c>
      <c r="AM104" s="462" t="e">
        <f>IF(AL104=0,"",(AL104-'Listas anteriores May.'!R99)/'Listas anteriores May.'!R99)</f>
        <v>#DIV/0!</v>
      </c>
      <c r="AN104" s="1166">
        <f>IF(AL104=0,"",IF(ISERROR('L41.old'!AV98),"",(AL104-'L41.old'!AV98)/AL104))</f>
        <v>0.37491743119266058</v>
      </c>
      <c r="AO104" s="1164">
        <f>IF(AL104=0,"",IF(ISERROR('L40.old'!AG97),"",(AL104-'L40.old'!AG97)/AL104))</f>
        <v>0.24311926605504594</v>
      </c>
      <c r="AP104" s="1168">
        <v>0</v>
      </c>
      <c r="AQ104" s="460" t="str">
        <f>IF(IFERROR((AL104-Competencias!U104)/AL104,"")=100%,"",IFERROR((AL104-Competencias!U104)/AL104,""))</f>
        <v/>
      </c>
      <c r="AR104" s="721" t="str">
        <f>IF(IFERROR((AL104-Competencias!V104)/AL104,"")=100%,"",IFERROR((AL104-Competencias!V104)/AL104,""))</f>
        <v/>
      </c>
      <c r="AT104" s="906">
        <v>788</v>
      </c>
      <c r="AU104" s="61" t="s">
        <v>63</v>
      </c>
      <c r="AV104" s="1361">
        <v>7500</v>
      </c>
      <c r="AW104" s="161">
        <f>'L41.old'!AV98</f>
        <v>6194</v>
      </c>
      <c r="AX104" s="1452">
        <f t="shared" si="14"/>
        <v>0.17413333333333333</v>
      </c>
      <c r="AY104" s="1235">
        <f>(AV104-'L40.old'!AG97)/Clusters!AV104</f>
        <v>0</v>
      </c>
    </row>
    <row r="105" spans="1:51" x14ac:dyDescent="0.25">
      <c r="A105" s="852" t="s">
        <v>59</v>
      </c>
      <c r="B105" s="281">
        <v>789</v>
      </c>
      <c r="C105" s="863" t="s">
        <v>65</v>
      </c>
      <c r="D105" s="935">
        <f t="shared" si="19"/>
        <v>7437.1900826446281</v>
      </c>
      <c r="E105" s="1132">
        <v>8999</v>
      </c>
      <c r="F105" s="966"/>
      <c r="G105" s="1248" t="e">
        <f>(E105-'Listas anteriores R'!E101)/'Listas anteriores R'!E101</f>
        <v>#DIV/0!</v>
      </c>
      <c r="H105" s="849">
        <f>IFERROR((D105-'L41.old'!AV99)/D105,"")</f>
        <v>0.3786631847983109</v>
      </c>
      <c r="I105" s="849">
        <f>IFERROR((D105-'L40.old'!AG98)/D105,"")</f>
        <v>5.8784309367707524E-2</v>
      </c>
      <c r="J105" s="849" t="str">
        <f>IF(IFERROR((E105-Competencias!E105)/E105,"")=100%,"",IFERROR((E105-Competencias!E105)/E105,""))</f>
        <v/>
      </c>
      <c r="K105" s="842" t="str">
        <f>IF(IFERROR((E105-Competencias!F105)/E105,"")=100%,"",IFERROR((E105-Competencias!F105)/E105,""))</f>
        <v/>
      </c>
      <c r="L105" s="842" t="str">
        <f>IF(IFERROR((E105-Competencias!G105)/E105,"")=100%,"",IFERROR((E105-Competencias!G105)/E105,""))</f>
        <v/>
      </c>
      <c r="M105" s="850" t="str">
        <f>IF(IFERROR((E105-Competencias!H105)/E105,"")=100%,"",IFERROR((E105-Competencias!H105)/E105,""))</f>
        <v/>
      </c>
      <c r="N105" s="851" t="str">
        <f>IF(IFERROR((E105-Competencias!I105)/E105,"")=100%,"",IFERROR((E105-Competencias!I105)/E105,""))</f>
        <v/>
      </c>
      <c r="O105" s="814"/>
      <c r="P105" s="880">
        <v>789</v>
      </c>
      <c r="Q105" s="863" t="s">
        <v>65</v>
      </c>
      <c r="R105" s="151">
        <f t="shared" si="20"/>
        <v>7437.1900826446281</v>
      </c>
      <c r="S105" s="871">
        <f t="shared" si="15"/>
        <v>8999</v>
      </c>
      <c r="T105" s="1308"/>
      <c r="U105" s="1308"/>
      <c r="V105" s="804"/>
      <c r="W105" s="462" t="e">
        <f>(S105-'Listas anteriores CML'!E101)/'Listas anteriores CML'!E101</f>
        <v>#DIV/0!</v>
      </c>
      <c r="X105" s="460" t="str">
        <f>IF(IFERROR((S105-Competencias!J105)/S105,"")=100%,"",IFERROR((S105-Competencias!J105)/S105,""))</f>
        <v/>
      </c>
      <c r="Y105" s="460" t="str">
        <f>IF(IFERROR((S105-Competencias!K105)/S105,"")=100%,"",IFERROR((S105-Competencias!K105)/S105,""))</f>
        <v/>
      </c>
      <c r="Z105" s="460">
        <f>IF(IFERROR((S105-Competencias!L105)/S105,"")=100%,"",IFERROR((S105-Competencias!L105)/S105,""))</f>
        <v>-0.333481497944216</v>
      </c>
      <c r="AA105" s="460" t="str">
        <f>IF(IFERROR((S105-Competencias!M105)/S105,"")=100%,"",IFERROR((S105-Competencias!M105)/S105,""))</f>
        <v/>
      </c>
      <c r="AB105" s="460" t="str">
        <f>IF(IFERROR((S105-Competencias!N105)/S105,"")=100%,"",IFERROR((S105-Competencias!N105)/S105,""))</f>
        <v/>
      </c>
      <c r="AC105" s="460" t="str">
        <f>IF(IFERROR((S105-Competencias!O105)/S105,"")=100%,"",IFERROR((S105-Competencias!O105)/S105,""))</f>
        <v/>
      </c>
      <c r="AD105" s="460" t="str">
        <f>IF(IFERROR((S105-Competencias!P105)/S105,"")=100%,"",IFERROR((S105-Competencias!P105)/S105,""))</f>
        <v/>
      </c>
      <c r="AE105" s="460" t="str">
        <f>IF(IFERROR((S105-Competencias!Q105)/S105,"")=100%,"",IFERROR((S105-Competencias!Q105)/S105,""))</f>
        <v/>
      </c>
      <c r="AF105" s="460" t="str">
        <f>IF(IFERROR((S105-Competencias!R105)/S105,"")=100%,"",IFERROR((S105-Competencias!R105)/S105,""))</f>
        <v/>
      </c>
      <c r="AG105" s="460" t="str">
        <f>IF(IFERROR((S105-Competencias!S105)/S105,"")=100%,"",IFERROR((S105-Competencias!S105)/S105,""))</f>
        <v/>
      </c>
      <c r="AH105" s="721">
        <f>IF(IFERROR((S105-Competencias!T105)/S105,"")=100%,"",IFERROR((S105-Competencias!T105)/S105,""))</f>
        <v>-0.45571730192243581</v>
      </c>
      <c r="AJ105" s="906">
        <v>789</v>
      </c>
      <c r="AK105" s="1511" t="s">
        <v>65</v>
      </c>
      <c r="AL105" s="911">
        <f>D105*(1-AP105)</f>
        <v>7437.1900826446281</v>
      </c>
      <c r="AM105" s="462" t="e">
        <f>IF(AL105=0,"",(AL105-'Listas anteriores May.'!R100)/'Listas anteriores May.'!R100)</f>
        <v>#DIV/0!</v>
      </c>
      <c r="AN105" s="1166">
        <f>IF(AL105=0,"",IF(ISERROR('L41.old'!AV99),"",(AL105-'L41.old'!AV99)/AL105))</f>
        <v>0.3786631847983109</v>
      </c>
      <c r="AO105" s="1164">
        <f>IF(AL105=0,"",IF(ISERROR('L40.old'!AG98),"",(AL105-'L40.old'!AG98)/AL105))</f>
        <v>5.8784309367707524E-2</v>
      </c>
      <c r="AP105" s="1168">
        <v>0</v>
      </c>
      <c r="AQ105" s="460" t="str">
        <f>IF(IFERROR((AL105-Competencias!U105)/AL105,"")=100%,"",IFERROR((AL105-Competencias!U105)/AL105,""))</f>
        <v/>
      </c>
      <c r="AR105" s="721" t="str">
        <f>IF(IFERROR((AL105-Competencias!V105)/AL105,"")=100%,"",IFERROR((AL105-Competencias!V105)/AL105,""))</f>
        <v/>
      </c>
      <c r="AT105" s="906">
        <v>789</v>
      </c>
      <c r="AU105" s="61" t="s">
        <v>65</v>
      </c>
      <c r="AV105" s="1361">
        <v>7000</v>
      </c>
      <c r="AW105" s="161">
        <f>'L41.old'!AV99</f>
        <v>4621</v>
      </c>
      <c r="AX105" s="1452">
        <f t="shared" si="14"/>
        <v>0.33985714285714286</v>
      </c>
      <c r="AY105" s="1235">
        <f>(AV105-'L40.old'!AG98)/Clusters!AV105</f>
        <v>0</v>
      </c>
    </row>
    <row r="106" spans="1:51" x14ac:dyDescent="0.25">
      <c r="A106" s="852" t="s">
        <v>59</v>
      </c>
      <c r="B106" s="281">
        <v>790</v>
      </c>
      <c r="C106" s="863" t="s">
        <v>67</v>
      </c>
      <c r="D106" s="935">
        <f t="shared" si="19"/>
        <v>8173.553719008265</v>
      </c>
      <c r="E106" s="1132">
        <v>9890</v>
      </c>
      <c r="F106" s="966"/>
      <c r="G106" s="1248" t="e">
        <f>(E106-'Listas anteriores R'!E102)/'Listas anteriores R'!E102</f>
        <v>#DIV/0!</v>
      </c>
      <c r="H106" s="849">
        <f>IFERROR((D106-'L41.old'!AV100)/D106,"")</f>
        <v>0.38643579373104148</v>
      </c>
      <c r="I106" s="849">
        <f>IFERROR((D106-'L40.old'!AG99)/D106,"")</f>
        <v>0.11911021233569268</v>
      </c>
      <c r="J106" s="849" t="str">
        <f>IF(IFERROR((E106-Competencias!E106)/E106,"")=100%,"",IFERROR((E106-Competencias!E106)/E106,""))</f>
        <v/>
      </c>
      <c r="K106" s="842" t="str">
        <f>IF(IFERROR((E106-Competencias!F106)/E106,"")=100%,"",IFERROR((E106-Competencias!F106)/E106,""))</f>
        <v/>
      </c>
      <c r="L106" s="842" t="str">
        <f>IF(IFERROR((E106-Competencias!G106)/E106,"")=100%,"",IFERROR((E106-Competencias!G106)/E106,""))</f>
        <v/>
      </c>
      <c r="M106" s="850" t="str">
        <f>IF(IFERROR((E106-Competencias!H106)/E106,"")=100%,"",IFERROR((E106-Competencias!H106)/E106,""))</f>
        <v/>
      </c>
      <c r="N106" s="851" t="str">
        <f>IF(IFERROR((E106-Competencias!I106)/E106,"")=100%,"",IFERROR((E106-Competencias!I106)/E106,""))</f>
        <v/>
      </c>
      <c r="O106" s="814"/>
      <c r="P106" s="880">
        <v>790</v>
      </c>
      <c r="Q106" s="863" t="s">
        <v>67</v>
      </c>
      <c r="R106" s="151">
        <f t="shared" si="20"/>
        <v>8173.553719008265</v>
      </c>
      <c r="S106" s="871">
        <f t="shared" si="15"/>
        <v>9890</v>
      </c>
      <c r="T106" s="1308"/>
      <c r="U106" s="1308"/>
      <c r="V106" s="804"/>
      <c r="W106" s="462" t="e">
        <f>(S106-'Listas anteriores CML'!E102)/'Listas anteriores CML'!E102</f>
        <v>#DIV/0!</v>
      </c>
      <c r="X106" s="460" t="str">
        <f>IF(IFERROR((S106-Competencias!J106)/S106,"")=100%,"",IFERROR((S106-Competencias!J106)/S106,""))</f>
        <v/>
      </c>
      <c r="Y106" s="460" t="str">
        <f>IF(IFERROR((S106-Competencias!K106)/S106,"")=100%,"",IFERROR((S106-Competencias!K106)/S106,""))</f>
        <v/>
      </c>
      <c r="Z106" s="460" t="str">
        <f>IF(IFERROR((S106-Competencias!L106)/S106,"")=100%,"",IFERROR((S106-Competencias!L106)/S106,""))</f>
        <v/>
      </c>
      <c r="AA106" s="460" t="str">
        <f>IF(IFERROR((S106-Competencias!M106)/S106,"")=100%,"",IFERROR((S106-Competencias!M106)/S106,""))</f>
        <v/>
      </c>
      <c r="AB106" s="460" t="str">
        <f>IF(IFERROR((S106-Competencias!N106)/S106,"")=100%,"",IFERROR((S106-Competencias!N106)/S106,""))</f>
        <v/>
      </c>
      <c r="AC106" s="460" t="str">
        <f>IF(IFERROR((S106-Competencias!O106)/S106,"")=100%,"",IFERROR((S106-Competencias!O106)/S106,""))</f>
        <v/>
      </c>
      <c r="AD106" s="460" t="str">
        <f>IF(IFERROR((S106-Competencias!P106)/S106,"")=100%,"",IFERROR((S106-Competencias!P106)/S106,""))</f>
        <v/>
      </c>
      <c r="AE106" s="460" t="str">
        <f>IF(IFERROR((S106-Competencias!Q106)/S106,"")=100%,"",IFERROR((S106-Competencias!Q106)/S106,""))</f>
        <v/>
      </c>
      <c r="AF106" s="460" t="str">
        <f>IF(IFERROR((S106-Competencias!R106)/S106,"")=100%,"",IFERROR((S106-Competencias!R106)/S106,""))</f>
        <v/>
      </c>
      <c r="AG106" s="460" t="str">
        <f>IF(IFERROR((S106-Competencias!S106)/S106,"")=100%,"",IFERROR((S106-Competencias!S106)/S106,""))</f>
        <v/>
      </c>
      <c r="AH106" s="721" t="str">
        <f>IF(IFERROR((S106-Competencias!T106)/S106,"")=100%,"",IFERROR((S106-Competencias!T106)/S106,""))</f>
        <v/>
      </c>
      <c r="AJ106" s="906">
        <v>790</v>
      </c>
      <c r="AK106" s="1511" t="s">
        <v>67</v>
      </c>
      <c r="AL106" s="1250">
        <f>D106*(1-AP106)</f>
        <v>8173.553719008265</v>
      </c>
      <c r="AM106" s="462" t="e">
        <f>IF(AL106=0,"",(AL106-'Listas anteriores May.'!R101)/'Listas anteriores May.'!R101)</f>
        <v>#DIV/0!</v>
      </c>
      <c r="AN106" s="1166">
        <f>IF(AL106=0,"",IF(ISERROR('L41.old'!AV100),"",(AL106-'L41.old'!AV100)/AL106))</f>
        <v>0.38643579373104148</v>
      </c>
      <c r="AO106" s="1164">
        <f>IF(AL106=0,"",IF(ISERROR('L40.old'!AG99),"",(AL106-'L40.old'!AG99)/AL106))</f>
        <v>0.11911021233569268</v>
      </c>
      <c r="AP106" s="1168">
        <v>0</v>
      </c>
      <c r="AQ106" s="460" t="str">
        <f>IF(IFERROR((AL106-Competencias!U106)/AL106,"")=100%,"",IFERROR((AL106-Competencias!U106)/AL106,""))</f>
        <v/>
      </c>
      <c r="AR106" s="721" t="str">
        <f>IF(IFERROR((AL106-Competencias!V106)/AL106,"")=100%,"",IFERROR((AL106-Competencias!V106)/AL106,""))</f>
        <v/>
      </c>
      <c r="AT106" s="906">
        <v>790</v>
      </c>
      <c r="AU106" s="61" t="s">
        <v>67</v>
      </c>
      <c r="AV106" s="1361">
        <v>7200</v>
      </c>
      <c r="AW106" s="161">
        <f>'L41.old'!AV100</f>
        <v>5015</v>
      </c>
      <c r="AX106" s="1452">
        <f t="shared" si="14"/>
        <v>0.3034722222222222</v>
      </c>
      <c r="AY106" s="1235">
        <f>(AV106-'L40.old'!AG99)/Clusters!AV106</f>
        <v>0</v>
      </c>
    </row>
    <row r="107" spans="1:51" ht="15.75" thickBot="1" x14ac:dyDescent="0.3">
      <c r="A107" s="853" t="s">
        <v>59</v>
      </c>
      <c r="B107" s="286">
        <v>511</v>
      </c>
      <c r="C107" s="867" t="s">
        <v>272</v>
      </c>
      <c r="D107" s="1204">
        <f t="shared" si="19"/>
        <v>4950.4132231404956</v>
      </c>
      <c r="E107" s="1160">
        <v>5990</v>
      </c>
      <c r="F107" s="966"/>
      <c r="G107" s="1248" t="e">
        <f>(E107-'Listas anteriores R'!E103)/'Listas anteriores R'!E103</f>
        <v>#DIV/0!</v>
      </c>
      <c r="H107" s="849">
        <f>IFERROR((D107-'L41.old'!AV101)/D107,"")</f>
        <v>0.87374791318864775</v>
      </c>
      <c r="I107" s="849">
        <f>IFERROR((D107-'L40.old'!AG100)/D107,"")</f>
        <v>1</v>
      </c>
      <c r="J107" s="849" t="str">
        <f>IF(IFERROR((E107-Competencias!E107)/E107,"")=100%,"",IFERROR((E107-Competencias!E107)/E107,""))</f>
        <v/>
      </c>
      <c r="K107" s="842" t="str">
        <f>IF(IFERROR((E107-Competencias!F107)/E107,"")=100%,"",IFERROR((E107-Competencias!F107)/E107,""))</f>
        <v/>
      </c>
      <c r="L107" s="842" t="str">
        <f>IF(IFERROR((E107-Competencias!G107)/E107,"")=100%,"",IFERROR((E107-Competencias!G107)/E107,""))</f>
        <v/>
      </c>
      <c r="M107" s="850" t="str">
        <f>IF(IFERROR((E107-Competencias!H107)/E107,"")=100%,"",IFERROR((E107-Competencias!H107)/E107,""))</f>
        <v/>
      </c>
      <c r="N107" s="851" t="str">
        <f>IF(IFERROR((E107-Competencias!I107)/E107,"")=100%,"",IFERROR((E107-Competencias!I107)/E107,""))</f>
        <v/>
      </c>
      <c r="O107" s="814"/>
      <c r="P107" s="880">
        <v>511</v>
      </c>
      <c r="Q107" s="865" t="s">
        <v>272</v>
      </c>
      <c r="R107" s="513">
        <f t="shared" si="20"/>
        <v>4950.4132231404956</v>
      </c>
      <c r="S107" s="871">
        <f t="shared" si="15"/>
        <v>5990</v>
      </c>
      <c r="T107" s="1308"/>
      <c r="U107" s="1308"/>
      <c r="V107" s="804"/>
      <c r="W107" s="462" t="e">
        <f>(S107-'Listas anteriores CML'!E103)/'Listas anteriores CML'!E103</f>
        <v>#DIV/0!</v>
      </c>
      <c r="X107" s="460" t="str">
        <f>IF(IFERROR((S107-Competencias!J107)/S107,"")=100%,"",IFERROR((S107-Competencias!J107)/S107,""))</f>
        <v/>
      </c>
      <c r="Y107" s="460" t="str">
        <f>IF(IFERROR((S107-Competencias!K107)/S107,"")=100%,"",IFERROR((S107-Competencias!K107)/S107,""))</f>
        <v/>
      </c>
      <c r="Z107" s="460" t="str">
        <f>IF(IFERROR((S107-Competencias!L107)/S107,"")=100%,"",IFERROR((S107-Competencias!L107)/S107,""))</f>
        <v/>
      </c>
      <c r="AA107" s="460" t="str">
        <f>IF(IFERROR((S107-Competencias!M107)/S107,"")=100%,"",IFERROR((S107-Competencias!M107)/S107,""))</f>
        <v/>
      </c>
      <c r="AB107" s="460" t="str">
        <f>IF(IFERROR((S107-Competencias!N107)/S107,"")=100%,"",IFERROR((S107-Competencias!N107)/S107,""))</f>
        <v/>
      </c>
      <c r="AC107" s="460" t="str">
        <f>IF(IFERROR((S107-Competencias!O107)/S107,"")=100%,"",IFERROR((S107-Competencias!O107)/S107,""))</f>
        <v/>
      </c>
      <c r="AD107" s="460" t="str">
        <f>IF(IFERROR((S107-Competencias!P107)/S107,"")=100%,"",IFERROR((S107-Competencias!P107)/S107,""))</f>
        <v/>
      </c>
      <c r="AE107" s="460" t="str">
        <f>IF(IFERROR((S107-Competencias!Q107)/S107,"")=100%,"",IFERROR((S107-Competencias!Q107)/S107,""))</f>
        <v/>
      </c>
      <c r="AF107" s="460" t="str">
        <f>IF(IFERROR((S107-Competencias!R107)/S107,"")=100%,"",IFERROR((S107-Competencias!R107)/S107,""))</f>
        <v/>
      </c>
      <c r="AG107" s="460" t="str">
        <f>IF(IFERROR((S107-Competencias!S107)/S107,"")=100%,"",IFERROR((S107-Competencias!S107)/S107,""))</f>
        <v/>
      </c>
      <c r="AH107" s="721" t="str">
        <f>IF(IFERROR((S107-Competencias!T107)/S107,"")=100%,"",IFERROR((S107-Competencias!T107)/S107,""))</f>
        <v/>
      </c>
      <c r="AJ107" s="906">
        <v>511</v>
      </c>
      <c r="AK107" s="1511"/>
      <c r="AL107" s="911"/>
      <c r="AM107" s="462" t="str">
        <f>IF(AL107=0,"",(AL107-'Listas anteriores May.'!R102)/AL107)</f>
        <v/>
      </c>
      <c r="AN107" s="1166" t="str">
        <f>IF(AL107=0,"",IF(ISERROR('L41.old'!AV101),"",(AL107-'L41.old'!AV101)/AL107))</f>
        <v/>
      </c>
      <c r="AO107" s="1164" t="str">
        <f>IF(AL107=0,"",IF(ISERROR('L40.old'!AG100),"",(AL107-'L40.old'!AG100)/AL107))</f>
        <v/>
      </c>
      <c r="AP107" s="1168"/>
      <c r="AQ107" s="460" t="str">
        <f>IF(IFERROR((AL107-Competencias!U107)/AL107,"")=100%,"",IFERROR((AL107-Competencias!U107)/AL107,""))</f>
        <v/>
      </c>
      <c r="AR107" s="721" t="str">
        <f>IF(IFERROR((AL107-Competencias!V107)/AL107,"")=100%,"",IFERROR((AL107-Competencias!V107)/AL107,""))</f>
        <v/>
      </c>
      <c r="AT107" s="906">
        <v>511</v>
      </c>
      <c r="AU107" s="61"/>
      <c r="AV107" s="161"/>
      <c r="AW107" s="161"/>
      <c r="AX107" s="1452"/>
      <c r="AY107" s="1235"/>
    </row>
    <row r="108" spans="1:51" x14ac:dyDescent="0.25">
      <c r="A108" s="848" t="s">
        <v>95</v>
      </c>
      <c r="B108" s="1465">
        <v>911</v>
      </c>
      <c r="C108" s="1306" t="s">
        <v>96</v>
      </c>
      <c r="D108" s="932">
        <f t="shared" ref="D108:D149" si="21">E108/1.105</f>
        <v>26206.175565610865</v>
      </c>
      <c r="E108" s="1131">
        <v>28957.824000000004</v>
      </c>
      <c r="F108" s="966"/>
      <c r="G108" s="1248" t="e">
        <f>(E108-'Listas anteriores R'!E104)/'Listas anteriores R'!E104</f>
        <v>#DIV/0!</v>
      </c>
      <c r="H108" s="849">
        <f>IFERROR((D108-'L41.old'!AV102)/D108,"")</f>
        <v>0.45528106669893442</v>
      </c>
      <c r="I108" s="849" t="str">
        <f>IFERROR((D108-'L40.old'!AG101)/D108,"")</f>
        <v/>
      </c>
      <c r="J108" s="849" t="str">
        <f>IF(IFERROR((E108-Competencias!E108)/E108,"")=100%,"",IFERROR((E108-Competencias!E108)/E108,""))</f>
        <v/>
      </c>
      <c r="K108" s="842" t="str">
        <f>IF(IFERROR((E108-Competencias!F108)/E108,"")=100%,"",IFERROR((E108-Competencias!F108)/E108,""))</f>
        <v/>
      </c>
      <c r="L108" s="842" t="str">
        <f>IF(IFERROR((E108-Competencias!G108)/E108,"")=100%,"",IFERROR((E108-Competencias!G108)/E108,""))</f>
        <v/>
      </c>
      <c r="M108" s="850" t="str">
        <f>IF(IFERROR((E108-Competencias!H108)/E108,"")=100%,"",IFERROR((E108-Competencias!H108)/E108,""))</f>
        <v/>
      </c>
      <c r="N108" s="851" t="str">
        <f>IF(IFERROR((E108-Competencias!I108)/E108,"")=100%,"",IFERROR((E108-Competencias!I108)/E108,""))</f>
        <v/>
      </c>
      <c r="O108" s="814"/>
      <c r="P108" s="969">
        <v>911</v>
      </c>
      <c r="Q108" s="970" t="s">
        <v>96</v>
      </c>
      <c r="R108" s="946">
        <f t="shared" ref="R108:R155" si="22">S108/1.105</f>
        <v>22275.249230769234</v>
      </c>
      <c r="S108" s="871">
        <f t="shared" ref="S108:S132" si="23">E108*0.85</f>
        <v>24614.150400000002</v>
      </c>
      <c r="T108" s="1308"/>
      <c r="U108" s="1308"/>
      <c r="V108" s="804"/>
      <c r="W108" s="462" t="e">
        <f>(S108-'Listas anteriores CML'!E104)/'Listas anteriores CML'!E104</f>
        <v>#DIV/0!</v>
      </c>
      <c r="X108" s="460" t="str">
        <f>IF(IFERROR((S108-Competencias!J108)/S108,"")=100%,"",IFERROR((S108-Competencias!J108)/S108,""))</f>
        <v/>
      </c>
      <c r="Y108" s="460" t="str">
        <f>IF(IFERROR((S108-Competencias!K108)/S108,"")=100%,"",IFERROR((S108-Competencias!K108)/S108,""))</f>
        <v/>
      </c>
      <c r="Z108" s="460" t="str">
        <f>IF(IFERROR((S108-Competencias!L108)/S108,"")=100%,"",IFERROR((S108-Competencias!L108)/S108,""))</f>
        <v/>
      </c>
      <c r="AA108" s="460" t="str">
        <f>IF(IFERROR((S108-Competencias!M108)/S108,"")=100%,"",IFERROR((S108-Competencias!M108)/S108,""))</f>
        <v/>
      </c>
      <c r="AB108" s="460" t="str">
        <f>IF(IFERROR((S108-Competencias!N108)/S108,"")=100%,"",IFERROR((S108-Competencias!N108)/S108,""))</f>
        <v/>
      </c>
      <c r="AC108" s="460" t="str">
        <f>IF(IFERROR((S108-Competencias!O108)/S108,"")=100%,"",IFERROR((S108-Competencias!O108)/S108,""))</f>
        <v/>
      </c>
      <c r="AD108" s="460" t="str">
        <f>IF(IFERROR((S108-Competencias!P108)/S108,"")=100%,"",IFERROR((S108-Competencias!P108)/S108,""))</f>
        <v/>
      </c>
      <c r="AE108" s="460" t="str">
        <f>IF(IFERROR((S108-Competencias!Q108)/S108,"")=100%,"",IFERROR((S108-Competencias!Q108)/S108,""))</f>
        <v/>
      </c>
      <c r="AF108" s="460" t="str">
        <f>IF(IFERROR((S108-Competencias!R108)/S108,"")=100%,"",IFERROR((S108-Competencias!R108)/S108,""))</f>
        <v/>
      </c>
      <c r="AG108" s="460" t="str">
        <f>IF(IFERROR((S108-Competencias!S108)/S108,"")=100%,"",IFERROR((S108-Competencias!S108)/S108,""))</f>
        <v/>
      </c>
      <c r="AH108" s="721" t="str">
        <f>IF(IFERROR((S108-Competencias!T108)/S108,"")=100%,"",IFERROR((S108-Competencias!T108)/S108,""))</f>
        <v/>
      </c>
      <c r="AJ108" s="968">
        <v>911</v>
      </c>
      <c r="AK108" s="492" t="s">
        <v>96</v>
      </c>
      <c r="AL108" s="911">
        <f t="shared" ref="AL108:AL139" si="24">D108*(1-AP108)</f>
        <v>22275.249230769234</v>
      </c>
      <c r="AM108" s="462">
        <f>IF(AL108=0,"",(AL108-'Listas anteriores May.'!R103)/AL108)</f>
        <v>1</v>
      </c>
      <c r="AN108" s="1166">
        <f>IF(AL108=0,"",IF(ISERROR('L41.old'!AV102),"",(AL108-'L41.old'!AV102)/AL108))</f>
        <v>0.35915419611639338</v>
      </c>
      <c r="AO108" s="1164" t="str">
        <f>IF(AL108=0,"",IF(ISERROR('L40.old'!AG101),"",(AL108-'L40.old'!AG101)/AL108))</f>
        <v/>
      </c>
      <c r="AP108" s="1168">
        <v>0.15</v>
      </c>
      <c r="AQ108" s="460">
        <f>IF(IFERROR((AL108-Competencias!U108)/AL108,"")=100%,"",IFERROR((AL108-Competencias!U108)/AL108,""))</f>
        <v>0.34187043888380569</v>
      </c>
      <c r="AR108" s="721" t="str">
        <f>IF(IFERROR((AL108-Competencias!V108)/AL108,"")=100%,"",IFERROR((AL108-Competencias!V108)/AL108,""))</f>
        <v/>
      </c>
      <c r="AT108" s="968">
        <v>911</v>
      </c>
      <c r="AU108" s="36" t="s">
        <v>96</v>
      </c>
      <c r="AV108" s="161">
        <v>16500</v>
      </c>
      <c r="AW108" s="161">
        <f>'L41.old'!AV102</f>
        <v>14275</v>
      </c>
      <c r="AX108" s="1452">
        <f t="shared" si="14"/>
        <v>0.13484848484848486</v>
      </c>
      <c r="AY108" s="1235"/>
    </row>
    <row r="109" spans="1:51" x14ac:dyDescent="0.25">
      <c r="A109" s="852" t="s">
        <v>95</v>
      </c>
      <c r="B109" s="1466">
        <v>912</v>
      </c>
      <c r="C109" s="971" t="s">
        <v>97</v>
      </c>
      <c r="D109" s="933">
        <f t="shared" si="21"/>
        <v>22712.940465180996</v>
      </c>
      <c r="E109" s="1132">
        <v>25097.799214024999</v>
      </c>
      <c r="F109" s="966"/>
      <c r="G109" s="1248" t="e">
        <f>(E109-'Listas anteriores R'!E105)/'Listas anteriores R'!E105</f>
        <v>#DIV/0!</v>
      </c>
      <c r="H109" s="849">
        <f>IFERROR((D109-'L41.old'!AV103)/D109,"")</f>
        <v>0.51767583696201525</v>
      </c>
      <c r="I109" s="849" t="str">
        <f>IFERROR((D109-'L40.old'!AG102)/D109,"")</f>
        <v/>
      </c>
      <c r="J109" s="849" t="str">
        <f>IF(IFERROR((E109-Competencias!E109)/E109,"")=100%,"",IFERROR((E109-Competencias!E109)/E109,""))</f>
        <v/>
      </c>
      <c r="K109" s="842" t="str">
        <f>IF(IFERROR((E109-Competencias!F109)/E109,"")=100%,"",IFERROR((E109-Competencias!F109)/E109,""))</f>
        <v/>
      </c>
      <c r="L109" s="842" t="str">
        <f>IF(IFERROR((E109-Competencias!G109)/E109,"")=100%,"",IFERROR((E109-Competencias!G109)/E109,""))</f>
        <v/>
      </c>
      <c r="M109" s="850" t="str">
        <f>IF(IFERROR((E109-Competencias!H109)/E109,"")=100%,"",IFERROR((E109-Competencias!H109)/E109,""))</f>
        <v/>
      </c>
      <c r="N109" s="851" t="str">
        <f>IF(IFERROR((E109-Competencias!I109)/E109,"")=100%,"",IFERROR((E109-Competencias!I109)/E109,""))</f>
        <v/>
      </c>
      <c r="O109" s="814"/>
      <c r="P109" s="972">
        <v>912</v>
      </c>
      <c r="Q109" s="973" t="s">
        <v>97</v>
      </c>
      <c r="R109" s="947">
        <f t="shared" si="22"/>
        <v>19305.999395403847</v>
      </c>
      <c r="S109" s="871">
        <f t="shared" si="23"/>
        <v>21333.129331921249</v>
      </c>
      <c r="T109" s="1308"/>
      <c r="U109" s="1308"/>
      <c r="V109" s="804"/>
      <c r="W109" s="462" t="e">
        <f>(S109-'Listas anteriores CML'!E105)/'Listas anteriores CML'!E105</f>
        <v>#DIV/0!</v>
      </c>
      <c r="X109" s="460" t="str">
        <f>IF(IFERROR((S109-Competencias!J109)/S109,"")=100%,"",IFERROR((S109-Competencias!J109)/S109,""))</f>
        <v/>
      </c>
      <c r="Y109" s="460" t="str">
        <f>IF(IFERROR((S109-Competencias!K109)/S109,"")=100%,"",IFERROR((S109-Competencias!K109)/S109,""))</f>
        <v/>
      </c>
      <c r="Z109" s="460" t="str">
        <f>IF(IFERROR((S109-Competencias!L109)/S109,"")=100%,"",IFERROR((S109-Competencias!L109)/S109,""))</f>
        <v/>
      </c>
      <c r="AA109" s="460" t="str">
        <f>IF(IFERROR((S109-Competencias!M109)/S109,"")=100%,"",IFERROR((S109-Competencias!M109)/S109,""))</f>
        <v/>
      </c>
      <c r="AB109" s="460" t="str">
        <f>IF(IFERROR((S109-Competencias!N109)/S109,"")=100%,"",IFERROR((S109-Competencias!N109)/S109,""))</f>
        <v/>
      </c>
      <c r="AC109" s="460" t="str">
        <f>IF(IFERROR((S109-Competencias!O109)/S109,"")=100%,"",IFERROR((S109-Competencias!O109)/S109,""))</f>
        <v/>
      </c>
      <c r="AD109" s="460" t="str">
        <f>IF(IFERROR((S109-Competencias!P109)/S109,"")=100%,"",IFERROR((S109-Competencias!P109)/S109,""))</f>
        <v/>
      </c>
      <c r="AE109" s="460" t="str">
        <f>IF(IFERROR((S109-Competencias!Q109)/S109,"")=100%,"",IFERROR((S109-Competencias!Q109)/S109,""))</f>
        <v/>
      </c>
      <c r="AF109" s="460" t="str">
        <f>IF(IFERROR((S109-Competencias!R109)/S109,"")=100%,"",IFERROR((S109-Competencias!R109)/S109,""))</f>
        <v/>
      </c>
      <c r="AG109" s="460" t="str">
        <f>IF(IFERROR((S109-Competencias!S109)/S109,"")=100%,"",IFERROR((S109-Competencias!S109)/S109,""))</f>
        <v/>
      </c>
      <c r="AH109" s="721" t="str">
        <f>IF(IFERROR((S109-Competencias!T109)/S109,"")=100%,"",IFERROR((S109-Competencias!T109)/S109,""))</f>
        <v/>
      </c>
      <c r="AJ109" s="968">
        <v>912</v>
      </c>
      <c r="AK109" s="492" t="s">
        <v>97</v>
      </c>
      <c r="AL109" s="911">
        <f t="shared" si="24"/>
        <v>20441.646418662898</v>
      </c>
      <c r="AM109" s="462">
        <f>IF(AL109=0,"",(AL109-'Listas anteriores May.'!R104)/AL109)</f>
        <v>1</v>
      </c>
      <c r="AN109" s="1166">
        <f>IF(AL109=0,"",IF(ISERROR('L41.old'!AV103),"",(AL109-'L41.old'!AV103)/AL109))</f>
        <v>0.46408426329112812</v>
      </c>
      <c r="AO109" s="1164" t="str">
        <f>IF(AL109=0,"",IF(ISERROR('L40.old'!AG102),"",(AL109-'L40.old'!AG102)/AL109))</f>
        <v/>
      </c>
      <c r="AP109" s="1168">
        <v>0.10000000000000002</v>
      </c>
      <c r="AQ109" s="460" t="str">
        <f>IF(IFERROR((AL109-Competencias!U109)/AL109,"")=100%,"",IFERROR((AL109-Competencias!U109)/AL109,""))</f>
        <v/>
      </c>
      <c r="AR109" s="721" t="str">
        <f>IF(IFERROR((AL109-Competencias!V109)/AL109,"")=100%,"",IFERROR((AL109-Competencias!V109)/AL109,""))</f>
        <v/>
      </c>
      <c r="AT109" s="968">
        <v>912</v>
      </c>
      <c r="AU109" s="36" t="s">
        <v>97</v>
      </c>
      <c r="AV109" s="161">
        <v>13000</v>
      </c>
      <c r="AW109" s="161">
        <f>'L41.old'!AV103</f>
        <v>10955</v>
      </c>
      <c r="AX109" s="1452">
        <f t="shared" si="14"/>
        <v>0.15730769230769232</v>
      </c>
      <c r="AY109" s="1235"/>
    </row>
    <row r="110" spans="1:51" x14ac:dyDescent="0.25">
      <c r="A110" s="852" t="s">
        <v>95</v>
      </c>
      <c r="B110" s="17">
        <v>913</v>
      </c>
      <c r="C110" s="974" t="s">
        <v>98</v>
      </c>
      <c r="D110" s="933">
        <f t="shared" si="21"/>
        <v>26665.391110520366</v>
      </c>
      <c r="E110" s="1132">
        <v>29465.257177125004</v>
      </c>
      <c r="F110" s="966"/>
      <c r="G110" s="1248" t="e">
        <f>(E110-'Listas anteriores R'!E106)/'Listas anteriores R'!E106</f>
        <v>#DIV/0!</v>
      </c>
      <c r="H110" s="849">
        <f>IFERROR((D110-'L41.old'!AV104)/D110,"")</f>
        <v>0.46466189298202165</v>
      </c>
      <c r="I110" s="849" t="str">
        <f>IFERROR((D110-'L40.old'!AG103)/D110,"")</f>
        <v/>
      </c>
      <c r="J110" s="849" t="str">
        <f>IF(IFERROR((E110-Competencias!E110)/E110,"")=100%,"",IFERROR((E110-Competencias!E110)/E110,""))</f>
        <v/>
      </c>
      <c r="K110" s="842" t="str">
        <f>IF(IFERROR((E110-Competencias!F110)/E110,"")=100%,"",IFERROR((E110-Competencias!F110)/E110,""))</f>
        <v/>
      </c>
      <c r="L110" s="842" t="str">
        <f>IF(IFERROR((E110-Competencias!G110)/E110,"")=100%,"",IFERROR((E110-Competencias!G110)/E110,""))</f>
        <v/>
      </c>
      <c r="M110" s="850" t="str">
        <f>IF(IFERROR((E110-Competencias!H110)/E110,"")=100%,"",IFERROR((E110-Competencias!H110)/E110,""))</f>
        <v/>
      </c>
      <c r="N110" s="851" t="str">
        <f>IF(IFERROR((E110-Competencias!I110)/E110,"")=100%,"",IFERROR((E110-Competencias!I110)/E110,""))</f>
        <v/>
      </c>
      <c r="O110" s="814"/>
      <c r="P110" s="975">
        <v>913</v>
      </c>
      <c r="Q110" s="976" t="s">
        <v>98</v>
      </c>
      <c r="R110" s="947">
        <f t="shared" si="22"/>
        <v>22665.582443942312</v>
      </c>
      <c r="S110" s="871">
        <f t="shared" si="23"/>
        <v>25045.468600556254</v>
      </c>
      <c r="T110" s="1308"/>
      <c r="U110" s="1308"/>
      <c r="V110" s="804"/>
      <c r="W110" s="462" t="e">
        <f>(S110-'Listas anteriores CML'!E106)/'Listas anteriores CML'!E106</f>
        <v>#DIV/0!</v>
      </c>
      <c r="X110" s="460" t="str">
        <f>IF(IFERROR((S110-Competencias!J110)/S110,"")=100%,"",IFERROR((S110-Competencias!J110)/S110,""))</f>
        <v/>
      </c>
      <c r="Y110" s="460" t="str">
        <f>IF(IFERROR((S110-Competencias!K110)/S110,"")=100%,"",IFERROR((S110-Competencias!K110)/S110,""))</f>
        <v/>
      </c>
      <c r="Z110" s="460" t="str">
        <f>IF(IFERROR((S110-Competencias!L110)/S110,"")=100%,"",IFERROR((S110-Competencias!L110)/S110,""))</f>
        <v/>
      </c>
      <c r="AA110" s="460" t="str">
        <f>IF(IFERROR((S110-Competencias!M110)/S110,"")=100%,"",IFERROR((S110-Competencias!M110)/S110,""))</f>
        <v/>
      </c>
      <c r="AB110" s="460" t="str">
        <f>IF(IFERROR((S110-Competencias!N110)/S110,"")=100%,"",IFERROR((S110-Competencias!N110)/S110,""))</f>
        <v/>
      </c>
      <c r="AC110" s="460" t="str">
        <f>IF(IFERROR((S110-Competencias!O110)/S110,"")=100%,"",IFERROR((S110-Competencias!O110)/S110,""))</f>
        <v/>
      </c>
      <c r="AD110" s="460" t="str">
        <f>IF(IFERROR((S110-Competencias!P110)/S110,"")=100%,"",IFERROR((S110-Competencias!P110)/S110,""))</f>
        <v/>
      </c>
      <c r="AE110" s="460" t="str">
        <f>IF(IFERROR((S110-Competencias!Q110)/S110,"")=100%,"",IFERROR((S110-Competencias!Q110)/S110,""))</f>
        <v/>
      </c>
      <c r="AF110" s="460" t="str">
        <f>IF(IFERROR((S110-Competencias!R110)/S110,"")=100%,"",IFERROR((S110-Competencias!R110)/S110,""))</f>
        <v/>
      </c>
      <c r="AG110" s="460" t="str">
        <f>IF(IFERROR((S110-Competencias!S110)/S110,"")=100%,"",IFERROR((S110-Competencias!S110)/S110,""))</f>
        <v/>
      </c>
      <c r="AH110" s="721" t="str">
        <f>IF(IFERROR((S110-Competencias!T110)/S110,"")=100%,"",IFERROR((S110-Competencias!T110)/S110,""))</f>
        <v/>
      </c>
      <c r="AJ110" s="968">
        <v>913</v>
      </c>
      <c r="AK110" s="492" t="s">
        <v>98</v>
      </c>
      <c r="AL110" s="911">
        <f t="shared" si="24"/>
        <v>23998.85199946833</v>
      </c>
      <c r="AM110" s="462">
        <f>IF(AL110=0,"",(AL110-'Listas anteriores May.'!R105)/AL110)</f>
        <v>1</v>
      </c>
      <c r="AN110" s="1166">
        <f>IF(AL110=0,"",IF(ISERROR('L41.old'!AV104),"",(AL110-'L41.old'!AV104)/AL110))</f>
        <v>0.40517988109113517</v>
      </c>
      <c r="AO110" s="1164" t="str">
        <f>IF(AL110=0,"",IF(ISERROR('L40.old'!AG103),"",(AL110-'L40.old'!AG103)/AL110))</f>
        <v/>
      </c>
      <c r="AP110" s="1168">
        <v>9.9999999999999936E-2</v>
      </c>
      <c r="AQ110" s="460" t="str">
        <f>IF(IFERROR((AL110-Competencias!U110)/AL110,"")=100%,"",IFERROR((AL110-Competencias!U110)/AL110,""))</f>
        <v/>
      </c>
      <c r="AR110" s="721" t="str">
        <f>IF(IFERROR((AL110-Competencias!V110)/AL110,"")=100%,"",IFERROR((AL110-Competencias!V110)/AL110,""))</f>
        <v/>
      </c>
      <c r="AT110" s="968">
        <v>913</v>
      </c>
      <c r="AU110" s="36" t="s">
        <v>98</v>
      </c>
      <c r="AV110" s="1361">
        <v>16500</v>
      </c>
      <c r="AW110" s="161">
        <f>'L41.old'!AV104</f>
        <v>14275</v>
      </c>
      <c r="AX110" s="1452">
        <f t="shared" si="14"/>
        <v>0.13484848484848486</v>
      </c>
      <c r="AY110" s="1235"/>
    </row>
    <row r="111" spans="1:51" x14ac:dyDescent="0.25">
      <c r="A111" s="852" t="s">
        <v>95</v>
      </c>
      <c r="B111" s="17">
        <v>914</v>
      </c>
      <c r="C111" s="974" t="s">
        <v>99</v>
      </c>
      <c r="D111" s="933">
        <f t="shared" si="21"/>
        <v>23360.742081447966</v>
      </c>
      <c r="E111" s="1132">
        <v>25813.620000000003</v>
      </c>
      <c r="F111" s="966"/>
      <c r="G111" s="1248" t="e">
        <f>(E111-'Listas anteriores R'!E107)/'Listas anteriores R'!E107</f>
        <v>#DIV/0!</v>
      </c>
      <c r="H111" s="849">
        <f>IFERROR((D111-'L41.old'!AV105)/D111,"")</f>
        <v>0.436301151390665</v>
      </c>
      <c r="I111" s="849" t="str">
        <f>IFERROR((D111-'L40.old'!AG104)/D111,"")</f>
        <v/>
      </c>
      <c r="J111" s="849" t="str">
        <f>IF(IFERROR((E111-Competencias!E111)/E111,"")=100%,"",IFERROR((E111-Competencias!E111)/E111,""))</f>
        <v/>
      </c>
      <c r="K111" s="842" t="str">
        <f>IF(IFERROR((E111-Competencias!F111)/E111,"")=100%,"",IFERROR((E111-Competencias!F111)/E111,""))</f>
        <v/>
      </c>
      <c r="L111" s="842" t="str">
        <f>IF(IFERROR((E111-Competencias!G111)/E111,"")=100%,"",IFERROR((E111-Competencias!G111)/E111,""))</f>
        <v/>
      </c>
      <c r="M111" s="850" t="str">
        <f>IF(IFERROR((E111-Competencias!H111)/E111,"")=100%,"",IFERROR((E111-Competencias!H111)/E111,""))</f>
        <v/>
      </c>
      <c r="N111" s="851" t="str">
        <f>IF(IFERROR((E111-Competencias!I111)/E111,"")=100%,"",IFERROR((E111-Competencias!I111)/E111,""))</f>
        <v/>
      </c>
      <c r="O111" s="814"/>
      <c r="P111" s="975">
        <v>914</v>
      </c>
      <c r="Q111" s="976" t="s">
        <v>99</v>
      </c>
      <c r="R111" s="947">
        <f t="shared" si="22"/>
        <v>19856.630769230771</v>
      </c>
      <c r="S111" s="871">
        <f t="shared" si="23"/>
        <v>21941.577000000001</v>
      </c>
      <c r="T111" s="1308"/>
      <c r="U111" s="1308"/>
      <c r="V111" s="804"/>
      <c r="W111" s="462" t="e">
        <f>(S111-'Listas anteriores CML'!E107)/'Listas anteriores CML'!E107</f>
        <v>#DIV/0!</v>
      </c>
      <c r="X111" s="460" t="str">
        <f>IF(IFERROR((S111-Competencias!J111)/S111,"")=100%,"",IFERROR((S111-Competencias!J111)/S111,""))</f>
        <v/>
      </c>
      <c r="Y111" s="460" t="str">
        <f>IF(IFERROR((S111-Competencias!K111)/S111,"")=100%,"",IFERROR((S111-Competencias!K111)/S111,""))</f>
        <v/>
      </c>
      <c r="Z111" s="460" t="str">
        <f>IF(IFERROR((S111-Competencias!L111)/S111,"")=100%,"",IFERROR((S111-Competencias!L111)/S111,""))</f>
        <v/>
      </c>
      <c r="AA111" s="460" t="str">
        <f>IF(IFERROR((S111-Competencias!M111)/S111,"")=100%,"",IFERROR((S111-Competencias!M111)/S111,""))</f>
        <v/>
      </c>
      <c r="AB111" s="460" t="str">
        <f>IF(IFERROR((S111-Competencias!N111)/S111,"")=100%,"",IFERROR((S111-Competencias!N111)/S111,""))</f>
        <v/>
      </c>
      <c r="AC111" s="460" t="str">
        <f>IF(IFERROR((S111-Competencias!O111)/S111,"")=100%,"",IFERROR((S111-Competencias!O111)/S111,""))</f>
        <v/>
      </c>
      <c r="AD111" s="460" t="str">
        <f>IF(IFERROR((S111-Competencias!P111)/S111,"")=100%,"",IFERROR((S111-Competencias!P111)/S111,""))</f>
        <v/>
      </c>
      <c r="AE111" s="460" t="str">
        <f>IF(IFERROR((S111-Competencias!Q111)/S111,"")=100%,"",IFERROR((S111-Competencias!Q111)/S111,""))</f>
        <v/>
      </c>
      <c r="AF111" s="460" t="str">
        <f>IF(IFERROR((S111-Competencias!R111)/S111,"")=100%,"",IFERROR((S111-Competencias!R111)/S111,""))</f>
        <v/>
      </c>
      <c r="AG111" s="460" t="str">
        <f>IF(IFERROR((S111-Competencias!S111)/S111,"")=100%,"",IFERROR((S111-Competencias!S111)/S111,""))</f>
        <v/>
      </c>
      <c r="AH111" s="721" t="str">
        <f>IF(IFERROR((S111-Competencias!T111)/S111,"")=100%,"",IFERROR((S111-Competencias!T111)/S111,""))</f>
        <v/>
      </c>
      <c r="AJ111" s="968">
        <v>914</v>
      </c>
      <c r="AK111" s="492" t="s">
        <v>99</v>
      </c>
      <c r="AL111" s="911">
        <f t="shared" si="24"/>
        <v>21024.667873303169</v>
      </c>
      <c r="AM111" s="462">
        <f>IF(AL111=0,"",(AL111-'Listas anteriores May.'!R106)/AL111)</f>
        <v>1</v>
      </c>
      <c r="AN111" s="1166">
        <f>IF(AL111=0,"",IF(ISERROR('L41.old'!AV105),"",(AL111-'L41.old'!AV105)/AL111))</f>
        <v>0.37366794598962771</v>
      </c>
      <c r="AO111" s="1164" t="str">
        <f>IF(AL111=0,"",IF(ISERROR('L40.old'!AG104),"",(AL111-'L40.old'!AG104)/AL111))</f>
        <v/>
      </c>
      <c r="AP111" s="1168">
        <v>0.10000000000000003</v>
      </c>
      <c r="AQ111" s="460">
        <f>IF(IFERROR((AL111-Competencias!U111)/AL111,"")=100%,"",IFERROR((AL111-Competencias!U111)/AL111,""))</f>
        <v>0.27466155033230094</v>
      </c>
      <c r="AR111" s="721" t="str">
        <f>IF(IFERROR((AL111-Competencias!V111)/AL111,"")=100%,"",IFERROR((AL111-Competencias!V111)/AL111,""))</f>
        <v/>
      </c>
      <c r="AT111" s="968">
        <v>914</v>
      </c>
      <c r="AU111" s="36" t="s">
        <v>99</v>
      </c>
      <c r="AV111" s="161">
        <v>15000</v>
      </c>
      <c r="AW111" s="161">
        <f>'L41.old'!AV105</f>
        <v>13168.423413971859</v>
      </c>
      <c r="AX111" s="1452">
        <f t="shared" si="14"/>
        <v>0.12210510573520938</v>
      </c>
      <c r="AY111" s="1235"/>
    </row>
    <row r="112" spans="1:51" x14ac:dyDescent="0.25">
      <c r="A112" s="852" t="s">
        <v>95</v>
      </c>
      <c r="B112" s="17">
        <v>915</v>
      </c>
      <c r="C112" s="974" t="s">
        <v>100</v>
      </c>
      <c r="D112" s="933">
        <f t="shared" si="21"/>
        <v>28586.606334841628</v>
      </c>
      <c r="E112" s="1132">
        <v>31588.199999999997</v>
      </c>
      <c r="F112" s="966"/>
      <c r="G112" s="1248" t="e">
        <f>(E112-'Listas anteriores R'!E108)/'Listas anteriores R'!E108</f>
        <v>#DIV/0!</v>
      </c>
      <c r="H112" s="849">
        <f>IFERROR((D112-'L41.old'!AV106)/D112,"")</f>
        <v>0.46195082340874122</v>
      </c>
      <c r="I112" s="849" t="str">
        <f>IFERROR((D112-'L40.old'!AG105)/D112,"")</f>
        <v/>
      </c>
      <c r="J112" s="849" t="str">
        <f>IF(IFERROR((E112-Competencias!E112)/E112,"")=100%,"",IFERROR((E112-Competencias!E112)/E112,""))</f>
        <v/>
      </c>
      <c r="K112" s="842" t="str">
        <f>IF(IFERROR((E112-Competencias!F112)/E112,"")=100%,"",IFERROR((E112-Competencias!F112)/E112,""))</f>
        <v/>
      </c>
      <c r="L112" s="842" t="str">
        <f>IF(IFERROR((E112-Competencias!G112)/E112,"")=100%,"",IFERROR((E112-Competencias!G112)/E112,""))</f>
        <v/>
      </c>
      <c r="M112" s="850" t="str">
        <f>IF(IFERROR((E112-Competencias!H112)/E112,"")=100%,"",IFERROR((E112-Competencias!H112)/E112,""))</f>
        <v/>
      </c>
      <c r="N112" s="851" t="str">
        <f>IF(IFERROR((E112-Competencias!I112)/E112,"")=100%,"",IFERROR((E112-Competencias!I112)/E112,""))</f>
        <v/>
      </c>
      <c r="O112" s="814"/>
      <c r="P112" s="975">
        <v>915</v>
      </c>
      <c r="Q112" s="976" t="s">
        <v>100</v>
      </c>
      <c r="R112" s="947">
        <f t="shared" si="22"/>
        <v>24298.615384615383</v>
      </c>
      <c r="S112" s="871">
        <f t="shared" si="23"/>
        <v>26849.969999999998</v>
      </c>
      <c r="T112" s="1308"/>
      <c r="U112" s="1308"/>
      <c r="V112" s="804"/>
      <c r="W112" s="462" t="e">
        <f>(S112-'Listas anteriores CML'!E108)/'Listas anteriores CML'!E108</f>
        <v>#DIV/0!</v>
      </c>
      <c r="X112" s="460" t="str">
        <f>IF(IFERROR((S112-Competencias!J112)/S112,"")=100%,"",IFERROR((S112-Competencias!J112)/S112,""))</f>
        <v/>
      </c>
      <c r="Y112" s="460" t="str">
        <f>IF(IFERROR((S112-Competencias!K112)/S112,"")=100%,"",IFERROR((S112-Competencias!K112)/S112,""))</f>
        <v/>
      </c>
      <c r="Z112" s="460" t="str">
        <f>IF(IFERROR((S112-Competencias!L112)/S112,"")=100%,"",IFERROR((S112-Competencias!L112)/S112,""))</f>
        <v/>
      </c>
      <c r="AA112" s="460" t="str">
        <f>IF(IFERROR((S112-Competencias!M112)/S112,"")=100%,"",IFERROR((S112-Competencias!M112)/S112,""))</f>
        <v/>
      </c>
      <c r="AB112" s="460" t="str">
        <f>IF(IFERROR((S112-Competencias!N112)/S112,"")=100%,"",IFERROR((S112-Competencias!N112)/S112,""))</f>
        <v/>
      </c>
      <c r="AC112" s="460" t="str">
        <f>IF(IFERROR((S112-Competencias!O112)/S112,"")=100%,"",IFERROR((S112-Competencias!O112)/S112,""))</f>
        <v/>
      </c>
      <c r="AD112" s="460" t="str">
        <f>IF(IFERROR((S112-Competencias!P112)/S112,"")=100%,"",IFERROR((S112-Competencias!P112)/S112,""))</f>
        <v/>
      </c>
      <c r="AE112" s="460" t="str">
        <f>IF(IFERROR((S112-Competencias!Q112)/S112,"")=100%,"",IFERROR((S112-Competencias!Q112)/S112,""))</f>
        <v/>
      </c>
      <c r="AF112" s="460" t="str">
        <f>IF(IFERROR((S112-Competencias!R112)/S112,"")=100%,"",IFERROR((S112-Competencias!R112)/S112,""))</f>
        <v/>
      </c>
      <c r="AG112" s="460" t="str">
        <f>IF(IFERROR((S112-Competencias!S112)/S112,"")=100%,"",IFERROR((S112-Competencias!S112)/S112,""))</f>
        <v/>
      </c>
      <c r="AH112" s="721" t="str">
        <f>IF(IFERROR((S112-Competencias!T112)/S112,"")=100%,"",IFERROR((S112-Competencias!T112)/S112,""))</f>
        <v/>
      </c>
      <c r="AJ112" s="968">
        <v>915</v>
      </c>
      <c r="AK112" s="492" t="s">
        <v>100</v>
      </c>
      <c r="AL112" s="911">
        <f t="shared" si="24"/>
        <v>25727.945701357465</v>
      </c>
      <c r="AM112" s="462">
        <f>IF(AL112=0,"",(AL112-'Listas anteriores May.'!R107)/AL112)</f>
        <v>1</v>
      </c>
      <c r="AN112" s="1166">
        <f>IF(AL112=0,"",IF(ISERROR('L41.old'!AV106),"",(AL112-'L41.old'!AV106)/AL112))</f>
        <v>0.402167581565268</v>
      </c>
      <c r="AO112" s="1164" t="str">
        <f>IF(AL112=0,"",IF(ISERROR('L40.old'!AG105),"",(AL112-'L40.old'!AG105)/AL112))</f>
        <v/>
      </c>
      <c r="AP112" s="1168">
        <v>9.9999999999999964E-2</v>
      </c>
      <c r="AQ112" s="460">
        <f>IF(IFERROR((AL112-Competencias!U112)/AL112,"")=100%,"",IFERROR((AL112-Competencias!U112)/AL112,""))</f>
        <v>0.43252367796976221</v>
      </c>
      <c r="AR112" s="721" t="str">
        <f>IF(IFERROR((AL112-Competencias!V112)/AL112,"")=100%,"",IFERROR((AL112-Competencias!V112)/AL112,""))</f>
        <v/>
      </c>
      <c r="AT112" s="968">
        <v>915</v>
      </c>
      <c r="AU112" s="36" t="s">
        <v>100</v>
      </c>
      <c r="AV112" s="161">
        <v>18000</v>
      </c>
      <c r="AW112" s="161">
        <f>'L41.old'!AV106</f>
        <v>15381</v>
      </c>
      <c r="AX112" s="1452">
        <f t="shared" si="14"/>
        <v>0.14549999999999999</v>
      </c>
      <c r="AY112" s="1235"/>
    </row>
    <row r="113" spans="1:51" x14ac:dyDescent="0.25">
      <c r="A113" s="852" t="s">
        <v>95</v>
      </c>
      <c r="B113" s="17">
        <v>916</v>
      </c>
      <c r="C113" s="974" t="s">
        <v>101</v>
      </c>
      <c r="D113" s="933">
        <f t="shared" si="21"/>
        <v>28036.75408191856</v>
      </c>
      <c r="E113" s="1132">
        <v>30980.613260520007</v>
      </c>
      <c r="F113" s="966"/>
      <c r="G113" s="1248" t="e">
        <f>(E113-'Listas anteriores R'!E109)/'Listas anteriores R'!E109</f>
        <v>#DIV/0!</v>
      </c>
      <c r="H113" s="849">
        <f>IFERROR((D113-'L41.old'!AV107)/D113,"")</f>
        <v>0.43930370331496399</v>
      </c>
      <c r="I113" s="849" t="str">
        <f>IFERROR((D113-'L40.old'!AG106)/D113,"")</f>
        <v/>
      </c>
      <c r="J113" s="849" t="str">
        <f>IF(IFERROR((E113-Competencias!E113)/E113,"")=100%,"",IFERROR((E113-Competencias!E113)/E113,""))</f>
        <v/>
      </c>
      <c r="K113" s="842" t="str">
        <f>IF(IFERROR((E113-Competencias!F113)/E113,"")=100%,"",IFERROR((E113-Competencias!F113)/E113,""))</f>
        <v/>
      </c>
      <c r="L113" s="842" t="str">
        <f>IF(IFERROR((E113-Competencias!G113)/E113,"")=100%,"",IFERROR((E113-Competencias!G113)/E113,""))</f>
        <v/>
      </c>
      <c r="M113" s="850" t="str">
        <f>IF(IFERROR((E113-Competencias!H113)/E113,"")=100%,"",IFERROR((E113-Competencias!H113)/E113,""))</f>
        <v/>
      </c>
      <c r="N113" s="851" t="str">
        <f>IF(IFERROR((E113-Competencias!I113)/E113,"")=100%,"",IFERROR((E113-Competencias!I113)/E113,""))</f>
        <v/>
      </c>
      <c r="O113" s="814"/>
      <c r="P113" s="975">
        <v>916</v>
      </c>
      <c r="Q113" s="976" t="s">
        <v>101</v>
      </c>
      <c r="R113" s="947">
        <f t="shared" si="22"/>
        <v>23831.240969630773</v>
      </c>
      <c r="S113" s="871">
        <f t="shared" si="23"/>
        <v>26333.521271442005</v>
      </c>
      <c r="T113" s="1308"/>
      <c r="U113" s="1308"/>
      <c r="V113" s="804"/>
      <c r="W113" s="462" t="e">
        <f>(S113-'Listas anteriores CML'!E109)/'Listas anteriores CML'!E109</f>
        <v>#DIV/0!</v>
      </c>
      <c r="X113" s="460" t="str">
        <f>IF(IFERROR((S113-Competencias!J113)/S113,"")=100%,"",IFERROR((S113-Competencias!J113)/S113,""))</f>
        <v/>
      </c>
      <c r="Y113" s="460" t="str">
        <f>IF(IFERROR((S113-Competencias!K113)/S113,"")=100%,"",IFERROR((S113-Competencias!K113)/S113,""))</f>
        <v/>
      </c>
      <c r="Z113" s="460" t="str">
        <f>IF(IFERROR((S113-Competencias!L113)/S113,"")=100%,"",IFERROR((S113-Competencias!L113)/S113,""))</f>
        <v/>
      </c>
      <c r="AA113" s="460" t="str">
        <f>IF(IFERROR((S113-Competencias!M113)/S113,"")=100%,"",IFERROR((S113-Competencias!M113)/S113,""))</f>
        <v/>
      </c>
      <c r="AB113" s="460" t="str">
        <f>IF(IFERROR((S113-Competencias!N113)/S113,"")=100%,"",IFERROR((S113-Competencias!N113)/S113,""))</f>
        <v/>
      </c>
      <c r="AC113" s="460" t="str">
        <f>IF(IFERROR((S113-Competencias!O113)/S113,"")=100%,"",IFERROR((S113-Competencias!O113)/S113,""))</f>
        <v/>
      </c>
      <c r="AD113" s="460" t="str">
        <f>IF(IFERROR((S113-Competencias!P113)/S113,"")=100%,"",IFERROR((S113-Competencias!P113)/S113,""))</f>
        <v/>
      </c>
      <c r="AE113" s="460" t="str">
        <f>IF(IFERROR((S113-Competencias!Q113)/S113,"")=100%,"",IFERROR((S113-Competencias!Q113)/S113,""))</f>
        <v/>
      </c>
      <c r="AF113" s="460" t="str">
        <f>IF(IFERROR((S113-Competencias!R113)/S113,"")=100%,"",IFERROR((S113-Competencias!R113)/S113,""))</f>
        <v/>
      </c>
      <c r="AG113" s="460" t="str">
        <f>IF(IFERROR((S113-Competencias!S113)/S113,"")=100%,"",IFERROR((S113-Competencias!S113)/S113,""))</f>
        <v/>
      </c>
      <c r="AH113" s="721" t="str">
        <f>IF(IFERROR((S113-Competencias!T113)/S113,"")=100%,"",IFERROR((S113-Competencias!T113)/S113,""))</f>
        <v/>
      </c>
      <c r="AJ113" s="968">
        <v>916</v>
      </c>
      <c r="AK113" s="492" t="s">
        <v>101</v>
      </c>
      <c r="AL113" s="911">
        <f t="shared" si="24"/>
        <v>25233.078673726704</v>
      </c>
      <c r="AM113" s="462">
        <f>IF(AL113=0,"",(AL113-'Listas anteriores May.'!R108)/AL113)</f>
        <v>1</v>
      </c>
      <c r="AN113" s="1166">
        <f>IF(AL113=0,"",IF(ISERROR('L41.old'!AV107),"",(AL113-'L41.old'!AV107)/AL113))</f>
        <v>0.37700411479440449</v>
      </c>
      <c r="AO113" s="1164" t="str">
        <f>IF(AL113=0,"",IF(ISERROR('L40.old'!AG106),"",(AL113-'L40.old'!AG106)/AL113))</f>
        <v/>
      </c>
      <c r="AP113" s="1168">
        <v>9.9999999999999936E-2</v>
      </c>
      <c r="AQ113" s="460">
        <f>IF(IFERROR((AL113-Competencias!U113)/AL113,"")=100%,"",IFERROR((AL113-Competencias!U113)/AL113,""))</f>
        <v>0.36591169841436788</v>
      </c>
      <c r="AR113" s="721" t="str">
        <f>IF(IFERROR((AL113-Competencias!V113)/AL113,"")=100%,"",IFERROR((AL113-Competencias!V113)/AL113,""))</f>
        <v/>
      </c>
      <c r="AT113" s="968">
        <v>916</v>
      </c>
      <c r="AU113" s="36" t="s">
        <v>101</v>
      </c>
      <c r="AV113" s="161">
        <v>18000</v>
      </c>
      <c r="AW113" s="161">
        <f>'L41.old'!AV107</f>
        <v>15720.104184800803</v>
      </c>
      <c r="AX113" s="1452">
        <f t="shared" si="14"/>
        <v>0.12666087862217762</v>
      </c>
      <c r="AY113" s="1235"/>
    </row>
    <row r="114" spans="1:51" x14ac:dyDescent="0.25">
      <c r="A114" s="852" t="s">
        <v>95</v>
      </c>
      <c r="B114" s="17">
        <v>917</v>
      </c>
      <c r="C114" s="974" t="s">
        <v>102</v>
      </c>
      <c r="D114" s="933">
        <f t="shared" si="21"/>
        <v>28036.75408191856</v>
      </c>
      <c r="E114" s="1132">
        <v>30980.613260520007</v>
      </c>
      <c r="F114" s="966"/>
      <c r="G114" s="1248" t="e">
        <f>(E114-'Listas anteriores R'!E110)/'Listas anteriores R'!E110</f>
        <v>#DIV/0!</v>
      </c>
      <c r="H114" s="849">
        <f>IFERROR((D114-'L41.old'!AV108)/D114,"")</f>
        <v>0.43927175185594064</v>
      </c>
      <c r="I114" s="849" t="str">
        <f>IFERROR((D114-'L40.old'!AG107)/D114,"")</f>
        <v/>
      </c>
      <c r="J114" s="849" t="str">
        <f>IF(IFERROR((E114-Competencias!E114)/E114,"")=100%,"",IFERROR((E114-Competencias!E114)/E114,""))</f>
        <v/>
      </c>
      <c r="K114" s="842" t="str">
        <f>IF(IFERROR((E114-Competencias!F114)/E114,"")=100%,"",IFERROR((E114-Competencias!F114)/E114,""))</f>
        <v/>
      </c>
      <c r="L114" s="842" t="str">
        <f>IF(IFERROR((E114-Competencias!G114)/E114,"")=100%,"",IFERROR((E114-Competencias!G114)/E114,""))</f>
        <v/>
      </c>
      <c r="M114" s="850" t="str">
        <f>IF(IFERROR((E114-Competencias!H114)/E114,"")=100%,"",IFERROR((E114-Competencias!H114)/E114,""))</f>
        <v/>
      </c>
      <c r="N114" s="851" t="str">
        <f>IF(IFERROR((E114-Competencias!I114)/E114,"")=100%,"",IFERROR((E114-Competencias!I114)/E114,""))</f>
        <v/>
      </c>
      <c r="O114" s="814"/>
      <c r="P114" s="975">
        <v>917</v>
      </c>
      <c r="Q114" s="976" t="s">
        <v>102</v>
      </c>
      <c r="R114" s="947">
        <f t="shared" si="22"/>
        <v>23831.240969630773</v>
      </c>
      <c r="S114" s="871">
        <f t="shared" si="23"/>
        <v>26333.521271442005</v>
      </c>
      <c r="T114" s="1308"/>
      <c r="U114" s="1308"/>
      <c r="V114" s="804"/>
      <c r="W114" s="462" t="e">
        <f>(S114-'Listas anteriores CML'!E110)/'Listas anteriores CML'!E110</f>
        <v>#DIV/0!</v>
      </c>
      <c r="X114" s="460" t="str">
        <f>IF(IFERROR((S114-Competencias!J114)/S114,"")=100%,"",IFERROR((S114-Competencias!J114)/S114,""))</f>
        <v/>
      </c>
      <c r="Y114" s="460" t="str">
        <f>IF(IFERROR((S114-Competencias!K114)/S114,"")=100%,"",IFERROR((S114-Competencias!K114)/S114,""))</f>
        <v/>
      </c>
      <c r="Z114" s="460" t="str">
        <f>IF(IFERROR((S114-Competencias!L114)/S114,"")=100%,"",IFERROR((S114-Competencias!L114)/S114,""))</f>
        <v/>
      </c>
      <c r="AA114" s="460" t="str">
        <f>IF(IFERROR((S114-Competencias!M114)/S114,"")=100%,"",IFERROR((S114-Competencias!M114)/S114,""))</f>
        <v/>
      </c>
      <c r="AB114" s="460" t="str">
        <f>IF(IFERROR((S114-Competencias!N114)/S114,"")=100%,"",IFERROR((S114-Competencias!N114)/S114,""))</f>
        <v/>
      </c>
      <c r="AC114" s="460" t="str">
        <f>IF(IFERROR((S114-Competencias!O114)/S114,"")=100%,"",IFERROR((S114-Competencias!O114)/S114,""))</f>
        <v/>
      </c>
      <c r="AD114" s="460" t="str">
        <f>IF(IFERROR((S114-Competencias!P114)/S114,"")=100%,"",IFERROR((S114-Competencias!P114)/S114,""))</f>
        <v/>
      </c>
      <c r="AE114" s="460" t="str">
        <f>IF(IFERROR((S114-Competencias!Q114)/S114,"")=100%,"",IFERROR((S114-Competencias!Q114)/S114,""))</f>
        <v/>
      </c>
      <c r="AF114" s="460" t="str">
        <f>IF(IFERROR((S114-Competencias!R114)/S114,"")=100%,"",IFERROR((S114-Competencias!R114)/S114,""))</f>
        <v/>
      </c>
      <c r="AG114" s="460" t="str">
        <f>IF(IFERROR((S114-Competencias!S114)/S114,"")=100%,"",IFERROR((S114-Competencias!S114)/S114,""))</f>
        <v/>
      </c>
      <c r="AH114" s="721" t="str">
        <f>IF(IFERROR((S114-Competencias!T114)/S114,"")=100%,"",IFERROR((S114-Competencias!T114)/S114,""))</f>
        <v/>
      </c>
      <c r="AJ114" s="968">
        <v>917</v>
      </c>
      <c r="AK114" s="492" t="s">
        <v>102</v>
      </c>
      <c r="AL114" s="911">
        <f t="shared" si="24"/>
        <v>25233.078673726704</v>
      </c>
      <c r="AM114" s="462">
        <f>IF(AL114=0,"",(AL114-'Listas anteriores May.'!R109)/AL114)</f>
        <v>1</v>
      </c>
      <c r="AN114" s="1166">
        <f>IF(AL114=0,"",IF(ISERROR('L41.old'!AV108),"",(AL114-'L41.old'!AV108)/AL114))</f>
        <v>0.37696861317326735</v>
      </c>
      <c r="AO114" s="1164" t="str">
        <f>IF(AL114=0,"",IF(ISERROR('L40.old'!AG107),"",(AL114-'L40.old'!AG107)/AL114))</f>
        <v/>
      </c>
      <c r="AP114" s="1168">
        <v>9.9999999999999936E-2</v>
      </c>
      <c r="AQ114" s="460">
        <f>IF(IFERROR((AL114-Competencias!U114)/AL114,"")=100%,"",IFERROR((AL114-Competencias!U114)/AL114,""))</f>
        <v>0.36591169841436788</v>
      </c>
      <c r="AR114" s="721" t="str">
        <f>IF(IFERROR((AL114-Competencias!V114)/AL114,"")=100%,"",IFERROR((AL114-Competencias!V114)/AL114,""))</f>
        <v/>
      </c>
      <c r="AT114" s="968">
        <v>917</v>
      </c>
      <c r="AU114" s="36" t="s">
        <v>102</v>
      </c>
      <c r="AV114" s="161">
        <v>18000</v>
      </c>
      <c r="AW114" s="161">
        <f>'L41.old'!AV108</f>
        <v>15721</v>
      </c>
      <c r="AX114" s="1452">
        <f t="shared" si="14"/>
        <v>0.12661111111111112</v>
      </c>
      <c r="AY114" s="1235"/>
    </row>
    <row r="115" spans="1:51" x14ac:dyDescent="0.25">
      <c r="A115" s="852" t="s">
        <v>95</v>
      </c>
      <c r="B115" s="17">
        <v>918</v>
      </c>
      <c r="C115" s="974" t="s">
        <v>103</v>
      </c>
      <c r="D115" s="933">
        <f t="shared" si="21"/>
        <v>16978.779645882358</v>
      </c>
      <c r="E115" s="1132">
        <v>18761.551508700006</v>
      </c>
      <c r="F115" s="966"/>
      <c r="G115" s="1248" t="e">
        <f>(E115-'Listas anteriores R'!E111)/'Listas anteriores R'!E111</f>
        <v>#DIV/0!</v>
      </c>
      <c r="H115" s="849">
        <f>IFERROR((D115-'L41.old'!AV109)/D115,"")</f>
        <v>0.48512200627327867</v>
      </c>
      <c r="I115" s="849" t="str">
        <f>IFERROR((D115-'L40.old'!AG108)/D115,"")</f>
        <v/>
      </c>
      <c r="J115" s="849" t="str">
        <f>IF(IFERROR((E115-Competencias!E115)/E115,"")=100%,"",IFERROR((E115-Competencias!E115)/E115,""))</f>
        <v/>
      </c>
      <c r="K115" s="842" t="str">
        <f>IF(IFERROR((E115-Competencias!F115)/E115,"")=100%,"",IFERROR((E115-Competencias!F115)/E115,""))</f>
        <v/>
      </c>
      <c r="L115" s="842" t="str">
        <f>IF(IFERROR((E115-Competencias!G115)/E115,"")=100%,"",IFERROR((E115-Competencias!G115)/E115,""))</f>
        <v/>
      </c>
      <c r="M115" s="850" t="str">
        <f>IF(IFERROR((E115-Competencias!H115)/E115,"")=100%,"",IFERROR((E115-Competencias!H115)/E115,""))</f>
        <v/>
      </c>
      <c r="N115" s="851" t="str">
        <f>IF(IFERROR((E115-Competencias!I115)/E115,"")=100%,"",IFERROR((E115-Competencias!I115)/E115,""))</f>
        <v/>
      </c>
      <c r="O115" s="814"/>
      <c r="P115" s="975">
        <v>918</v>
      </c>
      <c r="Q115" s="976" t="s">
        <v>103</v>
      </c>
      <c r="R115" s="947">
        <f t="shared" si="22"/>
        <v>14431.962699000005</v>
      </c>
      <c r="S115" s="871">
        <f t="shared" si="23"/>
        <v>15947.318782395005</v>
      </c>
      <c r="T115" s="1308"/>
      <c r="U115" s="1308"/>
      <c r="V115" s="804"/>
      <c r="W115" s="462" t="e">
        <f>(S115-'Listas anteriores CML'!E111)/'Listas anteriores CML'!E111</f>
        <v>#DIV/0!</v>
      </c>
      <c r="X115" s="460" t="str">
        <f>IF(IFERROR((S115-Competencias!J115)/S115,"")=100%,"",IFERROR((S115-Competencias!J115)/S115,""))</f>
        <v/>
      </c>
      <c r="Y115" s="460" t="str">
        <f>IF(IFERROR((S115-Competencias!K115)/S115,"")=100%,"",IFERROR((S115-Competencias!K115)/S115,""))</f>
        <v/>
      </c>
      <c r="Z115" s="460" t="str">
        <f>IF(IFERROR((S115-Competencias!L115)/S115,"")=100%,"",IFERROR((S115-Competencias!L115)/S115,""))</f>
        <v/>
      </c>
      <c r="AA115" s="460" t="str">
        <f>IF(IFERROR((S115-Competencias!M115)/S115,"")=100%,"",IFERROR((S115-Competencias!M115)/S115,""))</f>
        <v/>
      </c>
      <c r="AB115" s="460" t="str">
        <f>IF(IFERROR((S115-Competencias!N115)/S115,"")=100%,"",IFERROR((S115-Competencias!N115)/S115,""))</f>
        <v/>
      </c>
      <c r="AC115" s="460" t="str">
        <f>IF(IFERROR((S115-Competencias!O115)/S115,"")=100%,"",IFERROR((S115-Competencias!O115)/S115,""))</f>
        <v/>
      </c>
      <c r="AD115" s="460" t="str">
        <f>IF(IFERROR((S115-Competencias!P115)/S115,"")=100%,"",IFERROR((S115-Competencias!P115)/S115,""))</f>
        <v/>
      </c>
      <c r="AE115" s="460" t="str">
        <f>IF(IFERROR((S115-Competencias!Q115)/S115,"")=100%,"",IFERROR((S115-Competencias!Q115)/S115,""))</f>
        <v/>
      </c>
      <c r="AF115" s="460" t="str">
        <f>IF(IFERROR((S115-Competencias!R115)/S115,"")=100%,"",IFERROR((S115-Competencias!R115)/S115,""))</f>
        <v/>
      </c>
      <c r="AG115" s="460" t="str">
        <f>IF(IFERROR((S115-Competencias!S115)/S115,"")=100%,"",IFERROR((S115-Competencias!S115)/S115,""))</f>
        <v/>
      </c>
      <c r="AH115" s="721" t="str">
        <f>IF(IFERROR((S115-Competencias!T115)/S115,"")=100%,"",IFERROR((S115-Competencias!T115)/S115,""))</f>
        <v/>
      </c>
      <c r="AJ115" s="968">
        <v>918</v>
      </c>
      <c r="AK115" s="492" t="s">
        <v>103</v>
      </c>
      <c r="AL115" s="911">
        <f t="shared" si="24"/>
        <v>15280.901681294123</v>
      </c>
      <c r="AM115" s="462">
        <f>IF(AL115=0,"",(AL115-'Listas anteriores May.'!R110)/AL115)</f>
        <v>1</v>
      </c>
      <c r="AN115" s="1166">
        <f>IF(AL115=0,"",IF(ISERROR('L41.old'!AV109),"",(AL115-'L41.old'!AV109)/AL115))</f>
        <v>0.42791334030364303</v>
      </c>
      <c r="AO115" s="1164" t="str">
        <f>IF(AL115=0,"",IF(ISERROR('L40.old'!AG108),"",(AL115-'L40.old'!AG108)/AL115))</f>
        <v/>
      </c>
      <c r="AP115" s="1168">
        <v>9.9999999999999936E-2</v>
      </c>
      <c r="AQ115" s="460">
        <f>IF(IFERROR((AL115-Competencias!U115)/AL115,"")=100%,"",IFERROR((AL115-Competencias!U115)/AL115,""))</f>
        <v>0.17544132782268382</v>
      </c>
      <c r="AR115" s="721" t="str">
        <f>IF(IFERROR((AL115-Competencias!V115)/AL115,"")=100%,"",IFERROR((AL115-Competencias!V115)/AL115,""))</f>
        <v/>
      </c>
      <c r="AT115" s="968">
        <v>918</v>
      </c>
      <c r="AU115" s="36" t="s">
        <v>103</v>
      </c>
      <c r="AV115" s="161">
        <v>10000</v>
      </c>
      <c r="AW115" s="161">
        <f>'L41.old'!AV109</f>
        <v>8742</v>
      </c>
      <c r="AX115" s="1452">
        <f t="shared" si="14"/>
        <v>0.1258</v>
      </c>
      <c r="AY115" s="1235"/>
    </row>
    <row r="116" spans="1:51" x14ac:dyDescent="0.25">
      <c r="A116" s="852" t="s">
        <v>95</v>
      </c>
      <c r="B116" s="17">
        <v>919</v>
      </c>
      <c r="C116" s="974" t="s">
        <v>104</v>
      </c>
      <c r="D116" s="933">
        <f t="shared" si="21"/>
        <v>26817.764774009058</v>
      </c>
      <c r="E116" s="1132">
        <v>29633.630075280009</v>
      </c>
      <c r="F116" s="966"/>
      <c r="G116" s="1248" t="e">
        <f>(E116-'Listas anteriores R'!E112)/'Listas anteriores R'!E112</f>
        <v>#DIV/0!</v>
      </c>
      <c r="H116" s="849">
        <f>IFERROR((D116-'L41.old'!AV110)/D116,"")</f>
        <v>0.45972380166290788</v>
      </c>
      <c r="I116" s="849" t="str">
        <f>IFERROR((D116-'L40.old'!AG109)/D116,"")</f>
        <v/>
      </c>
      <c r="J116" s="849" t="str">
        <f>IF(IFERROR((E116-Competencias!E116)/E116,"")=100%,"",IFERROR((E116-Competencias!E116)/E116,""))</f>
        <v/>
      </c>
      <c r="K116" s="842" t="str">
        <f>IF(IFERROR((E116-Competencias!F116)/E116,"")=100%,"",IFERROR((E116-Competencias!F116)/E116,""))</f>
        <v/>
      </c>
      <c r="L116" s="842" t="str">
        <f>IF(IFERROR((E116-Competencias!G116)/E116,"")=100%,"",IFERROR((E116-Competencias!G116)/E116,""))</f>
        <v/>
      </c>
      <c r="M116" s="850" t="str">
        <f>IF(IFERROR((E116-Competencias!H116)/E116,"")=100%,"",IFERROR((E116-Competencias!H116)/E116,""))</f>
        <v/>
      </c>
      <c r="N116" s="851" t="str">
        <f>IF(IFERROR((E116-Competencias!I116)/E116,"")=100%,"",IFERROR((E116-Competencias!I116)/E116,""))</f>
        <v/>
      </c>
      <c r="O116" s="814"/>
      <c r="P116" s="975">
        <v>919</v>
      </c>
      <c r="Q116" s="976" t="s">
        <v>104</v>
      </c>
      <c r="R116" s="947">
        <f t="shared" si="22"/>
        <v>22795.100057907697</v>
      </c>
      <c r="S116" s="871">
        <f t="shared" si="23"/>
        <v>25188.585563988006</v>
      </c>
      <c r="T116" s="1308"/>
      <c r="U116" s="1308"/>
      <c r="V116" s="804"/>
      <c r="W116" s="462" t="e">
        <f>(S116-'Listas anteriores CML'!E112)/'Listas anteriores CML'!E112</f>
        <v>#DIV/0!</v>
      </c>
      <c r="X116" s="460" t="str">
        <f>IF(IFERROR((S116-Competencias!J116)/S116,"")=100%,"",IFERROR((S116-Competencias!J116)/S116,""))</f>
        <v/>
      </c>
      <c r="Y116" s="460" t="str">
        <f>IF(IFERROR((S116-Competencias!K116)/S116,"")=100%,"",IFERROR((S116-Competencias!K116)/S116,""))</f>
        <v/>
      </c>
      <c r="Z116" s="460" t="str">
        <f>IF(IFERROR((S116-Competencias!L116)/S116,"")=100%,"",IFERROR((S116-Competencias!L116)/S116,""))</f>
        <v/>
      </c>
      <c r="AA116" s="460" t="str">
        <f>IF(IFERROR((S116-Competencias!M116)/S116,"")=100%,"",IFERROR((S116-Competencias!M116)/S116,""))</f>
        <v/>
      </c>
      <c r="AB116" s="460" t="str">
        <f>IF(IFERROR((S116-Competencias!N116)/S116,"")=100%,"",IFERROR((S116-Competencias!N116)/S116,""))</f>
        <v/>
      </c>
      <c r="AC116" s="460" t="str">
        <f>IF(IFERROR((S116-Competencias!O116)/S116,"")=100%,"",IFERROR((S116-Competencias!O116)/S116,""))</f>
        <v/>
      </c>
      <c r="AD116" s="460" t="str">
        <f>IF(IFERROR((S116-Competencias!P116)/S116,"")=100%,"",IFERROR((S116-Competencias!P116)/S116,""))</f>
        <v/>
      </c>
      <c r="AE116" s="460" t="str">
        <f>IF(IFERROR((S116-Competencias!Q116)/S116,"")=100%,"",IFERROR((S116-Competencias!Q116)/S116,""))</f>
        <v/>
      </c>
      <c r="AF116" s="460" t="str">
        <f>IF(IFERROR((S116-Competencias!R116)/S116,"")=100%,"",IFERROR((S116-Competencias!R116)/S116,""))</f>
        <v/>
      </c>
      <c r="AG116" s="460" t="str">
        <f>IF(IFERROR((S116-Competencias!S116)/S116,"")=100%,"",IFERROR((S116-Competencias!S116)/S116,""))</f>
        <v/>
      </c>
      <c r="AH116" s="721" t="str">
        <f>IF(IFERROR((S116-Competencias!T116)/S116,"")=100%,"",IFERROR((S116-Competencias!T116)/S116,""))</f>
        <v/>
      </c>
      <c r="AJ116" s="968">
        <v>919</v>
      </c>
      <c r="AK116" s="492" t="s">
        <v>104</v>
      </c>
      <c r="AL116" s="911">
        <f t="shared" si="24"/>
        <v>24135.988296608153</v>
      </c>
      <c r="AM116" s="462">
        <f>IF(AL116=0,"",(AL116-'Listas anteriores May.'!R111)/AL116)</f>
        <v>1</v>
      </c>
      <c r="AN116" s="1166">
        <f>IF(AL116=0,"",IF(ISERROR('L41.old'!AV110),"",(AL116-'L41.old'!AV110)/AL116))</f>
        <v>0.39969311295878657</v>
      </c>
      <c r="AO116" s="1164" t="str">
        <f>IF(AL116=0,"",IF(ISERROR('L40.old'!AG109),"",(AL116-'L40.old'!AG109)/AL116))</f>
        <v/>
      </c>
      <c r="AP116" s="1168">
        <v>9.9999999999999936E-2</v>
      </c>
      <c r="AQ116" s="460">
        <f>IF(IFERROR((AL116-Competencias!U116)/AL116,"")=100%,"",IFERROR((AL116-Competencias!U116)/AL116,""))</f>
        <v>0.36816343243988509</v>
      </c>
      <c r="AR116" s="721" t="str">
        <f>IF(IFERROR((AL116-Competencias!V116)/AL116,"")=100%,"",IFERROR((AL116-Competencias!V116)/AL116,""))</f>
        <v/>
      </c>
      <c r="AT116" s="968">
        <v>919</v>
      </c>
      <c r="AU116" s="36" t="s">
        <v>104</v>
      </c>
      <c r="AV116" s="161">
        <v>18000</v>
      </c>
      <c r="AW116" s="161">
        <f>'L41.old'!AV110</f>
        <v>14489</v>
      </c>
      <c r="AX116" s="1452">
        <f t="shared" si="14"/>
        <v>0.19505555555555557</v>
      </c>
      <c r="AY116" s="1235"/>
    </row>
    <row r="117" spans="1:51" x14ac:dyDescent="0.25">
      <c r="A117" s="852" t="s">
        <v>95</v>
      </c>
      <c r="B117" s="17">
        <v>920</v>
      </c>
      <c r="C117" s="974" t="s">
        <v>105</v>
      </c>
      <c r="D117" s="933">
        <f t="shared" si="21"/>
        <v>23617.917840746617</v>
      </c>
      <c r="E117" s="1132">
        <v>26097.79921402501</v>
      </c>
      <c r="F117" s="966"/>
      <c r="G117" s="1248" t="e">
        <f>(E117-'Listas anteriores R'!E113)/'Listas anteriores R'!E113</f>
        <v>#DIV/0!</v>
      </c>
      <c r="H117" s="849">
        <f>IFERROR((D117-'L41.old'!AV111)/D117,"")</f>
        <v>0.48932839544424783</v>
      </c>
      <c r="I117" s="849" t="str">
        <f>IFERROR((D117-'L40.old'!AG110)/D117,"")</f>
        <v/>
      </c>
      <c r="J117" s="849" t="str">
        <f>IF(IFERROR((E117-Competencias!E117)/E117,"")=100%,"",IFERROR((E117-Competencias!E117)/E117,""))</f>
        <v/>
      </c>
      <c r="K117" s="842" t="str">
        <f>IF(IFERROR((E117-Competencias!F117)/E117,"")=100%,"",IFERROR((E117-Competencias!F117)/E117,""))</f>
        <v/>
      </c>
      <c r="L117" s="842" t="str">
        <f>IF(IFERROR((E117-Competencias!G117)/E117,"")=100%,"",IFERROR((E117-Competencias!G117)/E117,""))</f>
        <v/>
      </c>
      <c r="M117" s="850" t="str">
        <f>IF(IFERROR((E117-Competencias!H117)/E117,"")=100%,"",IFERROR((E117-Competencias!H117)/E117,""))</f>
        <v/>
      </c>
      <c r="N117" s="851" t="str">
        <f>IF(IFERROR((E117-Competencias!I117)/E117,"")=100%,"",IFERROR((E117-Competencias!I117)/E117,""))</f>
        <v/>
      </c>
      <c r="O117" s="814"/>
      <c r="P117" s="975">
        <v>920</v>
      </c>
      <c r="Q117" s="976" t="s">
        <v>105</v>
      </c>
      <c r="R117" s="947">
        <f t="shared" si="22"/>
        <v>20075.23016463462</v>
      </c>
      <c r="S117" s="871">
        <f t="shared" si="23"/>
        <v>22183.129331921256</v>
      </c>
      <c r="T117" s="1308"/>
      <c r="U117" s="1308"/>
      <c r="V117" s="804"/>
      <c r="W117" s="462" t="e">
        <f>(S117-'Listas anteriores CML'!E113)/'Listas anteriores CML'!E113</f>
        <v>#DIV/0!</v>
      </c>
      <c r="X117" s="460" t="str">
        <f>IF(IFERROR((S117-Competencias!J117)/S117,"")=100%,"",IFERROR((S117-Competencias!J117)/S117,""))</f>
        <v/>
      </c>
      <c r="Y117" s="460" t="str">
        <f>IF(IFERROR((S117-Competencias!K117)/S117,"")=100%,"",IFERROR((S117-Competencias!K117)/S117,""))</f>
        <v/>
      </c>
      <c r="Z117" s="460" t="str">
        <f>IF(IFERROR((S117-Competencias!L117)/S117,"")=100%,"",IFERROR((S117-Competencias!L117)/S117,""))</f>
        <v/>
      </c>
      <c r="AA117" s="460" t="str">
        <f>IF(IFERROR((S117-Competencias!M117)/S117,"")=100%,"",IFERROR((S117-Competencias!M117)/S117,""))</f>
        <v/>
      </c>
      <c r="AB117" s="460" t="str">
        <f>IF(IFERROR((S117-Competencias!N117)/S117,"")=100%,"",IFERROR((S117-Competencias!N117)/S117,""))</f>
        <v/>
      </c>
      <c r="AC117" s="460" t="str">
        <f>IF(IFERROR((S117-Competencias!O117)/S117,"")=100%,"",IFERROR((S117-Competencias!O117)/S117,""))</f>
        <v/>
      </c>
      <c r="AD117" s="460" t="str">
        <f>IF(IFERROR((S117-Competencias!P117)/S117,"")=100%,"",IFERROR((S117-Competencias!P117)/S117,""))</f>
        <v/>
      </c>
      <c r="AE117" s="460" t="str">
        <f>IF(IFERROR((S117-Competencias!Q117)/S117,"")=100%,"",IFERROR((S117-Competencias!Q117)/S117,""))</f>
        <v/>
      </c>
      <c r="AF117" s="460" t="str">
        <f>IF(IFERROR((S117-Competencias!R117)/S117,"")=100%,"",IFERROR((S117-Competencias!R117)/S117,""))</f>
        <v/>
      </c>
      <c r="AG117" s="460" t="str">
        <f>IF(IFERROR((S117-Competencias!S117)/S117,"")=100%,"",IFERROR((S117-Competencias!S117)/S117,""))</f>
        <v/>
      </c>
      <c r="AH117" s="721" t="str">
        <f>IF(IFERROR((S117-Competencias!T117)/S117,"")=100%,"",IFERROR((S117-Competencias!T117)/S117,""))</f>
        <v/>
      </c>
      <c r="AJ117" s="968">
        <v>920</v>
      </c>
      <c r="AK117" s="492" t="s">
        <v>105</v>
      </c>
      <c r="AL117" s="911">
        <f t="shared" si="24"/>
        <v>21256.126056671957</v>
      </c>
      <c r="AM117" s="462">
        <f>IF(AL117=0,"",(AL117-'Listas anteriores May.'!R112)/AL117)</f>
        <v>1</v>
      </c>
      <c r="AN117" s="1166">
        <f>IF(AL117=0,"",IF(ISERROR('L41.old'!AV111),"",(AL117-'L41.old'!AV111)/AL117))</f>
        <v>0.43258710604916434</v>
      </c>
      <c r="AO117" s="1164" t="str">
        <f>IF(AL117=0,"",IF(ISERROR('L40.old'!AG110),"",(AL117-'L40.old'!AG110)/AL117))</f>
        <v/>
      </c>
      <c r="AP117" s="1168">
        <v>0.10000000000000002</v>
      </c>
      <c r="AQ117" s="460" t="str">
        <f>IF(IFERROR((AL117-Competencias!U117)/AL117,"")=100%,"",IFERROR((AL117-Competencias!U117)/AL117,""))</f>
        <v/>
      </c>
      <c r="AR117" s="721" t="str">
        <f>IF(IFERROR((AL117-Competencias!V117)/AL117,"")=100%,"",IFERROR((AL117-Competencias!V117)/AL117,""))</f>
        <v/>
      </c>
      <c r="AT117" s="968">
        <v>920</v>
      </c>
      <c r="AU117" s="36" t="s">
        <v>105</v>
      </c>
      <c r="AV117" s="161">
        <v>14000</v>
      </c>
      <c r="AW117" s="161">
        <f>'L41.old'!AV111</f>
        <v>12061</v>
      </c>
      <c r="AX117" s="1452">
        <f t="shared" si="14"/>
        <v>0.13850000000000001</v>
      </c>
      <c r="AY117" s="1235"/>
    </row>
    <row r="118" spans="1:51" x14ac:dyDescent="0.25">
      <c r="A118" s="852" t="s">
        <v>95</v>
      </c>
      <c r="B118" s="17">
        <v>921</v>
      </c>
      <c r="C118" s="974" t="s">
        <v>106</v>
      </c>
      <c r="D118" s="933">
        <f t="shared" si="21"/>
        <v>27274.208144796379</v>
      </c>
      <c r="E118" s="1132">
        <v>30138</v>
      </c>
      <c r="F118" s="966"/>
      <c r="G118" s="1248" t="e">
        <f>(E118-'Listas anteriores R'!E114)/'Listas anteriores R'!E114</f>
        <v>#DIV/0!</v>
      </c>
      <c r="H118" s="849">
        <f>IFERROR((D118-'L41.old'!AV112)/D118,"")</f>
        <v>0.46876551197823346</v>
      </c>
      <c r="I118" s="849" t="str">
        <f>IFERROR((D118-'L40.old'!AG111)/D118,"")</f>
        <v/>
      </c>
      <c r="J118" s="849" t="str">
        <f>IF(IFERROR((E118-Competencias!E118)/E118,"")=100%,"",IFERROR((E118-Competencias!E118)/E118,""))</f>
        <v/>
      </c>
      <c r="K118" s="842" t="str">
        <f>IF(IFERROR((E118-Competencias!F118)/E118,"")=100%,"",IFERROR((E118-Competencias!F118)/E118,""))</f>
        <v/>
      </c>
      <c r="L118" s="842" t="str">
        <f>IF(IFERROR((E118-Competencias!G118)/E118,"")=100%,"",IFERROR((E118-Competencias!G118)/E118,""))</f>
        <v/>
      </c>
      <c r="M118" s="850" t="str">
        <f>IF(IFERROR((E118-Competencias!H118)/E118,"")=100%,"",IFERROR((E118-Competencias!H118)/E118,""))</f>
        <v/>
      </c>
      <c r="N118" s="851" t="str">
        <f>IF(IFERROR((E118-Competencias!I118)/E118,"")=100%,"",IFERROR((E118-Competencias!I118)/E118,""))</f>
        <v/>
      </c>
      <c r="O118" s="814"/>
      <c r="P118" s="975">
        <v>921</v>
      </c>
      <c r="Q118" s="976" t="s">
        <v>106</v>
      </c>
      <c r="R118" s="947">
        <f t="shared" si="22"/>
        <v>23183.076923076922</v>
      </c>
      <c r="S118" s="871">
        <f t="shared" si="23"/>
        <v>25617.3</v>
      </c>
      <c r="T118" s="1308"/>
      <c r="U118" s="1308"/>
      <c r="V118" s="804"/>
      <c r="W118" s="462" t="e">
        <f>(S118-'Listas anteriores CML'!E114)/'Listas anteriores CML'!E114</f>
        <v>#DIV/0!</v>
      </c>
      <c r="X118" s="460" t="str">
        <f>IF(IFERROR((S118-Competencias!J118)/S118,"")=100%,"",IFERROR((S118-Competencias!J118)/S118,""))</f>
        <v/>
      </c>
      <c r="Y118" s="460" t="str">
        <f>IF(IFERROR((S118-Competencias!K118)/S118,"")=100%,"",IFERROR((S118-Competencias!K118)/S118,""))</f>
        <v/>
      </c>
      <c r="Z118" s="460" t="str">
        <f>IF(IFERROR((S118-Competencias!L118)/S118,"")=100%,"",IFERROR((S118-Competencias!L118)/S118,""))</f>
        <v/>
      </c>
      <c r="AA118" s="460" t="str">
        <f>IF(IFERROR((S118-Competencias!M118)/S118,"")=100%,"",IFERROR((S118-Competencias!M118)/S118,""))</f>
        <v/>
      </c>
      <c r="AB118" s="460" t="str">
        <f>IF(IFERROR((S118-Competencias!N118)/S118,"")=100%,"",IFERROR((S118-Competencias!N118)/S118,""))</f>
        <v/>
      </c>
      <c r="AC118" s="460" t="str">
        <f>IF(IFERROR((S118-Competencias!O118)/S118,"")=100%,"",IFERROR((S118-Competencias!O118)/S118,""))</f>
        <v/>
      </c>
      <c r="AD118" s="460" t="str">
        <f>IF(IFERROR((S118-Competencias!P118)/S118,"")=100%,"",IFERROR((S118-Competencias!P118)/S118,""))</f>
        <v/>
      </c>
      <c r="AE118" s="460" t="str">
        <f>IF(IFERROR((S118-Competencias!Q118)/S118,"")=100%,"",IFERROR((S118-Competencias!Q118)/S118,""))</f>
        <v/>
      </c>
      <c r="AF118" s="460" t="str">
        <f>IF(IFERROR((S118-Competencias!R118)/S118,"")=100%,"",IFERROR((S118-Competencias!R118)/S118,""))</f>
        <v/>
      </c>
      <c r="AG118" s="460" t="str">
        <f>IF(IFERROR((S118-Competencias!S118)/S118,"")=100%,"",IFERROR((S118-Competencias!S118)/S118,""))</f>
        <v/>
      </c>
      <c r="AH118" s="721" t="str">
        <f>IF(IFERROR((S118-Competencias!T118)/S118,"")=100%,"",IFERROR((S118-Competencias!T118)/S118,""))</f>
        <v/>
      </c>
      <c r="AJ118" s="968">
        <v>921</v>
      </c>
      <c r="AK118" s="492" t="s">
        <v>106</v>
      </c>
      <c r="AL118" s="911">
        <f t="shared" si="24"/>
        <v>24546.787330316743</v>
      </c>
      <c r="AM118" s="462">
        <f>IF(AL118=0,"",(AL118-'Listas anteriores May.'!R113)/AL118)</f>
        <v>1</v>
      </c>
      <c r="AN118" s="1166">
        <f>IF(AL118=0,"",IF(ISERROR('L41.old'!AV112),"",(AL118-'L41.old'!AV112)/AL118))</f>
        <v>0.40973945775359277</v>
      </c>
      <c r="AO118" s="1164" t="str">
        <f>IF(AL118=0,"",IF(ISERROR('L40.old'!AG111),"",(AL118-'L40.old'!AG111)/AL118))</f>
        <v/>
      </c>
      <c r="AP118" s="1168">
        <v>9.9999999999999936E-2</v>
      </c>
      <c r="AQ118" s="460">
        <f>IF(IFERROR((AL118-Competencias!U118)/AL118,"")=100%,"",IFERROR((AL118-Competencias!U118)/AL118,""))</f>
        <v>0.37873743741750915</v>
      </c>
      <c r="AR118" s="721" t="str">
        <f>IF(IFERROR((AL118-Competencias!V118)/AL118,"")=100%,"",IFERROR((AL118-Competencias!V118)/AL118,""))</f>
        <v/>
      </c>
      <c r="AT118" s="968">
        <v>921</v>
      </c>
      <c r="AU118" s="36" t="s">
        <v>106</v>
      </c>
      <c r="AV118" s="161">
        <v>16500</v>
      </c>
      <c r="AW118" s="161">
        <f>'L41.old'!AV112</f>
        <v>14489</v>
      </c>
      <c r="AX118" s="1452">
        <f t="shared" si="14"/>
        <v>0.12187878787878788</v>
      </c>
      <c r="AY118" s="1235"/>
    </row>
    <row r="119" spans="1:51" x14ac:dyDescent="0.25">
      <c r="A119" s="852" t="s">
        <v>95</v>
      </c>
      <c r="B119" s="17">
        <v>922</v>
      </c>
      <c r="C119" s="974" t="s">
        <v>107</v>
      </c>
      <c r="D119" s="933">
        <f t="shared" si="21"/>
        <v>21765.502262443439</v>
      </c>
      <c r="E119" s="1132">
        <v>24050.880000000001</v>
      </c>
      <c r="F119" s="966"/>
      <c r="G119" s="1248" t="e">
        <f>(E119-'Listas anteriores R'!E115)/'Listas anteriores R'!E115</f>
        <v>#DIV/0!</v>
      </c>
      <c r="H119" s="849">
        <f>IFERROR((D119-'L41.old'!AV113)/D119,"")</f>
        <v>0.395005920781277</v>
      </c>
      <c r="I119" s="849" t="str">
        <f>IFERROR((D119-'L40.old'!AG112)/D119,"")</f>
        <v/>
      </c>
      <c r="J119" s="849" t="str">
        <f>IF(IFERROR((E119-Competencias!E119)/E119,"")=100%,"",IFERROR((E119-Competencias!E119)/E119,""))</f>
        <v/>
      </c>
      <c r="K119" s="842" t="str">
        <f>IF(IFERROR((E119-Competencias!F119)/E119,"")=100%,"",IFERROR((E119-Competencias!F119)/E119,""))</f>
        <v/>
      </c>
      <c r="L119" s="842" t="str">
        <f>IF(IFERROR((E119-Competencias!G119)/E119,"")=100%,"",IFERROR((E119-Competencias!G119)/E119,""))</f>
        <v/>
      </c>
      <c r="M119" s="850" t="str">
        <f>IF(IFERROR((E119-Competencias!H119)/E119,"")=100%,"",IFERROR((E119-Competencias!H119)/E119,""))</f>
        <v/>
      </c>
      <c r="N119" s="851" t="str">
        <f>IF(IFERROR((E119-Competencias!I119)/E119,"")=100%,"",IFERROR((E119-Competencias!I119)/E119,""))</f>
        <v/>
      </c>
      <c r="O119" s="814"/>
      <c r="P119" s="975">
        <v>922</v>
      </c>
      <c r="Q119" s="976" t="s">
        <v>107</v>
      </c>
      <c r="R119" s="947">
        <f t="shared" si="22"/>
        <v>18500.676923076924</v>
      </c>
      <c r="S119" s="871">
        <f t="shared" si="23"/>
        <v>20443.248</v>
      </c>
      <c r="T119" s="1308"/>
      <c r="U119" s="1308"/>
      <c r="V119" s="804"/>
      <c r="W119" s="462" t="e">
        <f>(S119-'Listas anteriores CML'!E115)/'Listas anteriores CML'!E115</f>
        <v>#DIV/0!</v>
      </c>
      <c r="X119" s="460" t="str">
        <f>IF(IFERROR((S119-Competencias!J119)/S119,"")=100%,"",IFERROR((S119-Competencias!J119)/S119,""))</f>
        <v/>
      </c>
      <c r="Y119" s="460" t="str">
        <f>IF(IFERROR((S119-Competencias!K119)/S119,"")=100%,"",IFERROR((S119-Competencias!K119)/S119,""))</f>
        <v/>
      </c>
      <c r="Z119" s="460" t="str">
        <f>IF(IFERROR((S119-Competencias!L119)/S119,"")=100%,"",IFERROR((S119-Competencias!L119)/S119,""))</f>
        <v/>
      </c>
      <c r="AA119" s="460" t="str">
        <f>IF(IFERROR((S119-Competencias!M119)/S119,"")=100%,"",IFERROR((S119-Competencias!M119)/S119,""))</f>
        <v/>
      </c>
      <c r="AB119" s="460" t="str">
        <f>IF(IFERROR((S119-Competencias!N119)/S119,"")=100%,"",IFERROR((S119-Competencias!N119)/S119,""))</f>
        <v/>
      </c>
      <c r="AC119" s="460" t="str">
        <f>IF(IFERROR((S119-Competencias!O119)/S119,"")=100%,"",IFERROR((S119-Competencias!O119)/S119,""))</f>
        <v/>
      </c>
      <c r="AD119" s="460" t="str">
        <f>IF(IFERROR((S119-Competencias!P119)/S119,"")=100%,"",IFERROR((S119-Competencias!P119)/S119,""))</f>
        <v/>
      </c>
      <c r="AE119" s="460" t="str">
        <f>IF(IFERROR((S119-Competencias!Q119)/S119,"")=100%,"",IFERROR((S119-Competencias!Q119)/S119,""))</f>
        <v/>
      </c>
      <c r="AF119" s="460" t="str">
        <f>IF(IFERROR((S119-Competencias!R119)/S119,"")=100%,"",IFERROR((S119-Competencias!R119)/S119,""))</f>
        <v/>
      </c>
      <c r="AG119" s="460" t="str">
        <f>IF(IFERROR((S119-Competencias!S119)/S119,"")=100%,"",IFERROR((S119-Competencias!S119)/S119,""))</f>
        <v/>
      </c>
      <c r="AH119" s="721" t="str">
        <f>IF(IFERROR((S119-Competencias!T119)/S119,"")=100%,"",IFERROR((S119-Competencias!T119)/S119,""))</f>
        <v/>
      </c>
      <c r="AJ119" s="968">
        <v>922</v>
      </c>
      <c r="AK119" s="492" t="s">
        <v>107</v>
      </c>
      <c r="AL119" s="911">
        <f t="shared" si="24"/>
        <v>19588.952036199094</v>
      </c>
      <c r="AM119" s="462">
        <f>IF(AL119=0,"",(AL119-'Listas anteriores May.'!R114)/AL119)</f>
        <v>1</v>
      </c>
      <c r="AN119" s="1166">
        <f>IF(AL119=0,"",IF(ISERROR('L41.old'!AV113),"",(AL119-'L41.old'!AV113)/AL119))</f>
        <v>0.32778435642364112</v>
      </c>
      <c r="AO119" s="1164" t="str">
        <f>IF(AL119=0,"",IF(ISERROR('L40.old'!AG112),"",(AL119-'L40.old'!AG112)/AL119))</f>
        <v/>
      </c>
      <c r="AP119" s="1168">
        <v>0.10000000000000002</v>
      </c>
      <c r="AQ119" s="460">
        <f>IF(IFERROR((AL119-Competencias!U119)/AL119,"")=100%,"",IFERROR((AL119-Competencias!U119)/AL119,""))</f>
        <v>0.27765405858099346</v>
      </c>
      <c r="AR119" s="721" t="str">
        <f>IF(IFERROR((AL119-Competencias!V119)/AL119,"")=100%,"",IFERROR((AL119-Competencias!V119)/AL119,""))</f>
        <v/>
      </c>
      <c r="AT119" s="968">
        <v>922</v>
      </c>
      <c r="AU119" s="36" t="s">
        <v>107</v>
      </c>
      <c r="AV119" s="161">
        <v>15500</v>
      </c>
      <c r="AW119" s="161">
        <f>'L41.old'!AV113</f>
        <v>13168</v>
      </c>
      <c r="AX119" s="1452">
        <f t="shared" si="14"/>
        <v>0.15045161290322581</v>
      </c>
      <c r="AY119" s="1235"/>
    </row>
    <row r="120" spans="1:51" x14ac:dyDescent="0.25">
      <c r="A120" s="852" t="s">
        <v>95</v>
      </c>
      <c r="B120" s="17">
        <v>923</v>
      </c>
      <c r="C120" s="974" t="s">
        <v>108</v>
      </c>
      <c r="D120" s="933">
        <f t="shared" si="21"/>
        <v>25976.470588235294</v>
      </c>
      <c r="E120" s="1132">
        <v>28704</v>
      </c>
      <c r="F120" s="966"/>
      <c r="G120" s="1248" t="e">
        <f>(E120-'Listas anteriores R'!E116)/'Listas anteriores R'!E116</f>
        <v>#DIV/0!</v>
      </c>
      <c r="H120" s="849">
        <f>IFERROR((D120-'L41.old'!AV114)/D120,"")</f>
        <v>0.45046422101449274</v>
      </c>
      <c r="I120" s="849" t="str">
        <f>IFERROR((D120-'L40.old'!AG113)/D120,"")</f>
        <v/>
      </c>
      <c r="J120" s="849" t="str">
        <f>IF(IFERROR((E120-Competencias!E120)/E120,"")=100%,"",IFERROR((E120-Competencias!E120)/E120,""))</f>
        <v/>
      </c>
      <c r="K120" s="842" t="str">
        <f>IF(IFERROR((E120-Competencias!F120)/E120,"")=100%,"",IFERROR((E120-Competencias!F120)/E120,""))</f>
        <v/>
      </c>
      <c r="L120" s="842" t="str">
        <f>IF(IFERROR((E120-Competencias!G120)/E120,"")=100%,"",IFERROR((E120-Competencias!G120)/E120,""))</f>
        <v/>
      </c>
      <c r="M120" s="850" t="str">
        <f>IF(IFERROR((E120-Competencias!H120)/E120,"")=100%,"",IFERROR((E120-Competencias!H120)/E120,""))</f>
        <v/>
      </c>
      <c r="N120" s="851" t="str">
        <f>IF(IFERROR((E120-Competencias!I120)/E120,"")=100%,"",IFERROR((E120-Competencias!I120)/E120,""))</f>
        <v/>
      </c>
      <c r="O120" s="814"/>
      <c r="P120" s="975">
        <v>923</v>
      </c>
      <c r="Q120" s="976" t="s">
        <v>108</v>
      </c>
      <c r="R120" s="947">
        <f t="shared" si="22"/>
        <v>22080</v>
      </c>
      <c r="S120" s="871">
        <f t="shared" si="23"/>
        <v>24398.399999999998</v>
      </c>
      <c r="T120" s="1308"/>
      <c r="U120" s="1308"/>
      <c r="V120" s="804"/>
      <c r="W120" s="462" t="e">
        <f>(S120-'Listas anteriores CML'!E116)/'Listas anteriores CML'!E116</f>
        <v>#DIV/0!</v>
      </c>
      <c r="X120" s="460" t="str">
        <f>IF(IFERROR((S120-Competencias!J120)/S120,"")=100%,"",IFERROR((S120-Competencias!J120)/S120,""))</f>
        <v/>
      </c>
      <c r="Y120" s="460" t="str">
        <f>IF(IFERROR((S120-Competencias!K120)/S120,"")=100%,"",IFERROR((S120-Competencias!K120)/S120,""))</f>
        <v/>
      </c>
      <c r="Z120" s="460" t="str">
        <f>IF(IFERROR((S120-Competencias!L120)/S120,"")=100%,"",IFERROR((S120-Competencias!L120)/S120,""))</f>
        <v/>
      </c>
      <c r="AA120" s="460" t="str">
        <f>IF(IFERROR((S120-Competencias!M120)/S120,"")=100%,"",IFERROR((S120-Competencias!M120)/S120,""))</f>
        <v/>
      </c>
      <c r="AB120" s="460" t="str">
        <f>IF(IFERROR((S120-Competencias!N120)/S120,"")=100%,"",IFERROR((S120-Competencias!N120)/S120,""))</f>
        <v/>
      </c>
      <c r="AC120" s="460" t="str">
        <f>IF(IFERROR((S120-Competencias!O120)/S120,"")=100%,"",IFERROR((S120-Competencias!O120)/S120,""))</f>
        <v/>
      </c>
      <c r="AD120" s="460" t="str">
        <f>IF(IFERROR((S120-Competencias!P120)/S120,"")=100%,"",IFERROR((S120-Competencias!P120)/S120,""))</f>
        <v/>
      </c>
      <c r="AE120" s="460" t="str">
        <f>IF(IFERROR((S120-Competencias!Q120)/S120,"")=100%,"",IFERROR((S120-Competencias!Q120)/S120,""))</f>
        <v/>
      </c>
      <c r="AF120" s="460" t="str">
        <f>IF(IFERROR((S120-Competencias!R120)/S120,"")=100%,"",IFERROR((S120-Competencias!R120)/S120,""))</f>
        <v/>
      </c>
      <c r="AG120" s="460" t="str">
        <f>IF(IFERROR((S120-Competencias!S120)/S120,"")=100%,"",IFERROR((S120-Competencias!S120)/S120,""))</f>
        <v/>
      </c>
      <c r="AH120" s="721" t="str">
        <f>IF(IFERROR((S120-Competencias!T120)/S120,"")=100%,"",IFERROR((S120-Competencias!T120)/S120,""))</f>
        <v/>
      </c>
      <c r="AJ120" s="968">
        <v>923</v>
      </c>
      <c r="AK120" s="492" t="s">
        <v>108</v>
      </c>
      <c r="AL120" s="911">
        <f t="shared" si="24"/>
        <v>23378.823529411766</v>
      </c>
      <c r="AM120" s="462">
        <f>IF(AL120=0,"",(AL120-'Listas anteriores May.'!R115)/AL120)</f>
        <v>1</v>
      </c>
      <c r="AN120" s="1166">
        <f>IF(AL120=0,"",IF(ISERROR('L41.old'!AV114),"",(AL120-'L41.old'!AV114)/AL120))</f>
        <v>0.38940469001610306</v>
      </c>
      <c r="AO120" s="1164" t="str">
        <f>IF(AL120=0,"",IF(ISERROR('L40.old'!AG113),"",(AL120-'L40.old'!AG113)/AL120))</f>
        <v/>
      </c>
      <c r="AP120" s="1168">
        <v>9.9999999999999936E-2</v>
      </c>
      <c r="AQ120" s="460" t="str">
        <f>IF(IFERROR((AL120-Competencias!U120)/AL120,"")=100%,"",IFERROR((AL120-Competencias!U120)/AL120,""))</f>
        <v/>
      </c>
      <c r="AR120" s="721" t="str">
        <f>IF(IFERROR((AL120-Competencias!V120)/AL120,"")=100%,"",IFERROR((AL120-Competencias!V120)/AL120,""))</f>
        <v/>
      </c>
      <c r="AT120" s="968">
        <v>923</v>
      </c>
      <c r="AU120" s="36" t="s">
        <v>108</v>
      </c>
      <c r="AV120" s="161">
        <v>16000</v>
      </c>
      <c r="AW120" s="161">
        <f>'L41.old'!AV114</f>
        <v>14275</v>
      </c>
      <c r="AX120" s="1452">
        <f t="shared" si="14"/>
        <v>0.10781250000000001</v>
      </c>
      <c r="AY120" s="1235"/>
    </row>
    <row r="121" spans="1:51" x14ac:dyDescent="0.25">
      <c r="A121" s="852" t="s">
        <v>95</v>
      </c>
      <c r="B121" s="17">
        <v>924</v>
      </c>
      <c r="C121" s="977" t="s">
        <v>109</v>
      </c>
      <c r="D121" s="871">
        <f t="shared" si="21"/>
        <v>21027.565561438925</v>
      </c>
      <c r="E121" s="1132">
        <v>23235.459945390012</v>
      </c>
      <c r="F121" s="966"/>
      <c r="G121" s="1248" t="e">
        <f>(E121-'Listas anteriores R'!E117)/'Listas anteriores R'!E117</f>
        <v>#DIV/0!</v>
      </c>
      <c r="H121" s="849">
        <f>IFERROR((D121-'L41.old'!AV115)/D121,"")</f>
        <v>0.46750849653592591</v>
      </c>
      <c r="I121" s="849" t="str">
        <f>IFERROR((D121-'L40.old'!AG114)/D121,"")</f>
        <v/>
      </c>
      <c r="J121" s="849" t="str">
        <f>IF(IFERROR((E121-Competencias!E121)/E121,"")=100%,"",IFERROR((E121-Competencias!E121)/E121,""))</f>
        <v/>
      </c>
      <c r="K121" s="842" t="str">
        <f>IF(IFERROR((E121-Competencias!F121)/E121,"")=100%,"",IFERROR((E121-Competencias!F121)/E121,""))</f>
        <v/>
      </c>
      <c r="L121" s="842" t="str">
        <f>IF(IFERROR((E121-Competencias!G121)/E121,"")=100%,"",IFERROR((E121-Competencias!G121)/E121,""))</f>
        <v/>
      </c>
      <c r="M121" s="850" t="str">
        <f>IF(IFERROR((E121-Competencias!H121)/E121,"")=100%,"",IFERROR((E121-Competencias!H121)/E121,""))</f>
        <v/>
      </c>
      <c r="N121" s="851" t="str">
        <f>IF(IFERROR((E121-Competencias!I121)/E121,"")=100%,"",IFERROR((E121-Competencias!I121)/E121,""))</f>
        <v/>
      </c>
      <c r="O121" s="814"/>
      <c r="P121" s="975">
        <v>924</v>
      </c>
      <c r="Q121" s="978" t="s">
        <v>109</v>
      </c>
      <c r="R121" s="947">
        <f t="shared" si="22"/>
        <v>17873.430727223087</v>
      </c>
      <c r="S121" s="871">
        <f t="shared" si="23"/>
        <v>19750.140953581511</v>
      </c>
      <c r="T121" s="1308"/>
      <c r="U121" s="1308"/>
      <c r="V121" s="804"/>
      <c r="W121" s="462" t="e">
        <f>(S121-'Listas anteriores CML'!E117)/'Listas anteriores CML'!E117</f>
        <v>#DIV/0!</v>
      </c>
      <c r="X121" s="460" t="str">
        <f>IF(IFERROR((S121-Competencias!J121)/S121,"")=100%,"",IFERROR((S121-Competencias!J121)/S121,""))</f>
        <v/>
      </c>
      <c r="Y121" s="460" t="str">
        <f>IF(IFERROR((S121-Competencias!K121)/S121,"")=100%,"",IFERROR((S121-Competencias!K121)/S121,""))</f>
        <v/>
      </c>
      <c r="Z121" s="460" t="str">
        <f>IF(IFERROR((S121-Competencias!L121)/S121,"")=100%,"",IFERROR((S121-Competencias!L121)/S121,""))</f>
        <v/>
      </c>
      <c r="AA121" s="460" t="str">
        <f>IF(IFERROR((S121-Competencias!M121)/S121,"")=100%,"",IFERROR((S121-Competencias!M121)/S121,""))</f>
        <v/>
      </c>
      <c r="AB121" s="460" t="str">
        <f>IF(IFERROR((S121-Competencias!N121)/S121,"")=100%,"",IFERROR((S121-Competencias!N121)/S121,""))</f>
        <v/>
      </c>
      <c r="AC121" s="460" t="str">
        <f>IF(IFERROR((S121-Competencias!O121)/S121,"")=100%,"",IFERROR((S121-Competencias!O121)/S121,""))</f>
        <v/>
      </c>
      <c r="AD121" s="460" t="str">
        <f>IF(IFERROR((S121-Competencias!P121)/S121,"")=100%,"",IFERROR((S121-Competencias!P121)/S121,""))</f>
        <v/>
      </c>
      <c r="AE121" s="460" t="str">
        <f>IF(IFERROR((S121-Competencias!Q121)/S121,"")=100%,"",IFERROR((S121-Competencias!Q121)/S121,""))</f>
        <v/>
      </c>
      <c r="AF121" s="460" t="str">
        <f>IF(IFERROR((S121-Competencias!R121)/S121,"")=100%,"",IFERROR((S121-Competencias!R121)/S121,""))</f>
        <v/>
      </c>
      <c r="AG121" s="460" t="str">
        <f>IF(IFERROR((S121-Competencias!S121)/S121,"")=100%,"",IFERROR((S121-Competencias!S121)/S121,""))</f>
        <v/>
      </c>
      <c r="AH121" s="721" t="str">
        <f>IF(IFERROR((S121-Competencias!T121)/S121,"")=100%,"",IFERROR((S121-Competencias!T121)/S121,""))</f>
        <v/>
      </c>
      <c r="AJ121" s="968">
        <v>924</v>
      </c>
      <c r="AK121" s="492" t="s">
        <v>109</v>
      </c>
      <c r="AL121" s="911">
        <f t="shared" si="24"/>
        <v>18924.809005295032</v>
      </c>
      <c r="AM121" s="462">
        <f>IF(AL121=0,"",(AL121-'Listas anteriores May.'!R116)/AL121)</f>
        <v>1</v>
      </c>
      <c r="AN121" s="1166">
        <f>IF(AL121=0,"",IF(ISERROR('L41.old'!AV115),"",(AL121-'L41.old'!AV115)/AL121))</f>
        <v>0.40834277392880658</v>
      </c>
      <c r="AO121" s="1164" t="str">
        <f>IF(AL121=0,"",IF(ISERROR('L40.old'!AG114),"",(AL121-'L40.old'!AG114)/AL121))</f>
        <v/>
      </c>
      <c r="AP121" s="1168">
        <v>9.9999999999999992E-2</v>
      </c>
      <c r="AQ121" s="460">
        <f>IF(IFERROR((AL121-Competencias!U121)/AL121,"")=100%,"",IFERROR((AL121-Competencias!U121)/AL121,""))</f>
        <v>0.20210555383807977</v>
      </c>
      <c r="AR121" s="721" t="str">
        <f>IF(IFERROR((AL121-Competencias!V121)/AL121,"")=100%,"",IFERROR((AL121-Competencias!V121)/AL121,""))</f>
        <v/>
      </c>
      <c r="AT121" s="968">
        <v>924</v>
      </c>
      <c r="AU121" s="36" t="s">
        <v>109</v>
      </c>
      <c r="AV121" s="161">
        <v>13000</v>
      </c>
      <c r="AW121" s="161">
        <f>'L41.old'!AV115</f>
        <v>11197</v>
      </c>
      <c r="AX121" s="1452">
        <f t="shared" si="14"/>
        <v>0.1386923076923077</v>
      </c>
      <c r="AY121" s="1235"/>
    </row>
    <row r="122" spans="1:51" x14ac:dyDescent="0.25">
      <c r="A122" s="852" t="s">
        <v>95</v>
      </c>
      <c r="B122" s="17">
        <v>2070</v>
      </c>
      <c r="C122" s="189" t="s">
        <v>531</v>
      </c>
      <c r="D122" s="871">
        <f t="shared" si="21"/>
        <v>17370.597637710416</v>
      </c>
      <c r="E122" s="1132">
        <v>19194.510389670009</v>
      </c>
      <c r="F122" s="966"/>
      <c r="G122" s="1248" t="e">
        <f>(E122-'Listas anteriores R'!E118)/'Listas anteriores R'!E118</f>
        <v>#DIV/0!</v>
      </c>
      <c r="H122" s="849">
        <f>IFERROR((D122-'L41.old'!AV116)/D122,"")</f>
        <v>0.49210494569367824</v>
      </c>
      <c r="I122" s="849" t="str">
        <f>IFERROR((D122-'L40.old'!AG115)/D122,"")</f>
        <v/>
      </c>
      <c r="J122" s="849" t="str">
        <f>IF(IFERROR((E122-Competencias!E122)/E122,"")=100%,"",IFERROR((E122-Competencias!E122)/E122,""))</f>
        <v/>
      </c>
      <c r="K122" s="842" t="str">
        <f>IF(IFERROR((E122-Competencias!F122)/E122,"")=100%,"",IFERROR((E122-Competencias!F122)/E122,""))</f>
        <v/>
      </c>
      <c r="L122" s="842" t="str">
        <f>IF(IFERROR((E122-Competencias!G122)/E122,"")=100%,"",IFERROR((E122-Competencias!G122)/E122,""))</f>
        <v/>
      </c>
      <c r="M122" s="850" t="str">
        <f>IF(IFERROR((E122-Competencias!H122)/E122,"")=100%,"",IFERROR((E122-Competencias!H122)/E122,""))</f>
        <v/>
      </c>
      <c r="N122" s="851" t="str">
        <f>IF(IFERROR((E122-Competencias!I122)/E122,"")=100%,"",IFERROR((E122-Competencias!I122)/E122,""))</f>
        <v/>
      </c>
      <c r="O122" s="814"/>
      <c r="P122" s="975"/>
      <c r="Q122" s="189" t="s">
        <v>531</v>
      </c>
      <c r="R122" s="947">
        <f t="shared" ref="R122" si="25">S122/1.105</f>
        <v>14765.007992053854</v>
      </c>
      <c r="S122" s="871">
        <f t="shared" si="23"/>
        <v>16315.333831219508</v>
      </c>
      <c r="T122" s="1308"/>
      <c r="U122" s="1308"/>
      <c r="V122" s="804"/>
      <c r="W122" s="462"/>
      <c r="X122" s="460"/>
      <c r="Y122" s="460"/>
      <c r="Z122" s="460"/>
      <c r="AA122" s="460"/>
      <c r="AB122" s="460"/>
      <c r="AC122" s="460"/>
      <c r="AD122" s="460"/>
      <c r="AE122" s="460"/>
      <c r="AF122" s="460"/>
      <c r="AG122" s="460"/>
      <c r="AH122" s="721"/>
      <c r="AJ122" s="968">
        <v>2070</v>
      </c>
      <c r="AK122" s="1512" t="s">
        <v>531</v>
      </c>
      <c r="AL122" s="911">
        <f t="shared" si="24"/>
        <v>15633.537873939375</v>
      </c>
      <c r="AM122" s="462"/>
      <c r="AN122" s="1166"/>
      <c r="AO122" s="1164"/>
      <c r="AP122" s="1168">
        <v>0.1</v>
      </c>
      <c r="AQ122" s="460"/>
      <c r="AR122" s="721"/>
      <c r="AT122" s="968">
        <v>2070</v>
      </c>
      <c r="AU122" s="189" t="s">
        <v>531</v>
      </c>
      <c r="AV122" s="161">
        <v>10500</v>
      </c>
      <c r="AW122" s="161">
        <f>'L41.old'!AV116</f>
        <v>8822.4406305381963</v>
      </c>
      <c r="AX122" s="1452">
        <f t="shared" si="14"/>
        <v>0.15976755899636225</v>
      </c>
      <c r="AY122" s="1235"/>
    </row>
    <row r="123" spans="1:51" x14ac:dyDescent="0.25">
      <c r="A123" s="852" t="s">
        <v>95</v>
      </c>
      <c r="B123" s="1467">
        <v>1065</v>
      </c>
      <c r="C123" s="189" t="s">
        <v>115</v>
      </c>
      <c r="D123" s="871">
        <f t="shared" si="21"/>
        <v>17370.597637710416</v>
      </c>
      <c r="E123" s="1132">
        <v>19194.510389670009</v>
      </c>
      <c r="F123" s="966"/>
      <c r="G123" s="1248" t="e">
        <f>(E123-'Listas anteriores R'!E119)/'Listas anteriores R'!E119</f>
        <v>#DIV/0!</v>
      </c>
      <c r="H123" s="849">
        <f>IFERROR((D123-'L41.old'!AV117)/D123,"")</f>
        <v>0.49210494569367824</v>
      </c>
      <c r="I123" s="849" t="str">
        <f>IFERROR((D123-'L40.old'!AG116)/D123,"")</f>
        <v/>
      </c>
      <c r="J123" s="849" t="str">
        <f>IF(IFERROR((E123-Competencias!E123)/E123,"")=100%,"",IFERROR((E123-Competencias!E123)/E123,""))</f>
        <v/>
      </c>
      <c r="K123" s="842" t="str">
        <f>IF(IFERROR((E123-Competencias!F123)/E123,"")=100%,"",IFERROR((E123-Competencias!F123)/E123,""))</f>
        <v/>
      </c>
      <c r="L123" s="842" t="str">
        <f>IF(IFERROR((E123-Competencias!G123)/E123,"")=100%,"",IFERROR((E123-Competencias!G123)/E123,""))</f>
        <v/>
      </c>
      <c r="M123" s="850" t="str">
        <f>IF(IFERROR((E123-Competencias!H123)/E123,"")=100%,"",IFERROR((E123-Competencias!H123)/E123,""))</f>
        <v/>
      </c>
      <c r="N123" s="851" t="str">
        <f>IF(IFERROR((E123-Competencias!I123)/E123,"")=100%,"",IFERROR((E123-Competencias!I123)/E123,""))</f>
        <v/>
      </c>
      <c r="O123" s="814"/>
      <c r="P123" s="979">
        <v>1065</v>
      </c>
      <c r="Q123" s="809" t="s">
        <v>115</v>
      </c>
      <c r="R123" s="947">
        <f t="shared" si="22"/>
        <v>14765.007992053854</v>
      </c>
      <c r="S123" s="871">
        <f t="shared" si="23"/>
        <v>16315.333831219508</v>
      </c>
      <c r="T123" s="1308"/>
      <c r="U123" s="1308"/>
      <c r="V123" s="804"/>
      <c r="W123" s="462" t="e">
        <f>(S123-'Listas anteriores CML'!E119)/'Listas anteriores CML'!E119</f>
        <v>#DIV/0!</v>
      </c>
      <c r="X123" s="460" t="str">
        <f>IF(IFERROR((S123-Competencias!J123)/S123,"")=100%,"",IFERROR((S123-Competencias!J123)/S123,""))</f>
        <v/>
      </c>
      <c r="Y123" s="460" t="str">
        <f>IF(IFERROR((S123-Competencias!K123)/S123,"")=100%,"",IFERROR((S123-Competencias!K123)/S123,""))</f>
        <v/>
      </c>
      <c r="Z123" s="460" t="str">
        <f>IF(IFERROR((S123-Competencias!L123)/S123,"")=100%,"",IFERROR((S123-Competencias!L123)/S123,""))</f>
        <v/>
      </c>
      <c r="AA123" s="460" t="str">
        <f>IF(IFERROR((S123-Competencias!M123)/S123,"")=100%,"",IFERROR((S123-Competencias!M123)/S123,""))</f>
        <v/>
      </c>
      <c r="AB123" s="460" t="str">
        <f>IF(IFERROR((S123-Competencias!N123)/S123,"")=100%,"",IFERROR((S123-Competencias!N123)/S123,""))</f>
        <v/>
      </c>
      <c r="AC123" s="460" t="str">
        <f>IF(IFERROR((S123-Competencias!O123)/S123,"")=100%,"",IFERROR((S123-Competencias!O123)/S123,""))</f>
        <v/>
      </c>
      <c r="AD123" s="460" t="str">
        <f>IF(IFERROR((S123-Competencias!P123)/S123,"")=100%,"",IFERROR((S123-Competencias!P123)/S123,""))</f>
        <v/>
      </c>
      <c r="AE123" s="460" t="str">
        <f>IF(IFERROR((S123-Competencias!Q123)/S123,"")=100%,"",IFERROR((S123-Competencias!Q123)/S123,""))</f>
        <v/>
      </c>
      <c r="AF123" s="460" t="str">
        <f>IF(IFERROR((S123-Competencias!R123)/S123,"")=100%,"",IFERROR((S123-Competencias!R123)/S123,""))</f>
        <v/>
      </c>
      <c r="AG123" s="460" t="str">
        <f>IF(IFERROR((S123-Competencias!S123)/S123,"")=100%,"",IFERROR((S123-Competencias!S123)/S123,""))</f>
        <v/>
      </c>
      <c r="AH123" s="721" t="str">
        <f>IF(IFERROR((S123-Competencias!T123)/S123,"")=100%,"",IFERROR((S123-Competencias!T123)/S123,""))</f>
        <v/>
      </c>
      <c r="AJ123" s="968">
        <v>1065</v>
      </c>
      <c r="AK123" s="456" t="s">
        <v>115</v>
      </c>
      <c r="AL123" s="911">
        <f t="shared" si="24"/>
        <v>15633.537873939376</v>
      </c>
      <c r="AM123" s="462">
        <f>IF(AL123=0,"",(AL123-'Listas anteriores May.'!R118)/AL123)</f>
        <v>1</v>
      </c>
      <c r="AN123" s="1166">
        <f>IF(AL123=0,"",IF(ISERROR('L41.old'!AV117),"",(AL123-'L41.old'!AV117)/AL123))</f>
        <v>0.43567216188186481</v>
      </c>
      <c r="AO123" s="1164" t="str">
        <f>IF(AL123=0,"",IF(ISERROR('L40.old'!AG116),"",(AL123-'L40.old'!AG116)/AL123))</f>
        <v/>
      </c>
      <c r="AP123" s="1168">
        <v>9.9999999999999908E-2</v>
      </c>
      <c r="AQ123" s="460">
        <f>IF(IFERROR((AL123-Competencias!U123)/AL123,"")=100%,"",IFERROR((AL123-Competencias!U123)/AL123,""))</f>
        <v>6.6110299682214088E-2</v>
      </c>
      <c r="AR123" s="721" t="str">
        <f>IF(IFERROR((AL123-Competencias!V123)/AL123,"")=100%,"",IFERROR((AL123-Competencias!V123)/AL123,""))</f>
        <v/>
      </c>
      <c r="AT123" s="968">
        <v>1065</v>
      </c>
      <c r="AU123" s="35" t="s">
        <v>115</v>
      </c>
      <c r="AV123" s="161">
        <v>10500</v>
      </c>
      <c r="AW123" s="161">
        <f>'L41.old'!AV117</f>
        <v>8822.4406305381963</v>
      </c>
      <c r="AX123" s="1452">
        <f t="shared" si="14"/>
        <v>0.15976755899636225</v>
      </c>
      <c r="AY123" s="1235"/>
    </row>
    <row r="124" spans="1:51" x14ac:dyDescent="0.25">
      <c r="A124" s="852" t="s">
        <v>95</v>
      </c>
      <c r="B124" s="17">
        <v>1066</v>
      </c>
      <c r="C124" s="189" t="s">
        <v>114</v>
      </c>
      <c r="D124" s="933">
        <f t="shared" si="21"/>
        <v>17370.597637710416</v>
      </c>
      <c r="E124" s="1132">
        <v>19194.510389670009</v>
      </c>
      <c r="F124" s="966"/>
      <c r="G124" s="1248" t="e">
        <f>(E124-'Listas anteriores R'!E120)/'Listas anteriores R'!E120</f>
        <v>#DIV/0!</v>
      </c>
      <c r="H124" s="849">
        <f>IFERROR((D124-'L41.old'!AV118)/D124,"")</f>
        <v>0.49210494569367824</v>
      </c>
      <c r="I124" s="849" t="str">
        <f>IFERROR((D124-'L40.old'!AG117)/D124,"")</f>
        <v/>
      </c>
      <c r="J124" s="849" t="str">
        <f>IF(IFERROR((E124-Competencias!E124)/E124,"")=100%,"",IFERROR((E124-Competencias!E124)/E124,""))</f>
        <v/>
      </c>
      <c r="K124" s="842" t="str">
        <f>IF(IFERROR((E124-Competencias!F124)/E124,"")=100%,"",IFERROR((E124-Competencias!F124)/E124,""))</f>
        <v/>
      </c>
      <c r="L124" s="842" t="str">
        <f>IF(IFERROR((E124-Competencias!G124)/E124,"")=100%,"",IFERROR((E124-Competencias!G124)/E124,""))</f>
        <v/>
      </c>
      <c r="M124" s="850" t="str">
        <f>IF(IFERROR((E124-Competencias!H124)/E124,"")=100%,"",IFERROR((E124-Competencias!H124)/E124,""))</f>
        <v/>
      </c>
      <c r="N124" s="851" t="str">
        <f>IF(IFERROR((E124-Competencias!I124)/E124,"")=100%,"",IFERROR((E124-Competencias!I124)/E124,""))</f>
        <v/>
      </c>
      <c r="O124" s="814"/>
      <c r="P124" s="975">
        <v>1066</v>
      </c>
      <c r="Q124" s="809" t="s">
        <v>114</v>
      </c>
      <c r="R124" s="947">
        <f t="shared" si="22"/>
        <v>14765.007992053854</v>
      </c>
      <c r="S124" s="871">
        <f t="shared" si="23"/>
        <v>16315.333831219508</v>
      </c>
      <c r="T124" s="1308"/>
      <c r="U124" s="1308"/>
      <c r="V124" s="804"/>
      <c r="W124" s="462" t="e">
        <f>(S124-'Listas anteriores CML'!E120)/'Listas anteriores CML'!E120</f>
        <v>#DIV/0!</v>
      </c>
      <c r="X124" s="460" t="str">
        <f>IF(IFERROR((S124-Competencias!J124)/S124,"")=100%,"",IFERROR((S124-Competencias!J124)/S124,""))</f>
        <v/>
      </c>
      <c r="Y124" s="460" t="str">
        <f>IF(IFERROR((S124-Competencias!K124)/S124,"")=100%,"",IFERROR((S124-Competencias!K124)/S124,""))</f>
        <v/>
      </c>
      <c r="Z124" s="460" t="str">
        <f>IF(IFERROR((S124-Competencias!L124)/S124,"")=100%,"",IFERROR((S124-Competencias!L124)/S124,""))</f>
        <v/>
      </c>
      <c r="AA124" s="460" t="str">
        <f>IF(IFERROR((S124-Competencias!M124)/S124,"")=100%,"",IFERROR((S124-Competencias!M124)/S124,""))</f>
        <v/>
      </c>
      <c r="AB124" s="460" t="str">
        <f>IF(IFERROR((S124-Competencias!N124)/S124,"")=100%,"",IFERROR((S124-Competencias!N124)/S124,""))</f>
        <v/>
      </c>
      <c r="AC124" s="460" t="str">
        <f>IF(IFERROR((S124-Competencias!O124)/S124,"")=100%,"",IFERROR((S124-Competencias!O124)/S124,""))</f>
        <v/>
      </c>
      <c r="AD124" s="460" t="str">
        <f>IF(IFERROR((S124-Competencias!P124)/S124,"")=100%,"",IFERROR((S124-Competencias!P124)/S124,""))</f>
        <v/>
      </c>
      <c r="AE124" s="460" t="str">
        <f>IF(IFERROR((S124-Competencias!Q124)/S124,"")=100%,"",IFERROR((S124-Competencias!Q124)/S124,""))</f>
        <v/>
      </c>
      <c r="AF124" s="460" t="str">
        <f>IF(IFERROR((S124-Competencias!R124)/S124,"")=100%,"",IFERROR((S124-Competencias!R124)/S124,""))</f>
        <v/>
      </c>
      <c r="AG124" s="460" t="str">
        <f>IF(IFERROR((S124-Competencias!S124)/S124,"")=100%,"",IFERROR((S124-Competencias!S124)/S124,""))</f>
        <v/>
      </c>
      <c r="AH124" s="721" t="str">
        <f>IF(IFERROR((S124-Competencias!T124)/S124,"")=100%,"",IFERROR((S124-Competencias!T124)/S124,""))</f>
        <v/>
      </c>
      <c r="AJ124" s="968">
        <v>1066</v>
      </c>
      <c r="AK124" s="456" t="s">
        <v>114</v>
      </c>
      <c r="AL124" s="911">
        <f t="shared" si="24"/>
        <v>15633.537873939376</v>
      </c>
      <c r="AM124" s="462">
        <f>IF(AL124=0,"",(AL124-'Listas anteriores May.'!R119)/AL124)</f>
        <v>1</v>
      </c>
      <c r="AN124" s="1166">
        <f>IF(AL124=0,"",IF(ISERROR('L41.old'!AV118),"",(AL124-'L41.old'!AV118)/AL124))</f>
        <v>0.43567216188186481</v>
      </c>
      <c r="AO124" s="1164" t="str">
        <f>IF(AL124=0,"",IF(ISERROR('L40.old'!AG117),"",(AL124-'L40.old'!AG117)/AL124))</f>
        <v/>
      </c>
      <c r="AP124" s="1168">
        <v>9.9999999999999908E-2</v>
      </c>
      <c r="AQ124" s="460">
        <f>IF(IFERROR((AL124-Competencias!U124)/AL124,"")=100%,"",IFERROR((AL124-Competencias!U124)/AL124,""))</f>
        <v>6.6110299682214088E-2</v>
      </c>
      <c r="AR124" s="721" t="str">
        <f>IF(IFERROR((AL124-Competencias!V124)/AL124,"")=100%,"",IFERROR((AL124-Competencias!V124)/AL124,""))</f>
        <v/>
      </c>
      <c r="AT124" s="968">
        <v>1066</v>
      </c>
      <c r="AU124" s="35" t="s">
        <v>114</v>
      </c>
      <c r="AV124" s="161">
        <v>10500</v>
      </c>
      <c r="AW124" s="161">
        <f>'L41.old'!AV118</f>
        <v>8822.4406305381963</v>
      </c>
      <c r="AX124" s="1452">
        <f t="shared" si="14"/>
        <v>0.15976755899636225</v>
      </c>
      <c r="AY124" s="1235"/>
    </row>
    <row r="125" spans="1:51" x14ac:dyDescent="0.25">
      <c r="A125" s="852" t="s">
        <v>95</v>
      </c>
      <c r="B125" s="17">
        <v>1067</v>
      </c>
      <c r="C125" s="189" t="s">
        <v>116</v>
      </c>
      <c r="D125" s="933">
        <f t="shared" si="21"/>
        <v>19137.404524886875</v>
      </c>
      <c r="E125" s="1132">
        <v>21146.831999999999</v>
      </c>
      <c r="F125" s="966"/>
      <c r="G125" s="1248" t="e">
        <f>(E125-'Listas anteriores R'!E121)/'Listas anteriores R'!E121</f>
        <v>#DIV/0!</v>
      </c>
      <c r="H125" s="849">
        <f>IFERROR((D125-'L41.old'!AV119)/D125,"")</f>
        <v>0.44444147975552234</v>
      </c>
      <c r="I125" s="849" t="str">
        <f>IFERROR((D125-'L40.old'!AG118)/D125,"")</f>
        <v/>
      </c>
      <c r="J125" s="849" t="str">
        <f>IF(IFERROR((E125-Competencias!E125)/E125,"")=100%,"",IFERROR((E125-Competencias!E125)/E125,""))</f>
        <v/>
      </c>
      <c r="K125" s="842" t="str">
        <f>IF(IFERROR((E125-Competencias!F125)/E125,"")=100%,"",IFERROR((E125-Competencias!F125)/E125,""))</f>
        <v/>
      </c>
      <c r="L125" s="842" t="str">
        <f>IF(IFERROR((E125-Competencias!G125)/E125,"")=100%,"",IFERROR((E125-Competencias!G125)/E125,""))</f>
        <v/>
      </c>
      <c r="M125" s="850" t="str">
        <f>IF(IFERROR((E125-Competencias!H125)/E125,"")=100%,"",IFERROR((E125-Competencias!H125)/E125,""))</f>
        <v/>
      </c>
      <c r="N125" s="851" t="str">
        <f>IF(IFERROR((E125-Competencias!I125)/E125,"")=100%,"",IFERROR((E125-Competencias!I125)/E125,""))</f>
        <v/>
      </c>
      <c r="O125" s="814"/>
      <c r="P125" s="975">
        <v>1067</v>
      </c>
      <c r="Q125" s="809" t="s">
        <v>116</v>
      </c>
      <c r="R125" s="947">
        <f t="shared" si="22"/>
        <v>16266.793846153845</v>
      </c>
      <c r="S125" s="871">
        <f t="shared" si="23"/>
        <v>17974.807199999999</v>
      </c>
      <c r="T125" s="1308"/>
      <c r="U125" s="1308"/>
      <c r="V125" s="804"/>
      <c r="W125" s="462" t="e">
        <f>(S125-'Listas anteriores CML'!E121)/'Listas anteriores CML'!E121</f>
        <v>#DIV/0!</v>
      </c>
      <c r="X125" s="460" t="str">
        <f>IF(IFERROR((S125-Competencias!J125)/S125,"")=100%,"",IFERROR((S125-Competencias!J125)/S125,""))</f>
        <v/>
      </c>
      <c r="Y125" s="460" t="str">
        <f>IF(IFERROR((S125-Competencias!K125)/S125,"")=100%,"",IFERROR((S125-Competencias!K125)/S125,""))</f>
        <v/>
      </c>
      <c r="Z125" s="460" t="str">
        <f>IF(IFERROR((S125-Competencias!L125)/S125,"")=100%,"",IFERROR((S125-Competencias!L125)/S125,""))</f>
        <v/>
      </c>
      <c r="AA125" s="460" t="str">
        <f>IF(IFERROR((S125-Competencias!M125)/S125,"")=100%,"",IFERROR((S125-Competencias!M125)/S125,""))</f>
        <v/>
      </c>
      <c r="AB125" s="460" t="str">
        <f>IF(IFERROR((S125-Competencias!N125)/S125,"")=100%,"",IFERROR((S125-Competencias!N125)/S125,""))</f>
        <v/>
      </c>
      <c r="AC125" s="460" t="str">
        <f>IF(IFERROR((S125-Competencias!O125)/S125,"")=100%,"",IFERROR((S125-Competencias!O125)/S125,""))</f>
        <v/>
      </c>
      <c r="AD125" s="460" t="str">
        <f>IF(IFERROR((S125-Competencias!P125)/S125,"")=100%,"",IFERROR((S125-Competencias!P125)/S125,""))</f>
        <v/>
      </c>
      <c r="AE125" s="460" t="str">
        <f>IF(IFERROR((S125-Competencias!Q125)/S125,"")=100%,"",IFERROR((S125-Competencias!Q125)/S125,""))</f>
        <v/>
      </c>
      <c r="AF125" s="460" t="str">
        <f>IF(IFERROR((S125-Competencias!R125)/S125,"")=100%,"",IFERROR((S125-Competencias!R125)/S125,""))</f>
        <v/>
      </c>
      <c r="AG125" s="460" t="str">
        <f>IF(IFERROR((S125-Competencias!S125)/S125,"")=100%,"",IFERROR((S125-Competencias!S125)/S125,""))</f>
        <v/>
      </c>
      <c r="AH125" s="721" t="str">
        <f>IF(IFERROR((S125-Competencias!T125)/S125,"")=100%,"",IFERROR((S125-Competencias!T125)/S125,""))</f>
        <v/>
      </c>
      <c r="AJ125" s="968">
        <v>1067</v>
      </c>
      <c r="AK125" s="456" t="s">
        <v>116</v>
      </c>
      <c r="AL125" s="911">
        <f t="shared" si="24"/>
        <v>17223.664072398187</v>
      </c>
      <c r="AM125" s="462">
        <f>IF(AL125=0,"",(AL125-'Listas anteriores May.'!R120)/AL125)</f>
        <v>1</v>
      </c>
      <c r="AN125" s="1166">
        <f>IF(AL125=0,"",IF(ISERROR('L41.old'!AV119),"",(AL125-'L41.old'!AV119)/AL125))</f>
        <v>0.38271275528391374</v>
      </c>
      <c r="AO125" s="1164" t="str">
        <f>IF(AL125=0,"",IF(ISERROR('L40.old'!AG118),"",(AL125-'L40.old'!AG118)/AL125))</f>
        <v/>
      </c>
      <c r="AP125" s="1168">
        <v>9.999999999999995E-2</v>
      </c>
      <c r="AQ125" s="460" t="str">
        <f>IF(IFERROR((AL125-Competencias!U125)/AL125,"")=100%,"",IFERROR((AL125-Competencias!U125)/AL125,""))</f>
        <v/>
      </c>
      <c r="AR125" s="721" t="str">
        <f>IF(IFERROR((AL125-Competencias!V125)/AL125,"")=100%,"",IFERROR((AL125-Competencias!V125)/AL125,""))</f>
        <v/>
      </c>
      <c r="AT125" s="968">
        <v>1067</v>
      </c>
      <c r="AU125" s="35" t="s">
        <v>116</v>
      </c>
      <c r="AV125" s="161">
        <v>12600</v>
      </c>
      <c r="AW125" s="161">
        <f>'L41.old'!AV119</f>
        <v>10631.948139166123</v>
      </c>
      <c r="AX125" s="1452">
        <f t="shared" si="14"/>
        <v>0.15619459212967279</v>
      </c>
      <c r="AY125" s="1235"/>
    </row>
    <row r="126" spans="1:51" x14ac:dyDescent="0.25">
      <c r="A126" s="852" t="s">
        <v>95</v>
      </c>
      <c r="B126" s="17">
        <v>1068</v>
      </c>
      <c r="C126" s="189" t="s">
        <v>118</v>
      </c>
      <c r="D126" s="933">
        <f t="shared" si="21"/>
        <v>19137.404524886875</v>
      </c>
      <c r="E126" s="1132">
        <v>21146.831999999999</v>
      </c>
      <c r="F126" s="966"/>
      <c r="G126" s="1248" t="e">
        <f>(E126-'Listas anteriores R'!E122)/'Listas anteriores R'!E122</f>
        <v>#DIV/0!</v>
      </c>
      <c r="H126" s="849">
        <f>IFERROR((D126-'L41.old'!AV120)/D126,"")</f>
        <v>0.45645711849415543</v>
      </c>
      <c r="I126" s="849" t="str">
        <f>IFERROR((D126-'L40.old'!AG119)/D126,"")</f>
        <v/>
      </c>
      <c r="J126" s="849" t="str">
        <f>IF(IFERROR((E126-Competencias!E126)/E126,"")=100%,"",IFERROR((E126-Competencias!E126)/E126,""))</f>
        <v/>
      </c>
      <c r="K126" s="842" t="str">
        <f>IF(IFERROR((E126-Competencias!F126)/E126,"")=100%,"",IFERROR((E126-Competencias!F126)/E126,""))</f>
        <v/>
      </c>
      <c r="L126" s="842" t="str">
        <f>IF(IFERROR((E126-Competencias!G126)/E126,"")=100%,"",IFERROR((E126-Competencias!G126)/E126,""))</f>
        <v/>
      </c>
      <c r="M126" s="850" t="str">
        <f>IF(IFERROR((E126-Competencias!H126)/E126,"")=100%,"",IFERROR((E126-Competencias!H126)/E126,""))</f>
        <v/>
      </c>
      <c r="N126" s="851" t="str">
        <f>IF(IFERROR((E126-Competencias!I126)/E126,"")=100%,"",IFERROR((E126-Competencias!I126)/E126,""))</f>
        <v/>
      </c>
      <c r="O126" s="814"/>
      <c r="P126" s="975">
        <v>1068</v>
      </c>
      <c r="Q126" s="809" t="s">
        <v>118</v>
      </c>
      <c r="R126" s="947">
        <f t="shared" si="22"/>
        <v>16266.793846153845</v>
      </c>
      <c r="S126" s="871">
        <f t="shared" si="23"/>
        <v>17974.807199999999</v>
      </c>
      <c r="T126" s="1308"/>
      <c r="U126" s="1308"/>
      <c r="V126" s="804"/>
      <c r="W126" s="462" t="e">
        <f>(S126-'Listas anteriores CML'!E122)/'Listas anteriores CML'!E122</f>
        <v>#DIV/0!</v>
      </c>
      <c r="X126" s="460" t="str">
        <f>IF(IFERROR((S126-Competencias!J126)/S126,"")=100%,"",IFERROR((S126-Competencias!J126)/S126,""))</f>
        <v/>
      </c>
      <c r="Y126" s="460" t="str">
        <f>IF(IFERROR((S126-Competencias!K126)/S126,"")=100%,"",IFERROR((S126-Competencias!K126)/S126,""))</f>
        <v/>
      </c>
      <c r="Z126" s="460" t="str">
        <f>IF(IFERROR((S126-Competencias!L126)/S126,"")=100%,"",IFERROR((S126-Competencias!L126)/S126,""))</f>
        <v/>
      </c>
      <c r="AA126" s="460" t="str">
        <f>IF(IFERROR((S126-Competencias!M126)/S126,"")=100%,"",IFERROR((S126-Competencias!M126)/S126,""))</f>
        <v/>
      </c>
      <c r="AB126" s="460" t="str">
        <f>IF(IFERROR((S126-Competencias!N126)/S126,"")=100%,"",IFERROR((S126-Competencias!N126)/S126,""))</f>
        <v/>
      </c>
      <c r="AC126" s="460" t="str">
        <f>IF(IFERROR((S126-Competencias!O126)/S126,"")=100%,"",IFERROR((S126-Competencias!O126)/S126,""))</f>
        <v/>
      </c>
      <c r="AD126" s="460" t="str">
        <f>IF(IFERROR((S126-Competencias!P126)/S126,"")=100%,"",IFERROR((S126-Competencias!P126)/S126,""))</f>
        <v/>
      </c>
      <c r="AE126" s="460" t="str">
        <f>IF(IFERROR((S126-Competencias!Q126)/S126,"")=100%,"",IFERROR((S126-Competencias!Q126)/S126,""))</f>
        <v/>
      </c>
      <c r="AF126" s="460" t="str">
        <f>IF(IFERROR((S126-Competencias!R126)/S126,"")=100%,"",IFERROR((S126-Competencias!R126)/S126,""))</f>
        <v/>
      </c>
      <c r="AG126" s="460" t="str">
        <f>IF(IFERROR((S126-Competencias!S126)/S126,"")=100%,"",IFERROR((S126-Competencias!S126)/S126,""))</f>
        <v/>
      </c>
      <c r="AH126" s="721" t="str">
        <f>IF(IFERROR((S126-Competencias!T126)/S126,"")=100%,"",IFERROR((S126-Competencias!T126)/S126,""))</f>
        <v/>
      </c>
      <c r="AJ126" s="968">
        <v>1068</v>
      </c>
      <c r="AK126" s="456" t="s">
        <v>118</v>
      </c>
      <c r="AL126" s="911">
        <f t="shared" si="24"/>
        <v>17223.664072398187</v>
      </c>
      <c r="AM126" s="462">
        <f>IF(AL126=0,"",(AL126-'Listas anteriores May.'!R121)/AL126)</f>
        <v>1</v>
      </c>
      <c r="AN126" s="1166">
        <f>IF(AL126=0,"",IF(ISERROR('L41.old'!AV120),"",(AL126-'L41.old'!AV120)/AL126))</f>
        <v>0.39606346499350603</v>
      </c>
      <c r="AO126" s="1164" t="str">
        <f>IF(AL126=0,"",IF(ISERROR('L40.old'!AG119),"",(AL126-'L40.old'!AG119)/AL126))</f>
        <v/>
      </c>
      <c r="AP126" s="1168">
        <v>9.9999999999999936E-2</v>
      </c>
      <c r="AQ126" s="460" t="str">
        <f>IF(IFERROR((AL126-Competencias!U126)/AL126,"")=100%,"",IFERROR((AL126-Competencias!U126)/AL126,""))</f>
        <v/>
      </c>
      <c r="AR126" s="721" t="str">
        <f>IF(IFERROR((AL126-Competencias!V126)/AL126,"")=100%,"",IFERROR((AL126-Competencias!V126)/AL126,""))</f>
        <v/>
      </c>
      <c r="AT126" s="968">
        <v>1068</v>
      </c>
      <c r="AU126" s="35" t="s">
        <v>118</v>
      </c>
      <c r="AV126" s="161">
        <v>12600</v>
      </c>
      <c r="AW126" s="161">
        <f>'L41.old'!AV120</f>
        <v>10402</v>
      </c>
      <c r="AX126" s="1452">
        <f t="shared" si="14"/>
        <v>0.17444444444444446</v>
      </c>
      <c r="AY126" s="1235"/>
    </row>
    <row r="127" spans="1:51" x14ac:dyDescent="0.25">
      <c r="A127" s="852" t="s">
        <v>95</v>
      </c>
      <c r="B127" s="17">
        <v>1069</v>
      </c>
      <c r="C127" s="189" t="s">
        <v>119</v>
      </c>
      <c r="D127" s="933">
        <f t="shared" si="21"/>
        <v>19137.404524886875</v>
      </c>
      <c r="E127" s="1132">
        <v>21146.831999999999</v>
      </c>
      <c r="F127" s="966"/>
      <c r="G127" s="1248" t="e">
        <f>(E127-'Listas anteriores R'!E123)/'Listas anteriores R'!E123</f>
        <v>#DIV/0!</v>
      </c>
      <c r="H127" s="849">
        <f>IFERROR((D127-'L41.old'!AV121)/D127,"")</f>
        <v>0.45645711849415543</v>
      </c>
      <c r="I127" s="849" t="str">
        <f>IFERROR((D127-'L40.old'!AG120)/D127,"")</f>
        <v/>
      </c>
      <c r="J127" s="849" t="str">
        <f>IF(IFERROR((E127-Competencias!E127)/E127,"")=100%,"",IFERROR((E127-Competencias!E127)/E127,""))</f>
        <v/>
      </c>
      <c r="K127" s="842" t="str">
        <f>IF(IFERROR((E127-Competencias!F127)/E127,"")=100%,"",IFERROR((E127-Competencias!F127)/E127,""))</f>
        <v/>
      </c>
      <c r="L127" s="842" t="str">
        <f>IF(IFERROR((E127-Competencias!G127)/E127,"")=100%,"",IFERROR((E127-Competencias!G127)/E127,""))</f>
        <v/>
      </c>
      <c r="M127" s="850" t="str">
        <f>IF(IFERROR((E127-Competencias!H127)/E127,"")=100%,"",IFERROR((E127-Competencias!H127)/E127,""))</f>
        <v/>
      </c>
      <c r="N127" s="851" t="str">
        <f>IF(IFERROR((E127-Competencias!I127)/E127,"")=100%,"",IFERROR((E127-Competencias!I127)/E127,""))</f>
        <v/>
      </c>
      <c r="O127" s="814"/>
      <c r="P127" s="975">
        <v>1069</v>
      </c>
      <c r="Q127" s="809" t="s">
        <v>119</v>
      </c>
      <c r="R127" s="947">
        <f t="shared" si="22"/>
        <v>16266.793846153845</v>
      </c>
      <c r="S127" s="871">
        <f t="shared" si="23"/>
        <v>17974.807199999999</v>
      </c>
      <c r="T127" s="1308"/>
      <c r="U127" s="1308"/>
      <c r="V127" s="804"/>
      <c r="W127" s="462" t="e">
        <f>(S127-'Listas anteriores CML'!E123)/'Listas anteriores CML'!E123</f>
        <v>#DIV/0!</v>
      </c>
      <c r="X127" s="460" t="str">
        <f>IF(IFERROR((S127-Competencias!J127)/S127,"")=100%,"",IFERROR((S127-Competencias!J127)/S127,""))</f>
        <v/>
      </c>
      <c r="Y127" s="460" t="str">
        <f>IF(IFERROR((S127-Competencias!K127)/S127,"")=100%,"",IFERROR((S127-Competencias!K127)/S127,""))</f>
        <v/>
      </c>
      <c r="Z127" s="460" t="str">
        <f>IF(IFERROR((S127-Competencias!L127)/S127,"")=100%,"",IFERROR((S127-Competencias!L127)/S127,""))</f>
        <v/>
      </c>
      <c r="AA127" s="460" t="str">
        <f>IF(IFERROR((S127-Competencias!M127)/S127,"")=100%,"",IFERROR((S127-Competencias!M127)/S127,""))</f>
        <v/>
      </c>
      <c r="AB127" s="460" t="str">
        <f>IF(IFERROR((S127-Competencias!N127)/S127,"")=100%,"",IFERROR((S127-Competencias!N127)/S127,""))</f>
        <v/>
      </c>
      <c r="AC127" s="460" t="str">
        <f>IF(IFERROR((S127-Competencias!O127)/S127,"")=100%,"",IFERROR((S127-Competencias!O127)/S127,""))</f>
        <v/>
      </c>
      <c r="AD127" s="460" t="str">
        <f>IF(IFERROR((S127-Competencias!P127)/S127,"")=100%,"",IFERROR((S127-Competencias!P127)/S127,""))</f>
        <v/>
      </c>
      <c r="AE127" s="460" t="str">
        <f>IF(IFERROR((S127-Competencias!Q127)/S127,"")=100%,"",IFERROR((S127-Competencias!Q127)/S127,""))</f>
        <v/>
      </c>
      <c r="AF127" s="460" t="str">
        <f>IF(IFERROR((S127-Competencias!R127)/S127,"")=100%,"",IFERROR((S127-Competencias!R127)/S127,""))</f>
        <v/>
      </c>
      <c r="AG127" s="460" t="str">
        <f>IF(IFERROR((S127-Competencias!S127)/S127,"")=100%,"",IFERROR((S127-Competencias!S127)/S127,""))</f>
        <v/>
      </c>
      <c r="AH127" s="721" t="str">
        <f>IF(IFERROR((S127-Competencias!T127)/S127,"")=100%,"",IFERROR((S127-Competencias!T127)/S127,""))</f>
        <v/>
      </c>
      <c r="AJ127" s="968">
        <v>1069</v>
      </c>
      <c r="AK127" s="456" t="s">
        <v>119</v>
      </c>
      <c r="AL127" s="911">
        <f t="shared" si="24"/>
        <v>17223.664072398187</v>
      </c>
      <c r="AM127" s="462">
        <f>IF(AL127=0,"",(AL127-'Listas anteriores May.'!R122)/AL127)</f>
        <v>1</v>
      </c>
      <c r="AN127" s="1166">
        <f>IF(AL127=0,"",IF(ISERROR('L41.old'!AV121),"",(AL127-'L41.old'!AV121)/AL127))</f>
        <v>0.39606346499350603</v>
      </c>
      <c r="AO127" s="1164" t="str">
        <f>IF(AL127=0,"",IF(ISERROR('L40.old'!AG120),"",(AL127-'L40.old'!AG120)/AL127))</f>
        <v/>
      </c>
      <c r="AP127" s="1168">
        <v>9.999999999999995E-2</v>
      </c>
      <c r="AQ127" s="460">
        <f>IF(IFERROR((AL127-Competencias!U127)/AL127,"")=100%,"",IFERROR((AL127-Competencias!U127)/AL127,""))</f>
        <v>0.30328413573563473</v>
      </c>
      <c r="AR127" s="721" t="str">
        <f>IF(IFERROR((AL127-Competencias!V127)/AL127,"")=100%,"",IFERROR((AL127-Competencias!V127)/AL127,""))</f>
        <v/>
      </c>
      <c r="AT127" s="968">
        <v>1069</v>
      </c>
      <c r="AU127" s="35" t="s">
        <v>119</v>
      </c>
      <c r="AV127" s="161">
        <v>12600</v>
      </c>
      <c r="AW127" s="161">
        <f>'L41.old'!AV121</f>
        <v>10402</v>
      </c>
      <c r="AX127" s="1452">
        <f t="shared" si="14"/>
        <v>0.17444444444444446</v>
      </c>
      <c r="AY127" s="1235"/>
    </row>
    <row r="128" spans="1:51" x14ac:dyDescent="0.25">
      <c r="A128" s="852" t="s">
        <v>95</v>
      </c>
      <c r="B128" s="17">
        <v>1070</v>
      </c>
      <c r="C128" s="189" t="s">
        <v>111</v>
      </c>
      <c r="D128" s="933">
        <f t="shared" si="21"/>
        <v>20265.606244343893</v>
      </c>
      <c r="E128" s="1132">
        <v>22393.494900000002</v>
      </c>
      <c r="F128" s="966"/>
      <c r="G128" s="1248" t="e">
        <f>(E128-'Listas anteriores R'!E124)/'Listas anteriores R'!E124</f>
        <v>#DIV/0!</v>
      </c>
      <c r="H128" s="849">
        <f>IFERROR((D128-'L41.old'!AV122)/D128,"")</f>
        <v>0.46976830047811546</v>
      </c>
      <c r="I128" s="849" t="str">
        <f>IFERROR((D128-'L40.old'!AG121)/D128,"")</f>
        <v/>
      </c>
      <c r="J128" s="849" t="str">
        <f>IF(IFERROR((E128-Competencias!E128)/E128,"")=100%,"",IFERROR((E128-Competencias!E128)/E128,""))</f>
        <v/>
      </c>
      <c r="K128" s="842" t="str">
        <f>IF(IFERROR((E128-Competencias!F128)/E128,"")=100%,"",IFERROR((E128-Competencias!F128)/E128,""))</f>
        <v/>
      </c>
      <c r="L128" s="842" t="str">
        <f>IF(IFERROR((E128-Competencias!G128)/E128,"")=100%,"",IFERROR((E128-Competencias!G128)/E128,""))</f>
        <v/>
      </c>
      <c r="M128" s="850" t="str">
        <f>IF(IFERROR((E128-Competencias!H128)/E128,"")=100%,"",IFERROR((E128-Competencias!H128)/E128,""))</f>
        <v/>
      </c>
      <c r="N128" s="851" t="str">
        <f>IF(IFERROR((E128-Competencias!I128)/E128,"")=100%,"",IFERROR((E128-Competencias!I128)/E128,""))</f>
        <v/>
      </c>
      <c r="O128" s="814"/>
      <c r="P128" s="975">
        <v>1070</v>
      </c>
      <c r="Q128" s="809" t="s">
        <v>111</v>
      </c>
      <c r="R128" s="947">
        <f t="shared" si="22"/>
        <v>17225.765307692309</v>
      </c>
      <c r="S128" s="871">
        <f t="shared" si="23"/>
        <v>19034.470665000001</v>
      </c>
      <c r="T128" s="1308"/>
      <c r="U128" s="1308"/>
      <c r="V128" s="804"/>
      <c r="W128" s="462" t="e">
        <f>(S128-'Listas anteriores CML'!E124)/'Listas anteriores CML'!E124</f>
        <v>#DIV/0!</v>
      </c>
      <c r="X128" s="460" t="str">
        <f>IF(IFERROR((S128-Competencias!J128)/S128,"")=100%,"",IFERROR((S128-Competencias!J128)/S128,""))</f>
        <v/>
      </c>
      <c r="Y128" s="460" t="str">
        <f>IF(IFERROR((S128-Competencias!K128)/S128,"")=100%,"",IFERROR((S128-Competencias!K128)/S128,""))</f>
        <v/>
      </c>
      <c r="Z128" s="460" t="str">
        <f>IF(IFERROR((S128-Competencias!L128)/S128,"")=100%,"",IFERROR((S128-Competencias!L128)/S128,""))</f>
        <v/>
      </c>
      <c r="AA128" s="460" t="str">
        <f>IF(IFERROR((S128-Competencias!M128)/S128,"")=100%,"",IFERROR((S128-Competencias!M128)/S128,""))</f>
        <v/>
      </c>
      <c r="AB128" s="460" t="str">
        <f>IF(IFERROR((S128-Competencias!N128)/S128,"")=100%,"",IFERROR((S128-Competencias!N128)/S128,""))</f>
        <v/>
      </c>
      <c r="AC128" s="460" t="str">
        <f>IF(IFERROR((S128-Competencias!O128)/S128,"")=100%,"",IFERROR((S128-Competencias!O128)/S128,""))</f>
        <v/>
      </c>
      <c r="AD128" s="460" t="str">
        <f>IF(IFERROR((S128-Competencias!P128)/S128,"")=100%,"",IFERROR((S128-Competencias!P128)/S128,""))</f>
        <v/>
      </c>
      <c r="AE128" s="460" t="str">
        <f>IF(IFERROR((S128-Competencias!Q128)/S128,"")=100%,"",IFERROR((S128-Competencias!Q128)/S128,""))</f>
        <v/>
      </c>
      <c r="AF128" s="460" t="str">
        <f>IF(IFERROR((S128-Competencias!R128)/S128,"")=100%,"",IFERROR((S128-Competencias!R128)/S128,""))</f>
        <v/>
      </c>
      <c r="AG128" s="460" t="str">
        <f>IF(IFERROR((S128-Competencias!S128)/S128,"")=100%,"",IFERROR((S128-Competencias!S128)/S128,""))</f>
        <v/>
      </c>
      <c r="AH128" s="721" t="str">
        <f>IF(IFERROR((S128-Competencias!T128)/S128,"")=100%,"",IFERROR((S128-Competencias!T128)/S128,""))</f>
        <v/>
      </c>
      <c r="AJ128" s="968">
        <v>1070</v>
      </c>
      <c r="AK128" s="456" t="s">
        <v>111</v>
      </c>
      <c r="AL128" s="911">
        <f t="shared" si="24"/>
        <v>18239.045619909506</v>
      </c>
      <c r="AM128" s="462">
        <f>IF(AL128=0,"",(AL128-'Listas anteriores May.'!R123)/AL128)</f>
        <v>1</v>
      </c>
      <c r="AN128" s="1166">
        <f>IF(AL128=0,"",IF(ISERROR('L41.old'!AV122),"",(AL128-'L41.old'!AV122)/AL128))</f>
        <v>0.41085366719790617</v>
      </c>
      <c r="AO128" s="1164" t="str">
        <f>IF(AL128=0,"",IF(ISERROR('L40.old'!AG121),"",(AL128-'L40.old'!AG121)/AL128))</f>
        <v/>
      </c>
      <c r="AP128" s="1168">
        <v>9.999999999999995E-2</v>
      </c>
      <c r="AQ128" s="460" t="str">
        <f>IF(IFERROR((AL128-Competencias!U128)/AL128,"")=100%,"",IFERROR((AL128-Competencias!U128)/AL128,""))</f>
        <v/>
      </c>
      <c r="AR128" s="721" t="str">
        <f>IF(IFERROR((AL128-Competencias!V128)/AL128,"")=100%,"",IFERROR((AL128-Competencias!V128)/AL128,""))</f>
        <v/>
      </c>
      <c r="AT128" s="968">
        <v>1070</v>
      </c>
      <c r="AU128" s="35" t="s">
        <v>111</v>
      </c>
      <c r="AV128" s="161">
        <v>12600</v>
      </c>
      <c r="AW128" s="161">
        <f>'L41.old'!AV122</f>
        <v>10745.466840779778</v>
      </c>
      <c r="AX128" s="1452">
        <f t="shared" si="14"/>
        <v>0.14718517136668427</v>
      </c>
      <c r="AY128" s="1235"/>
    </row>
    <row r="129" spans="1:51" x14ac:dyDescent="0.25">
      <c r="A129" s="852" t="s">
        <v>95</v>
      </c>
      <c r="B129" s="17">
        <v>1071</v>
      </c>
      <c r="C129" s="189" t="s">
        <v>113</v>
      </c>
      <c r="D129" s="933">
        <f t="shared" si="21"/>
        <v>20265.697243995484</v>
      </c>
      <c r="E129" s="1132">
        <v>22393.59545461501</v>
      </c>
      <c r="F129" s="966"/>
      <c r="G129" s="1248" t="e">
        <f>(E129-'Listas anteriores R'!E125)/'Listas anteriores R'!E125</f>
        <v>#DIV/0!</v>
      </c>
      <c r="H129" s="849">
        <f>IFERROR((D129-'L41.old'!AV123)/D129,"")</f>
        <v>0.46977068139298545</v>
      </c>
      <c r="I129" s="849" t="str">
        <f>IFERROR((D129-'L40.old'!AG122)/D129,"")</f>
        <v/>
      </c>
      <c r="J129" s="849" t="str">
        <f>IF(IFERROR((E129-Competencias!E129)/E129,"")=100%,"",IFERROR((E129-Competencias!E129)/E129,""))</f>
        <v/>
      </c>
      <c r="K129" s="842" t="str">
        <f>IF(IFERROR((E129-Competencias!F129)/E129,"")=100%,"",IFERROR((E129-Competencias!F129)/E129,""))</f>
        <v/>
      </c>
      <c r="L129" s="842" t="str">
        <f>IF(IFERROR((E129-Competencias!G129)/E129,"")=100%,"",IFERROR((E129-Competencias!G129)/E129,""))</f>
        <v/>
      </c>
      <c r="M129" s="850" t="str">
        <f>IF(IFERROR((E129-Competencias!H129)/E129,"")=100%,"",IFERROR((E129-Competencias!H129)/E129,""))</f>
        <v/>
      </c>
      <c r="N129" s="851" t="str">
        <f>IF(IFERROR((E129-Competencias!I129)/E129,"")=100%,"",IFERROR((E129-Competencias!I129)/E129,""))</f>
        <v/>
      </c>
      <c r="O129" s="814"/>
      <c r="P129" s="975">
        <v>1071</v>
      </c>
      <c r="Q129" s="809" t="s">
        <v>113</v>
      </c>
      <c r="R129" s="947">
        <f t="shared" si="22"/>
        <v>17225.842657396162</v>
      </c>
      <c r="S129" s="871">
        <f t="shared" si="23"/>
        <v>19034.556136422758</v>
      </c>
      <c r="T129" s="1308"/>
      <c r="U129" s="1308"/>
      <c r="V129" s="804"/>
      <c r="W129" s="462" t="e">
        <f>(S129-'Listas anteriores CML'!E125)/'Listas anteriores CML'!E125</f>
        <v>#DIV/0!</v>
      </c>
      <c r="X129" s="460" t="str">
        <f>IF(IFERROR((S129-Competencias!J129)/S129,"")=100%,"",IFERROR((S129-Competencias!J129)/S129,""))</f>
        <v/>
      </c>
      <c r="Y129" s="460" t="str">
        <f>IF(IFERROR((S129-Competencias!K129)/S129,"")=100%,"",IFERROR((S129-Competencias!K129)/S129,""))</f>
        <v/>
      </c>
      <c r="Z129" s="460" t="str">
        <f>IF(IFERROR((S129-Competencias!L129)/S129,"")=100%,"",IFERROR((S129-Competencias!L129)/S129,""))</f>
        <v/>
      </c>
      <c r="AA129" s="460" t="str">
        <f>IF(IFERROR((S129-Competencias!M129)/S129,"")=100%,"",IFERROR((S129-Competencias!M129)/S129,""))</f>
        <v/>
      </c>
      <c r="AB129" s="460" t="str">
        <f>IF(IFERROR((S129-Competencias!N129)/S129,"")=100%,"",IFERROR((S129-Competencias!N129)/S129,""))</f>
        <v/>
      </c>
      <c r="AC129" s="460" t="str">
        <f>IF(IFERROR((S129-Competencias!O129)/S129,"")=100%,"",IFERROR((S129-Competencias!O129)/S129,""))</f>
        <v/>
      </c>
      <c r="AD129" s="460" t="str">
        <f>IF(IFERROR((S129-Competencias!P129)/S129,"")=100%,"",IFERROR((S129-Competencias!P129)/S129,""))</f>
        <v/>
      </c>
      <c r="AE129" s="460" t="str">
        <f>IF(IFERROR((S129-Competencias!Q129)/S129,"")=100%,"",IFERROR((S129-Competencias!Q129)/S129,""))</f>
        <v/>
      </c>
      <c r="AF129" s="460" t="str">
        <f>IF(IFERROR((S129-Competencias!R129)/S129,"")=100%,"",IFERROR((S129-Competencias!R129)/S129,""))</f>
        <v/>
      </c>
      <c r="AG129" s="460" t="str">
        <f>IF(IFERROR((S129-Competencias!S129)/S129,"")=100%,"",IFERROR((S129-Competencias!S129)/S129,""))</f>
        <v/>
      </c>
      <c r="AH129" s="721" t="str">
        <f>IF(IFERROR((S129-Competencias!T129)/S129,"")=100%,"",IFERROR((S129-Competencias!T129)/S129,""))</f>
        <v/>
      </c>
      <c r="AJ129" s="968">
        <v>1071</v>
      </c>
      <c r="AK129" s="456" t="s">
        <v>113</v>
      </c>
      <c r="AL129" s="911">
        <f t="shared" si="24"/>
        <v>18239.127519595935</v>
      </c>
      <c r="AM129" s="462">
        <f>IF(AL129=0,"",(AL129-'Listas anteriores May.'!R124)/AL129)</f>
        <v>1</v>
      </c>
      <c r="AN129" s="1166">
        <f>IF(AL129=0,"",IF(ISERROR('L41.old'!AV123),"",(AL129-'L41.old'!AV123)/AL129))</f>
        <v>0.41085631265887274</v>
      </c>
      <c r="AO129" s="1164" t="str">
        <f>IF(AL129=0,"",IF(ISERROR('L40.old'!AG122),"",(AL129-'L40.old'!AG122)/AL129))</f>
        <v/>
      </c>
      <c r="AP129" s="1168">
        <v>9.9999999999999964E-2</v>
      </c>
      <c r="AQ129" s="460">
        <f>IF(IFERROR((AL129-Competencias!U129)/AL129,"")=100%,"",IFERROR((AL129-Competencias!U129)/AL129,""))</f>
        <v>0.1995231140133262</v>
      </c>
      <c r="AR129" s="721" t="str">
        <f>IF(IFERROR((AL129-Competencias!V129)/AL129,"")=100%,"",IFERROR((AL129-Competencias!V129)/AL129,""))</f>
        <v/>
      </c>
      <c r="AT129" s="968">
        <v>1071</v>
      </c>
      <c r="AU129" s="35" t="s">
        <v>113</v>
      </c>
      <c r="AV129" s="161">
        <v>13600</v>
      </c>
      <c r="AW129" s="161">
        <f>'L41.old'!AV123</f>
        <v>10745.466840779778</v>
      </c>
      <c r="AX129" s="1452">
        <f t="shared" si="14"/>
        <v>0.20989214406031043</v>
      </c>
      <c r="AY129" s="1235"/>
    </row>
    <row r="130" spans="1:51" x14ac:dyDescent="0.25">
      <c r="A130" s="852" t="s">
        <v>95</v>
      </c>
      <c r="B130" s="17">
        <v>1072</v>
      </c>
      <c r="C130" s="189" t="s">
        <v>117</v>
      </c>
      <c r="D130" s="933">
        <f t="shared" si="21"/>
        <v>20265.606244343893</v>
      </c>
      <c r="E130" s="1132">
        <v>22393.494900000002</v>
      </c>
      <c r="F130" s="966"/>
      <c r="G130" s="1248" t="e">
        <f>(E130-'Listas anteriores R'!E126)/'Listas anteriores R'!E126</f>
        <v>#DIV/0!</v>
      </c>
      <c r="H130" s="849">
        <f>IFERROR((D130-'L41.old'!AV124)/D130,"")</f>
        <v>0.41960778976040947</v>
      </c>
      <c r="I130" s="849" t="str">
        <f>IFERROR((D130-'L40.old'!AG123)/D130,"")</f>
        <v/>
      </c>
      <c r="J130" s="849" t="str">
        <f>IF(IFERROR((E130-Competencias!E130)/E130,"")=100%,"",IFERROR((E130-Competencias!E130)/E130,""))</f>
        <v/>
      </c>
      <c r="K130" s="842" t="str">
        <f>IF(IFERROR((E130-Competencias!F130)/E130,"")=100%,"",IFERROR((E130-Competencias!F130)/E130,""))</f>
        <v/>
      </c>
      <c r="L130" s="842" t="str">
        <f>IF(IFERROR((E130-Competencias!G130)/E130,"")=100%,"",IFERROR((E130-Competencias!G130)/E130,""))</f>
        <v/>
      </c>
      <c r="M130" s="850" t="str">
        <f>IF(IFERROR((E130-Competencias!H130)/E130,"")=100%,"",IFERROR((E130-Competencias!H130)/E130,""))</f>
        <v/>
      </c>
      <c r="N130" s="851" t="str">
        <f>IF(IFERROR((E130-Competencias!I130)/E130,"")=100%,"",IFERROR((E130-Competencias!I130)/E130,""))</f>
        <v/>
      </c>
      <c r="O130" s="814"/>
      <c r="P130" s="975">
        <v>1072</v>
      </c>
      <c r="Q130" s="809" t="s">
        <v>117</v>
      </c>
      <c r="R130" s="947">
        <f t="shared" si="22"/>
        <v>17225.765307692309</v>
      </c>
      <c r="S130" s="871">
        <f t="shared" si="23"/>
        <v>19034.470665000001</v>
      </c>
      <c r="T130" s="1308"/>
      <c r="U130" s="1308"/>
      <c r="V130" s="804"/>
      <c r="W130" s="462" t="e">
        <f>(S130-'Listas anteriores CML'!E126)/'Listas anteriores CML'!E126</f>
        <v>#DIV/0!</v>
      </c>
      <c r="X130" s="460" t="str">
        <f>IF(IFERROR((S130-Competencias!J130)/S130,"")=100%,"",IFERROR((S130-Competencias!J130)/S130,""))</f>
        <v/>
      </c>
      <c r="Y130" s="460" t="str">
        <f>IF(IFERROR((S130-Competencias!K130)/S130,"")=100%,"",IFERROR((S130-Competencias!K130)/S130,""))</f>
        <v/>
      </c>
      <c r="Z130" s="460" t="str">
        <f>IF(IFERROR((S130-Competencias!L130)/S130,"")=100%,"",IFERROR((S130-Competencias!L130)/S130,""))</f>
        <v/>
      </c>
      <c r="AA130" s="460" t="str">
        <f>IF(IFERROR((S130-Competencias!M130)/S130,"")=100%,"",IFERROR((S130-Competencias!M130)/S130,""))</f>
        <v/>
      </c>
      <c r="AB130" s="460" t="str">
        <f>IF(IFERROR((S130-Competencias!N130)/S130,"")=100%,"",IFERROR((S130-Competencias!N130)/S130,""))</f>
        <v/>
      </c>
      <c r="AC130" s="460" t="str">
        <f>IF(IFERROR((S130-Competencias!O130)/S130,"")=100%,"",IFERROR((S130-Competencias!O130)/S130,""))</f>
        <v/>
      </c>
      <c r="AD130" s="460" t="str">
        <f>IF(IFERROR((S130-Competencias!P130)/S130,"")=100%,"",IFERROR((S130-Competencias!P130)/S130,""))</f>
        <v/>
      </c>
      <c r="AE130" s="460" t="str">
        <f>IF(IFERROR((S130-Competencias!Q130)/S130,"")=100%,"",IFERROR((S130-Competencias!Q130)/S130,""))</f>
        <v/>
      </c>
      <c r="AF130" s="460" t="str">
        <f>IF(IFERROR((S130-Competencias!R130)/S130,"")=100%,"",IFERROR((S130-Competencias!R130)/S130,""))</f>
        <v/>
      </c>
      <c r="AG130" s="460" t="str">
        <f>IF(IFERROR((S130-Competencias!S130)/S130,"")=100%,"",IFERROR((S130-Competencias!S130)/S130,""))</f>
        <v/>
      </c>
      <c r="AH130" s="721" t="str">
        <f>IF(IFERROR((S130-Competencias!T130)/S130,"")=100%,"",IFERROR((S130-Competencias!T130)/S130,""))</f>
        <v/>
      </c>
      <c r="AJ130" s="968">
        <v>1072</v>
      </c>
      <c r="AK130" s="456" t="s">
        <v>117</v>
      </c>
      <c r="AL130" s="911">
        <f t="shared" si="24"/>
        <v>18239.045619909506</v>
      </c>
      <c r="AM130" s="462">
        <f>IF(AL130=0,"",(AL130-'Listas anteriores May.'!R125)/AL130)</f>
        <v>1</v>
      </c>
      <c r="AN130" s="1166">
        <f>IF(AL130=0,"",IF(ISERROR('L41.old'!AV124),"",(AL130-'L41.old'!AV124)/AL130))</f>
        <v>0.35511976640045501</v>
      </c>
      <c r="AO130" s="1164" t="str">
        <f>IF(AL130=0,"",IF(ISERROR('L40.old'!AG123),"",(AL130-'L40.old'!AG123)/AL130))</f>
        <v/>
      </c>
      <c r="AP130" s="1168">
        <v>9.999999999999995E-2</v>
      </c>
      <c r="AQ130" s="460" t="str">
        <f>IF(IFERROR((AL130-Competencias!U130)/AL130,"")=100%,"",IFERROR((AL130-Competencias!U130)/AL130,""))</f>
        <v/>
      </c>
      <c r="AR130" s="721" t="str">
        <f>IF(IFERROR((AL130-Competencias!V130)/AL130,"")=100%,"",IFERROR((AL130-Competencias!V130)/AL130,""))</f>
        <v/>
      </c>
      <c r="AT130" s="968">
        <v>1072</v>
      </c>
      <c r="AU130" s="35" t="s">
        <v>117</v>
      </c>
      <c r="AV130" s="161">
        <v>13600</v>
      </c>
      <c r="AW130" s="161">
        <f>'L41.old'!AV124</f>
        <v>11762</v>
      </c>
      <c r="AX130" s="1452">
        <f t="shared" si="14"/>
        <v>0.1351470588235294</v>
      </c>
      <c r="AY130" s="1235"/>
    </row>
    <row r="131" spans="1:51" x14ac:dyDescent="0.25">
      <c r="A131" s="852" t="s">
        <v>95</v>
      </c>
      <c r="B131" s="17">
        <v>1073</v>
      </c>
      <c r="C131" s="189" t="s">
        <v>120</v>
      </c>
      <c r="D131" s="933">
        <f t="shared" si="21"/>
        <v>19137.404524886875</v>
      </c>
      <c r="E131" s="1132">
        <v>21146.831999999999</v>
      </c>
      <c r="F131" s="966"/>
      <c r="G131" s="1248" t="e">
        <f>(E131-'Listas anteriores R'!E127)/'Listas anteriores R'!E127</f>
        <v>#DIV/0!</v>
      </c>
      <c r="H131" s="849">
        <f>IFERROR((D131-'L41.old'!AV125)/D131,"")</f>
        <v>0.38539210033919019</v>
      </c>
      <c r="I131" s="849" t="str">
        <f>IFERROR((D131-'L40.old'!AG124)/D131,"")</f>
        <v/>
      </c>
      <c r="J131" s="849" t="str">
        <f>IF(IFERROR((E131-Competencias!E131)/E131,"")=100%,"",IFERROR((E131-Competencias!E131)/E131,""))</f>
        <v/>
      </c>
      <c r="K131" s="842" t="str">
        <f>IF(IFERROR((E131-Competencias!F131)/E131,"")=100%,"",IFERROR((E131-Competencias!F131)/E131,""))</f>
        <v/>
      </c>
      <c r="L131" s="842" t="str">
        <f>IF(IFERROR((E131-Competencias!G131)/E131,"")=100%,"",IFERROR((E131-Competencias!G131)/E131,""))</f>
        <v/>
      </c>
      <c r="M131" s="850" t="str">
        <f>IF(IFERROR((E131-Competencias!H131)/E131,"")=100%,"",IFERROR((E131-Competencias!H131)/E131,""))</f>
        <v/>
      </c>
      <c r="N131" s="851" t="str">
        <f>IF(IFERROR((E131-Competencias!I131)/E131,"")=100%,"",IFERROR((E131-Competencias!I131)/E131,""))</f>
        <v/>
      </c>
      <c r="O131" s="814"/>
      <c r="P131" s="975">
        <v>1073</v>
      </c>
      <c r="Q131" s="809" t="s">
        <v>120</v>
      </c>
      <c r="R131" s="947">
        <f t="shared" si="22"/>
        <v>16266.793846153845</v>
      </c>
      <c r="S131" s="871">
        <f t="shared" si="23"/>
        <v>17974.807199999999</v>
      </c>
      <c r="T131" s="1308"/>
      <c r="U131" s="1308"/>
      <c r="V131" s="804"/>
      <c r="W131" s="462" t="e">
        <f>(S131-'Listas anteriores CML'!E127)/'Listas anteriores CML'!E127</f>
        <v>#DIV/0!</v>
      </c>
      <c r="X131" s="460" t="str">
        <f>IF(IFERROR((S131-Competencias!J131)/S131,"")=100%,"",IFERROR((S131-Competencias!J131)/S131,""))</f>
        <v/>
      </c>
      <c r="Y131" s="460" t="str">
        <f>IF(IFERROR((S131-Competencias!K131)/S131,"")=100%,"",IFERROR((S131-Competencias!K131)/S131,""))</f>
        <v/>
      </c>
      <c r="Z131" s="460" t="str">
        <f>IF(IFERROR((S131-Competencias!L131)/S131,"")=100%,"",IFERROR((S131-Competencias!L131)/S131,""))</f>
        <v/>
      </c>
      <c r="AA131" s="460" t="str">
        <f>IF(IFERROR((S131-Competencias!M131)/S131,"")=100%,"",IFERROR((S131-Competencias!M131)/S131,""))</f>
        <v/>
      </c>
      <c r="AB131" s="460" t="str">
        <f>IF(IFERROR((S131-Competencias!N131)/S131,"")=100%,"",IFERROR((S131-Competencias!N131)/S131,""))</f>
        <v/>
      </c>
      <c r="AC131" s="460" t="str">
        <f>IF(IFERROR((S131-Competencias!O131)/S131,"")=100%,"",IFERROR((S131-Competencias!O131)/S131,""))</f>
        <v/>
      </c>
      <c r="AD131" s="460" t="str">
        <f>IF(IFERROR((S131-Competencias!P131)/S131,"")=100%,"",IFERROR((S131-Competencias!P131)/S131,""))</f>
        <v/>
      </c>
      <c r="AE131" s="460" t="str">
        <f>IF(IFERROR((S131-Competencias!Q131)/S131,"")=100%,"",IFERROR((S131-Competencias!Q131)/S131,""))</f>
        <v/>
      </c>
      <c r="AF131" s="460" t="str">
        <f>IF(IFERROR((S131-Competencias!R131)/S131,"")=100%,"",IFERROR((S131-Competencias!R131)/S131,""))</f>
        <v/>
      </c>
      <c r="AG131" s="460" t="str">
        <f>IF(IFERROR((S131-Competencias!S131)/S131,"")=100%,"",IFERROR((S131-Competencias!S131)/S131,""))</f>
        <v/>
      </c>
      <c r="AH131" s="721" t="str">
        <f>IF(IFERROR((S131-Competencias!T131)/S131,"")=100%,"",IFERROR((S131-Competencias!T131)/S131,""))</f>
        <v/>
      </c>
      <c r="AJ131" s="968">
        <v>1073</v>
      </c>
      <c r="AK131" s="456" t="s">
        <v>120</v>
      </c>
      <c r="AL131" s="911">
        <f t="shared" si="24"/>
        <v>17223.664072398187</v>
      </c>
      <c r="AM131" s="462">
        <f>IF(AL131=0,"",(AL131-'Listas anteriores May.'!R126)/AL131)</f>
        <v>1</v>
      </c>
      <c r="AN131" s="1166">
        <f>IF(AL131=0,"",IF(ISERROR('L41.old'!AV125),"",(AL131-'L41.old'!AV125)/AL131))</f>
        <v>0.31710233371021129</v>
      </c>
      <c r="AO131" s="1164" t="str">
        <f>IF(AL131=0,"",IF(ISERROR('L40.old'!AG124),"",(AL131-'L40.old'!AG124)/AL131))</f>
        <v/>
      </c>
      <c r="AP131" s="1168">
        <v>9.999999999999995E-2</v>
      </c>
      <c r="AQ131" s="460" t="str">
        <f>IF(IFERROR((AL131-Competencias!U131)/AL131,"")=100%,"",IFERROR((AL131-Competencias!U131)/AL131,""))</f>
        <v/>
      </c>
      <c r="AR131" s="721" t="str">
        <f>IF(IFERROR((AL131-Competencias!V131)/AL131,"")=100%,"",IFERROR((AL131-Competencias!V131)/AL131,""))</f>
        <v/>
      </c>
      <c r="AT131" s="968">
        <v>1073</v>
      </c>
      <c r="AU131" s="35" t="s">
        <v>120</v>
      </c>
      <c r="AV131" s="161">
        <v>14000</v>
      </c>
      <c r="AW131" s="161">
        <f>'L41.old'!AV125</f>
        <v>11762</v>
      </c>
      <c r="AX131" s="1452">
        <f t="shared" si="14"/>
        <v>0.15985714285714286</v>
      </c>
      <c r="AY131" s="1235"/>
    </row>
    <row r="132" spans="1:51" ht="15.75" thickBot="1" x14ac:dyDescent="0.3">
      <c r="A132" s="852" t="s">
        <v>95</v>
      </c>
      <c r="B132" s="17">
        <v>1074</v>
      </c>
      <c r="C132" s="189" t="s">
        <v>112</v>
      </c>
      <c r="D132" s="933">
        <f t="shared" si="21"/>
        <v>23464.25339366516</v>
      </c>
      <c r="E132" s="1132">
        <v>25928</v>
      </c>
      <c r="F132" s="966"/>
      <c r="G132" s="1248" t="e">
        <f>(E132-'Listas anteriores R'!E128)/'Listas anteriores R'!E128</f>
        <v>#DIV/0!</v>
      </c>
      <c r="H132" s="849">
        <f>IFERROR((D132-'L41.old'!AV126)/D132,"")</f>
        <v>0.47462952135584968</v>
      </c>
      <c r="I132" s="849" t="str">
        <f>IFERROR((D132-'L40.old'!AG125)/D132,"")</f>
        <v/>
      </c>
      <c r="J132" s="849" t="str">
        <f>IF(IFERROR((E132-Competencias!E132)/E132,"")=100%,"",IFERROR((E132-Competencias!E132)/E132,""))</f>
        <v/>
      </c>
      <c r="K132" s="842" t="str">
        <f>IF(IFERROR((E132-Competencias!F132)/E132,"")=100%,"",IFERROR((E132-Competencias!F132)/E132,""))</f>
        <v/>
      </c>
      <c r="L132" s="842" t="str">
        <f>IF(IFERROR((E132-Competencias!G132)/E132,"")=100%,"",IFERROR((E132-Competencias!G132)/E132,""))</f>
        <v/>
      </c>
      <c r="M132" s="850" t="str">
        <f>IF(IFERROR((E132-Competencias!H132)/E132,"")=100%,"",IFERROR((E132-Competencias!H132)/E132,""))</f>
        <v/>
      </c>
      <c r="N132" s="851" t="str">
        <f>IF(IFERROR((E132-Competencias!I132)/E132,"")=100%,"",IFERROR((E132-Competencias!I132)/E132,""))</f>
        <v/>
      </c>
      <c r="O132" s="814"/>
      <c r="P132" s="975">
        <v>1074</v>
      </c>
      <c r="Q132" s="809" t="s">
        <v>112</v>
      </c>
      <c r="R132" s="947">
        <f t="shared" si="22"/>
        <v>19944.615384615383</v>
      </c>
      <c r="S132" s="871">
        <f t="shared" si="23"/>
        <v>22038.799999999999</v>
      </c>
      <c r="T132" s="1308"/>
      <c r="U132" s="1308"/>
      <c r="V132" s="804"/>
      <c r="W132" s="462" t="e">
        <f>(S132-'Listas anteriores CML'!E128)/'Listas anteriores CML'!E128</f>
        <v>#DIV/0!</v>
      </c>
      <c r="X132" s="460" t="str">
        <f>IF(IFERROR((S132-Competencias!J132)/S132,"")=100%,"",IFERROR((S132-Competencias!J132)/S132,""))</f>
        <v/>
      </c>
      <c r="Y132" s="460" t="str">
        <f>IF(IFERROR((S132-Competencias!K132)/S132,"")=100%,"",IFERROR((S132-Competencias!K132)/S132,""))</f>
        <v/>
      </c>
      <c r="Z132" s="460" t="str">
        <f>IF(IFERROR((S132-Competencias!L132)/S132,"")=100%,"",IFERROR((S132-Competencias!L132)/S132,""))</f>
        <v/>
      </c>
      <c r="AA132" s="460" t="str">
        <f>IF(IFERROR((S132-Competencias!M132)/S132,"")=100%,"",IFERROR((S132-Competencias!M132)/S132,""))</f>
        <v/>
      </c>
      <c r="AB132" s="460" t="str">
        <f>IF(IFERROR((S132-Competencias!N132)/S132,"")=100%,"",IFERROR((S132-Competencias!N132)/S132,""))</f>
        <v/>
      </c>
      <c r="AC132" s="460" t="str">
        <f>IF(IFERROR((S132-Competencias!O132)/S132,"")=100%,"",IFERROR((S132-Competencias!O132)/S132,""))</f>
        <v/>
      </c>
      <c r="AD132" s="460" t="str">
        <f>IF(IFERROR((S132-Competencias!P132)/S132,"")=100%,"",IFERROR((S132-Competencias!P132)/S132,""))</f>
        <v/>
      </c>
      <c r="AE132" s="460" t="str">
        <f>IF(IFERROR((S132-Competencias!Q132)/S132,"")=100%,"",IFERROR((S132-Competencias!Q132)/S132,""))</f>
        <v/>
      </c>
      <c r="AF132" s="460" t="str">
        <f>IF(IFERROR((S132-Competencias!R132)/S132,"")=100%,"",IFERROR((S132-Competencias!R132)/S132,""))</f>
        <v/>
      </c>
      <c r="AG132" s="460" t="str">
        <f>IF(IFERROR((S132-Competencias!S132)/S132,"")=100%,"",IFERROR((S132-Competencias!S132)/S132,""))</f>
        <v/>
      </c>
      <c r="AH132" s="721" t="str">
        <f>IF(IFERROR((S132-Competencias!T132)/S132,"")=100%,"",IFERROR((S132-Competencias!T132)/S132,""))</f>
        <v/>
      </c>
      <c r="AJ132" s="1495">
        <v>1074</v>
      </c>
      <c r="AK132" s="541" t="s">
        <v>112</v>
      </c>
      <c r="AL132" s="911">
        <f t="shared" si="24"/>
        <v>21117.828054298643</v>
      </c>
      <c r="AM132" s="462">
        <f>IF(AL132=0,"",(AL132-'Listas anteriores May.'!R127)/AL132)</f>
        <v>1</v>
      </c>
      <c r="AN132" s="1166">
        <f>IF(AL132=0,"",IF(ISERROR('L41.old'!AV126),"",(AL132-'L41.old'!AV126)/AL132))</f>
        <v>0.41625502372872186</v>
      </c>
      <c r="AO132" s="1164" t="str">
        <f>IF(AL132=0,"",IF(ISERROR('L40.old'!AG125),"",(AL132-'L40.old'!AG125)/AL132))</f>
        <v/>
      </c>
      <c r="AP132" s="1168">
        <v>0.10000000000000002</v>
      </c>
      <c r="AQ132" s="460" t="str">
        <f>IF(IFERROR((AL132-Competencias!U132)/AL132,"")=100%,"",IFERROR((AL132-Competencias!U132)/AL132,""))</f>
        <v/>
      </c>
      <c r="AR132" s="721" t="str">
        <f>IF(IFERROR((AL132-Competencias!V132)/AL132,"")=100%,"",IFERROR((AL132-Competencias!V132)/AL132,""))</f>
        <v/>
      </c>
      <c r="AT132" s="968">
        <v>1074</v>
      </c>
      <c r="AU132" s="35" t="s">
        <v>112</v>
      </c>
      <c r="AV132" s="161">
        <v>15000</v>
      </c>
      <c r="AW132" s="161">
        <f>'L41.old'!AV126</f>
        <v>12327.426036457493</v>
      </c>
      <c r="AX132" s="1452">
        <f t="shared" si="14"/>
        <v>0.17817159756950046</v>
      </c>
      <c r="AY132" s="1235"/>
    </row>
    <row r="133" spans="1:51" ht="15" customHeight="1" x14ac:dyDescent="0.25">
      <c r="A133" s="852" t="s">
        <v>95</v>
      </c>
      <c r="B133" s="17">
        <v>1408</v>
      </c>
      <c r="C133" s="189" t="s">
        <v>614</v>
      </c>
      <c r="D133" s="933">
        <f t="shared" si="21"/>
        <v>17370.597637710416</v>
      </c>
      <c r="E133" s="1147">
        <f>E122</f>
        <v>19194.510389670009</v>
      </c>
      <c r="F133" s="966"/>
      <c r="G133" s="1248" t="e">
        <f>(E133-'Listas anteriores R'!E129)/'Listas anteriores R'!E129</f>
        <v>#DIV/0!</v>
      </c>
      <c r="H133" s="849">
        <f>IFERROR((D133-'L41.old'!AV127)/D133,"")</f>
        <v>0.49210494569367824</v>
      </c>
      <c r="I133" s="849" t="str">
        <f>IFERROR((D133-'L40.old'!AG126)/D133,"")</f>
        <v/>
      </c>
      <c r="J133" s="849" t="str">
        <f>IF(IFERROR((E133-Competencias!E133)/E133,"")=100%,"",IFERROR((E133-Competencias!E133)/E133,""))</f>
        <v/>
      </c>
      <c r="K133" s="842" t="str">
        <f>IF(IFERROR((E133-Competencias!F133)/E133,"")=100%,"",IFERROR((E133-Competencias!F133)/E133,""))</f>
        <v/>
      </c>
      <c r="L133" s="842" t="str">
        <f>IF(IFERROR((E133-Competencias!G133)/E133,"")=100%,"",IFERROR((E133-Competencias!G133)/E133,""))</f>
        <v/>
      </c>
      <c r="M133" s="850" t="str">
        <f>IF(IFERROR((E133-Competencias!H133)/E133,"")=100%,"",IFERROR((E133-Competencias!H133)/E133,""))</f>
        <v/>
      </c>
      <c r="N133" s="851" t="str">
        <f>IF(IFERROR((E133-Competencias!I133)/E133,"")=100%,"",IFERROR((E133-Competencias!I133)/E133,""))</f>
        <v/>
      </c>
      <c r="O133" s="814"/>
      <c r="P133" s="975"/>
      <c r="Q133" s="809"/>
      <c r="R133" s="947"/>
      <c r="S133" s="871"/>
      <c r="T133" s="1308"/>
      <c r="U133" s="1308"/>
      <c r="V133" s="804"/>
      <c r="W133" s="462"/>
      <c r="X133" s="460"/>
      <c r="Y133" s="460"/>
      <c r="Z133" s="460"/>
      <c r="AA133" s="460"/>
      <c r="AB133" s="460"/>
      <c r="AC133" s="460"/>
      <c r="AD133" s="460"/>
      <c r="AE133" s="460"/>
      <c r="AF133" s="460"/>
      <c r="AG133" s="460"/>
      <c r="AH133" s="721"/>
      <c r="AJ133" s="1501">
        <v>1408</v>
      </c>
      <c r="AK133" s="1505" t="s">
        <v>614</v>
      </c>
      <c r="AL133" s="1250">
        <f t="shared" si="24"/>
        <v>15633.537873939375</v>
      </c>
      <c r="AM133" s="462">
        <f>IF(AL133=0,"",(AL133-'Listas anteriores May.'!R128)/AL133)</f>
        <v>1</v>
      </c>
      <c r="AN133" s="1166">
        <f>IF(AL133=0,"",IF(ISERROR('L41.old'!AV127),"",(AL133-'L41.old'!AV127)/AL133))</f>
        <v>0.43567216188186469</v>
      </c>
      <c r="AO133" s="1164"/>
      <c r="AP133" s="1168">
        <v>0.1</v>
      </c>
      <c r="AQ133" s="460"/>
      <c r="AR133" s="721"/>
      <c r="AT133" s="1501">
        <v>1408</v>
      </c>
      <c r="AU133" s="1505" t="s">
        <v>614</v>
      </c>
      <c r="AV133" s="1361">
        <f>AV122</f>
        <v>10500</v>
      </c>
      <c r="AW133" s="161">
        <f>'L41.old'!AV127</f>
        <v>8822.4406305381963</v>
      </c>
      <c r="AX133" s="1452">
        <f t="shared" si="14"/>
        <v>0.15976755899636225</v>
      </c>
      <c r="AY133" s="1235"/>
    </row>
    <row r="134" spans="1:51" ht="15" customHeight="1" x14ac:dyDescent="0.25">
      <c r="A134" s="852" t="s">
        <v>95</v>
      </c>
      <c r="B134" s="17">
        <v>1409</v>
      </c>
      <c r="C134" s="189" t="s">
        <v>615</v>
      </c>
      <c r="D134" s="933">
        <f t="shared" si="21"/>
        <v>17370.597637710416</v>
      </c>
      <c r="E134" s="1147">
        <f>E123</f>
        <v>19194.510389670009</v>
      </c>
      <c r="F134" s="966"/>
      <c r="G134" s="1248" t="e">
        <f>(E134-'Listas anteriores R'!E130)/'Listas anteriores R'!E130</f>
        <v>#DIV/0!</v>
      </c>
      <c r="H134" s="849">
        <f>IFERROR((D134-'L41.old'!AV128)/D134,"")</f>
        <v>0.49210494569367824</v>
      </c>
      <c r="I134" s="849" t="str">
        <f>IFERROR((D134-'L40.old'!AG127)/D134,"")</f>
        <v/>
      </c>
      <c r="J134" s="849" t="str">
        <f>IF(IFERROR((E134-Competencias!E134)/E134,"")=100%,"",IFERROR((E134-Competencias!E134)/E134,""))</f>
        <v/>
      </c>
      <c r="K134" s="842" t="str">
        <f>IF(IFERROR((E134-Competencias!F134)/E134,"")=100%,"",IFERROR((E134-Competencias!F134)/E134,""))</f>
        <v/>
      </c>
      <c r="L134" s="842" t="str">
        <f>IF(IFERROR((E134-Competencias!G134)/E134,"")=100%,"",IFERROR((E134-Competencias!G134)/E134,""))</f>
        <v/>
      </c>
      <c r="M134" s="850" t="str">
        <f>IF(IFERROR((E134-Competencias!H134)/E134,"")=100%,"",IFERROR((E134-Competencias!H134)/E134,""))</f>
        <v/>
      </c>
      <c r="N134" s="851" t="str">
        <f>IF(IFERROR((E134-Competencias!I134)/E134,"")=100%,"",IFERROR((E134-Competencias!I134)/E134,""))</f>
        <v/>
      </c>
      <c r="O134" s="814"/>
      <c r="P134" s="975"/>
      <c r="Q134" s="809"/>
      <c r="R134" s="947"/>
      <c r="S134" s="871"/>
      <c r="T134" s="1308"/>
      <c r="U134" s="1308"/>
      <c r="V134" s="804"/>
      <c r="W134" s="462"/>
      <c r="X134" s="460"/>
      <c r="Y134" s="460"/>
      <c r="Z134" s="460"/>
      <c r="AA134" s="460"/>
      <c r="AB134" s="460"/>
      <c r="AC134" s="460"/>
      <c r="AD134" s="460"/>
      <c r="AE134" s="460"/>
      <c r="AF134" s="460"/>
      <c r="AG134" s="460"/>
      <c r="AH134" s="721"/>
      <c r="AJ134" s="1502">
        <v>1409</v>
      </c>
      <c r="AK134" s="1512" t="s">
        <v>615</v>
      </c>
      <c r="AL134" s="1250">
        <f t="shared" si="24"/>
        <v>15633.537873939375</v>
      </c>
      <c r="AM134" s="462">
        <f>IF(AL134=0,"",(AL134-'Listas anteriores May.'!R129)/AL134)</f>
        <v>1</v>
      </c>
      <c r="AN134" s="1166">
        <f>IF(AL134=0,"",IF(ISERROR('L41.old'!AV128),"",(AL134-'L41.old'!AV128)/AL134))</f>
        <v>0.43567216188186469</v>
      </c>
      <c r="AO134" s="1164"/>
      <c r="AP134" s="1168">
        <v>0.1</v>
      </c>
      <c r="AQ134" s="460"/>
      <c r="AR134" s="721"/>
      <c r="AT134" s="1502">
        <v>1409</v>
      </c>
      <c r="AU134" s="1512" t="s">
        <v>615</v>
      </c>
      <c r="AV134" s="1361">
        <f>AV123</f>
        <v>10500</v>
      </c>
      <c r="AW134" s="161">
        <f>'L41.old'!AV128</f>
        <v>8822.4406305381963</v>
      </c>
      <c r="AX134" s="1452">
        <f t="shared" si="14"/>
        <v>0.15976755899636225</v>
      </c>
      <c r="AY134" s="1235"/>
    </row>
    <row r="135" spans="1:51" ht="15" customHeight="1" x14ac:dyDescent="0.25">
      <c r="A135" s="852" t="s">
        <v>95</v>
      </c>
      <c r="B135" s="17">
        <v>1410</v>
      </c>
      <c r="C135" s="189" t="s">
        <v>616</v>
      </c>
      <c r="D135" s="933">
        <f t="shared" si="21"/>
        <v>17370.597637710416</v>
      </c>
      <c r="E135" s="1147">
        <f>E124</f>
        <v>19194.510389670009</v>
      </c>
      <c r="F135" s="966"/>
      <c r="G135" s="1248" t="e">
        <f>(E135-'Listas anteriores R'!E131)/'Listas anteriores R'!E131</f>
        <v>#DIV/0!</v>
      </c>
      <c r="H135" s="849">
        <f>IFERROR((D135-'L41.old'!AV129)/D135,"")</f>
        <v>0.49210494569367824</v>
      </c>
      <c r="I135" s="849" t="str">
        <f>IFERROR((D135-'L40.old'!AG128)/D135,"")</f>
        <v/>
      </c>
      <c r="J135" s="849" t="str">
        <f>IF(IFERROR((E135-Competencias!E135)/E135,"")=100%,"",IFERROR((E135-Competencias!E135)/E135,""))</f>
        <v/>
      </c>
      <c r="K135" s="842" t="str">
        <f>IF(IFERROR((E135-Competencias!F135)/E135,"")=100%,"",IFERROR((E135-Competencias!F135)/E135,""))</f>
        <v/>
      </c>
      <c r="L135" s="842" t="str">
        <f>IF(IFERROR((E135-Competencias!G135)/E135,"")=100%,"",IFERROR((E135-Competencias!G135)/E135,""))</f>
        <v/>
      </c>
      <c r="M135" s="850" t="str">
        <f>IF(IFERROR((E135-Competencias!H135)/E135,"")=100%,"",IFERROR((E135-Competencias!H135)/E135,""))</f>
        <v/>
      </c>
      <c r="N135" s="851" t="str">
        <f>IF(IFERROR((E135-Competencias!I135)/E135,"")=100%,"",IFERROR((E135-Competencias!I135)/E135,""))</f>
        <v/>
      </c>
      <c r="O135" s="814"/>
      <c r="P135" s="975"/>
      <c r="Q135" s="809"/>
      <c r="R135" s="947"/>
      <c r="S135" s="871"/>
      <c r="T135" s="1308"/>
      <c r="U135" s="1308"/>
      <c r="V135" s="804"/>
      <c r="W135" s="462"/>
      <c r="X135" s="460"/>
      <c r="Y135" s="460"/>
      <c r="Z135" s="460"/>
      <c r="AA135" s="460"/>
      <c r="AB135" s="460"/>
      <c r="AC135" s="460"/>
      <c r="AD135" s="460"/>
      <c r="AE135" s="460"/>
      <c r="AF135" s="460"/>
      <c r="AG135" s="460"/>
      <c r="AH135" s="721"/>
      <c r="AJ135" s="1502">
        <v>1410</v>
      </c>
      <c r="AK135" s="1512" t="s">
        <v>616</v>
      </c>
      <c r="AL135" s="1250">
        <f t="shared" si="24"/>
        <v>15633.537873939375</v>
      </c>
      <c r="AM135" s="462">
        <f>IF(AL135=0,"",(AL135-'Listas anteriores May.'!R130)/AL135)</f>
        <v>1</v>
      </c>
      <c r="AN135" s="1166">
        <f>IF(AL135=0,"",IF(ISERROR('L41.old'!AV129),"",(AL135-'L41.old'!AV129)/AL135))</f>
        <v>0.43567216188186469</v>
      </c>
      <c r="AO135" s="1164"/>
      <c r="AP135" s="1168">
        <v>0.1</v>
      </c>
      <c r="AQ135" s="460"/>
      <c r="AR135" s="721"/>
      <c r="AT135" s="1502">
        <v>1410</v>
      </c>
      <c r="AU135" s="1512" t="s">
        <v>616</v>
      </c>
      <c r="AV135" s="1361">
        <f>AV124</f>
        <v>10500</v>
      </c>
      <c r="AW135" s="161">
        <f>'L41.old'!AV129</f>
        <v>8822.4406305381963</v>
      </c>
      <c r="AX135" s="1452">
        <f t="shared" si="14"/>
        <v>0.15976755899636225</v>
      </c>
      <c r="AY135" s="1235"/>
    </row>
    <row r="136" spans="1:51" ht="15" customHeight="1" x14ac:dyDescent="0.25">
      <c r="A136" s="852" t="s">
        <v>95</v>
      </c>
      <c r="B136" s="17">
        <v>1412</v>
      </c>
      <c r="C136" s="189" t="s">
        <v>617</v>
      </c>
      <c r="D136" s="933">
        <f t="shared" si="21"/>
        <v>19137.404524886875</v>
      </c>
      <c r="E136" s="1147">
        <f>E126</f>
        <v>21146.831999999999</v>
      </c>
      <c r="F136" s="966"/>
      <c r="G136" s="1248" t="e">
        <f>(E136-'Listas anteriores R'!E132)/'Listas anteriores R'!E132</f>
        <v>#DIV/0!</v>
      </c>
      <c r="H136" s="849">
        <f>IFERROR((D136-'L41.old'!AV130)/D136,"")</f>
        <v>0.45645711849415543</v>
      </c>
      <c r="I136" s="849" t="str">
        <f>IFERROR((D136-'L40.old'!AG129)/D136,"")</f>
        <v/>
      </c>
      <c r="J136" s="849" t="str">
        <f>IF(IFERROR((E136-Competencias!E136)/E136,"")=100%,"",IFERROR((E136-Competencias!E136)/E136,""))</f>
        <v/>
      </c>
      <c r="K136" s="842" t="str">
        <f>IF(IFERROR((E136-Competencias!F136)/E136,"")=100%,"",IFERROR((E136-Competencias!F136)/E136,""))</f>
        <v/>
      </c>
      <c r="L136" s="842" t="str">
        <f>IF(IFERROR((E136-Competencias!G136)/E136,"")=100%,"",IFERROR((E136-Competencias!G136)/E136,""))</f>
        <v/>
      </c>
      <c r="M136" s="850" t="str">
        <f>IF(IFERROR((E136-Competencias!H136)/E136,"")=100%,"",IFERROR((E136-Competencias!H136)/E136,""))</f>
        <v/>
      </c>
      <c r="N136" s="851" t="str">
        <f>IF(IFERROR((E136-Competencias!I136)/E136,"")=100%,"",IFERROR((E136-Competencias!I136)/E136,""))</f>
        <v/>
      </c>
      <c r="O136" s="814"/>
      <c r="P136" s="975"/>
      <c r="Q136" s="809"/>
      <c r="R136" s="947"/>
      <c r="S136" s="871"/>
      <c r="T136" s="1308"/>
      <c r="U136" s="1308"/>
      <c r="V136" s="804"/>
      <c r="W136" s="462"/>
      <c r="X136" s="460"/>
      <c r="Y136" s="460"/>
      <c r="Z136" s="460"/>
      <c r="AA136" s="460"/>
      <c r="AB136" s="460"/>
      <c r="AC136" s="460"/>
      <c r="AD136" s="460"/>
      <c r="AE136" s="460"/>
      <c r="AF136" s="460"/>
      <c r="AG136" s="460"/>
      <c r="AH136" s="721"/>
      <c r="AJ136" s="1502">
        <v>1412</v>
      </c>
      <c r="AK136" s="1512" t="s">
        <v>617</v>
      </c>
      <c r="AL136" s="1250">
        <f t="shared" si="24"/>
        <v>17223.664072398187</v>
      </c>
      <c r="AM136" s="462">
        <f>IF(AL136=0,"",(AL136-'Listas anteriores May.'!R131)/AL136)</f>
        <v>1</v>
      </c>
      <c r="AN136" s="1166">
        <f>IF(AL136=0,"",IF(ISERROR('L41.old'!AV130),"",(AL136-'L41.old'!AV130)/AL136))</f>
        <v>0.39606346499350603</v>
      </c>
      <c r="AO136" s="1164"/>
      <c r="AP136" s="1168">
        <v>0.1</v>
      </c>
      <c r="AQ136" s="460"/>
      <c r="AR136" s="721"/>
      <c r="AT136" s="1502">
        <v>1412</v>
      </c>
      <c r="AU136" s="1512" t="s">
        <v>617</v>
      </c>
      <c r="AV136" s="1361">
        <f>AV126</f>
        <v>12600</v>
      </c>
      <c r="AW136" s="161">
        <f>'L41.old'!AV130</f>
        <v>10402</v>
      </c>
      <c r="AX136" s="1452">
        <f t="shared" si="14"/>
        <v>0.17444444444444446</v>
      </c>
      <c r="AY136" s="1235"/>
    </row>
    <row r="137" spans="1:51" ht="15" customHeight="1" x14ac:dyDescent="0.25">
      <c r="A137" s="852" t="s">
        <v>95</v>
      </c>
      <c r="B137" s="17">
        <v>1413</v>
      </c>
      <c r="C137" s="189" t="s">
        <v>618</v>
      </c>
      <c r="D137" s="933">
        <f t="shared" si="21"/>
        <v>19137.404524886875</v>
      </c>
      <c r="E137" s="1147">
        <f>E127</f>
        <v>21146.831999999999</v>
      </c>
      <c r="F137" s="966"/>
      <c r="G137" s="1248" t="e">
        <f>(E137-'Listas anteriores R'!E133)/'Listas anteriores R'!E133</f>
        <v>#DIV/0!</v>
      </c>
      <c r="H137" s="849">
        <f>IFERROR((D137-'L41.old'!AV131)/D137,"")</f>
        <v>0.45645711849415543</v>
      </c>
      <c r="I137" s="849" t="str">
        <f>IFERROR((D137-'L40.old'!AG130)/D137,"")</f>
        <v/>
      </c>
      <c r="J137" s="849" t="str">
        <f>IF(IFERROR((E137-Competencias!E137)/E137,"")=100%,"",IFERROR((E137-Competencias!E137)/E137,""))</f>
        <v/>
      </c>
      <c r="K137" s="842" t="str">
        <f>IF(IFERROR((E137-Competencias!F137)/E137,"")=100%,"",IFERROR((E137-Competencias!F137)/E137,""))</f>
        <v/>
      </c>
      <c r="L137" s="842" t="str">
        <f>IF(IFERROR((E137-Competencias!G137)/E137,"")=100%,"",IFERROR((E137-Competencias!G137)/E137,""))</f>
        <v/>
      </c>
      <c r="M137" s="850" t="str">
        <f>IF(IFERROR((E137-Competencias!H137)/E137,"")=100%,"",IFERROR((E137-Competencias!H137)/E137,""))</f>
        <v/>
      </c>
      <c r="N137" s="851" t="str">
        <f>IF(IFERROR((E137-Competencias!I137)/E137,"")=100%,"",IFERROR((E137-Competencias!I137)/E137,""))</f>
        <v/>
      </c>
      <c r="O137" s="814"/>
      <c r="P137" s="975"/>
      <c r="Q137" s="809"/>
      <c r="R137" s="947"/>
      <c r="S137" s="871"/>
      <c r="T137" s="1308"/>
      <c r="U137" s="1308"/>
      <c r="V137" s="804"/>
      <c r="W137" s="462"/>
      <c r="X137" s="460"/>
      <c r="Y137" s="460"/>
      <c r="Z137" s="460"/>
      <c r="AA137" s="460"/>
      <c r="AB137" s="460"/>
      <c r="AC137" s="460"/>
      <c r="AD137" s="460"/>
      <c r="AE137" s="460"/>
      <c r="AF137" s="460"/>
      <c r="AG137" s="460"/>
      <c r="AH137" s="721"/>
      <c r="AJ137" s="1502">
        <v>1413</v>
      </c>
      <c r="AK137" s="1512" t="s">
        <v>618</v>
      </c>
      <c r="AL137" s="1250">
        <f t="shared" si="24"/>
        <v>17223.664072398187</v>
      </c>
      <c r="AM137" s="462">
        <f>IF(AL137=0,"",(AL137-'Listas anteriores May.'!R132)/AL137)</f>
        <v>1</v>
      </c>
      <c r="AN137" s="1166">
        <f>IF(AL137=0,"",IF(ISERROR('L41.old'!AV131),"",(AL137-'L41.old'!AV131)/AL137))</f>
        <v>0.39606346499350603</v>
      </c>
      <c r="AO137" s="1164"/>
      <c r="AP137" s="1168">
        <v>0.1</v>
      </c>
      <c r="AQ137" s="460"/>
      <c r="AR137" s="721"/>
      <c r="AT137" s="1502">
        <v>1413</v>
      </c>
      <c r="AU137" s="1512" t="s">
        <v>618</v>
      </c>
      <c r="AV137" s="1361">
        <f>AV127</f>
        <v>12600</v>
      </c>
      <c r="AW137" s="161">
        <f>'L41.old'!AV131</f>
        <v>10402</v>
      </c>
      <c r="AX137" s="1452">
        <f t="shared" si="14"/>
        <v>0.17444444444444446</v>
      </c>
      <c r="AY137" s="1235"/>
    </row>
    <row r="138" spans="1:51" ht="15" customHeight="1" x14ac:dyDescent="0.25">
      <c r="A138" s="852" t="s">
        <v>95</v>
      </c>
      <c r="B138" s="17">
        <v>1414</v>
      </c>
      <c r="C138" s="189" t="s">
        <v>619</v>
      </c>
      <c r="D138" s="933">
        <f t="shared" si="21"/>
        <v>20265.606244343893</v>
      </c>
      <c r="E138" s="1147">
        <f>E128</f>
        <v>22393.494900000002</v>
      </c>
      <c r="F138" s="966"/>
      <c r="G138" s="1248" t="e">
        <f>(E138-'Listas anteriores R'!E134)/'Listas anteriores R'!E134</f>
        <v>#DIV/0!</v>
      </c>
      <c r="H138" s="849">
        <f>IFERROR((D138-'L41.old'!AV132)/D138,"")</f>
        <v>0.46976830047811546</v>
      </c>
      <c r="I138" s="849">
        <f>IFERROR((D138-'L40.old'!AG131)/D138,"")</f>
        <v>1</v>
      </c>
      <c r="J138" s="849" t="str">
        <f>IF(IFERROR((E138-Competencias!E138)/E138,"")=100%,"",IFERROR((E138-Competencias!E138)/E138,""))</f>
        <v/>
      </c>
      <c r="K138" s="842" t="str">
        <f>IF(IFERROR((E138-Competencias!F138)/E138,"")=100%,"",IFERROR((E138-Competencias!F138)/E138,""))</f>
        <v/>
      </c>
      <c r="L138" s="842" t="str">
        <f>IF(IFERROR((E138-Competencias!G138)/E138,"")=100%,"",IFERROR((E138-Competencias!G138)/E138,""))</f>
        <v/>
      </c>
      <c r="M138" s="850" t="str">
        <f>IF(IFERROR((E138-Competencias!H138)/E138,"")=100%,"",IFERROR((E138-Competencias!H138)/E138,""))</f>
        <v/>
      </c>
      <c r="N138" s="851" t="str">
        <f>IF(IFERROR((E138-Competencias!I138)/E138,"")=100%,"",IFERROR((E138-Competencias!I138)/E138,""))</f>
        <v/>
      </c>
      <c r="O138" s="814"/>
      <c r="P138" s="975"/>
      <c r="Q138" s="809"/>
      <c r="R138" s="947"/>
      <c r="S138" s="871"/>
      <c r="T138" s="1308"/>
      <c r="U138" s="1308"/>
      <c r="V138" s="804"/>
      <c r="W138" s="462"/>
      <c r="X138" s="460"/>
      <c r="Y138" s="460"/>
      <c r="Z138" s="460"/>
      <c r="AA138" s="460"/>
      <c r="AB138" s="460"/>
      <c r="AC138" s="460"/>
      <c r="AD138" s="460"/>
      <c r="AE138" s="460"/>
      <c r="AF138" s="460"/>
      <c r="AG138" s="460"/>
      <c r="AH138" s="721"/>
      <c r="AJ138" s="1502">
        <v>1414</v>
      </c>
      <c r="AK138" s="1512" t="s">
        <v>619</v>
      </c>
      <c r="AL138" s="1250">
        <f t="shared" si="24"/>
        <v>18239.045619909506</v>
      </c>
      <c r="AM138" s="462">
        <f>IF(AL138=0,"",(AL138-'Listas anteriores May.'!R133)/AL138)</f>
        <v>1</v>
      </c>
      <c r="AN138" s="1166">
        <f>IF(AL138=0,"",IF(ISERROR('L41.old'!AV132),"",(AL138-'L41.old'!AV132)/AL138))</f>
        <v>0.41085366719790617</v>
      </c>
      <c r="AO138" s="1164"/>
      <c r="AP138" s="1168">
        <v>0.1</v>
      </c>
      <c r="AQ138" s="460"/>
      <c r="AR138" s="721"/>
      <c r="AT138" s="1502">
        <v>1414</v>
      </c>
      <c r="AU138" s="1512" t="s">
        <v>619</v>
      </c>
      <c r="AV138" s="1361">
        <f>AV128</f>
        <v>12600</v>
      </c>
      <c r="AW138" s="161">
        <f>'L41.old'!AV132</f>
        <v>10745.466840779778</v>
      </c>
      <c r="AX138" s="1452">
        <f t="shared" si="14"/>
        <v>0.14718517136668427</v>
      </c>
      <c r="AY138" s="1235"/>
    </row>
    <row r="139" spans="1:51" ht="15" customHeight="1" x14ac:dyDescent="0.25">
      <c r="A139" s="852" t="s">
        <v>95</v>
      </c>
      <c r="B139" s="17">
        <v>1415</v>
      </c>
      <c r="C139" s="189" t="s">
        <v>620</v>
      </c>
      <c r="D139" s="933">
        <f t="shared" si="21"/>
        <v>20265.697243995484</v>
      </c>
      <c r="E139" s="1147">
        <f>E129</f>
        <v>22393.59545461501</v>
      </c>
      <c r="F139" s="966"/>
      <c r="G139" s="1248" t="e">
        <f>(E139-'Listas anteriores R'!E135)/'Listas anteriores R'!E135</f>
        <v>#DIV/0!</v>
      </c>
      <c r="H139" s="849">
        <f>IFERROR((D139-'L41.old'!AV133)/D139,"")</f>
        <v>0.46977068139298545</v>
      </c>
      <c r="I139" s="849">
        <f>IFERROR((D139-'L40.old'!AG132)/D139,"")</f>
        <v>1</v>
      </c>
      <c r="J139" s="849" t="str">
        <f>IF(IFERROR((E139-Competencias!E139)/E139,"")=100%,"",IFERROR((E139-Competencias!E139)/E139,""))</f>
        <v/>
      </c>
      <c r="K139" s="842" t="str">
        <f>IF(IFERROR((E139-Competencias!F139)/E139,"")=100%,"",IFERROR((E139-Competencias!F139)/E139,""))</f>
        <v/>
      </c>
      <c r="L139" s="842" t="str">
        <f>IF(IFERROR((E139-Competencias!G139)/E139,"")=100%,"",IFERROR((E139-Competencias!G139)/E139,""))</f>
        <v/>
      </c>
      <c r="M139" s="850" t="str">
        <f>IF(IFERROR((E139-Competencias!H139)/E139,"")=100%,"",IFERROR((E139-Competencias!H139)/E139,""))</f>
        <v/>
      </c>
      <c r="N139" s="851" t="str">
        <f>IF(IFERROR((E139-Competencias!I139)/E139,"")=100%,"",IFERROR((E139-Competencias!I139)/E139,""))</f>
        <v/>
      </c>
      <c r="O139" s="814"/>
      <c r="P139" s="975"/>
      <c r="Q139" s="809"/>
      <c r="R139" s="947"/>
      <c r="S139" s="871"/>
      <c r="T139" s="1308"/>
      <c r="U139" s="1308"/>
      <c r="V139" s="804"/>
      <c r="W139" s="462"/>
      <c r="X139" s="460"/>
      <c r="Y139" s="460"/>
      <c r="Z139" s="460"/>
      <c r="AA139" s="460"/>
      <c r="AB139" s="460"/>
      <c r="AC139" s="460"/>
      <c r="AD139" s="460"/>
      <c r="AE139" s="460"/>
      <c r="AF139" s="460"/>
      <c r="AG139" s="460"/>
      <c r="AH139" s="721"/>
      <c r="AJ139" s="1502">
        <v>1415</v>
      </c>
      <c r="AK139" s="1512" t="s">
        <v>620</v>
      </c>
      <c r="AL139" s="1250">
        <f t="shared" si="24"/>
        <v>18239.127519595917</v>
      </c>
      <c r="AM139" s="462">
        <f>IF(AL139=0,"",(AL139-'Listas anteriores May.'!R134)/AL139)</f>
        <v>1</v>
      </c>
      <c r="AN139" s="1166">
        <f>IF(AL139=0,"",IF(ISERROR('L41.old'!AV133),"",(AL139-'L41.old'!AV133)/AL139))</f>
        <v>0.41085631265887212</v>
      </c>
      <c r="AO139" s="1164"/>
      <c r="AP139" s="1168">
        <v>0.100000000000001</v>
      </c>
      <c r="AQ139" s="460"/>
      <c r="AR139" s="721"/>
      <c r="AT139" s="1502">
        <v>1415</v>
      </c>
      <c r="AU139" s="1512" t="s">
        <v>620</v>
      </c>
      <c r="AV139" s="1361">
        <f>AV129</f>
        <v>13600</v>
      </c>
      <c r="AW139" s="161">
        <f>'L41.old'!AV133</f>
        <v>10745.466840779778</v>
      </c>
      <c r="AX139" s="1452">
        <f t="shared" si="14"/>
        <v>0.20989214406031043</v>
      </c>
      <c r="AY139" s="1235"/>
    </row>
    <row r="140" spans="1:51" ht="15" customHeight="1" x14ac:dyDescent="0.25">
      <c r="A140" s="852" t="s">
        <v>95</v>
      </c>
      <c r="B140" s="17">
        <v>1416</v>
      </c>
      <c r="C140" s="189" t="s">
        <v>621</v>
      </c>
      <c r="D140" s="933">
        <f t="shared" si="21"/>
        <v>23464.25339366516</v>
      </c>
      <c r="E140" s="1147">
        <f>E132</f>
        <v>25928</v>
      </c>
      <c r="F140" s="966"/>
      <c r="G140" s="1248" t="e">
        <f>(E140-'Listas anteriores R'!E136)/'Listas anteriores R'!E136</f>
        <v>#DIV/0!</v>
      </c>
      <c r="H140" s="849">
        <f>IFERROR((D140-'L41.old'!AV134)/D140,"")</f>
        <v>0.47462952135584968</v>
      </c>
      <c r="I140" s="849">
        <f>IFERROR((D140-'L40.old'!AG133)/D140,"")</f>
        <v>1</v>
      </c>
      <c r="J140" s="849" t="str">
        <f>IF(IFERROR((E140-Competencias!E140)/E140,"")=100%,"",IFERROR((E140-Competencias!E140)/E140,""))</f>
        <v/>
      </c>
      <c r="K140" s="842" t="str">
        <f>IF(IFERROR((E140-Competencias!F140)/E140,"")=100%,"",IFERROR((E140-Competencias!F140)/E140,""))</f>
        <v/>
      </c>
      <c r="L140" s="842" t="str">
        <f>IF(IFERROR((E140-Competencias!G140)/E140,"")=100%,"",IFERROR((E140-Competencias!G140)/E140,""))</f>
        <v/>
      </c>
      <c r="M140" s="850" t="str">
        <f>IF(IFERROR((E140-Competencias!H140)/E140,"")=100%,"",IFERROR((E140-Competencias!H140)/E140,""))</f>
        <v/>
      </c>
      <c r="N140" s="851" t="str">
        <f>IF(IFERROR((E140-Competencias!I140)/E140,"")=100%,"",IFERROR((E140-Competencias!I140)/E140,""))</f>
        <v/>
      </c>
      <c r="O140" s="814"/>
      <c r="P140" s="975"/>
      <c r="Q140" s="809"/>
      <c r="R140" s="947"/>
      <c r="S140" s="871"/>
      <c r="T140" s="1308"/>
      <c r="U140" s="1308"/>
      <c r="V140" s="804"/>
      <c r="W140" s="462"/>
      <c r="X140" s="460"/>
      <c r="Y140" s="460"/>
      <c r="Z140" s="460"/>
      <c r="AA140" s="460"/>
      <c r="AB140" s="460"/>
      <c r="AC140" s="460"/>
      <c r="AD140" s="460"/>
      <c r="AE140" s="460"/>
      <c r="AF140" s="460"/>
      <c r="AG140" s="460"/>
      <c r="AH140" s="721"/>
      <c r="AJ140" s="1502">
        <v>1416</v>
      </c>
      <c r="AK140" s="1512" t="s">
        <v>621</v>
      </c>
      <c r="AL140" s="1250">
        <f t="shared" ref="AL140:AL169" si="26">D140*(1-AP140)</f>
        <v>21117.828054298621</v>
      </c>
      <c r="AM140" s="462">
        <f>IF(AL140=0,"",(AL140-'Listas anteriores May.'!R135)/AL140)</f>
        <v>1</v>
      </c>
      <c r="AN140" s="1166">
        <f>IF(AL140=0,"",IF(ISERROR('L41.old'!AV134),"",(AL140-'L41.old'!AV134)/AL140))</f>
        <v>0.41625502372872125</v>
      </c>
      <c r="AO140" s="1164"/>
      <c r="AP140" s="1168">
        <v>0.100000000000001</v>
      </c>
      <c r="AQ140" s="460"/>
      <c r="AR140" s="721"/>
      <c r="AT140" s="1502">
        <v>1416</v>
      </c>
      <c r="AU140" s="1512" t="s">
        <v>621</v>
      </c>
      <c r="AV140" s="1361">
        <f>AV132</f>
        <v>15000</v>
      </c>
      <c r="AW140" s="161">
        <f>'L41.old'!AV134</f>
        <v>12327.426036457493</v>
      </c>
      <c r="AX140" s="1452">
        <f t="shared" si="14"/>
        <v>0.17817159756950046</v>
      </c>
      <c r="AY140" s="1235"/>
    </row>
    <row r="141" spans="1:51" x14ac:dyDescent="0.25">
      <c r="A141" s="852" t="s">
        <v>95</v>
      </c>
      <c r="B141" s="17">
        <v>1417</v>
      </c>
      <c r="C141" s="189" t="s">
        <v>622</v>
      </c>
      <c r="D141" s="933">
        <f t="shared" si="21"/>
        <v>20265.606244343893</v>
      </c>
      <c r="E141" s="1147">
        <f>E130</f>
        <v>22393.494900000002</v>
      </c>
      <c r="F141" s="966"/>
      <c r="G141" s="1248" t="e">
        <f>(E141-'Listas anteriores R'!E137)/'Listas anteriores R'!E137</f>
        <v>#DIV/0!</v>
      </c>
      <c r="H141" s="849">
        <f>IFERROR((D141-'L41.old'!AV135)/D141,"")</f>
        <v>0.41960778976040947</v>
      </c>
      <c r="I141" s="849">
        <f>IFERROR((D141-'L40.old'!AG134)/D141,"")</f>
        <v>1</v>
      </c>
      <c r="J141" s="849" t="str">
        <f>IF(IFERROR((E141-Competencias!E141)/E141,"")=100%,"",IFERROR((E141-Competencias!E141)/E141,""))</f>
        <v/>
      </c>
      <c r="K141" s="842" t="str">
        <f>IF(IFERROR((E141-Competencias!F141)/E141,"")=100%,"",IFERROR((E141-Competencias!F141)/E141,""))</f>
        <v/>
      </c>
      <c r="L141" s="842" t="str">
        <f>IF(IFERROR((E141-Competencias!G141)/E141,"")=100%,"",IFERROR((E141-Competencias!G141)/E141,""))</f>
        <v/>
      </c>
      <c r="M141" s="850" t="str">
        <f>IF(IFERROR((E141-Competencias!H141)/E141,"")=100%,"",IFERROR((E141-Competencias!H141)/E141,""))</f>
        <v/>
      </c>
      <c r="N141" s="851" t="str">
        <f>IF(IFERROR((E141-Competencias!I141)/E141,"")=100%,"",IFERROR((E141-Competencias!I141)/E141,""))</f>
        <v/>
      </c>
      <c r="O141" s="814"/>
      <c r="P141" s="975"/>
      <c r="Q141" s="809"/>
      <c r="R141" s="947"/>
      <c r="S141" s="871"/>
      <c r="T141" s="1308"/>
      <c r="U141" s="1308"/>
      <c r="V141" s="804"/>
      <c r="W141" s="462"/>
      <c r="X141" s="460"/>
      <c r="Y141" s="460"/>
      <c r="Z141" s="460"/>
      <c r="AA141" s="460"/>
      <c r="AB141" s="460"/>
      <c r="AC141" s="460"/>
      <c r="AD141" s="460"/>
      <c r="AE141" s="460"/>
      <c r="AF141" s="460"/>
      <c r="AG141" s="460"/>
      <c r="AH141" s="721"/>
      <c r="AJ141" s="1502">
        <v>1417</v>
      </c>
      <c r="AK141" s="1512" t="s">
        <v>622</v>
      </c>
      <c r="AL141" s="1250">
        <f t="shared" si="26"/>
        <v>18239.045619909484</v>
      </c>
      <c r="AM141" s="462">
        <f>IF(AL141=0,"",(AL141-'Listas anteriores May.'!R136)/AL141)</f>
        <v>1</v>
      </c>
      <c r="AN141" s="1166">
        <f>IF(AL141=0,"",IF(ISERROR('L41.old'!AV135),"",(AL141-'L41.old'!AV135)/AL141))</f>
        <v>0.35511976640045423</v>
      </c>
      <c r="AO141" s="1164"/>
      <c r="AP141" s="1168">
        <v>0.100000000000001</v>
      </c>
      <c r="AQ141" s="460"/>
      <c r="AR141" s="721"/>
      <c r="AT141" s="1502">
        <v>1417</v>
      </c>
      <c r="AU141" s="1512" t="s">
        <v>622</v>
      </c>
      <c r="AV141" s="1361">
        <f>AV130</f>
        <v>13600</v>
      </c>
      <c r="AW141" s="161">
        <f>'L41.old'!AV135</f>
        <v>11762</v>
      </c>
      <c r="AX141" s="1452">
        <f t="shared" si="14"/>
        <v>0.1351470588235294</v>
      </c>
      <c r="AY141" s="1235"/>
    </row>
    <row r="142" spans="1:51" ht="15.75" thickBot="1" x14ac:dyDescent="0.3">
      <c r="A142" s="852" t="s">
        <v>95</v>
      </c>
      <c r="B142" s="17">
        <v>1418</v>
      </c>
      <c r="C142" s="189" t="s">
        <v>623</v>
      </c>
      <c r="D142" s="933">
        <f t="shared" si="21"/>
        <v>19137.404524886875</v>
      </c>
      <c r="E142" s="1147">
        <f>E131</f>
        <v>21146.831999999999</v>
      </c>
      <c r="F142" s="966"/>
      <c r="G142" s="1248" t="e">
        <f>(E142-'Listas anteriores R'!E138)/'Listas anteriores R'!E138</f>
        <v>#DIV/0!</v>
      </c>
      <c r="H142" s="849">
        <f>IFERROR((D142-'L41.old'!AV136)/D142,"")</f>
        <v>0.38539210033919019</v>
      </c>
      <c r="I142" s="849">
        <f>IFERROR((D142-'L40.old'!AG135)/D142,"")</f>
        <v>1</v>
      </c>
      <c r="J142" s="849" t="str">
        <f>IF(IFERROR((E142-Competencias!E142)/E142,"")=100%,"",IFERROR((E142-Competencias!E142)/E142,""))</f>
        <v/>
      </c>
      <c r="K142" s="842" t="str">
        <f>IF(IFERROR((E142-Competencias!F142)/E142,"")=100%,"",IFERROR((E142-Competencias!F142)/E142,""))</f>
        <v/>
      </c>
      <c r="L142" s="842" t="str">
        <f>IF(IFERROR((E142-Competencias!G142)/E142,"")=100%,"",IFERROR((E142-Competencias!G142)/E142,""))</f>
        <v/>
      </c>
      <c r="M142" s="850" t="str">
        <f>IF(IFERROR((E142-Competencias!H142)/E142,"")=100%,"",IFERROR((E142-Competencias!H142)/E142,""))</f>
        <v/>
      </c>
      <c r="N142" s="851" t="str">
        <f>IF(IFERROR((E142-Competencias!I142)/E142,"")=100%,"",IFERROR((E142-Competencias!I142)/E142,""))</f>
        <v/>
      </c>
      <c r="O142" s="814"/>
      <c r="P142" s="975"/>
      <c r="Q142" s="809"/>
      <c r="R142" s="947"/>
      <c r="S142" s="871"/>
      <c r="T142" s="1308"/>
      <c r="U142" s="1308"/>
      <c r="V142" s="804"/>
      <c r="W142" s="462"/>
      <c r="X142" s="460"/>
      <c r="Y142" s="460"/>
      <c r="Z142" s="460"/>
      <c r="AA142" s="460"/>
      <c r="AB142" s="460"/>
      <c r="AC142" s="460"/>
      <c r="AD142" s="460"/>
      <c r="AE142" s="460"/>
      <c r="AF142" s="460"/>
      <c r="AG142" s="460"/>
      <c r="AH142" s="721"/>
      <c r="AJ142" s="1503">
        <v>1418</v>
      </c>
      <c r="AK142" s="1513" t="s">
        <v>623</v>
      </c>
      <c r="AL142" s="1250">
        <f t="shared" si="26"/>
        <v>17223.664072398169</v>
      </c>
      <c r="AM142" s="462">
        <f>IF(AL142=0,"",(AL142-'Listas anteriores May.'!R137)/AL142)</f>
        <v>1</v>
      </c>
      <c r="AN142" s="1166">
        <f>IF(AL142=0,"",IF(ISERROR('L41.old'!AV136),"",(AL142-'L41.old'!AV136)/AL142))</f>
        <v>0.31710233371021057</v>
      </c>
      <c r="AO142" s="1164"/>
      <c r="AP142" s="1168">
        <v>0.100000000000001</v>
      </c>
      <c r="AQ142" s="460"/>
      <c r="AR142" s="721"/>
      <c r="AT142" s="1503">
        <v>1418</v>
      </c>
      <c r="AU142" s="1513" t="s">
        <v>623</v>
      </c>
      <c r="AV142" s="1361">
        <f>AV131</f>
        <v>14000</v>
      </c>
      <c r="AW142" s="161">
        <f>'L41.old'!AV136</f>
        <v>11762</v>
      </c>
      <c r="AX142" s="1452">
        <f t="shared" si="14"/>
        <v>0.15985714285714286</v>
      </c>
      <c r="AY142" s="1235"/>
    </row>
    <row r="143" spans="1:51" x14ac:dyDescent="0.25">
      <c r="A143" s="852" t="s">
        <v>95</v>
      </c>
      <c r="B143" s="1467">
        <v>925</v>
      </c>
      <c r="C143" s="189" t="s">
        <v>139</v>
      </c>
      <c r="D143" s="939">
        <f t="shared" si="21"/>
        <v>12331.637104072401</v>
      </c>
      <c r="E143" s="1132">
        <v>13626.459000000003</v>
      </c>
      <c r="F143" s="966"/>
      <c r="G143" s="1248" t="e">
        <f>(E143-'Listas anteriores R'!E139)/'Listas anteriores R'!E139</f>
        <v>#DIV/0!</v>
      </c>
      <c r="H143" s="849">
        <f>IFERROR((D143-'L41.old'!AV137)/D143,"")</f>
        <v>0.4578984166025819</v>
      </c>
      <c r="I143" s="849" t="str">
        <f>IFERROR((D143-'L40.old'!AG126)/D143,"")</f>
        <v/>
      </c>
      <c r="J143" s="849" t="str">
        <f>IF(IFERROR((E143-Competencias!E143)/E143,"")=100%,"",IFERROR((E143-Competencias!E143)/E143,""))</f>
        <v/>
      </c>
      <c r="K143" s="842" t="str">
        <f>IF(IFERROR((E143-Competencias!F143)/E143,"")=100%,"",IFERROR((E143-Competencias!F143)/E143,""))</f>
        <v/>
      </c>
      <c r="L143" s="842" t="str">
        <f>IF(IFERROR((E143-Competencias!G143)/E143,"")=100%,"",IFERROR((E143-Competencias!G143)/E143,""))</f>
        <v/>
      </c>
      <c r="M143" s="850" t="str">
        <f>IF(IFERROR((E143-Competencias!H143)/E143,"")=100%,"",IFERROR((E143-Competencias!H143)/E143,""))</f>
        <v/>
      </c>
      <c r="N143" s="851" t="str">
        <f>IF(IFERROR((E143-Competencias!I143)/E143,"")=100%,"",IFERROR((E143-Competencias!I143)/E143,""))</f>
        <v/>
      </c>
      <c r="O143" s="814"/>
      <c r="P143" s="979">
        <v>925</v>
      </c>
      <c r="Q143" s="809" t="s">
        <v>139</v>
      </c>
      <c r="R143" s="947">
        <f t="shared" si="22"/>
        <v>12331.637104072401</v>
      </c>
      <c r="S143" s="871">
        <f t="shared" ref="S143:S170" si="27">E143</f>
        <v>13626.459000000003</v>
      </c>
      <c r="T143" s="1308"/>
      <c r="U143" s="1308"/>
      <c r="V143" s="804"/>
      <c r="W143" s="462" t="e">
        <f>(S143-'Listas anteriores CML'!E139)/'Listas anteriores CML'!E139</f>
        <v>#DIV/0!</v>
      </c>
      <c r="X143" s="460" t="str">
        <f>IF(IFERROR((S143-Competencias!J143)/S143,"")=100%,"",IFERROR((S143-Competencias!J143)/S143,""))</f>
        <v/>
      </c>
      <c r="Y143" s="460" t="str">
        <f>IF(IFERROR((S143-Competencias!K143)/S143,"")=100%,"",IFERROR((S143-Competencias!K143)/S143,""))</f>
        <v/>
      </c>
      <c r="Z143" s="460" t="str">
        <f>IF(IFERROR((S143-Competencias!L143)/S143,"")=100%,"",IFERROR((S143-Competencias!L143)/S143,""))</f>
        <v/>
      </c>
      <c r="AA143" s="460" t="str">
        <f>IF(IFERROR((S143-Competencias!M143)/S143,"")=100%,"",IFERROR((S143-Competencias!M143)/S143,""))</f>
        <v/>
      </c>
      <c r="AB143" s="460" t="str">
        <f>IF(IFERROR((S143-Competencias!N143)/S143,"")=100%,"",IFERROR((S143-Competencias!N143)/S143,""))</f>
        <v/>
      </c>
      <c r="AC143" s="460" t="str">
        <f>IF(IFERROR((S143-Competencias!O143)/S143,"")=100%,"",IFERROR((S143-Competencias!O143)/S143,""))</f>
        <v/>
      </c>
      <c r="AD143" s="460" t="str">
        <f>IF(IFERROR((S143-Competencias!P143)/S143,"")=100%,"",IFERROR((S143-Competencias!P143)/S143,""))</f>
        <v/>
      </c>
      <c r="AE143" s="460" t="str">
        <f>IF(IFERROR((S143-Competencias!Q143)/S143,"")=100%,"",IFERROR((S143-Competencias!Q143)/S143,""))</f>
        <v/>
      </c>
      <c r="AF143" s="460" t="str">
        <f>IF(IFERROR((S143-Competencias!R143)/S143,"")=100%,"",IFERROR((S143-Competencias!R143)/S143,""))</f>
        <v/>
      </c>
      <c r="AG143" s="460" t="str">
        <f>IF(IFERROR((S143-Competencias!S143)/S143,"")=100%,"",IFERROR((S143-Competencias!S143)/S143,""))</f>
        <v/>
      </c>
      <c r="AH143" s="721" t="str">
        <f>IF(IFERROR((S143-Competencias!T143)/S143,"")=100%,"",IFERROR((S143-Competencias!T143)/S143,""))</f>
        <v/>
      </c>
      <c r="AJ143" s="1499">
        <v>925</v>
      </c>
      <c r="AK143" s="1505" t="s">
        <v>139</v>
      </c>
      <c r="AL143" s="911">
        <f t="shared" si="26"/>
        <v>11098.473393665163</v>
      </c>
      <c r="AM143" s="462">
        <f>IF(AL143=0,"",(AL143-'Listas anteriores May.'!R138)/AL143)</f>
        <v>1</v>
      </c>
      <c r="AN143" s="1166">
        <f>IF(AL143=0,"",IF(ISERROR('L41.old'!AV137),"",(AL143-'L41.old'!AV137)/AL143))</f>
        <v>0.39766490733620224</v>
      </c>
      <c r="AO143" s="1164" t="str">
        <f>IF(AL143=0,"",IF(ISERROR('L40.old'!AG126),"",(AL143-'L40.old'!AG126)/AL143))</f>
        <v/>
      </c>
      <c r="AP143" s="1168">
        <v>9.9999999999999881E-2</v>
      </c>
      <c r="AQ143" s="460">
        <f>IF(IFERROR((AL143-Competencias!U143)/AL143,"")=100%,"",IFERROR((AL143-Competencias!U143)/AL143,""))</f>
        <v>0.17916638830707587</v>
      </c>
      <c r="AR143" s="721" t="str">
        <f>IF(IFERROR((AL143-Competencias!V143)/AL143,"")=100%,"",IFERROR((AL143-Competencias!V143)/AL143,""))</f>
        <v/>
      </c>
      <c r="AT143" s="968">
        <v>925</v>
      </c>
      <c r="AU143" s="189" t="s">
        <v>139</v>
      </c>
      <c r="AV143" s="161">
        <v>7200</v>
      </c>
      <c r="AW143" s="161">
        <f>'L41.old'!AV137</f>
        <v>6685</v>
      </c>
      <c r="AX143" s="1452">
        <f t="shared" si="14"/>
        <v>7.1527777777777773E-2</v>
      </c>
      <c r="AY143" s="1235"/>
    </row>
    <row r="144" spans="1:51" x14ac:dyDescent="0.25">
      <c r="A144" s="852" t="s">
        <v>95</v>
      </c>
      <c r="B144" s="17">
        <v>926</v>
      </c>
      <c r="C144" s="189" t="s">
        <v>138</v>
      </c>
      <c r="D144" s="97">
        <f t="shared" si="21"/>
        <v>11866.292307692309</v>
      </c>
      <c r="E144" s="1132">
        <v>13112.253000000001</v>
      </c>
      <c r="F144" s="966"/>
      <c r="G144" s="1248" t="e">
        <f>(E144-'Listas anteriores R'!E140)/'Listas anteriores R'!E140</f>
        <v>#DIV/0!</v>
      </c>
      <c r="H144" s="849">
        <f>IFERROR((D144-'L41.old'!AV138)/D144,"")</f>
        <v>0.50262475868944878</v>
      </c>
      <c r="I144" s="849" t="str">
        <f>IFERROR((D144-'L40.old'!AG127)/D144,"")</f>
        <v/>
      </c>
      <c r="J144" s="849" t="str">
        <f>IF(IFERROR((E144-Competencias!E144)/E144,"")=100%,"",IFERROR((E144-Competencias!E144)/E144,""))</f>
        <v/>
      </c>
      <c r="K144" s="842" t="str">
        <f>IF(IFERROR((E144-Competencias!F144)/E144,"")=100%,"",IFERROR((E144-Competencias!F144)/E144,""))</f>
        <v/>
      </c>
      <c r="L144" s="842" t="str">
        <f>IF(IFERROR((E144-Competencias!G144)/E144,"")=100%,"",IFERROR((E144-Competencias!G144)/E144,""))</f>
        <v/>
      </c>
      <c r="M144" s="850" t="str">
        <f>IF(IFERROR((E144-Competencias!H144)/E144,"")=100%,"",IFERROR((E144-Competencias!H144)/E144,""))</f>
        <v/>
      </c>
      <c r="N144" s="851" t="str">
        <f>IF(IFERROR((E144-Competencias!I144)/E144,"")=100%,"",IFERROR((E144-Competencias!I144)/E144,""))</f>
        <v/>
      </c>
      <c r="O144" s="814"/>
      <c r="P144" s="975">
        <v>926</v>
      </c>
      <c r="Q144" s="809" t="s">
        <v>138</v>
      </c>
      <c r="R144" s="947">
        <f t="shared" si="22"/>
        <v>11866.292307692309</v>
      </c>
      <c r="S144" s="871">
        <f t="shared" si="27"/>
        <v>13112.253000000001</v>
      </c>
      <c r="T144" s="1308"/>
      <c r="U144" s="1308"/>
      <c r="V144" s="804"/>
      <c r="W144" s="462" t="e">
        <f>(S144-'Listas anteriores CML'!E140)/'Listas anteriores CML'!E140</f>
        <v>#DIV/0!</v>
      </c>
      <c r="X144" s="460" t="str">
        <f>IF(IFERROR((S144-Competencias!J144)/S144,"")=100%,"",IFERROR((S144-Competencias!J144)/S144,""))</f>
        <v/>
      </c>
      <c r="Y144" s="460" t="str">
        <f>IF(IFERROR((S144-Competencias!K144)/S144,"")=100%,"",IFERROR((S144-Competencias!K144)/S144,""))</f>
        <v/>
      </c>
      <c r="Z144" s="460" t="str">
        <f>IF(IFERROR((S144-Competencias!L144)/S144,"")=100%,"",IFERROR((S144-Competencias!L144)/S144,""))</f>
        <v/>
      </c>
      <c r="AA144" s="460" t="str">
        <f>IF(IFERROR((S144-Competencias!M144)/S144,"")=100%,"",IFERROR((S144-Competencias!M144)/S144,""))</f>
        <v/>
      </c>
      <c r="AB144" s="460" t="str">
        <f>IF(IFERROR((S144-Competencias!N144)/S144,"")=100%,"",IFERROR((S144-Competencias!N144)/S144,""))</f>
        <v/>
      </c>
      <c r="AC144" s="460" t="str">
        <f>IF(IFERROR((S144-Competencias!O144)/S144,"")=100%,"",IFERROR((S144-Competencias!O144)/S144,""))</f>
        <v/>
      </c>
      <c r="AD144" s="460" t="str">
        <f>IF(IFERROR((S144-Competencias!P144)/S144,"")=100%,"",IFERROR((S144-Competencias!P144)/S144,""))</f>
        <v/>
      </c>
      <c r="AE144" s="460" t="str">
        <f>IF(IFERROR((S144-Competencias!Q144)/S144,"")=100%,"",IFERROR((S144-Competencias!Q144)/S144,""))</f>
        <v/>
      </c>
      <c r="AF144" s="460" t="str">
        <f>IF(IFERROR((S144-Competencias!R144)/S144,"")=100%,"",IFERROR((S144-Competencias!R144)/S144,""))</f>
        <v/>
      </c>
      <c r="AG144" s="460" t="str">
        <f>IF(IFERROR((S144-Competencias!S144)/S144,"")=100%,"",IFERROR((S144-Competencias!S144)/S144,""))</f>
        <v/>
      </c>
      <c r="AH144" s="721" t="str">
        <f>IF(IFERROR((S144-Competencias!T144)/S144,"")=100%,"",IFERROR((S144-Competencias!T144)/S144,""))</f>
        <v/>
      </c>
      <c r="AJ144" s="968">
        <v>926</v>
      </c>
      <c r="AK144" s="1512" t="s">
        <v>138</v>
      </c>
      <c r="AL144" s="911">
        <f t="shared" si="26"/>
        <v>10679.66307692308</v>
      </c>
      <c r="AM144" s="462">
        <f>IF(AL144=0,"",(AL144-'Listas anteriores May.'!R139)/AL144)</f>
        <v>1</v>
      </c>
      <c r="AN144" s="1166">
        <f>IF(AL144=0,"",IF(ISERROR('L41.old'!AV138),"",(AL144-'L41.old'!AV138)/AL144))</f>
        <v>0.4473608429882765</v>
      </c>
      <c r="AO144" s="1164" t="str">
        <f>IF(AL144=0,"",IF(ISERROR('L40.old'!AG127),"",(AL144-'L40.old'!AG127)/AL144))</f>
        <v/>
      </c>
      <c r="AP144" s="1168">
        <v>9.9999999999999881E-2</v>
      </c>
      <c r="AQ144" s="460">
        <f>IF(IFERROR((AL144-Competencias!U144)/AL144,"")=100%,"",IFERROR((AL144-Competencias!U144)/AL144,""))</f>
        <v>5.4277281291357601E-2</v>
      </c>
      <c r="AR144" s="721" t="str">
        <f>IF(IFERROR((AL144-Competencias!V144)/AL144,"")=100%,"",IFERROR((AL144-Competencias!V144)/AL144,""))</f>
        <v/>
      </c>
      <c r="AT144" s="968">
        <v>926</v>
      </c>
      <c r="AU144" s="189" t="s">
        <v>138</v>
      </c>
      <c r="AV144" s="161">
        <v>6400</v>
      </c>
      <c r="AW144" s="161">
        <f>'L41.old'!AV138</f>
        <v>5902</v>
      </c>
      <c r="AX144" s="1452">
        <f t="shared" si="14"/>
        <v>7.7812500000000007E-2</v>
      </c>
      <c r="AY144" s="1235"/>
    </row>
    <row r="145" spans="1:51" x14ac:dyDescent="0.25">
      <c r="A145" s="852" t="s">
        <v>95</v>
      </c>
      <c r="B145" s="17">
        <v>927</v>
      </c>
      <c r="C145" s="189" t="s">
        <v>137</v>
      </c>
      <c r="D145" s="97">
        <f t="shared" si="21"/>
        <v>13029.654298642536</v>
      </c>
      <c r="E145" s="1132">
        <v>14397.768000000002</v>
      </c>
      <c r="F145" s="966"/>
      <c r="G145" s="1248" t="e">
        <f>(E145-'Listas anteriores R'!E141)/'Listas anteriores R'!E141</f>
        <v>#DIV/0!</v>
      </c>
      <c r="H145" s="849">
        <f>IFERROR((D145-'L41.old'!AV139)/D145,"")</f>
        <v>0.42454344312257297</v>
      </c>
      <c r="I145" s="849" t="str">
        <f>IFERROR((D145-'L40.old'!AG128)/D145,"")</f>
        <v/>
      </c>
      <c r="J145" s="849" t="str">
        <f>IF(IFERROR((E145-Competencias!E145)/E145,"")=100%,"",IFERROR((E145-Competencias!E145)/E145,""))</f>
        <v/>
      </c>
      <c r="K145" s="842" t="str">
        <f>IF(IFERROR((E145-Competencias!F145)/E145,"")=100%,"",IFERROR((E145-Competencias!F145)/E145,""))</f>
        <v/>
      </c>
      <c r="L145" s="842" t="str">
        <f>IF(IFERROR((E145-Competencias!G145)/E145,"")=100%,"",IFERROR((E145-Competencias!G145)/E145,""))</f>
        <v/>
      </c>
      <c r="M145" s="850" t="str">
        <f>IF(IFERROR((E145-Competencias!H145)/E145,"")=100%,"",IFERROR((E145-Competencias!H145)/E145,""))</f>
        <v/>
      </c>
      <c r="N145" s="851" t="str">
        <f>IF(IFERROR((E145-Competencias!I145)/E145,"")=100%,"",IFERROR((E145-Competencias!I145)/E145,""))</f>
        <v/>
      </c>
      <c r="O145" s="814"/>
      <c r="P145" s="975">
        <v>927</v>
      </c>
      <c r="Q145" s="809" t="s">
        <v>137</v>
      </c>
      <c r="R145" s="947">
        <f t="shared" si="22"/>
        <v>13029.654298642536</v>
      </c>
      <c r="S145" s="871">
        <f t="shared" si="27"/>
        <v>14397.768000000002</v>
      </c>
      <c r="T145" s="1308"/>
      <c r="U145" s="1308"/>
      <c r="V145" s="804"/>
      <c r="W145" s="462" t="e">
        <f>(S145-'Listas anteriores CML'!E141)/'Listas anteriores CML'!E141</f>
        <v>#DIV/0!</v>
      </c>
      <c r="X145" s="460" t="str">
        <f>IF(IFERROR((S145-Competencias!J145)/S145,"")=100%,"",IFERROR((S145-Competencias!J145)/S145,""))</f>
        <v/>
      </c>
      <c r="Y145" s="460" t="str">
        <f>IF(IFERROR((S145-Competencias!K145)/S145,"")=100%,"",IFERROR((S145-Competencias!K145)/S145,""))</f>
        <v/>
      </c>
      <c r="Z145" s="460" t="str">
        <f>IF(IFERROR((S145-Competencias!L145)/S145,"")=100%,"",IFERROR((S145-Competencias!L145)/S145,""))</f>
        <v/>
      </c>
      <c r="AA145" s="460" t="str">
        <f>IF(IFERROR((S145-Competencias!M145)/S145,"")=100%,"",IFERROR((S145-Competencias!M145)/S145,""))</f>
        <v/>
      </c>
      <c r="AB145" s="460" t="str">
        <f>IF(IFERROR((S145-Competencias!N145)/S145,"")=100%,"",IFERROR((S145-Competencias!N145)/S145,""))</f>
        <v/>
      </c>
      <c r="AC145" s="460" t="str">
        <f>IF(IFERROR((S145-Competencias!O145)/S145,"")=100%,"",IFERROR((S145-Competencias!O145)/S145,""))</f>
        <v/>
      </c>
      <c r="AD145" s="460" t="str">
        <f>IF(IFERROR((S145-Competencias!P145)/S145,"")=100%,"",IFERROR((S145-Competencias!P145)/S145,""))</f>
        <v/>
      </c>
      <c r="AE145" s="460" t="str">
        <f>IF(IFERROR((S145-Competencias!Q145)/S145,"")=100%,"",IFERROR((S145-Competencias!Q145)/S145,""))</f>
        <v/>
      </c>
      <c r="AF145" s="460" t="str">
        <f>IF(IFERROR((S145-Competencias!R145)/S145,"")=100%,"",IFERROR((S145-Competencias!R145)/S145,""))</f>
        <v/>
      </c>
      <c r="AG145" s="460" t="str">
        <f>IF(IFERROR((S145-Competencias!S145)/S145,"")=100%,"",IFERROR((S145-Competencias!S145)/S145,""))</f>
        <v/>
      </c>
      <c r="AH145" s="721" t="str">
        <f>IF(IFERROR((S145-Competencias!T145)/S145,"")=100%,"",IFERROR((S145-Competencias!T145)/S145,""))</f>
        <v/>
      </c>
      <c r="AJ145" s="968">
        <v>927</v>
      </c>
      <c r="AK145" s="1512" t="s">
        <v>137</v>
      </c>
      <c r="AL145" s="911">
        <f t="shared" si="26"/>
        <v>11726.688868778283</v>
      </c>
      <c r="AM145" s="462">
        <f>IF(AL145=0,"",(AL145-'Listas anteriores May.'!R140)/AL145)</f>
        <v>1</v>
      </c>
      <c r="AN145" s="1166">
        <f>IF(AL145=0,"",IF(ISERROR('L41.old'!AV139),"",(AL145-'L41.old'!AV139)/AL145))</f>
        <v>0.36060382569174776</v>
      </c>
      <c r="AO145" s="1164" t="str">
        <f>IF(AL145=0,"",IF(ISERROR('L40.old'!AG128),"",(AL145-'L40.old'!AG128)/AL145))</f>
        <v/>
      </c>
      <c r="AP145" s="1168">
        <v>9.9999999999999908E-2</v>
      </c>
      <c r="AQ145" s="460">
        <f>IF(IFERROR((AL145-Competencias!U145)/AL145,"")=100%,"",IFERROR((AL145-Competencias!U145)/AL145,""))</f>
        <v>0.26833566610232007</v>
      </c>
      <c r="AR145" s="721" t="str">
        <f>IF(IFERROR((AL145-Competencias!V145)/AL145,"")=100%,"",IFERROR((AL145-Competencias!V145)/AL145,""))</f>
        <v/>
      </c>
      <c r="AT145" s="968">
        <v>927</v>
      </c>
      <c r="AU145" s="189" t="s">
        <v>137</v>
      </c>
      <c r="AV145" s="161">
        <v>8000</v>
      </c>
      <c r="AW145" s="161">
        <f>'L41.old'!AV139</f>
        <v>7498</v>
      </c>
      <c r="AX145" s="1452">
        <f t="shared" si="14"/>
        <v>6.275E-2</v>
      </c>
      <c r="AY145" s="1235"/>
    </row>
    <row r="146" spans="1:51" x14ac:dyDescent="0.25">
      <c r="A146" s="852" t="s">
        <v>95</v>
      </c>
      <c r="B146" s="17">
        <v>928</v>
      </c>
      <c r="C146" s="189" t="s">
        <v>136</v>
      </c>
      <c r="D146" s="97">
        <f t="shared" si="21"/>
        <v>16054.395475113122</v>
      </c>
      <c r="E146" s="1132">
        <v>17740.107</v>
      </c>
      <c r="F146" s="966"/>
      <c r="G146" s="1248" t="e">
        <f>(E146-'Listas anteriores R'!E142)/'Listas anteriores R'!E142</f>
        <v>#DIV/0!</v>
      </c>
      <c r="H146" s="849">
        <f>IFERROR((D146-'L41.old'!AV140)/D146,"")</f>
        <v>0.47998972402687928</v>
      </c>
      <c r="I146" s="849" t="str">
        <f>IFERROR((D146-'L40.old'!AG129)/D146,"")</f>
        <v/>
      </c>
      <c r="J146" s="849" t="str">
        <f>IF(IFERROR((E146-Competencias!E146)/E146,"")=100%,"",IFERROR((E146-Competencias!E146)/E146,""))</f>
        <v/>
      </c>
      <c r="K146" s="842" t="str">
        <f>IF(IFERROR((E146-Competencias!F146)/E146,"")=100%,"",IFERROR((E146-Competencias!F146)/E146,""))</f>
        <v/>
      </c>
      <c r="L146" s="842" t="str">
        <f>IF(IFERROR((E146-Competencias!G146)/E146,"")=100%,"",IFERROR((E146-Competencias!G146)/E146,""))</f>
        <v/>
      </c>
      <c r="M146" s="850" t="str">
        <f>IF(IFERROR((E146-Competencias!H146)/E146,"")=100%,"",IFERROR((E146-Competencias!H146)/E146,""))</f>
        <v/>
      </c>
      <c r="N146" s="851" t="str">
        <f>IF(IFERROR((E146-Competencias!I146)/E146,"")=100%,"",IFERROR((E146-Competencias!I146)/E146,""))</f>
        <v/>
      </c>
      <c r="O146" s="814"/>
      <c r="P146" s="975">
        <v>928</v>
      </c>
      <c r="Q146" s="809" t="s">
        <v>136</v>
      </c>
      <c r="R146" s="947">
        <f t="shared" si="22"/>
        <v>16054.395475113122</v>
      </c>
      <c r="S146" s="871">
        <f t="shared" si="27"/>
        <v>17740.107</v>
      </c>
      <c r="T146" s="1308"/>
      <c r="U146" s="1308"/>
      <c r="V146" s="804"/>
      <c r="W146" s="462" t="e">
        <f>(S146-'Listas anteriores CML'!E142)/'Listas anteriores CML'!E142</f>
        <v>#DIV/0!</v>
      </c>
      <c r="X146" s="460" t="str">
        <f>IF(IFERROR((S146-Competencias!J146)/S146,"")=100%,"",IFERROR((S146-Competencias!J146)/S146,""))</f>
        <v/>
      </c>
      <c r="Y146" s="460" t="str">
        <f>IF(IFERROR((S146-Competencias!K146)/S146,"")=100%,"",IFERROR((S146-Competencias!K146)/S146,""))</f>
        <v/>
      </c>
      <c r="Z146" s="460" t="str">
        <f>IF(IFERROR((S146-Competencias!L146)/S146,"")=100%,"",IFERROR((S146-Competencias!L146)/S146,""))</f>
        <v/>
      </c>
      <c r="AA146" s="460" t="str">
        <f>IF(IFERROR((S146-Competencias!M146)/S146,"")=100%,"",IFERROR((S146-Competencias!M146)/S146,""))</f>
        <v/>
      </c>
      <c r="AB146" s="460" t="str">
        <f>IF(IFERROR((S146-Competencias!N146)/S146,"")=100%,"",IFERROR((S146-Competencias!N146)/S146,""))</f>
        <v/>
      </c>
      <c r="AC146" s="460" t="str">
        <f>IF(IFERROR((S146-Competencias!O146)/S146,"")=100%,"",IFERROR((S146-Competencias!O146)/S146,""))</f>
        <v/>
      </c>
      <c r="AD146" s="460" t="str">
        <f>IF(IFERROR((S146-Competencias!P146)/S146,"")=100%,"",IFERROR((S146-Competencias!P146)/S146,""))</f>
        <v/>
      </c>
      <c r="AE146" s="460" t="str">
        <f>IF(IFERROR((S146-Competencias!Q146)/S146,"")=100%,"",IFERROR((S146-Competencias!Q146)/S146,""))</f>
        <v/>
      </c>
      <c r="AF146" s="460" t="str">
        <f>IF(IFERROR((S146-Competencias!R146)/S146,"")=100%,"",IFERROR((S146-Competencias!R146)/S146,""))</f>
        <v/>
      </c>
      <c r="AG146" s="460" t="str">
        <f>IF(IFERROR((S146-Competencias!S146)/S146,"")=100%,"",IFERROR((S146-Competencias!S146)/S146,""))</f>
        <v/>
      </c>
      <c r="AH146" s="721" t="str">
        <f>IF(IFERROR((S146-Competencias!T146)/S146,"")=100%,"",IFERROR((S146-Competencias!T146)/S146,""))</f>
        <v/>
      </c>
      <c r="AJ146" s="968">
        <v>928</v>
      </c>
      <c r="AK146" s="1512" t="s">
        <v>136</v>
      </c>
      <c r="AL146" s="911">
        <f t="shared" si="26"/>
        <v>14448.95592760181</v>
      </c>
      <c r="AM146" s="462">
        <f>IF(AL146=0,"",(AL146-'Listas anteriores May.'!R141)/AL146)</f>
        <v>1</v>
      </c>
      <c r="AN146" s="1166">
        <f>IF(AL146=0,"",IF(ISERROR('L41.old'!AV140),"",(AL146-'L41.old'!AV140)/AL146))</f>
        <v>0.42221080447431031</v>
      </c>
      <c r="AO146" s="1164" t="str">
        <f>IF(AL146=0,"",IF(ISERROR('L40.old'!AG129),"",(AL146-'L40.old'!AG129)/AL146))</f>
        <v/>
      </c>
      <c r="AP146" s="1168">
        <v>0.1</v>
      </c>
      <c r="AQ146" s="460">
        <f>IF(IFERROR((AL146-Competencias!U146)/AL146,"")=100%,"",IFERROR((AL146-Competencias!U146)/AL146,""))</f>
        <v>0.13488558878352749</v>
      </c>
      <c r="AR146" s="721" t="str">
        <f>IF(IFERROR((AL146-Competencias!V146)/AL146,"")=100%,"",IFERROR((AL146-Competencias!V146)/AL146,""))</f>
        <v/>
      </c>
      <c r="AT146" s="968">
        <v>928</v>
      </c>
      <c r="AU146" s="189" t="s">
        <v>136</v>
      </c>
      <c r="AV146" s="161">
        <v>8500</v>
      </c>
      <c r="AW146" s="161">
        <f>'L41.old'!AV140</f>
        <v>8348.4506215951951</v>
      </c>
      <c r="AX146" s="1452">
        <f t="shared" si="14"/>
        <v>1.7829338635859397E-2</v>
      </c>
      <c r="AY146" s="1235"/>
    </row>
    <row r="147" spans="1:51" ht="15.75" thickBot="1" x14ac:dyDescent="0.3">
      <c r="A147" s="864" t="s">
        <v>95</v>
      </c>
      <c r="B147" s="17">
        <v>929</v>
      </c>
      <c r="C147" s="296" t="s">
        <v>135</v>
      </c>
      <c r="D147" s="327">
        <f t="shared" si="21"/>
        <v>8492.5425339366539</v>
      </c>
      <c r="E147" s="1134">
        <v>9384.2595000000019</v>
      </c>
      <c r="F147" s="966"/>
      <c r="G147" s="1248" t="e">
        <f>(E147-'Listas anteriores R'!E143)/'Listas anteriores R'!E143</f>
        <v>#DIV/0!</v>
      </c>
      <c r="H147" s="849">
        <f>IFERROR((D147-'L41.old'!AV141)/D147,"")</f>
        <v>0.40877540737231333</v>
      </c>
      <c r="I147" s="849" t="str">
        <f>IFERROR((D147-'L40.old'!AG130)/D147,"")</f>
        <v/>
      </c>
      <c r="J147" s="849" t="str">
        <f>IF(IFERROR((E147-Competencias!E147)/E147,"")=100%,"",IFERROR((E147-Competencias!E147)/E147,""))</f>
        <v/>
      </c>
      <c r="K147" s="842" t="str">
        <f>IF(IFERROR((E147-Competencias!F147)/E147,"")=100%,"",IFERROR((E147-Competencias!F147)/E147,""))</f>
        <v/>
      </c>
      <c r="L147" s="842" t="str">
        <f>IF(IFERROR((E147-Competencias!G147)/E147,"")=100%,"",IFERROR((E147-Competencias!G147)/E147,""))</f>
        <v/>
      </c>
      <c r="M147" s="850" t="str">
        <f>IF(IFERROR((E147-Competencias!H147)/E147,"")=100%,"",IFERROR((E147-Competencias!H147)/E147,""))</f>
        <v/>
      </c>
      <c r="N147" s="851" t="str">
        <f>IF(IFERROR((E147-Competencias!I147)/E147,"")=100%,"",IFERROR((E147-Competencias!I147)/E147,""))</f>
        <v/>
      </c>
      <c r="O147" s="814"/>
      <c r="P147" s="980">
        <v>929</v>
      </c>
      <c r="Q147" s="811" t="s">
        <v>135</v>
      </c>
      <c r="R147" s="948">
        <f t="shared" si="22"/>
        <v>8492.5425339366539</v>
      </c>
      <c r="S147" s="871">
        <f t="shared" si="27"/>
        <v>9384.2595000000019</v>
      </c>
      <c r="T147" s="1308"/>
      <c r="U147" s="1308"/>
      <c r="V147" s="804"/>
      <c r="W147" s="462" t="e">
        <f>(S147-'Listas anteriores CML'!E143)/'Listas anteriores CML'!E143</f>
        <v>#DIV/0!</v>
      </c>
      <c r="X147" s="460" t="str">
        <f>IF(IFERROR((S147-Competencias!J147)/S147,"")=100%,"",IFERROR((S147-Competencias!J147)/S147,""))</f>
        <v/>
      </c>
      <c r="Y147" s="460" t="str">
        <f>IF(IFERROR((S147-Competencias!K147)/S147,"")=100%,"",IFERROR((S147-Competencias!K147)/S147,""))</f>
        <v/>
      </c>
      <c r="Z147" s="460" t="str">
        <f>IF(IFERROR((S147-Competencias!L147)/S147,"")=100%,"",IFERROR((S147-Competencias!L147)/S147,""))</f>
        <v/>
      </c>
      <c r="AA147" s="460" t="str">
        <f>IF(IFERROR((S147-Competencias!M147)/S147,"")=100%,"",IFERROR((S147-Competencias!M147)/S147,""))</f>
        <v/>
      </c>
      <c r="AB147" s="460" t="str">
        <f>IF(IFERROR((S147-Competencias!N147)/S147,"")=100%,"",IFERROR((S147-Competencias!N147)/S147,""))</f>
        <v/>
      </c>
      <c r="AC147" s="460" t="str">
        <f>IF(IFERROR((S147-Competencias!O147)/S147,"")=100%,"",IFERROR((S147-Competencias!O147)/S147,""))</f>
        <v/>
      </c>
      <c r="AD147" s="460" t="str">
        <f>IF(IFERROR((S147-Competencias!P147)/S147,"")=100%,"",IFERROR((S147-Competencias!P147)/S147,""))</f>
        <v/>
      </c>
      <c r="AE147" s="460" t="str">
        <f>IF(IFERROR((S147-Competencias!Q147)/S147,"")=100%,"",IFERROR((S147-Competencias!Q147)/S147,""))</f>
        <v/>
      </c>
      <c r="AF147" s="460" t="str">
        <f>IF(IFERROR((S147-Competencias!R147)/S147,"")=100%,"",IFERROR((S147-Competencias!R147)/S147,""))</f>
        <v/>
      </c>
      <c r="AG147" s="460" t="str">
        <f>IF(IFERROR((S147-Competencias!S147)/S147,"")=100%,"",IFERROR((S147-Competencias!S147)/S147,""))</f>
        <v/>
      </c>
      <c r="AH147" s="721" t="str">
        <f>IF(IFERROR((S147-Competencias!T147)/S147,"")=100%,"",IFERROR((S147-Competencias!T147)/S147,""))</f>
        <v/>
      </c>
      <c r="AJ147" s="1500">
        <v>929</v>
      </c>
      <c r="AK147" s="1513" t="s">
        <v>135</v>
      </c>
      <c r="AL147" s="911">
        <f t="shared" si="26"/>
        <v>7643.288280542989</v>
      </c>
      <c r="AM147" s="462">
        <f>IF(AL147=0,"",(AL147-'Listas anteriores May.'!R142)/AL147)</f>
        <v>1</v>
      </c>
      <c r="AN147" s="1166">
        <f>IF(AL147=0,"",IF(ISERROR('L41.old'!AV141),"",(AL147-'L41.old'!AV141)/AL147))</f>
        <v>0.34308378596923711</v>
      </c>
      <c r="AO147" s="1164" t="str">
        <f>IF(AL147=0,"",IF(ISERROR('L40.old'!AG130),"",(AL147-'L40.old'!AG130)/AL147))</f>
        <v/>
      </c>
      <c r="AP147" s="1168">
        <v>0.1</v>
      </c>
      <c r="AQ147" s="460" t="str">
        <f>IF(IFERROR((AL147-Competencias!U147)/AL147,"")=100%,"",IFERROR((AL147-Competencias!U147)/AL147,""))</f>
        <v/>
      </c>
      <c r="AR147" s="721" t="str">
        <f>IF(IFERROR((AL147-Competencias!V147)/AL147,"")=100%,"",IFERROR((AL147-Competencias!V147)/AL147,""))</f>
        <v/>
      </c>
      <c r="AT147" s="968">
        <v>929</v>
      </c>
      <c r="AU147" s="189" t="s">
        <v>135</v>
      </c>
      <c r="AV147" s="161">
        <v>5500</v>
      </c>
      <c r="AW147" s="161">
        <f>'L41.old'!AV141</f>
        <v>5021</v>
      </c>
      <c r="AX147" s="1452">
        <f t="shared" si="14"/>
        <v>8.7090909090909094E-2</v>
      </c>
      <c r="AY147" s="1235"/>
    </row>
    <row r="148" spans="1:51" x14ac:dyDescent="0.25">
      <c r="A148" s="864" t="s">
        <v>95</v>
      </c>
      <c r="B148" s="84">
        <v>1393</v>
      </c>
      <c r="C148" s="809" t="s">
        <v>518</v>
      </c>
      <c r="D148" s="97">
        <f t="shared" si="21"/>
        <v>9040.7239819004535</v>
      </c>
      <c r="E148" s="1132">
        <v>9990</v>
      </c>
      <c r="F148" s="966"/>
      <c r="G148" s="1248" t="e">
        <f>(E148-'Listas anteriores R'!E144)/'Listas anteriores R'!E144</f>
        <v>#DIV/0!</v>
      </c>
      <c r="H148" s="849">
        <f>IFERROR((D148-'L41.old'!AV142)/D148,"")</f>
        <v>0.76594794794794796</v>
      </c>
      <c r="I148" s="849"/>
      <c r="J148" s="849"/>
      <c r="K148" s="842"/>
      <c r="L148" s="842"/>
      <c r="M148" s="850"/>
      <c r="N148" s="851"/>
      <c r="O148" s="814"/>
      <c r="P148" s="975"/>
      <c r="Q148" s="1304"/>
      <c r="R148" s="1305">
        <f t="shared" si="22"/>
        <v>9040.7239819004535</v>
      </c>
      <c r="S148" s="871">
        <f t="shared" si="27"/>
        <v>9990</v>
      </c>
      <c r="T148" s="1308"/>
      <c r="U148" s="1308"/>
      <c r="V148" s="804"/>
      <c r="W148" s="462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721"/>
      <c r="AJ148" s="1499">
        <v>1393</v>
      </c>
      <c r="AK148" s="1514" t="s">
        <v>518</v>
      </c>
      <c r="AL148" s="911">
        <f t="shared" si="26"/>
        <v>8136.651583710408</v>
      </c>
      <c r="AM148" s="462">
        <f>IF(AL148=0,"",(AL148-'Listas anteriores May.'!R143)/AL148)</f>
        <v>1</v>
      </c>
      <c r="AN148" s="1166">
        <f>IF(AL148=0,"",IF(ISERROR('L41.old'!AV142),"",(AL148-'L41.old'!AV142)/AL148))</f>
        <v>0.73994216438660887</v>
      </c>
      <c r="AO148" s="1164"/>
      <c r="AP148" s="1168">
        <v>0.1</v>
      </c>
      <c r="AQ148" s="460"/>
      <c r="AR148" s="721"/>
      <c r="AV148" s="1351"/>
      <c r="AW148" s="1351"/>
      <c r="AX148" s="1353"/>
      <c r="AY148" s="836"/>
    </row>
    <row r="149" spans="1:51" x14ac:dyDescent="0.25">
      <c r="A149" s="864" t="s">
        <v>95</v>
      </c>
      <c r="B149" s="84">
        <v>1394</v>
      </c>
      <c r="C149" s="809" t="s">
        <v>534</v>
      </c>
      <c r="D149" s="97">
        <f t="shared" si="21"/>
        <v>8588.2352941176468</v>
      </c>
      <c r="E149" s="1132">
        <v>9490</v>
      </c>
      <c r="F149" s="966"/>
      <c r="G149" s="1248" t="e">
        <f>(E149-'Listas anteriores R'!E145)/'Listas anteriores R'!E145</f>
        <v>#DIV/0!</v>
      </c>
      <c r="H149" s="849">
        <f>IFERROR((D149-'L41.old'!AV143)/D149,"")</f>
        <v>0.81532876712328761</v>
      </c>
      <c r="I149" s="849"/>
      <c r="J149" s="849"/>
      <c r="K149" s="842"/>
      <c r="L149" s="842"/>
      <c r="M149" s="850"/>
      <c r="N149" s="851"/>
      <c r="O149" s="814"/>
      <c r="P149" s="975"/>
      <c r="Q149" s="1304"/>
      <c r="R149" s="1305">
        <f t="shared" si="22"/>
        <v>8588.2352941176468</v>
      </c>
      <c r="S149" s="871">
        <f t="shared" si="27"/>
        <v>9490</v>
      </c>
      <c r="T149" s="1308"/>
      <c r="U149" s="1308"/>
      <c r="V149" s="804"/>
      <c r="W149" s="462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721"/>
      <c r="AJ149" s="968">
        <v>1394</v>
      </c>
      <c r="AK149" s="1506" t="s">
        <v>534</v>
      </c>
      <c r="AL149" s="911">
        <f t="shared" si="26"/>
        <v>7729.411764705882</v>
      </c>
      <c r="AM149" s="462">
        <f>IF(AL149=0,"",(AL149-'Listas anteriores May.'!R144)/AL149)</f>
        <v>1</v>
      </c>
      <c r="AN149" s="1166">
        <f>IF(AL149=0,"",IF(ISERROR('L41.old'!AV143),"",(AL149-'L41.old'!AV143)/AL149))</f>
        <v>0.79480974124809745</v>
      </c>
      <c r="AO149" s="1164"/>
      <c r="AP149" s="1168">
        <v>0.1</v>
      </c>
      <c r="AQ149" s="460"/>
      <c r="AR149" s="721"/>
      <c r="AV149" s="1351"/>
      <c r="AW149" s="1351"/>
      <c r="AX149" s="1353"/>
      <c r="AY149" s="836"/>
    </row>
    <row r="150" spans="1:51" ht="15.75" thickBot="1" x14ac:dyDescent="0.3">
      <c r="A150" s="864" t="s">
        <v>95</v>
      </c>
      <c r="B150" s="84">
        <v>1395</v>
      </c>
      <c r="C150" s="809" t="s">
        <v>537</v>
      </c>
      <c r="D150" s="97">
        <f>E150/1.105</f>
        <v>22615.384615384617</v>
      </c>
      <c r="E150" s="1132">
        <v>24990</v>
      </c>
      <c r="F150" s="966"/>
      <c r="G150" s="1248" t="e">
        <f>(E150-'Listas anteriores R'!E146)/'Listas anteriores R'!E146</f>
        <v>#DIV/0!</v>
      </c>
      <c r="H150" s="849">
        <f>IFERROR((D150-'L41.old'!AV144)/D150,"")</f>
        <v>0.66230952380952379</v>
      </c>
      <c r="I150" s="849"/>
      <c r="J150" s="849"/>
      <c r="K150" s="842"/>
      <c r="L150" s="842"/>
      <c r="M150" s="850"/>
      <c r="N150" s="851"/>
      <c r="O150" s="814"/>
      <c r="P150" s="975"/>
      <c r="Q150" s="1304"/>
      <c r="R150" s="1305">
        <f t="shared" si="22"/>
        <v>22615.384615384617</v>
      </c>
      <c r="S150" s="871">
        <f t="shared" si="27"/>
        <v>24990</v>
      </c>
      <c r="T150" s="1308"/>
      <c r="U150" s="1308"/>
      <c r="V150" s="804"/>
      <c r="W150" s="462"/>
      <c r="X150" s="460"/>
      <c r="Y150" s="460"/>
      <c r="Z150" s="460"/>
      <c r="AA150" s="460"/>
      <c r="AB150" s="460"/>
      <c r="AC150" s="460"/>
      <c r="AD150" s="460"/>
      <c r="AE150" s="460"/>
      <c r="AF150" s="460"/>
      <c r="AG150" s="460"/>
      <c r="AH150" s="721"/>
      <c r="AJ150" s="1500">
        <v>1395</v>
      </c>
      <c r="AK150" s="1507" t="s">
        <v>537</v>
      </c>
      <c r="AL150" s="911">
        <f t="shared" si="26"/>
        <v>20353.846153846156</v>
      </c>
      <c r="AM150" s="462">
        <f>IF(AL150=0,"",(AL150-'Listas anteriores May.'!R145)/AL150)</f>
        <v>1</v>
      </c>
      <c r="AN150" s="1166">
        <f>IF(AL150=0,"",IF(ISERROR('L41.old'!AV144),"",(AL150-'L41.old'!AV144)/AL150))</f>
        <v>0.62478835978835978</v>
      </c>
      <c r="AO150" s="1164"/>
      <c r="AP150" s="1168">
        <v>0.1</v>
      </c>
      <c r="AQ150" s="460"/>
      <c r="AR150" s="721"/>
      <c r="AV150" s="1351"/>
      <c r="AW150" s="1351"/>
      <c r="AX150" s="1353"/>
      <c r="AY150" s="836"/>
    </row>
    <row r="151" spans="1:51" x14ac:dyDescent="0.25">
      <c r="A151" s="864" t="s">
        <v>95</v>
      </c>
      <c r="B151" s="84">
        <v>1047</v>
      </c>
      <c r="C151" s="809" t="s">
        <v>625</v>
      </c>
      <c r="D151" s="934">
        <f t="shared" si="19"/>
        <v>7438.0165289256202</v>
      </c>
      <c r="E151" s="1147">
        <v>9000</v>
      </c>
      <c r="F151" s="966"/>
      <c r="G151" s="1248" t="e">
        <f>(E151-'Listas anteriores R'!E147)/'Listas anteriores R'!E147</f>
        <v>#DIV/0!</v>
      </c>
      <c r="H151" s="849">
        <f>IFERROR((D151-'L41.old'!AV145)/D151,"")</f>
        <v>0.4105955555555556</v>
      </c>
      <c r="I151" s="849"/>
      <c r="J151" s="849"/>
      <c r="K151" s="842"/>
      <c r="L151" s="842"/>
      <c r="M151" s="850"/>
      <c r="N151" s="851"/>
      <c r="O151" s="814"/>
      <c r="P151" s="975"/>
      <c r="Q151" s="1304"/>
      <c r="R151" s="1305">
        <f t="shared" si="22"/>
        <v>8144.7963800904981</v>
      </c>
      <c r="S151" s="871">
        <f t="shared" si="27"/>
        <v>9000</v>
      </c>
      <c r="T151" s="1308"/>
      <c r="U151" s="1308"/>
      <c r="V151" s="804"/>
      <c r="W151" s="462"/>
      <c r="X151" s="460"/>
      <c r="Y151" s="460"/>
      <c r="Z151" s="460"/>
      <c r="AA151" s="460"/>
      <c r="AB151" s="460"/>
      <c r="AC151" s="460"/>
      <c r="AD151" s="460"/>
      <c r="AE151" s="460"/>
      <c r="AF151" s="460"/>
      <c r="AG151" s="460"/>
      <c r="AH151" s="721"/>
      <c r="AJ151" s="1496">
        <v>1047</v>
      </c>
      <c r="AK151" s="1514" t="s">
        <v>625</v>
      </c>
      <c r="AL151" s="1250">
        <f t="shared" si="26"/>
        <v>6694.2148760330583</v>
      </c>
      <c r="AM151" s="462">
        <f>IF(AL151=0,"",(AL151-'Listas anteriores May.'!R146)/AL151)</f>
        <v>1</v>
      </c>
      <c r="AN151" s="1166">
        <f>IF(AL151=0,"",IF(ISERROR('L41.old'!AV145),"",(AL151-'L41.old'!AV145)/AL151))</f>
        <v>0.34510617283950623</v>
      </c>
      <c r="AO151" s="1164"/>
      <c r="AP151" s="1168">
        <v>0.1</v>
      </c>
      <c r="AQ151" s="460"/>
      <c r="AR151" s="721"/>
      <c r="AV151" s="1351"/>
      <c r="AW151" s="1351"/>
      <c r="AX151" s="1353"/>
      <c r="AY151" s="836"/>
    </row>
    <row r="152" spans="1:51" x14ac:dyDescent="0.25">
      <c r="A152" s="864" t="s">
        <v>95</v>
      </c>
      <c r="B152" s="84">
        <v>1048</v>
      </c>
      <c r="C152" s="965" t="s">
        <v>626</v>
      </c>
      <c r="D152" s="934">
        <f t="shared" si="19"/>
        <v>8264.4628099173551</v>
      </c>
      <c r="E152" s="1147">
        <v>10000</v>
      </c>
      <c r="F152" s="966"/>
      <c r="G152" s="1248" t="e">
        <f>(E152-'Listas anteriores R'!E148)/'Listas anteriores R'!E148</f>
        <v>#DIV/0!</v>
      </c>
      <c r="H152" s="849">
        <f>IFERROR((D152-'L41.old'!AV146)/D152,"")</f>
        <v>0.35168199999999999</v>
      </c>
      <c r="I152" s="849"/>
      <c r="J152" s="849"/>
      <c r="K152" s="842"/>
      <c r="L152" s="842"/>
      <c r="M152" s="850"/>
      <c r="N152" s="851"/>
      <c r="O152" s="814"/>
      <c r="P152" s="975"/>
      <c r="Q152" s="1304"/>
      <c r="R152" s="1305">
        <f t="shared" si="22"/>
        <v>9049.7737556561096</v>
      </c>
      <c r="S152" s="871">
        <f t="shared" si="27"/>
        <v>10000</v>
      </c>
      <c r="T152" s="1308"/>
      <c r="U152" s="1308"/>
      <c r="V152" s="804"/>
      <c r="W152" s="462"/>
      <c r="X152" s="460"/>
      <c r="Y152" s="460"/>
      <c r="Z152" s="460"/>
      <c r="AA152" s="460"/>
      <c r="AB152" s="460"/>
      <c r="AC152" s="460"/>
      <c r="AD152" s="460"/>
      <c r="AE152" s="460"/>
      <c r="AF152" s="460"/>
      <c r="AG152" s="460"/>
      <c r="AH152" s="721"/>
      <c r="AJ152" s="1497">
        <v>1048</v>
      </c>
      <c r="AK152" s="1515" t="s">
        <v>626</v>
      </c>
      <c r="AL152" s="1250">
        <f t="shared" si="26"/>
        <v>7438.0165289256202</v>
      </c>
      <c r="AM152" s="462">
        <f>IF(AL152=0,"",(AL152-'Listas anteriores May.'!R147)/AL152)</f>
        <v>1</v>
      </c>
      <c r="AN152" s="1166">
        <f>IF(AL152=0,"",IF(ISERROR('L41.old'!AV146),"",(AL152-'L41.old'!AV146)/AL152))</f>
        <v>0.27964666666666671</v>
      </c>
      <c r="AO152" s="1164"/>
      <c r="AP152" s="1168">
        <v>0.1</v>
      </c>
      <c r="AQ152" s="460"/>
      <c r="AR152" s="721"/>
      <c r="AV152" s="1351"/>
      <c r="AW152" s="1351"/>
      <c r="AX152" s="1353"/>
      <c r="AY152" s="836"/>
    </row>
    <row r="153" spans="1:51" ht="15.75" thickBot="1" x14ac:dyDescent="0.3">
      <c r="A153" s="853" t="s">
        <v>95</v>
      </c>
      <c r="B153" s="307">
        <v>1046</v>
      </c>
      <c r="C153" s="811" t="s">
        <v>624</v>
      </c>
      <c r="D153" s="934">
        <f t="shared" si="19"/>
        <v>5785.1239669421493</v>
      </c>
      <c r="E153" s="1148">
        <v>7000</v>
      </c>
      <c r="F153" s="966"/>
      <c r="G153" s="1248" t="e">
        <f>(E153-'Listas anteriores R'!E149)/'Listas anteriores R'!E149</f>
        <v>#DIV/0!</v>
      </c>
      <c r="H153" s="849">
        <f>IFERROR((D153-'L41.old'!AV147)/D153,"")</f>
        <v>0.60744142857142858</v>
      </c>
      <c r="I153" s="849"/>
      <c r="J153" s="849"/>
      <c r="K153" s="842"/>
      <c r="L153" s="842"/>
      <c r="M153" s="850"/>
      <c r="N153" s="851"/>
      <c r="O153" s="814"/>
      <c r="P153" s="975"/>
      <c r="Q153" s="1304"/>
      <c r="R153" s="1305">
        <f t="shared" si="22"/>
        <v>6334.841628959276</v>
      </c>
      <c r="S153" s="871">
        <f t="shared" si="27"/>
        <v>7000</v>
      </c>
      <c r="T153" s="1308"/>
      <c r="U153" s="1308"/>
      <c r="V153" s="804"/>
      <c r="W153" s="462"/>
      <c r="X153" s="460"/>
      <c r="Y153" s="460"/>
      <c r="Z153" s="460"/>
      <c r="AA153" s="460"/>
      <c r="AB153" s="460"/>
      <c r="AC153" s="460"/>
      <c r="AD153" s="460"/>
      <c r="AE153" s="460"/>
      <c r="AF153" s="460"/>
      <c r="AG153" s="460"/>
      <c r="AH153" s="721"/>
      <c r="AJ153" s="1498">
        <v>1046</v>
      </c>
      <c r="AK153" s="1507" t="s">
        <v>624</v>
      </c>
      <c r="AL153" s="1250">
        <f t="shared" si="26"/>
        <v>5206.6115702479347</v>
      </c>
      <c r="AM153" s="462">
        <f>IF(AL153=0,"",(AL153-'Listas anteriores May.'!R148)/AL153)</f>
        <v>1</v>
      </c>
      <c r="AN153" s="1166">
        <f>IF(AL153=0,"",IF(ISERROR('L41.old'!AV147),"",(AL153-'L41.old'!AV147)/AL153))</f>
        <v>0.56382380952380962</v>
      </c>
      <c r="AO153" s="1164"/>
      <c r="AP153" s="1168">
        <v>0.1</v>
      </c>
      <c r="AQ153" s="460"/>
      <c r="AR153" s="721"/>
      <c r="AV153" s="1351"/>
      <c r="AW153" s="1351"/>
      <c r="AX153" s="1353"/>
      <c r="AY153" s="836"/>
    </row>
    <row r="154" spans="1:51" x14ac:dyDescent="0.25">
      <c r="A154" s="864" t="s">
        <v>95</v>
      </c>
      <c r="B154" s="84">
        <v>1376</v>
      </c>
      <c r="C154" s="809" t="s">
        <v>629</v>
      </c>
      <c r="D154" s="934">
        <f t="shared" si="19"/>
        <v>7582.644628099174</v>
      </c>
      <c r="E154" s="1147">
        <v>9175</v>
      </c>
      <c r="F154" s="966"/>
      <c r="G154" s="1248" t="e">
        <f>(E154-'Listas anteriores R'!E150)/'Listas anteriores R'!E150</f>
        <v>#DIV/0!</v>
      </c>
      <c r="H154" s="1488">
        <f>IFERROR((D154-'L41.old'!AV148)/D154,"")</f>
        <v>0.30420054495912813</v>
      </c>
      <c r="I154" s="849"/>
      <c r="J154" s="849"/>
      <c r="K154" s="842"/>
      <c r="L154" s="842"/>
      <c r="M154" s="850"/>
      <c r="N154" s="851"/>
      <c r="O154" s="814"/>
      <c r="P154" s="975"/>
      <c r="Q154" s="1304"/>
      <c r="R154" s="1305">
        <f t="shared" si="22"/>
        <v>8303.1674208144796</v>
      </c>
      <c r="S154" s="871">
        <f t="shared" si="27"/>
        <v>9175</v>
      </c>
      <c r="T154" s="1308"/>
      <c r="U154" s="1308"/>
      <c r="V154" s="804"/>
      <c r="W154" s="462"/>
      <c r="X154" s="460"/>
      <c r="Y154" s="460"/>
      <c r="Z154" s="460"/>
      <c r="AA154" s="460"/>
      <c r="AB154" s="460"/>
      <c r="AC154" s="460"/>
      <c r="AD154" s="460"/>
      <c r="AE154" s="460"/>
      <c r="AF154" s="460"/>
      <c r="AG154" s="460"/>
      <c r="AH154" s="721"/>
      <c r="AJ154" s="1496">
        <v>1376</v>
      </c>
      <c r="AK154" s="1514" t="s">
        <v>629</v>
      </c>
      <c r="AL154" s="1250">
        <f t="shared" si="26"/>
        <v>7582.644628099174</v>
      </c>
      <c r="AM154" s="462">
        <f>IF(AL154=0,"",(AL154-'Listas anteriores May.'!R149)/AL154)</f>
        <v>1</v>
      </c>
      <c r="AN154" s="1166">
        <f>IF(AL154=0,"",IF(ISERROR('L41.old'!AV148),"",(AL154-'L41.old'!AV148)/AL154))</f>
        <v>0.30420054495912813</v>
      </c>
      <c r="AO154" s="1164"/>
      <c r="AP154" s="1168">
        <v>0</v>
      </c>
      <c r="AQ154" s="460"/>
      <c r="AR154" s="721"/>
      <c r="AV154" s="1351"/>
      <c r="AW154" s="1351"/>
      <c r="AX154" s="1353"/>
      <c r="AY154" s="836"/>
    </row>
    <row r="155" spans="1:51" ht="15.75" thickBot="1" x14ac:dyDescent="0.3">
      <c r="A155" s="864" t="s">
        <v>95</v>
      </c>
      <c r="B155" s="84">
        <v>1377</v>
      </c>
      <c r="C155" s="809" t="s">
        <v>628</v>
      </c>
      <c r="D155" s="934">
        <f t="shared" si="19"/>
        <v>4938.8429752066113</v>
      </c>
      <c r="E155" s="1147">
        <v>5976</v>
      </c>
      <c r="F155" s="966"/>
      <c r="G155" s="1248" t="e">
        <f>(E155-'Listas anteriores R'!E151)/'Listas anteriores R'!E151</f>
        <v>#DIV/0!</v>
      </c>
      <c r="H155" s="1488">
        <f>IFERROR((D155-'L41.old'!AV149)/D155,"")</f>
        <v>0.30024096385542165</v>
      </c>
      <c r="I155" s="849"/>
      <c r="J155" s="849"/>
      <c r="K155" s="842"/>
      <c r="L155" s="842"/>
      <c r="M155" s="850"/>
      <c r="N155" s="851"/>
      <c r="O155" s="814"/>
      <c r="P155" s="975"/>
      <c r="Q155" s="1304"/>
      <c r="R155" s="1305">
        <f t="shared" si="22"/>
        <v>5408.1447963800902</v>
      </c>
      <c r="S155" s="871">
        <f t="shared" si="27"/>
        <v>5976</v>
      </c>
      <c r="T155" s="1308"/>
      <c r="U155" s="1308"/>
      <c r="V155" s="804"/>
      <c r="W155" s="462"/>
      <c r="X155" s="460"/>
      <c r="Y155" s="460"/>
      <c r="Z155" s="460"/>
      <c r="AA155" s="460"/>
      <c r="AB155" s="460"/>
      <c r="AC155" s="460"/>
      <c r="AD155" s="460"/>
      <c r="AE155" s="460"/>
      <c r="AF155" s="460"/>
      <c r="AG155" s="460"/>
      <c r="AH155" s="721"/>
      <c r="AJ155" s="1498">
        <v>1377</v>
      </c>
      <c r="AK155" s="1507" t="s">
        <v>628</v>
      </c>
      <c r="AL155" s="1517">
        <f t="shared" si="26"/>
        <v>4938.8429752066113</v>
      </c>
      <c r="AM155" s="1425">
        <f>IF(AL155=0,"",(AL155-'Listas anteriores May.'!R150)/AL155)</f>
        <v>1</v>
      </c>
      <c r="AN155" s="1434">
        <f>IF(AL155=0,"",IF(ISERROR('L41.old'!AV149),"",(AL155-'L41.old'!AV149)/AL155))</f>
        <v>0.30024096385542165</v>
      </c>
      <c r="AO155" s="831"/>
      <c r="AP155" s="1169">
        <v>0</v>
      </c>
      <c r="AQ155" s="1435"/>
      <c r="AR155" s="771"/>
      <c r="AV155" s="1351"/>
      <c r="AW155" s="1351"/>
      <c r="AX155" s="1353"/>
      <c r="AY155" s="836"/>
    </row>
    <row r="156" spans="1:51" x14ac:dyDescent="0.25">
      <c r="A156" s="848" t="s">
        <v>110</v>
      </c>
      <c r="B156" s="275">
        <v>936</v>
      </c>
      <c r="C156" s="962" t="s">
        <v>353</v>
      </c>
      <c r="D156" s="1133">
        <f t="shared" si="19"/>
        <v>12140.495867768595</v>
      </c>
      <c r="E156" s="1131">
        <v>14690</v>
      </c>
      <c r="G156" s="1248" t="e">
        <f>(E156-'Listas anteriores R'!E152)/'Listas anteriores R'!E152</f>
        <v>#DIV/0!</v>
      </c>
      <c r="H156" s="849">
        <f>IFERROR((D156-'L41.old'!AV150)/D156,"")</f>
        <v>0.46081279782164741</v>
      </c>
      <c r="I156" s="849" t="str">
        <f>IFERROR((D156-'L40.old'!#REF!)/D156,"")</f>
        <v/>
      </c>
      <c r="J156" s="849" t="str">
        <f>IF(IFERROR((E156-Competencias!E156)/E156,"")=100%,"",IFERROR((E156-Competencias!E156)/E156,""))</f>
        <v/>
      </c>
      <c r="K156" s="842" t="str">
        <f>IF(IFERROR((E156-Competencias!F156)/E156,"")=100%,"",IFERROR((E156-Competencias!F156)/E156,""))</f>
        <v/>
      </c>
      <c r="L156" s="842" t="str">
        <f>IF(IFERROR((E156-Competencias!G156)/E156,"")=100%,"",IFERROR((E156-Competencias!G156)/E156,""))</f>
        <v/>
      </c>
      <c r="M156" s="850" t="str">
        <f>IF(IFERROR((E156-Competencias!H156)/E156,"")=100%,"",IFERROR((E156-Competencias!H156)/E156,""))</f>
        <v/>
      </c>
      <c r="N156" s="851" t="str">
        <f>IF(IFERROR((E156-Competencias!I156)/E156,"")=100%,"",IFERROR((E156-Competencias!I156)/E156,""))</f>
        <v/>
      </c>
      <c r="O156" s="814"/>
      <c r="P156" s="877">
        <v>936</v>
      </c>
      <c r="Q156" s="964" t="s">
        <v>353</v>
      </c>
      <c r="R156" s="156">
        <f t="shared" si="20"/>
        <v>12140.495867768595</v>
      </c>
      <c r="S156" s="871">
        <f t="shared" si="27"/>
        <v>14690</v>
      </c>
      <c r="T156" s="1308"/>
      <c r="U156" s="1308"/>
      <c r="V156" s="804"/>
      <c r="W156" s="462" t="e">
        <f>(S156-'Listas anteriores CML'!E152)/'Listas anteriores CML'!E152</f>
        <v>#DIV/0!</v>
      </c>
      <c r="X156" s="460">
        <f>IF(IFERROR((S156-Competencias!J156)/S156,"")=100%,"",IFERROR((S156-Competencias!J156)/S156,""))</f>
        <v>1.2933968686181076E-2</v>
      </c>
      <c r="Y156" s="460">
        <f>IF(IFERROR((S156-Competencias!K156)/S156,"")=100%,"",IFERROR((S156-Competencias!K156)/S156,""))</f>
        <v>-1.4295439074200136E-2</v>
      </c>
      <c r="Z156" s="460" t="str">
        <f>IF(IFERROR((S156-Competencias!L156)/S156,"")=100%,"",IFERROR((S156-Competencias!L156)/S156,""))</f>
        <v/>
      </c>
      <c r="AA156" s="460" t="str">
        <f>IF(IFERROR((S156-Competencias!M156)/S156,"")=100%,"",IFERROR((S156-Competencias!M156)/S156,""))</f>
        <v/>
      </c>
      <c r="AB156" s="460" t="str">
        <f>IF(IFERROR((S156-Competencias!N156)/S156,"")=100%,"",IFERROR((S156-Competencias!N156)/S156,""))</f>
        <v/>
      </c>
      <c r="AC156" s="460" t="str">
        <f>IF(IFERROR((S156-Competencias!O156)/S156,"")=100%,"",IFERROR((S156-Competencias!O156)/S156,""))</f>
        <v/>
      </c>
      <c r="AD156" s="460" t="str">
        <f>IF(IFERROR((S156-Competencias!P156)/S156,"")=100%,"",IFERROR((S156-Competencias!P156)/S156,""))</f>
        <v/>
      </c>
      <c r="AE156" s="460" t="str">
        <f>IF(IFERROR((S156-Competencias!Q156)/S156,"")=100%,"",IFERROR((S156-Competencias!Q156)/S156,""))</f>
        <v/>
      </c>
      <c r="AF156" s="460" t="str">
        <f>IF(IFERROR((S156-Competencias!R156)/S156,"")=100%,"",IFERROR((S156-Competencias!R156)/S156,""))</f>
        <v/>
      </c>
      <c r="AG156" s="460" t="str">
        <f>IF(IFERROR((S156-Competencias!S156)/S156,"")=100%,"",IFERROR((S156-Competencias!S156)/S156,""))</f>
        <v/>
      </c>
      <c r="AH156" s="721" t="str">
        <f>IF(IFERROR((S156-Competencias!T156)/S156,"")=100%,"",IFERROR((S156-Competencias!T156)/S156,""))</f>
        <v/>
      </c>
      <c r="AJ156" s="1430">
        <v>936</v>
      </c>
      <c r="AK156" s="963" t="s">
        <v>353</v>
      </c>
      <c r="AL156" s="912">
        <f t="shared" si="26"/>
        <v>12140.495867768595</v>
      </c>
      <c r="AM156" s="1431">
        <f>IF(AL156=0,"",(AL156-'Listas anteriores May.'!R151)/AL156)</f>
        <v>1</v>
      </c>
      <c r="AN156" s="1165">
        <f>IF(AL156=0,"",IF(ISERROR('L41.old'!AV150),"",(AL156-'L41.old'!AV150)/AL156))</f>
        <v>0.46081279782164741</v>
      </c>
      <c r="AO156" s="1163" t="str">
        <f>IF(AL156=0,"",IF(ISERROR('L40.old'!#REF!),"",(AL156-'L40.old'!#REF!)/AL156))</f>
        <v/>
      </c>
      <c r="AP156" s="1167">
        <v>0</v>
      </c>
      <c r="AQ156" s="1432" t="str">
        <f>IF(IFERROR((AL156-Competencias!U156)/AL156,"")=100%,"",IFERROR((AL156-Competencias!U156)/AL156,""))</f>
        <v/>
      </c>
      <c r="AR156" s="1433" t="str">
        <f>IF(IFERROR((AL156-Competencias!V156)/AL156,"")=100%,"",IFERROR((AL156-Competencias!V156)/AL156,""))</f>
        <v/>
      </c>
      <c r="AV156" s="1351"/>
      <c r="AW156" s="1351"/>
      <c r="AX156" s="1353"/>
      <c r="AY156" s="836"/>
    </row>
    <row r="157" spans="1:51" x14ac:dyDescent="0.25">
      <c r="A157" s="854" t="s">
        <v>110</v>
      </c>
      <c r="B157" s="276">
        <v>1341</v>
      </c>
      <c r="C157" s="964" t="s">
        <v>354</v>
      </c>
      <c r="D157" s="871">
        <f t="shared" si="19"/>
        <v>11892.561983471074</v>
      </c>
      <c r="E157" s="1132">
        <v>14390</v>
      </c>
      <c r="G157" s="1248" t="e">
        <f>(E157-'Listas anteriores R'!E153)/'Listas anteriores R'!E153</f>
        <v>#DIV/0!</v>
      </c>
      <c r="H157" s="849">
        <f>IFERROR((D157-'L41.old'!AV151)/D157,"")</f>
        <v>0.47622724113968035</v>
      </c>
      <c r="I157" s="849" t="str">
        <f>IFERROR((D157-'L40.old'!#REF!)/D157,"")</f>
        <v/>
      </c>
      <c r="J157" s="849">
        <f>IF(IFERROR((E157-Competencias!E157)/E157,"")=100%,"",IFERROR((E157-Competencias!E157)/E157,""))</f>
        <v>0.29777623349548299</v>
      </c>
      <c r="K157" s="842" t="str">
        <f>IF(IFERROR((E157-Competencias!F157)/E157,"")=100%,"",IFERROR((E157-Competencias!F157)/E157,""))</f>
        <v/>
      </c>
      <c r="L157" s="842" t="str">
        <f>IF(IFERROR((E157-Competencias!G157)/E157,"")=100%,"",IFERROR((E157-Competencias!G157)/E157,""))</f>
        <v/>
      </c>
      <c r="M157" s="850" t="str">
        <f>IF(IFERROR((E157-Competencias!H157)/E157,"")=100%,"",IFERROR((E157-Competencias!H157)/E157,""))</f>
        <v/>
      </c>
      <c r="N157" s="851" t="str">
        <f>IF(IFERROR((E157-Competencias!I157)/E157,"")=100%,"",IFERROR((E157-Competencias!I157)/E157,""))</f>
        <v/>
      </c>
      <c r="O157" s="814"/>
      <c r="P157" s="877">
        <v>1341</v>
      </c>
      <c r="Q157" s="964" t="s">
        <v>354</v>
      </c>
      <c r="R157" s="156">
        <f t="shared" si="20"/>
        <v>11892.561983471074</v>
      </c>
      <c r="S157" s="871">
        <f t="shared" si="27"/>
        <v>14390</v>
      </c>
      <c r="T157" s="1308"/>
      <c r="U157" s="1308"/>
      <c r="V157" s="804"/>
      <c r="W157" s="462" t="e">
        <f>(S157-'Listas anteriores CML'!E153)/'Listas anteriores CML'!E153</f>
        <v>#DIV/0!</v>
      </c>
      <c r="X157" s="460">
        <f>IF(IFERROR((S157-Competencias!J157)/S157,"")=100%,"",IFERROR((S157-Competencias!J157)/S157,""))</f>
        <v>-7.6441973592772756E-3</v>
      </c>
      <c r="Y157" s="460" t="str">
        <f>IF(IFERROR((S157-Competencias!K157)/S157,"")=100%,"",IFERROR((S157-Competencias!K157)/S157,""))</f>
        <v/>
      </c>
      <c r="Z157" s="460" t="str">
        <f>IF(IFERROR((S157-Competencias!L157)/S157,"")=100%,"",IFERROR((S157-Competencias!L157)/S157,""))</f>
        <v/>
      </c>
      <c r="AA157" s="460" t="str">
        <f>IF(IFERROR((S157-Competencias!M157)/S157,"")=100%,"",IFERROR((S157-Competencias!M157)/S157,""))</f>
        <v/>
      </c>
      <c r="AB157" s="460" t="str">
        <f>IF(IFERROR((S157-Competencias!N157)/S157,"")=100%,"",IFERROR((S157-Competencias!N157)/S157,""))</f>
        <v/>
      </c>
      <c r="AC157" s="460" t="str">
        <f>IF(IFERROR((S157-Competencias!O157)/S157,"")=100%,"",IFERROR((S157-Competencias!O157)/S157,""))</f>
        <v/>
      </c>
      <c r="AD157" s="460" t="str">
        <f>IF(IFERROR((S157-Competencias!P157)/S157,"")=100%,"",IFERROR((S157-Competencias!P157)/S157,""))</f>
        <v/>
      </c>
      <c r="AE157" s="460" t="str">
        <f>IF(IFERROR((S157-Competencias!Q157)/S157,"")=100%,"",IFERROR((S157-Competencias!Q157)/S157,""))</f>
        <v/>
      </c>
      <c r="AF157" s="460" t="str">
        <f>IF(IFERROR((S157-Competencias!R157)/S157,"")=100%,"",IFERROR((S157-Competencias!R157)/S157,""))</f>
        <v/>
      </c>
      <c r="AG157" s="460" t="str">
        <f>IF(IFERROR((S157-Competencias!S157)/S157,"")=100%,"",IFERROR((S157-Competencias!S157)/S157,""))</f>
        <v/>
      </c>
      <c r="AH157" s="721" t="str">
        <f>IF(IFERROR((S157-Competencias!T157)/S157,"")=100%,"",IFERROR((S157-Competencias!T157)/S157,""))</f>
        <v/>
      </c>
      <c r="AJ157" s="906">
        <v>1341</v>
      </c>
      <c r="AK157" s="35" t="s">
        <v>354</v>
      </c>
      <c r="AL157" s="911">
        <f t="shared" si="26"/>
        <v>11892.561983471074</v>
      </c>
      <c r="AM157" s="462">
        <f>IF(AL157=0,"",(AL157-'Listas anteriores May.'!R152)/AL157)</f>
        <v>1</v>
      </c>
      <c r="AN157" s="1166">
        <f>IF(AL157=0,"",IF(ISERROR('L41.old'!AV151),"",(AL157-'L41.old'!AV151)/AL157))</f>
        <v>0.47622724113968035</v>
      </c>
      <c r="AO157" s="1164" t="str">
        <f>IF(AL157=0,"",IF(ISERROR('L40.old'!#REF!),"",(AL157-'L40.old'!#REF!)/AL157))</f>
        <v/>
      </c>
      <c r="AP157" s="1168">
        <v>0</v>
      </c>
      <c r="AQ157" s="460" t="str">
        <f>IF(IFERROR((AL157-Competencias!U157)/AL157,"")=100%,"",IFERROR((AL157-Competencias!U157)/AL157,""))</f>
        <v/>
      </c>
      <c r="AR157" s="721" t="str">
        <f>IF(IFERROR((AL157-Competencias!V157)/AL157,"")=100%,"",IFERROR((AL157-Competencias!V157)/AL157,""))</f>
        <v/>
      </c>
      <c r="AV157" s="1351"/>
      <c r="AW157" s="1351"/>
      <c r="AX157" s="1353"/>
      <c r="AY157" s="836"/>
    </row>
    <row r="158" spans="1:51" x14ac:dyDescent="0.25">
      <c r="A158" s="852" t="s">
        <v>110</v>
      </c>
      <c r="B158" s="276">
        <v>938</v>
      </c>
      <c r="C158" s="809" t="s">
        <v>79</v>
      </c>
      <c r="D158" s="871">
        <f t="shared" si="19"/>
        <v>14041.322314049587</v>
      </c>
      <c r="E158" s="1132">
        <v>16990</v>
      </c>
      <c r="G158" s="1248" t="e">
        <f>(E158-'Listas anteriores R'!E154)/'Listas anteriores R'!E154</f>
        <v>#DIV/0!</v>
      </c>
      <c r="H158" s="849">
        <f>IFERROR((D158-'L41.old'!AV152)/D158,"")</f>
        <v>0.37897586815773981</v>
      </c>
      <c r="I158" s="849" t="str">
        <f>IFERROR((D158-'L40.old'!#REF!)/D158,"")</f>
        <v/>
      </c>
      <c r="J158" s="849">
        <f>IF(IFERROR((E158-Competencias!E158)/E158,"")=100%,"",IFERROR((E158-Competencias!E158)/E158,""))</f>
        <v>-0.24408475573866981</v>
      </c>
      <c r="K158" s="842" t="str">
        <f>IF(IFERROR((E158-Competencias!F158)/E158,"")=100%,"",IFERROR((E158-Competencias!F158)/E158,""))</f>
        <v/>
      </c>
      <c r="L158" s="842" t="str">
        <f>IF(IFERROR((E158-Competencias!G158)/E158,"")=100%,"",IFERROR((E158-Competencias!G158)/E158,""))</f>
        <v/>
      </c>
      <c r="M158" s="850" t="str">
        <f>IF(IFERROR((E158-Competencias!H158)/E158,"")=100%,"",IFERROR((E158-Competencias!H158)/E158,""))</f>
        <v/>
      </c>
      <c r="N158" s="851" t="str">
        <f>IF(IFERROR((E158-Competencias!I158)/E158,"")=100%,"",IFERROR((E158-Competencias!I158)/E158,""))</f>
        <v/>
      </c>
      <c r="O158" s="814"/>
      <c r="P158" s="877">
        <v>938</v>
      </c>
      <c r="Q158" s="809" t="s">
        <v>79</v>
      </c>
      <c r="R158" s="156">
        <f t="shared" si="20"/>
        <v>14041.322314049587</v>
      </c>
      <c r="S158" s="871">
        <f t="shared" si="27"/>
        <v>16990</v>
      </c>
      <c r="T158" s="1308"/>
      <c r="U158" s="1308"/>
      <c r="V158" s="804"/>
      <c r="W158" s="462" t="e">
        <f>(S158-'Listas anteriores CML'!E154)/'Listas anteriores CML'!E154</f>
        <v>#DIV/0!</v>
      </c>
      <c r="X158" s="460">
        <f>IF(IFERROR((S158-Competencias!J158)/S158,"")=100%,"",IFERROR((S158-Competencias!J158)/S158,""))</f>
        <v>6.4155385520894642E-2</v>
      </c>
      <c r="Y158" s="460" t="str">
        <f>IF(IFERROR((S158-Competencias!K158)/S158,"")=100%,"",IFERROR((S158-Competencias!K158)/S158,""))</f>
        <v/>
      </c>
      <c r="Z158" s="460" t="str">
        <f>IF(IFERROR((S158-Competencias!L158)/S158,"")=100%,"",IFERROR((S158-Competencias!L158)/S158,""))</f>
        <v/>
      </c>
      <c r="AA158" s="460" t="str">
        <f>IF(IFERROR((S158-Competencias!M158)/S158,"")=100%,"",IFERROR((S158-Competencias!M158)/S158,""))</f>
        <v/>
      </c>
      <c r="AB158" s="460" t="str">
        <f>IF(IFERROR((S158-Competencias!N158)/S158,"")=100%,"",IFERROR((S158-Competencias!N158)/S158,""))</f>
        <v/>
      </c>
      <c r="AC158" s="460" t="str">
        <f>IF(IFERROR((S158-Competencias!O158)/S158,"")=100%,"",IFERROR((S158-Competencias!O158)/S158,""))</f>
        <v/>
      </c>
      <c r="AD158" s="460" t="str">
        <f>IF(IFERROR((S158-Competencias!P158)/S158,"")=100%,"",IFERROR((S158-Competencias!P158)/S158,""))</f>
        <v/>
      </c>
      <c r="AE158" s="460" t="str">
        <f>IF(IFERROR((S158-Competencias!Q158)/S158,"")=100%,"",IFERROR((S158-Competencias!Q158)/S158,""))</f>
        <v/>
      </c>
      <c r="AF158" s="460" t="str">
        <f>IF(IFERROR((S158-Competencias!R158)/S158,"")=100%,"",IFERROR((S158-Competencias!R158)/S158,""))</f>
        <v/>
      </c>
      <c r="AG158" s="460" t="str">
        <f>IF(IFERROR((S158-Competencias!S158)/S158,"")=100%,"",IFERROR((S158-Competencias!S158)/S158,""))</f>
        <v/>
      </c>
      <c r="AH158" s="721" t="str">
        <f>IF(IFERROR((S158-Competencias!T158)/S158,"")=100%,"",IFERROR((S158-Competencias!T158)/S158,""))</f>
        <v/>
      </c>
      <c r="AJ158" s="906">
        <v>938</v>
      </c>
      <c r="AK158" s="35" t="s">
        <v>79</v>
      </c>
      <c r="AL158" s="911">
        <f t="shared" si="26"/>
        <v>14041.322314049587</v>
      </c>
      <c r="AM158" s="462">
        <f>IF(AL158=0,"",(AL158-'Listas anteriores May.'!R153)/AL158)</f>
        <v>1</v>
      </c>
      <c r="AN158" s="1166">
        <f>IF(AL158=0,"",IF(ISERROR('L41.old'!AV152),"",(AL158-'L41.old'!AV152)/AL158))</f>
        <v>0.37897586815773981</v>
      </c>
      <c r="AO158" s="1164" t="str">
        <f>IF(AL158=0,"",IF(ISERROR('L40.old'!#REF!),"",(AL158-'L40.old'!#REF!)/AL158))</f>
        <v/>
      </c>
      <c r="AP158" s="1168">
        <v>0</v>
      </c>
      <c r="AQ158" s="460" t="str">
        <f>IF(IFERROR((AL158-Competencias!U158)/AL158,"")=100%,"",IFERROR((AL158-Competencias!U158)/AL158,""))</f>
        <v/>
      </c>
      <c r="AR158" s="721" t="str">
        <f>IF(IFERROR((AL158-Competencias!V158)/AL158,"")=100%,"",IFERROR((AL158-Competencias!V158)/AL158,""))</f>
        <v/>
      </c>
      <c r="AV158" s="1351"/>
      <c r="AW158" s="1351"/>
      <c r="AX158" s="1353"/>
      <c r="AY158" s="836"/>
    </row>
    <row r="159" spans="1:51" x14ac:dyDescent="0.25">
      <c r="A159" s="852" t="s">
        <v>110</v>
      </c>
      <c r="B159" s="276">
        <v>939</v>
      </c>
      <c r="C159" s="809" t="s">
        <v>81</v>
      </c>
      <c r="D159" s="871">
        <f t="shared" si="19"/>
        <v>9909.0909090909099</v>
      </c>
      <c r="E159" s="1132">
        <v>11990</v>
      </c>
      <c r="G159" s="1248" t="e">
        <f>(E159-'Listas anteriores R'!E155)/'Listas anteriores R'!E155</f>
        <v>#DIV/0!</v>
      </c>
      <c r="H159" s="849" t="str">
        <f>IFERROR((D159-'L41.old'!AV153)/D159,"")</f>
        <v/>
      </c>
      <c r="I159" s="849" t="str">
        <f>IFERROR((D159-'L40.old'!#REF!)/D159,"")</f>
        <v/>
      </c>
      <c r="J159" s="849" t="str">
        <f>IF(IFERROR((E159-Competencias!E159)/E159,"")=100%,"",IFERROR((E159-Competencias!E159)/E159,""))</f>
        <v/>
      </c>
      <c r="K159" s="842" t="str">
        <f>IF(IFERROR((E159-Competencias!F159)/E159,"")=100%,"",IFERROR((E159-Competencias!F159)/E159,""))</f>
        <v/>
      </c>
      <c r="L159" s="842" t="str">
        <f>IF(IFERROR((E159-Competencias!G159)/E159,"")=100%,"",IFERROR((E159-Competencias!G159)/E159,""))</f>
        <v/>
      </c>
      <c r="M159" s="850" t="str">
        <f>IF(IFERROR((E159-Competencias!H159)/E159,"")=100%,"",IFERROR((E159-Competencias!H159)/E159,""))</f>
        <v/>
      </c>
      <c r="N159" s="851" t="str">
        <f>IF(IFERROR((E159-Competencias!I159)/E159,"")=100%,"",IFERROR((E159-Competencias!I159)/E159,""))</f>
        <v/>
      </c>
      <c r="O159" s="814"/>
      <c r="P159" s="877">
        <v>939</v>
      </c>
      <c r="Q159" s="809" t="s">
        <v>81</v>
      </c>
      <c r="R159" s="156">
        <f t="shared" si="20"/>
        <v>9909.0909090909099</v>
      </c>
      <c r="S159" s="871">
        <f t="shared" si="27"/>
        <v>11990</v>
      </c>
      <c r="T159" s="1308"/>
      <c r="U159" s="1308"/>
      <c r="V159" s="804"/>
      <c r="W159" s="462" t="e">
        <f>(S159-'Listas anteriores CML'!E155)/'Listas anteriores CML'!E155</f>
        <v>#DIV/0!</v>
      </c>
      <c r="X159" s="460" t="str">
        <f>IF(IFERROR((S159-Competencias!J159)/S159,"")=100%,"",IFERROR((S159-Competencias!J159)/S159,""))</f>
        <v/>
      </c>
      <c r="Y159" s="460" t="str">
        <f>IF(IFERROR((S159-Competencias!K159)/S159,"")=100%,"",IFERROR((S159-Competencias!K159)/S159,""))</f>
        <v/>
      </c>
      <c r="Z159" s="460" t="str">
        <f>IF(IFERROR((S159-Competencias!L159)/S159,"")=100%,"",IFERROR((S159-Competencias!L159)/S159,""))</f>
        <v/>
      </c>
      <c r="AA159" s="460" t="str">
        <f>IF(IFERROR((S159-Competencias!M159)/S159,"")=100%,"",IFERROR((S159-Competencias!M159)/S159,""))</f>
        <v/>
      </c>
      <c r="AB159" s="460" t="str">
        <f>IF(IFERROR((S159-Competencias!N159)/S159,"")=100%,"",IFERROR((S159-Competencias!N159)/S159,""))</f>
        <v/>
      </c>
      <c r="AC159" s="460" t="str">
        <f>IF(IFERROR((S159-Competencias!O159)/S159,"")=100%,"",IFERROR((S159-Competencias!O159)/S159,""))</f>
        <v/>
      </c>
      <c r="AD159" s="460" t="str">
        <f>IF(IFERROR((S159-Competencias!P159)/S159,"")=100%,"",IFERROR((S159-Competencias!P159)/S159,""))</f>
        <v/>
      </c>
      <c r="AE159" s="460" t="str">
        <f>IF(IFERROR((S159-Competencias!Q159)/S159,"")=100%,"",IFERROR((S159-Competencias!Q159)/S159,""))</f>
        <v/>
      </c>
      <c r="AF159" s="460" t="str">
        <f>IF(IFERROR((S159-Competencias!R159)/S159,"")=100%,"",IFERROR((S159-Competencias!R159)/S159,""))</f>
        <v/>
      </c>
      <c r="AG159" s="460" t="str">
        <f>IF(IFERROR((S159-Competencias!S159)/S159,"")=100%,"",IFERROR((S159-Competencias!S159)/S159,""))</f>
        <v/>
      </c>
      <c r="AH159" s="721" t="str">
        <f>IF(IFERROR((S159-Competencias!T159)/S159,"")=100%,"",IFERROR((S159-Competencias!T159)/S159,""))</f>
        <v/>
      </c>
      <c r="AJ159" s="906">
        <v>939</v>
      </c>
      <c r="AK159" s="35" t="s">
        <v>81</v>
      </c>
      <c r="AL159" s="911">
        <f t="shared" si="26"/>
        <v>9909.0909090909099</v>
      </c>
      <c r="AM159" s="462">
        <f>IF(AL159=0,"",(AL159-'Listas anteriores May.'!R154)/AL159)</f>
        <v>1</v>
      </c>
      <c r="AN159" s="1166" t="str">
        <f>IF(AL159=0,"",IF(ISERROR('L41.old'!AV153),"",(AL159-'L41.old'!AV153)/AL159))</f>
        <v/>
      </c>
      <c r="AO159" s="1164" t="str">
        <f>IF(AL159=0,"",IF(ISERROR('L40.old'!#REF!),"",(AL159-'L40.old'!#REF!)/AL159))</f>
        <v/>
      </c>
      <c r="AP159" s="1168">
        <v>0</v>
      </c>
      <c r="AQ159" s="460" t="str">
        <f>IF(IFERROR((AL159-Competencias!U159)/AL159,"")=100%,"",IFERROR((AL159-Competencias!U159)/AL159,""))</f>
        <v/>
      </c>
      <c r="AR159" s="721" t="str">
        <f>IF(IFERROR((AL159-Competencias!V159)/AL159,"")=100%,"",IFERROR((AL159-Competencias!V159)/AL159,""))</f>
        <v/>
      </c>
      <c r="AV159" s="1351"/>
      <c r="AW159" s="1351"/>
      <c r="AX159" s="1353"/>
      <c r="AY159" s="836"/>
    </row>
    <row r="160" spans="1:51" x14ac:dyDescent="0.25">
      <c r="A160" s="852" t="s">
        <v>110</v>
      </c>
      <c r="B160" s="276">
        <v>940</v>
      </c>
      <c r="C160" s="809" t="s">
        <v>82</v>
      </c>
      <c r="D160" s="871">
        <f t="shared" si="19"/>
        <v>12884.297520661157</v>
      </c>
      <c r="E160" s="1132">
        <v>15590</v>
      </c>
      <c r="G160" s="1248" t="e">
        <f>(E160-'Listas anteriores R'!E156)/'Listas anteriores R'!E156</f>
        <v>#DIV/0!</v>
      </c>
      <c r="H160" s="849" t="str">
        <f>IFERROR((D160-'L41.old'!AV154)/D160,"")</f>
        <v/>
      </c>
      <c r="I160" s="849" t="str">
        <f>IFERROR((D160-'L40.old'!#REF!)/D160,"")</f>
        <v/>
      </c>
      <c r="J160" s="849" t="str">
        <f>IF(IFERROR((E160-Competencias!E160)/E160,"")=100%,"",IFERROR((E160-Competencias!E160)/E160,""))</f>
        <v/>
      </c>
      <c r="K160" s="842" t="str">
        <f>IF(IFERROR((E160-Competencias!F160)/E160,"")=100%,"",IFERROR((E160-Competencias!F160)/E160,""))</f>
        <v/>
      </c>
      <c r="L160" s="842" t="str">
        <f>IF(IFERROR((E160-Competencias!G160)/E160,"")=100%,"",IFERROR((E160-Competencias!G160)/E160,""))</f>
        <v/>
      </c>
      <c r="M160" s="850" t="str">
        <f>IF(IFERROR((E160-Competencias!H160)/E160,"")=100%,"",IFERROR((E160-Competencias!H160)/E160,""))</f>
        <v/>
      </c>
      <c r="N160" s="851" t="str">
        <f>IF(IFERROR((E160-Competencias!I160)/E160,"")=100%,"",IFERROR((E160-Competencias!I160)/E160,""))</f>
        <v/>
      </c>
      <c r="O160" s="814"/>
      <c r="P160" s="877">
        <v>940</v>
      </c>
      <c r="Q160" s="809" t="s">
        <v>82</v>
      </c>
      <c r="R160" s="156">
        <f t="shared" si="20"/>
        <v>12884.297520661157</v>
      </c>
      <c r="S160" s="871">
        <f t="shared" si="27"/>
        <v>15590</v>
      </c>
      <c r="T160" s="1308"/>
      <c r="U160" s="1308"/>
      <c r="V160" s="804"/>
      <c r="W160" s="462" t="e">
        <f>(S160-'Listas anteriores CML'!E156)/'Listas anteriores CML'!E156</f>
        <v>#DIV/0!</v>
      </c>
      <c r="X160" s="460" t="str">
        <f>IF(IFERROR((S160-Competencias!J160)/S160,"")=100%,"",IFERROR((S160-Competencias!J160)/S160,""))</f>
        <v/>
      </c>
      <c r="Y160" s="460" t="str">
        <f>IF(IFERROR((S160-Competencias!K160)/S160,"")=100%,"",IFERROR((S160-Competencias!K160)/S160,""))</f>
        <v/>
      </c>
      <c r="Z160" s="460" t="str">
        <f>IF(IFERROR((S160-Competencias!L160)/S160,"")=100%,"",IFERROR((S160-Competencias!L160)/S160,""))</f>
        <v/>
      </c>
      <c r="AA160" s="460" t="str">
        <f>IF(IFERROR((S160-Competencias!M160)/S160,"")=100%,"",IFERROR((S160-Competencias!M160)/S160,""))</f>
        <v/>
      </c>
      <c r="AB160" s="460" t="str">
        <f>IF(IFERROR((S160-Competencias!N160)/S160,"")=100%,"",IFERROR((S160-Competencias!N160)/S160,""))</f>
        <v/>
      </c>
      <c r="AC160" s="460" t="str">
        <f>IF(IFERROR((S160-Competencias!O160)/S160,"")=100%,"",IFERROR((S160-Competencias!O160)/S160,""))</f>
        <v/>
      </c>
      <c r="AD160" s="460" t="str">
        <f>IF(IFERROR((S160-Competencias!P160)/S160,"")=100%,"",IFERROR((S160-Competencias!P160)/S160,""))</f>
        <v/>
      </c>
      <c r="AE160" s="460" t="str">
        <f>IF(IFERROR((S160-Competencias!Q160)/S160,"")=100%,"",IFERROR((S160-Competencias!Q160)/S160,""))</f>
        <v/>
      </c>
      <c r="AF160" s="460" t="str">
        <f>IF(IFERROR((S160-Competencias!R160)/S160,"")=100%,"",IFERROR((S160-Competencias!R160)/S160,""))</f>
        <v/>
      </c>
      <c r="AG160" s="460" t="str">
        <f>IF(IFERROR((S160-Competencias!S160)/S160,"")=100%,"",IFERROR((S160-Competencias!S160)/S160,""))</f>
        <v/>
      </c>
      <c r="AH160" s="721" t="str">
        <f>IF(IFERROR((S160-Competencias!T160)/S160,"")=100%,"",IFERROR((S160-Competencias!T160)/S160,""))</f>
        <v/>
      </c>
      <c r="AJ160" s="906">
        <v>940</v>
      </c>
      <c r="AK160" s="35" t="s">
        <v>82</v>
      </c>
      <c r="AL160" s="911">
        <f t="shared" si="26"/>
        <v>12884.297520661157</v>
      </c>
      <c r="AM160" s="462">
        <f>IF(AL160=0,"",(AL160-'Listas anteriores May.'!R155)/AL160)</f>
        <v>1</v>
      </c>
      <c r="AN160" s="1166" t="str">
        <f>IF(AL160=0,"",IF(ISERROR('L41.old'!AV154),"",(AL160-'L41.old'!AV154)/AL160))</f>
        <v/>
      </c>
      <c r="AO160" s="1164" t="str">
        <f>IF(AL160=0,"",IF(ISERROR('L40.old'!#REF!),"",(AL160-'L40.old'!#REF!)/AL160))</f>
        <v/>
      </c>
      <c r="AP160" s="1168">
        <v>0</v>
      </c>
      <c r="AQ160" s="460" t="str">
        <f>IF(IFERROR((AL160-Competencias!U160)/AL160,"")=100%,"",IFERROR((AL160-Competencias!U160)/AL160,""))</f>
        <v/>
      </c>
      <c r="AR160" s="721" t="str">
        <f>IF(IFERROR((AL160-Competencias!V160)/AL160,"")=100%,"",IFERROR((AL160-Competencias!V160)/AL160,""))</f>
        <v/>
      </c>
      <c r="AV160" s="1351"/>
      <c r="AW160" s="1351"/>
      <c r="AX160" s="1353"/>
      <c r="AY160" s="836"/>
    </row>
    <row r="161" spans="1:51" x14ac:dyDescent="0.25">
      <c r="A161" s="852" t="s">
        <v>110</v>
      </c>
      <c r="B161" s="276">
        <v>941</v>
      </c>
      <c r="C161" s="809" t="s">
        <v>84</v>
      </c>
      <c r="D161" s="871">
        <f t="shared" si="19"/>
        <v>19743.801652892562</v>
      </c>
      <c r="E161" s="1132">
        <v>23890</v>
      </c>
      <c r="G161" s="1248" t="e">
        <f>(E161-'Listas anteriores R'!E157)/'Listas anteriores R'!E157</f>
        <v>#DIV/0!</v>
      </c>
      <c r="H161" s="849">
        <f>IFERROR((D161-'L41.old'!AV155)/D161,"")</f>
        <v>0.36901716199246548</v>
      </c>
      <c r="I161" s="849" t="str">
        <f>IFERROR((D161-'L40.old'!#REF!)/D161,"")</f>
        <v/>
      </c>
      <c r="J161" s="849">
        <f>IF(IFERROR((E161-Competencias!E161)/E161,"")=100%,"",IFERROR((E161-Competencias!E161)/E161,""))</f>
        <v>9.3344495604855589E-3</v>
      </c>
      <c r="K161" s="842" t="str">
        <f>IF(IFERROR((E161-Competencias!F161)/E161,"")=100%,"",IFERROR((E161-Competencias!F161)/E161,""))</f>
        <v/>
      </c>
      <c r="L161" s="842" t="str">
        <f>IF(IFERROR((E161-Competencias!G161)/E161,"")=100%,"",IFERROR((E161-Competencias!G161)/E161,""))</f>
        <v/>
      </c>
      <c r="M161" s="850" t="str">
        <f>IF(IFERROR((E161-Competencias!H161)/E161,"")=100%,"",IFERROR((E161-Competencias!H161)/E161,""))</f>
        <v/>
      </c>
      <c r="N161" s="851" t="str">
        <f>IF(IFERROR((E161-Competencias!I161)/E161,"")=100%,"",IFERROR((E161-Competencias!I161)/E161,""))</f>
        <v/>
      </c>
      <c r="O161" s="814"/>
      <c r="P161" s="877">
        <v>941</v>
      </c>
      <c r="Q161" s="809" t="s">
        <v>84</v>
      </c>
      <c r="R161" s="156">
        <f t="shared" si="20"/>
        <v>19743.801652892562</v>
      </c>
      <c r="S161" s="871">
        <f t="shared" si="27"/>
        <v>23890</v>
      </c>
      <c r="T161" s="1308"/>
      <c r="U161" s="1308"/>
      <c r="V161" s="804"/>
      <c r="W161" s="462">
        <f>(S161-'Listas anteriores CML'!E157)/'Listas anteriores CML'!E157</f>
        <v>-398166667.66666663</v>
      </c>
      <c r="X161" s="460" t="str">
        <f>IF(IFERROR((S161-Competencias!J161)/S161,"")=100%,"",IFERROR((S161-Competencias!J161)/S161,""))</f>
        <v/>
      </c>
      <c r="Y161" s="460" t="str">
        <f>IF(IFERROR((S161-Competencias!K161)/S161,"")=100%,"",IFERROR((S161-Competencias!K161)/S161,""))</f>
        <v/>
      </c>
      <c r="Z161" s="460" t="str">
        <f>IF(IFERROR((S161-Competencias!L161)/S161,"")=100%,"",IFERROR((S161-Competencias!L161)/S161,""))</f>
        <v/>
      </c>
      <c r="AA161" s="460" t="str">
        <f>IF(IFERROR((S161-Competencias!M161)/S161,"")=100%,"",IFERROR((S161-Competencias!M161)/S161,""))</f>
        <v/>
      </c>
      <c r="AB161" s="460" t="str">
        <f>IF(IFERROR((S161-Competencias!N161)/S161,"")=100%,"",IFERROR((S161-Competencias!N161)/S161,""))</f>
        <v/>
      </c>
      <c r="AC161" s="460" t="str">
        <f>IF(IFERROR((S161-Competencias!O161)/S161,"")=100%,"",IFERROR((S161-Competencias!O161)/S161,""))</f>
        <v/>
      </c>
      <c r="AD161" s="460" t="str">
        <f>IF(IFERROR((S161-Competencias!P161)/S161,"")=100%,"",IFERROR((S161-Competencias!P161)/S161,""))</f>
        <v/>
      </c>
      <c r="AE161" s="460" t="str">
        <f>IF(IFERROR((S161-Competencias!Q161)/S161,"")=100%,"",IFERROR((S161-Competencias!Q161)/S161,""))</f>
        <v/>
      </c>
      <c r="AF161" s="460" t="str">
        <f>IF(IFERROR((S161-Competencias!R161)/S161,"")=100%,"",IFERROR((S161-Competencias!R161)/S161,""))</f>
        <v/>
      </c>
      <c r="AG161" s="460" t="str">
        <f>IF(IFERROR((S161-Competencias!S161)/S161,"")=100%,"",IFERROR((S161-Competencias!S161)/S161,""))</f>
        <v/>
      </c>
      <c r="AH161" s="721" t="str">
        <f>IF(IFERROR((S161-Competencias!T161)/S161,"")=100%,"",IFERROR((S161-Competencias!T161)/S161,""))</f>
        <v/>
      </c>
      <c r="AJ161" s="906">
        <v>941</v>
      </c>
      <c r="AK161" s="35" t="s">
        <v>84</v>
      </c>
      <c r="AL161" s="911">
        <f t="shared" si="26"/>
        <v>19743.801652892562</v>
      </c>
      <c r="AM161" s="462">
        <f>IF(AL161=0,"",(AL161-'Listas anteriores May.'!R156)/AL161)</f>
        <v>1</v>
      </c>
      <c r="AN161" s="1166">
        <f>IF(AL161=0,"",IF(ISERROR('L41.old'!AV155),"",(AL161-'L41.old'!AV155)/AL161))</f>
        <v>0.36901716199246548</v>
      </c>
      <c r="AO161" s="1164" t="str">
        <f>IF(AL161=0,"",IF(ISERROR('L40.old'!#REF!),"",(AL161-'L40.old'!#REF!)/AL161))</f>
        <v/>
      </c>
      <c r="AP161" s="1168">
        <v>0</v>
      </c>
      <c r="AQ161" s="460" t="str">
        <f>IF(IFERROR((AL161-Competencias!U161)/AL161,"")=100%,"",IFERROR((AL161-Competencias!U161)/AL161,""))</f>
        <v/>
      </c>
      <c r="AR161" s="721" t="str">
        <f>IF(IFERROR((AL161-Competencias!V161)/AL161,"")=100%,"",IFERROR((AL161-Competencias!V161)/AL161,""))</f>
        <v/>
      </c>
      <c r="AV161" s="1351"/>
      <c r="AW161" s="1351"/>
      <c r="AX161" s="1353"/>
      <c r="AY161" s="836"/>
    </row>
    <row r="162" spans="1:51" x14ac:dyDescent="0.25">
      <c r="A162" s="852" t="s">
        <v>110</v>
      </c>
      <c r="B162" s="276">
        <v>944</v>
      </c>
      <c r="C162" s="809" t="s">
        <v>85</v>
      </c>
      <c r="D162" s="871">
        <f t="shared" si="19"/>
        <v>16107.438016528926</v>
      </c>
      <c r="E162" s="1132">
        <v>19490</v>
      </c>
      <c r="G162" s="1248" t="e">
        <f>(E162-'Listas anteriores R'!E158)/'Listas anteriores R'!E158</f>
        <v>#DIV/0!</v>
      </c>
      <c r="H162" s="849">
        <f>IFERROR((D162-'L41.old'!AV156)/D162,"")</f>
        <v>0.34452642380708054</v>
      </c>
      <c r="I162" s="849" t="str">
        <f>IFERROR((D162-'L40.old'!#REF!)/D162,"")</f>
        <v/>
      </c>
      <c r="J162" s="849">
        <f>IF(IFERROR((E162-Competencias!E162)/E162,"")=100%,"",IFERROR((E162-Competencias!E162)/E162,""))</f>
        <v>-9.0815802975885068E-2</v>
      </c>
      <c r="K162" s="842" t="str">
        <f>IF(IFERROR((E162-Competencias!F162)/E162,"")=100%,"",IFERROR((E162-Competencias!F162)/E162,""))</f>
        <v/>
      </c>
      <c r="L162" s="842" t="str">
        <f>IF(IFERROR((E162-Competencias!G162)/E162,"")=100%,"",IFERROR((E162-Competencias!G162)/E162,""))</f>
        <v/>
      </c>
      <c r="M162" s="850" t="str">
        <f>IF(IFERROR((E162-Competencias!H162)/E162,"")=100%,"",IFERROR((E162-Competencias!H162)/E162,""))</f>
        <v/>
      </c>
      <c r="N162" s="851" t="str">
        <f>IF(IFERROR((E162-Competencias!I162)/E162,"")=100%,"",IFERROR((E162-Competencias!I162)/E162,""))</f>
        <v/>
      </c>
      <c r="O162" s="814"/>
      <c r="P162" s="877">
        <v>944</v>
      </c>
      <c r="Q162" s="809" t="s">
        <v>85</v>
      </c>
      <c r="R162" s="156">
        <f t="shared" si="20"/>
        <v>16107.438016528926</v>
      </c>
      <c r="S162" s="871">
        <f t="shared" si="27"/>
        <v>19490</v>
      </c>
      <c r="T162" s="1308"/>
      <c r="U162" s="1308"/>
      <c r="V162" s="804"/>
      <c r="W162" s="462" t="e">
        <f>(S162-'Listas anteriores CML'!E158)/'Listas anteriores CML'!E158</f>
        <v>#DIV/0!</v>
      </c>
      <c r="X162" s="460" t="str">
        <f>IF(IFERROR((S162-Competencias!J162)/S162,"")=100%,"",IFERROR((S162-Competencias!J162)/S162,""))</f>
        <v/>
      </c>
      <c r="Y162" s="460">
        <f>IF(IFERROR((S162-Competencias!K162)/S162,"")=100%,"",IFERROR((S162-Competencias!K162)/S162,""))</f>
        <v>-0.33401744484350948</v>
      </c>
      <c r="Z162" s="460" t="str">
        <f>IF(IFERROR((S162-Competencias!L162)/S162,"")=100%,"",IFERROR((S162-Competencias!L162)/S162,""))</f>
        <v/>
      </c>
      <c r="AA162" s="460" t="str">
        <f>IF(IFERROR((S162-Competencias!M162)/S162,"")=100%,"",IFERROR((S162-Competencias!M162)/S162,""))</f>
        <v/>
      </c>
      <c r="AB162" s="460" t="str">
        <f>IF(IFERROR((S162-Competencias!N162)/S162,"")=100%,"",IFERROR((S162-Competencias!N162)/S162,""))</f>
        <v/>
      </c>
      <c r="AC162" s="460" t="str">
        <f>IF(IFERROR((S162-Competencias!O162)/S162,"")=100%,"",IFERROR((S162-Competencias!O162)/S162,""))</f>
        <v/>
      </c>
      <c r="AD162" s="460" t="str">
        <f>IF(IFERROR((S162-Competencias!P162)/S162,"")=100%,"",IFERROR((S162-Competencias!P162)/S162,""))</f>
        <v/>
      </c>
      <c r="AE162" s="460" t="str">
        <f>IF(IFERROR((S162-Competencias!Q162)/S162,"")=100%,"",IFERROR((S162-Competencias!Q162)/S162,""))</f>
        <v/>
      </c>
      <c r="AF162" s="460" t="str">
        <f>IF(IFERROR((S162-Competencias!R162)/S162,"")=100%,"",IFERROR((S162-Competencias!R162)/S162,""))</f>
        <v/>
      </c>
      <c r="AG162" s="460" t="str">
        <f>IF(IFERROR((S162-Competencias!S162)/S162,"")=100%,"",IFERROR((S162-Competencias!S162)/S162,""))</f>
        <v/>
      </c>
      <c r="AH162" s="721" t="str">
        <f>IF(IFERROR((S162-Competencias!T162)/S162,"")=100%,"",IFERROR((S162-Competencias!T162)/S162,""))</f>
        <v/>
      </c>
      <c r="AJ162" s="906">
        <v>944</v>
      </c>
      <c r="AK162" s="35" t="s">
        <v>85</v>
      </c>
      <c r="AL162" s="911">
        <f t="shared" si="26"/>
        <v>16107.438016528926</v>
      </c>
      <c r="AM162" s="462">
        <f>IF(AL162=0,"",(AL162-'Listas anteriores May.'!R157)/AL162)</f>
        <v>1</v>
      </c>
      <c r="AN162" s="1166">
        <f>IF(AL162=0,"",IF(ISERROR('L41.old'!AV156),"",(AL162-'L41.old'!AV156)/AL162))</f>
        <v>0.34452642380708054</v>
      </c>
      <c r="AO162" s="1164" t="str">
        <f>IF(AL162=0,"",IF(ISERROR('L40.old'!#REF!),"",(AL162-'L40.old'!#REF!)/AL162))</f>
        <v/>
      </c>
      <c r="AP162" s="1168">
        <v>0</v>
      </c>
      <c r="AQ162" s="460" t="str">
        <f>IF(IFERROR((AL162-Competencias!U162)/AL162,"")=100%,"",IFERROR((AL162-Competencias!U162)/AL162,""))</f>
        <v/>
      </c>
      <c r="AR162" s="721" t="str">
        <f>IF(IFERROR((AL162-Competencias!V162)/AL162,"")=100%,"",IFERROR((AL162-Competencias!V162)/AL162,""))</f>
        <v/>
      </c>
      <c r="AV162" s="1351"/>
      <c r="AW162" s="1351"/>
      <c r="AX162" s="1353"/>
      <c r="AY162" s="836"/>
    </row>
    <row r="163" spans="1:51" x14ac:dyDescent="0.25">
      <c r="A163" s="852" t="s">
        <v>110</v>
      </c>
      <c r="B163" s="276">
        <v>946</v>
      </c>
      <c r="C163" s="965" t="s">
        <v>87</v>
      </c>
      <c r="D163" s="871">
        <f t="shared" si="19"/>
        <v>9082.6446280991731</v>
      </c>
      <c r="E163" s="1132">
        <v>10990</v>
      </c>
      <c r="G163" s="1248" t="e">
        <f>(E163-'Listas anteriores R'!E159)/'Listas anteriores R'!E159</f>
        <v>#DIV/0!</v>
      </c>
      <c r="H163" s="849">
        <f>IFERROR((D163-'L41.old'!AV157)/D163,"")</f>
        <v>0.45951865332120106</v>
      </c>
      <c r="I163" s="849" t="str">
        <f>IFERROR((D163-'L40.old'!#REF!)/D163,"")</f>
        <v/>
      </c>
      <c r="J163" s="849">
        <f>IF(IFERROR((E163-Competencias!E163)/E163,"")=100%,"",IFERROR((E163-Competencias!E163)/E163,""))</f>
        <v>0.25113739763421294</v>
      </c>
      <c r="K163" s="842" t="str">
        <f>IF(IFERROR((E163-Competencias!F163)/E163,"")=100%,"",IFERROR((E163-Competencias!F163)/E163,""))</f>
        <v/>
      </c>
      <c r="L163" s="842" t="str">
        <f>IF(IFERROR((E163-Competencias!G163)/E163,"")=100%,"",IFERROR((E163-Competencias!G163)/E163,""))</f>
        <v/>
      </c>
      <c r="M163" s="850" t="str">
        <f>IF(IFERROR((E163-Competencias!H163)/E163,"")=100%,"",IFERROR((E163-Competencias!H163)/E163,""))</f>
        <v/>
      </c>
      <c r="N163" s="851" t="str">
        <f>IF(IFERROR((E163-Competencias!I163)/E163,"")=100%,"",IFERROR((E163-Competencias!I163)/E163,""))</f>
        <v/>
      </c>
      <c r="O163" s="814"/>
      <c r="P163" s="877">
        <v>946</v>
      </c>
      <c r="Q163" s="809" t="s">
        <v>87</v>
      </c>
      <c r="R163" s="156">
        <f t="shared" si="20"/>
        <v>9082.6446280991731</v>
      </c>
      <c r="S163" s="871">
        <f t="shared" si="27"/>
        <v>10990</v>
      </c>
      <c r="T163" s="1308"/>
      <c r="U163" s="1308"/>
      <c r="V163" s="804"/>
      <c r="W163" s="462" t="e">
        <f>(S163-'Listas anteriores CML'!E159)/'Listas anteriores CML'!E159</f>
        <v>#DIV/0!</v>
      </c>
      <c r="X163" s="460">
        <f>IF(IFERROR((S163-Competencias!J163)/S163,"")=100%,"",IFERROR((S163-Competencias!J163)/S163,""))</f>
        <v>4.4585987261146494E-2</v>
      </c>
      <c r="Y163" s="460">
        <f>IF(IFERROR((S163-Competencias!K163)/S163,"")=100%,"",IFERROR((S163-Competencias!K163)/S163,""))</f>
        <v>-6.4604185623293897E-2</v>
      </c>
      <c r="Z163" s="460" t="str">
        <f>IF(IFERROR((S163-Competencias!L163)/S163,"")=100%,"",IFERROR((S163-Competencias!L163)/S163,""))</f>
        <v/>
      </c>
      <c r="AA163" s="460" t="str">
        <f>IF(IFERROR((S163-Competencias!M163)/S163,"")=100%,"",IFERROR((S163-Competencias!M163)/S163,""))</f>
        <v/>
      </c>
      <c r="AB163" s="460" t="str">
        <f>IF(IFERROR((S163-Competencias!N163)/S163,"")=100%,"",IFERROR((S163-Competencias!N163)/S163,""))</f>
        <v/>
      </c>
      <c r="AC163" s="460" t="str">
        <f>IF(IFERROR((S163-Competencias!O163)/S163,"")=100%,"",IFERROR((S163-Competencias!O163)/S163,""))</f>
        <v/>
      </c>
      <c r="AD163" s="460" t="str">
        <f>IF(IFERROR((S163-Competencias!P163)/S163,"")=100%,"",IFERROR((S163-Competencias!P163)/S163,""))</f>
        <v/>
      </c>
      <c r="AE163" s="460" t="str">
        <f>IF(IFERROR((S163-Competencias!Q163)/S163,"")=100%,"",IFERROR((S163-Competencias!Q163)/S163,""))</f>
        <v/>
      </c>
      <c r="AF163" s="460" t="str">
        <f>IF(IFERROR((S163-Competencias!R163)/S163,"")=100%,"",IFERROR((S163-Competencias!R163)/S163,""))</f>
        <v/>
      </c>
      <c r="AG163" s="460" t="str">
        <f>IF(IFERROR((S163-Competencias!S163)/S163,"")=100%,"",IFERROR((S163-Competencias!S163)/S163,""))</f>
        <v/>
      </c>
      <c r="AH163" s="721" t="str">
        <f>IF(IFERROR((S163-Competencias!T163)/S163,"")=100%,"",IFERROR((S163-Competencias!T163)/S163,""))</f>
        <v/>
      </c>
      <c r="AJ163" s="906">
        <v>946</v>
      </c>
      <c r="AK163" s="35" t="s">
        <v>87</v>
      </c>
      <c r="AL163" s="911">
        <f t="shared" si="26"/>
        <v>9082.6446280991731</v>
      </c>
      <c r="AM163" s="462">
        <f>IF(AL163=0,"",(AL163-'Listas anteriores May.'!R158)/AL163)</f>
        <v>1</v>
      </c>
      <c r="AN163" s="1166">
        <f>IF(AL163=0,"",IF(ISERROR('L41.old'!AV157),"",(AL163-'L41.old'!AV157)/AL163))</f>
        <v>0.45951865332120106</v>
      </c>
      <c r="AO163" s="1164" t="str">
        <f>IF(AL163=0,"",IF(ISERROR('L40.old'!#REF!),"",(AL163-'L40.old'!#REF!)/AL163))</f>
        <v/>
      </c>
      <c r="AP163" s="1168">
        <v>0</v>
      </c>
      <c r="AQ163" s="460" t="str">
        <f>IF(IFERROR((AL163-Competencias!U163)/AL163,"")=100%,"",IFERROR((AL163-Competencias!U163)/AL163,""))</f>
        <v/>
      </c>
      <c r="AR163" s="721" t="str">
        <f>IF(IFERROR((AL163-Competencias!V163)/AL163,"")=100%,"",IFERROR((AL163-Competencias!V163)/AL163,""))</f>
        <v/>
      </c>
      <c r="AV163" s="1351"/>
      <c r="AW163" s="1351"/>
      <c r="AX163" s="1353"/>
      <c r="AY163" s="836"/>
    </row>
    <row r="164" spans="1:51" x14ac:dyDescent="0.25">
      <c r="A164" s="852" t="s">
        <v>110</v>
      </c>
      <c r="B164" s="257">
        <v>947</v>
      </c>
      <c r="C164" s="809" t="s">
        <v>89</v>
      </c>
      <c r="D164" s="871">
        <f t="shared" si="19"/>
        <v>10322.314049586777</v>
      </c>
      <c r="E164" s="1132">
        <v>12490</v>
      </c>
      <c r="G164" s="1248" t="e">
        <f>(E164-'Listas anteriores R'!E160)/'Listas anteriores R'!E160</f>
        <v>#DIV/0!</v>
      </c>
      <c r="H164" s="849">
        <f>IFERROR((D164-'L41.old'!AV158)/D164,"")</f>
        <v>0.34539871897518015</v>
      </c>
      <c r="I164" s="849" t="str">
        <f>IFERROR((D164-'L40.old'!#REF!)/D164,"")</f>
        <v/>
      </c>
      <c r="J164" s="849">
        <f>IF(IFERROR((E164-Competencias!E164)/E164,"")=100%,"",IFERROR((E164-Competencias!E164)/E164,""))</f>
        <v>-0.21953562850280225</v>
      </c>
      <c r="K164" s="842" t="str">
        <f>IF(IFERROR((E164-Competencias!F164)/E164,"")=100%,"",IFERROR((E164-Competencias!F164)/E164,""))</f>
        <v/>
      </c>
      <c r="L164" s="842" t="str">
        <f>IF(IFERROR((E164-Competencias!G164)/E164,"")=100%,"",IFERROR((E164-Competencias!G164)/E164,""))</f>
        <v/>
      </c>
      <c r="M164" s="850" t="str">
        <f>IF(IFERROR((E164-Competencias!H164)/E164,"")=100%,"",IFERROR((E164-Competencias!H164)/E164,""))</f>
        <v/>
      </c>
      <c r="N164" s="851" t="str">
        <f>IF(IFERROR((E164-Competencias!I164)/E164,"")=100%,"",IFERROR((E164-Competencias!I164)/E164,""))</f>
        <v/>
      </c>
      <c r="O164" s="814"/>
      <c r="P164" s="877">
        <v>947</v>
      </c>
      <c r="Q164" s="809" t="s">
        <v>89</v>
      </c>
      <c r="R164" s="156">
        <f t="shared" si="20"/>
        <v>10322.314049586777</v>
      </c>
      <c r="S164" s="871">
        <f t="shared" si="27"/>
        <v>12490</v>
      </c>
      <c r="T164" s="1308"/>
      <c r="U164" s="1308"/>
      <c r="V164" s="804"/>
      <c r="W164" s="462" t="e">
        <f>(S164-'Listas anteriores CML'!E160)/'Listas anteriores CML'!E160</f>
        <v>#DIV/0!</v>
      </c>
      <c r="X164" s="460">
        <f>IF(IFERROR((S164-Competencias!J164)/S164,"")=100%,"",IFERROR((S164-Competencias!J164)/S164,""))</f>
        <v>9.5276220976781428E-2</v>
      </c>
      <c r="Y164" s="460" t="str">
        <f>IF(IFERROR((S164-Competencias!K164)/S164,"")=100%,"",IFERROR((S164-Competencias!K164)/S164,""))</f>
        <v/>
      </c>
      <c r="Z164" s="460" t="str">
        <f>IF(IFERROR((S164-Competencias!L164)/S164,"")=100%,"",IFERROR((S164-Competencias!L164)/S164,""))</f>
        <v/>
      </c>
      <c r="AA164" s="460" t="str">
        <f>IF(IFERROR((S164-Competencias!M164)/S164,"")=100%,"",IFERROR((S164-Competencias!M164)/S164,""))</f>
        <v/>
      </c>
      <c r="AB164" s="460" t="str">
        <f>IF(IFERROR((S164-Competencias!N164)/S164,"")=100%,"",IFERROR((S164-Competencias!N164)/S164,""))</f>
        <v/>
      </c>
      <c r="AC164" s="460" t="str">
        <f>IF(IFERROR((S164-Competencias!O164)/S164,"")=100%,"",IFERROR((S164-Competencias!O164)/S164,""))</f>
        <v/>
      </c>
      <c r="AD164" s="460" t="str">
        <f>IF(IFERROR((S164-Competencias!P164)/S164,"")=100%,"",IFERROR((S164-Competencias!P164)/S164,""))</f>
        <v/>
      </c>
      <c r="AE164" s="460" t="str">
        <f>IF(IFERROR((S164-Competencias!Q164)/S164,"")=100%,"",IFERROR((S164-Competencias!Q164)/S164,""))</f>
        <v/>
      </c>
      <c r="AF164" s="460" t="str">
        <f>IF(IFERROR((S164-Competencias!R164)/S164,"")=100%,"",IFERROR((S164-Competencias!R164)/S164,""))</f>
        <v/>
      </c>
      <c r="AG164" s="460" t="str">
        <f>IF(IFERROR((S164-Competencias!S164)/S164,"")=100%,"",IFERROR((S164-Competencias!S164)/S164,""))</f>
        <v/>
      </c>
      <c r="AH164" s="721" t="str">
        <f>IF(IFERROR((S164-Competencias!T164)/S164,"")=100%,"",IFERROR((S164-Competencias!T164)/S164,""))</f>
        <v/>
      </c>
      <c r="AJ164" s="906">
        <v>947</v>
      </c>
      <c r="AK164" s="35" t="s">
        <v>89</v>
      </c>
      <c r="AL164" s="911">
        <f t="shared" si="26"/>
        <v>10322.314049586777</v>
      </c>
      <c r="AM164" s="462">
        <f>IF(AL164=0,"",(AL164-'Listas anteriores May.'!R159)/AL164)</f>
        <v>1</v>
      </c>
      <c r="AN164" s="1166">
        <f>IF(AL164=0,"",IF(ISERROR('L41.old'!AV158),"",(AL164-'L41.old'!AV158)/AL164))</f>
        <v>0.34539871897518015</v>
      </c>
      <c r="AO164" s="1164" t="str">
        <f>IF(AL164=0,"",IF(ISERROR('L40.old'!#REF!),"",(AL164-'L40.old'!#REF!)/AL164))</f>
        <v/>
      </c>
      <c r="AP164" s="1168">
        <v>0</v>
      </c>
      <c r="AQ164" s="460" t="str">
        <f>IF(IFERROR((AL164-Competencias!U164)/AL164,"")=100%,"",IFERROR((AL164-Competencias!U164)/AL164,""))</f>
        <v/>
      </c>
      <c r="AR164" s="721" t="str">
        <f>IF(IFERROR((AL164-Competencias!V164)/AL164,"")=100%,"",IFERROR((AL164-Competencias!V164)/AL164,""))</f>
        <v/>
      </c>
      <c r="AV164" s="1351"/>
      <c r="AW164" s="1351"/>
      <c r="AX164" s="1353"/>
      <c r="AY164" s="836"/>
    </row>
    <row r="165" spans="1:51" x14ac:dyDescent="0.25">
      <c r="A165" s="852" t="s">
        <v>110</v>
      </c>
      <c r="B165" s="257">
        <v>983</v>
      </c>
      <c r="C165" s="809" t="s">
        <v>91</v>
      </c>
      <c r="D165" s="871">
        <f t="shared" si="19"/>
        <v>13214.876033057852</v>
      </c>
      <c r="E165" s="1132">
        <v>15990</v>
      </c>
      <c r="G165" s="1248" t="e">
        <f>(E165-'Listas anteriores R'!E161)/'Listas anteriores R'!E161</f>
        <v>#DIV/0!</v>
      </c>
      <c r="H165" s="849">
        <f>IFERROR((D165-'L41.old'!AV159)/D165,"")</f>
        <v>0.34490494058786741</v>
      </c>
      <c r="I165" s="849" t="str">
        <f>IFERROR((D165-'L40.old'!#REF!)/D165,"")</f>
        <v/>
      </c>
      <c r="J165" s="849">
        <f>IF(IFERROR((E165-Competencias!E165)/E165,"")=100%,"",IFERROR((E165-Competencias!E165)/E165,""))</f>
        <v>-0.13258286429018137</v>
      </c>
      <c r="K165" s="842" t="str">
        <f>IF(IFERROR((E165-Competencias!F165)/E165,"")=100%,"",IFERROR((E165-Competencias!F165)/E165,""))</f>
        <v/>
      </c>
      <c r="L165" s="842" t="str">
        <f>IF(IFERROR((E165-Competencias!G165)/E165,"")=100%,"",IFERROR((E165-Competencias!G165)/E165,""))</f>
        <v/>
      </c>
      <c r="M165" s="850" t="str">
        <f>IF(IFERROR((E165-Competencias!H165)/E165,"")=100%,"",IFERROR((E165-Competencias!H165)/E165,""))</f>
        <v/>
      </c>
      <c r="N165" s="851" t="str">
        <f>IF(IFERROR((E165-Competencias!I165)/E165,"")=100%,"",IFERROR((E165-Competencias!I165)/E165,""))</f>
        <v/>
      </c>
      <c r="O165" s="814"/>
      <c r="P165" s="877">
        <v>983</v>
      </c>
      <c r="Q165" s="809" t="s">
        <v>91</v>
      </c>
      <c r="R165" s="156">
        <f t="shared" si="20"/>
        <v>13214.876033057852</v>
      </c>
      <c r="S165" s="871">
        <f t="shared" si="27"/>
        <v>15990</v>
      </c>
      <c r="T165" s="1308"/>
      <c r="U165" s="1308"/>
      <c r="V165" s="804"/>
      <c r="W165" s="462" t="e">
        <f>(S165-'Listas anteriores CML'!E161)/'Listas anteriores CML'!E161</f>
        <v>#DIV/0!</v>
      </c>
      <c r="X165" s="460">
        <f>IF(IFERROR((S165-Competencias!J165)/S165,"")=100%,"",IFERROR((S165-Competencias!J165)/S165,""))</f>
        <v>-6.3164477798624136E-2</v>
      </c>
      <c r="Y165" s="460">
        <f>IF(IFERROR((S165-Competencias!K165)/S165,"")=100%,"",IFERROR((S165-Competencias!K165)/S165,""))</f>
        <v>-0.48843026891807378</v>
      </c>
      <c r="Z165" s="460" t="str">
        <f>IF(IFERROR((S165-Competencias!L165)/S165,"")=100%,"",IFERROR((S165-Competencias!L165)/S165,""))</f>
        <v/>
      </c>
      <c r="AA165" s="460" t="str">
        <f>IF(IFERROR((S165-Competencias!M165)/S165,"")=100%,"",IFERROR((S165-Competencias!M165)/S165,""))</f>
        <v/>
      </c>
      <c r="AB165" s="460" t="str">
        <f>IF(IFERROR((S165-Competencias!N165)/S165,"")=100%,"",IFERROR((S165-Competencias!N165)/S165,""))</f>
        <v/>
      </c>
      <c r="AC165" s="460" t="str">
        <f>IF(IFERROR((S165-Competencias!O165)/S165,"")=100%,"",IFERROR((S165-Competencias!O165)/S165,""))</f>
        <v/>
      </c>
      <c r="AD165" s="460" t="str">
        <f>IF(IFERROR((S165-Competencias!P165)/S165,"")=100%,"",IFERROR((S165-Competencias!P165)/S165,""))</f>
        <v/>
      </c>
      <c r="AE165" s="460" t="str">
        <f>IF(IFERROR((S165-Competencias!Q165)/S165,"")=100%,"",IFERROR((S165-Competencias!Q165)/S165,""))</f>
        <v/>
      </c>
      <c r="AF165" s="460" t="str">
        <f>IF(IFERROR((S165-Competencias!R165)/S165,"")=100%,"",IFERROR((S165-Competencias!R165)/S165,""))</f>
        <v/>
      </c>
      <c r="AG165" s="460" t="str">
        <f>IF(IFERROR((S165-Competencias!S165)/S165,"")=100%,"",IFERROR((S165-Competencias!S165)/S165,""))</f>
        <v/>
      </c>
      <c r="AH165" s="721" t="str">
        <f>IF(IFERROR((S165-Competencias!T165)/S165,"")=100%,"",IFERROR((S165-Competencias!T165)/S165,""))</f>
        <v/>
      </c>
      <c r="AJ165" s="906">
        <v>983</v>
      </c>
      <c r="AK165" s="35" t="s">
        <v>91</v>
      </c>
      <c r="AL165" s="911">
        <f t="shared" si="26"/>
        <v>13214.876033057852</v>
      </c>
      <c r="AM165" s="462">
        <f>IF(AL165=0,"",(AL165-'Listas anteriores May.'!R160)/AL165)</f>
        <v>1</v>
      </c>
      <c r="AN165" s="1166">
        <f>IF(AL165=0,"",IF(ISERROR('L41.old'!AV159),"",(AL165-'L41.old'!AV159)/AL165))</f>
        <v>0.34490494058786741</v>
      </c>
      <c r="AO165" s="1164" t="str">
        <f>IF(AL165=0,"",IF(ISERROR('L40.old'!#REF!),"",(AL165-'L40.old'!#REF!)/AL165))</f>
        <v/>
      </c>
      <c r="AP165" s="1168">
        <v>0</v>
      </c>
      <c r="AQ165" s="460" t="str">
        <f>IF(IFERROR((AL165-Competencias!U165)/AL165,"")=100%,"",IFERROR((AL165-Competencias!U165)/AL165,""))</f>
        <v/>
      </c>
      <c r="AR165" s="721" t="str">
        <f>IF(IFERROR((AL165-Competencias!V165)/AL165,"")=100%,"",IFERROR((AL165-Competencias!V165)/AL165,""))</f>
        <v/>
      </c>
      <c r="AV165" s="1351"/>
      <c r="AW165" s="1351"/>
      <c r="AX165" s="1353"/>
      <c r="AY165" s="836"/>
    </row>
    <row r="166" spans="1:51" x14ac:dyDescent="0.25">
      <c r="A166" s="864" t="s">
        <v>110</v>
      </c>
      <c r="B166" s="257">
        <v>945</v>
      </c>
      <c r="C166" s="809" t="s">
        <v>93</v>
      </c>
      <c r="D166" s="871">
        <f t="shared" si="19"/>
        <v>19000</v>
      </c>
      <c r="E166" s="1132">
        <v>22990</v>
      </c>
      <c r="G166" s="1248" t="e">
        <f>(E166-'Listas anteriores R'!E162)/'Listas anteriores R'!E162</f>
        <v>#DIV/0!</v>
      </c>
      <c r="H166" s="849">
        <f>IFERROR((D166-'L41.old'!AV160)/D166,"")</f>
        <v>0.34431578947368419</v>
      </c>
      <c r="I166" s="849" t="str">
        <f>IFERROR((D166-'L40.old'!#REF!)/D166,"")</f>
        <v/>
      </c>
      <c r="J166" s="849">
        <f>IF(IFERROR((E166-Competencias!E166)/E166,"")=100%,"",IFERROR((E166-Competencias!E166)/E166,""))</f>
        <v>0.145933014354067</v>
      </c>
      <c r="K166" s="842" t="str">
        <f>IF(IFERROR((E166-Competencias!F166)/E166,"")=100%,"",IFERROR((E166-Competencias!F166)/E166,""))</f>
        <v/>
      </c>
      <c r="L166" s="842" t="str">
        <f>IF(IFERROR((E166-Competencias!G166)/E166,"")=100%,"",IFERROR((E166-Competencias!G166)/E166,""))</f>
        <v/>
      </c>
      <c r="M166" s="850" t="str">
        <f>IF(IFERROR((E166-Competencias!H166)/E166,"")=100%,"",IFERROR((E166-Competencias!H166)/E166,""))</f>
        <v/>
      </c>
      <c r="N166" s="851" t="str">
        <f>IF(IFERROR((E166-Competencias!I166)/E166,"")=100%,"",IFERROR((E166-Competencias!I166)/E166,""))</f>
        <v/>
      </c>
      <c r="O166" s="814"/>
      <c r="P166" s="877">
        <v>945</v>
      </c>
      <c r="Q166" s="965" t="s">
        <v>93</v>
      </c>
      <c r="R166" s="788">
        <f t="shared" si="20"/>
        <v>19000</v>
      </c>
      <c r="S166" s="871">
        <f t="shared" si="27"/>
        <v>22990</v>
      </c>
      <c r="T166" s="1308"/>
      <c r="U166" s="1308"/>
      <c r="V166" s="804"/>
      <c r="W166" s="462" t="e">
        <f>(S166-'Listas anteriores CML'!E162)/'Listas anteriores CML'!E162</f>
        <v>#DIV/0!</v>
      </c>
      <c r="X166" s="460" t="str">
        <f>IF(IFERROR((S166-Competencias!J166)/S166,"")=100%,"",IFERROR((S166-Competencias!J166)/S166,""))</f>
        <v/>
      </c>
      <c r="Y166" s="460" t="str">
        <f>IF(IFERROR((S166-Competencias!K166)/S166,"")=100%,"",IFERROR((S166-Competencias!K166)/S166,""))</f>
        <v/>
      </c>
      <c r="Z166" s="460" t="str">
        <f>IF(IFERROR((S166-Competencias!L166)/S166,"")=100%,"",IFERROR((S166-Competencias!L166)/S166,""))</f>
        <v/>
      </c>
      <c r="AA166" s="460" t="str">
        <f>IF(IFERROR((S166-Competencias!M166)/S166,"")=100%,"",IFERROR((S166-Competencias!M166)/S166,""))</f>
        <v/>
      </c>
      <c r="AB166" s="460" t="str">
        <f>IF(IFERROR((S166-Competencias!N166)/S166,"")=100%,"",IFERROR((S166-Competencias!N166)/S166,""))</f>
        <v/>
      </c>
      <c r="AC166" s="460" t="str">
        <f>IF(IFERROR((S166-Competencias!O166)/S166,"")=100%,"",IFERROR((S166-Competencias!O166)/S166,""))</f>
        <v/>
      </c>
      <c r="AD166" s="460" t="str">
        <f>IF(IFERROR((S166-Competencias!P166)/S166,"")=100%,"",IFERROR((S166-Competencias!P166)/S166,""))</f>
        <v/>
      </c>
      <c r="AE166" s="460" t="str">
        <f>IF(IFERROR((S166-Competencias!Q166)/S166,"")=100%,"",IFERROR((S166-Competencias!Q166)/S166,""))</f>
        <v/>
      </c>
      <c r="AF166" s="460" t="str">
        <f>IF(IFERROR((S166-Competencias!R166)/S166,"")=100%,"",IFERROR((S166-Competencias!R166)/S166,""))</f>
        <v/>
      </c>
      <c r="AG166" s="460" t="str">
        <f>IF(IFERROR((S166-Competencias!S166)/S166,"")=100%,"",IFERROR((S166-Competencias!S166)/S166,""))</f>
        <v/>
      </c>
      <c r="AH166" s="721" t="str">
        <f>IF(IFERROR((S166-Competencias!T166)/S166,"")=100%,"",IFERROR((S166-Competencias!T166)/S166,""))</f>
        <v/>
      </c>
      <c r="AJ166" s="906">
        <v>945</v>
      </c>
      <c r="AK166" s="35" t="s">
        <v>93</v>
      </c>
      <c r="AL166" s="911">
        <f t="shared" si="26"/>
        <v>19000</v>
      </c>
      <c r="AM166" s="462">
        <f>IF(AL166=0,"",(AL166-'Listas anteriores May.'!R161)/AL166)</f>
        <v>1</v>
      </c>
      <c r="AN166" s="1166">
        <f>IF(AL166=0,"",IF(ISERROR('L41.old'!AV160),"",(AL166-'L41.old'!AV160)/AL166))</f>
        <v>0.34431578947368419</v>
      </c>
      <c r="AO166" s="1164" t="str">
        <f>IF(AL166=0,"",IF(ISERROR('L40.old'!#REF!),"",(AL166-'L40.old'!#REF!)/AL166))</f>
        <v/>
      </c>
      <c r="AP166" s="1168">
        <v>0</v>
      </c>
      <c r="AQ166" s="460" t="str">
        <f>IF(IFERROR((AL166-Competencias!U166)/AL166,"")=100%,"",IFERROR((AL166-Competencias!U166)/AL166,""))</f>
        <v/>
      </c>
      <c r="AR166" s="721" t="str">
        <f>IF(IFERROR((AL166-Competencias!V166)/AL166,"")=100%,"",IFERROR((AL166-Competencias!V166)/AL166,""))</f>
        <v/>
      </c>
      <c r="AV166" s="1351"/>
      <c r="AW166" s="1351"/>
      <c r="AX166" s="1353"/>
      <c r="AY166" s="836"/>
    </row>
    <row r="167" spans="1:51" x14ac:dyDescent="0.25">
      <c r="A167" s="864" t="s">
        <v>110</v>
      </c>
      <c r="B167" s="257">
        <v>1509</v>
      </c>
      <c r="C167" s="809" t="s">
        <v>483</v>
      </c>
      <c r="D167" s="871">
        <f t="shared" si="19"/>
        <v>2471.0743801652893</v>
      </c>
      <c r="E167" s="1132">
        <v>2990</v>
      </c>
      <c r="G167" s="1248" t="e">
        <f>(E167-'Listas anteriores R'!E163)/'Listas anteriores R'!E163</f>
        <v>#DIV/0!</v>
      </c>
      <c r="H167" s="849" t="str">
        <f>IFERROR((D167-'L41.old'!AV161)/D167,"")</f>
        <v/>
      </c>
      <c r="I167" s="849"/>
      <c r="J167" s="849">
        <f>IF(IFERROR((E167-Competencias!E167)/E167,"")=100%,"",IFERROR((E167-Competencias!E167)/E167,""))</f>
        <v>0.12408026755852843</v>
      </c>
      <c r="K167" s="842"/>
      <c r="L167" s="842"/>
      <c r="M167" s="850"/>
      <c r="N167" s="851"/>
      <c r="O167" s="814"/>
      <c r="P167" s="257">
        <v>1509</v>
      </c>
      <c r="Q167" s="809" t="s">
        <v>483</v>
      </c>
      <c r="R167" s="788">
        <f t="shared" ref="R167:R170" si="28">S167/1.21</f>
        <v>2471.0743801652893</v>
      </c>
      <c r="S167" s="871">
        <f t="shared" si="27"/>
        <v>2990</v>
      </c>
      <c r="T167" s="1308"/>
      <c r="U167" s="1308"/>
      <c r="V167" s="804"/>
      <c r="W167" s="462" t="e">
        <f>(S167-'Listas anteriores CML'!E163)/'Listas anteriores CML'!E163</f>
        <v>#DIV/0!</v>
      </c>
      <c r="X167" s="460"/>
      <c r="Y167" s="460"/>
      <c r="Z167" s="460"/>
      <c r="AA167" s="460"/>
      <c r="AB167" s="460"/>
      <c r="AC167" s="460"/>
      <c r="AD167" s="460"/>
      <c r="AE167" s="460"/>
      <c r="AF167" s="460"/>
      <c r="AG167" s="460"/>
      <c r="AH167" s="721"/>
      <c r="AJ167" s="884">
        <v>1509</v>
      </c>
      <c r="AK167" s="809" t="s">
        <v>483</v>
      </c>
      <c r="AL167" s="911">
        <f t="shared" si="26"/>
        <v>2471.0743801652893</v>
      </c>
      <c r="AM167" s="462">
        <f>IF(AL167=0,"",(AL167-'Listas anteriores May.'!R162)/AL167)</f>
        <v>1</v>
      </c>
      <c r="AN167" s="1166" t="str">
        <f>IF(AL167=0,"",IF(ISERROR('L41.old'!AV161),"",(AL167-'L41.old'!AV161)/AL167))</f>
        <v/>
      </c>
      <c r="AO167" s="1164" t="str">
        <f>IF(AL167=0,"",IF(ISERROR('L40.old'!#REF!),"",(AL167-'L40.old'!#REF!)/AL167))</f>
        <v/>
      </c>
      <c r="AP167" s="1168">
        <v>0</v>
      </c>
      <c r="AQ167" s="460"/>
      <c r="AR167" s="721"/>
      <c r="AV167" s="1351"/>
      <c r="AW167" s="1351"/>
      <c r="AX167" s="1353"/>
      <c r="AY167" s="836"/>
    </row>
    <row r="168" spans="1:51" x14ac:dyDescent="0.25">
      <c r="A168" s="864" t="s">
        <v>110</v>
      </c>
      <c r="B168" s="257">
        <v>1510</v>
      </c>
      <c r="C168" s="809" t="s">
        <v>484</v>
      </c>
      <c r="D168" s="871">
        <f t="shared" si="19"/>
        <v>16438.016528925622</v>
      </c>
      <c r="E168" s="1132">
        <v>19890</v>
      </c>
      <c r="G168" s="1248" t="e">
        <f>(E168-'Listas anteriores R'!E164)/'Listas anteriores R'!E164</f>
        <v>#DIV/0!</v>
      </c>
      <c r="H168" s="849">
        <f>IFERROR((D168-'L41.old'!AV162)/D168,"")</f>
        <v>0.35770839617898448</v>
      </c>
      <c r="I168" s="849"/>
      <c r="J168" s="849" t="str">
        <f>IF(IFERROR((E168-Competencias!E168)/E168,"")=100%,"",IFERROR((E168-Competencias!E168)/E168,""))</f>
        <v/>
      </c>
      <c r="K168" s="842"/>
      <c r="L168" s="842"/>
      <c r="M168" s="850"/>
      <c r="N168" s="851"/>
      <c r="O168" s="814"/>
      <c r="P168" s="257">
        <v>1510</v>
      </c>
      <c r="Q168" s="809" t="s">
        <v>484</v>
      </c>
      <c r="R168" s="788">
        <f t="shared" si="28"/>
        <v>16438.016528925622</v>
      </c>
      <c r="S168" s="871">
        <f t="shared" si="27"/>
        <v>19890</v>
      </c>
      <c r="T168" s="1308"/>
      <c r="U168" s="1308"/>
      <c r="V168" s="804"/>
      <c r="W168" s="462" t="e">
        <f>(S168-'Listas anteriores CML'!E164)/'Listas anteriores CML'!E164</f>
        <v>#DIV/0!</v>
      </c>
      <c r="X168" s="460"/>
      <c r="Y168" s="460"/>
      <c r="Z168" s="460"/>
      <c r="AA168" s="460"/>
      <c r="AB168" s="460"/>
      <c r="AC168" s="460"/>
      <c r="AD168" s="460"/>
      <c r="AE168" s="460"/>
      <c r="AF168" s="460"/>
      <c r="AG168" s="460"/>
      <c r="AH168" s="721"/>
      <c r="AJ168" s="884">
        <v>1510</v>
      </c>
      <c r="AK168" s="809" t="s">
        <v>484</v>
      </c>
      <c r="AL168" s="911">
        <f t="shared" si="26"/>
        <v>16438.016528925622</v>
      </c>
      <c r="AM168" s="462">
        <f>IF(AL168=0,"",(AL168-'Listas anteriores May.'!R163)/AL168)</f>
        <v>1</v>
      </c>
      <c r="AN168" s="1166">
        <f>IF(AL168=0,"",IF(ISERROR('L41.old'!AV162),"",(AL168-'L41.old'!AV162)/AL168))</f>
        <v>0.35770839617898448</v>
      </c>
      <c r="AO168" s="1164" t="str">
        <f>IF(AL168=0,"",IF(ISERROR('L40.old'!#REF!),"",(AL168-'L40.old'!#REF!)/AL168))</f>
        <v/>
      </c>
      <c r="AP168" s="1168">
        <v>0</v>
      </c>
      <c r="AQ168" s="460"/>
      <c r="AR168" s="721"/>
      <c r="AV168" s="1351"/>
      <c r="AW168" s="1351"/>
      <c r="AX168" s="1353"/>
      <c r="AY168" s="836"/>
    </row>
    <row r="169" spans="1:51" ht="15.75" thickBot="1" x14ac:dyDescent="0.3">
      <c r="A169" s="864" t="s">
        <v>110</v>
      </c>
      <c r="B169" s="1389">
        <v>1511</v>
      </c>
      <c r="C169" s="965" t="s">
        <v>485</v>
      </c>
      <c r="D169" s="937">
        <f t="shared" si="19"/>
        <v>1809.9173553719008</v>
      </c>
      <c r="E169" s="1134">
        <v>2190</v>
      </c>
      <c r="G169" s="1248" t="e">
        <f>(E169-'Listas anteriores R'!E165)/'Listas anteriores R'!E165</f>
        <v>#DIV/0!</v>
      </c>
      <c r="H169" s="849" t="str">
        <f>IFERROR((D169-'L41.old'!AV163)/D169,"")</f>
        <v/>
      </c>
      <c r="I169" s="849"/>
      <c r="J169" s="849">
        <f>IF(IFERROR((E169-Competencias!E169)/E169,"")=100%,"",IFERROR((E169-Competencias!E169)/E169,""))</f>
        <v>-2.5114155251141551E-2</v>
      </c>
      <c r="K169" s="842"/>
      <c r="L169" s="842"/>
      <c r="M169" s="850"/>
      <c r="N169" s="851"/>
      <c r="O169" s="814"/>
      <c r="P169" s="1038">
        <v>1511</v>
      </c>
      <c r="Q169" s="811" t="s">
        <v>485</v>
      </c>
      <c r="R169" s="788">
        <f t="shared" si="28"/>
        <v>1809.9173553719008</v>
      </c>
      <c r="S169" s="871">
        <f t="shared" si="27"/>
        <v>2190</v>
      </c>
      <c r="T169" s="1308"/>
      <c r="U169" s="1308"/>
      <c r="V169" s="804"/>
      <c r="W169" s="462" t="e">
        <f>(S169-'Listas anteriores CML'!E165)/'Listas anteriores CML'!E165</f>
        <v>#DIV/0!</v>
      </c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721"/>
      <c r="AJ169" s="1415">
        <v>1511</v>
      </c>
      <c r="AK169" s="965" t="s">
        <v>485</v>
      </c>
      <c r="AL169" s="1429">
        <f t="shared" si="26"/>
        <v>1809.9173553719008</v>
      </c>
      <c r="AM169" s="1423">
        <f>IF(AL169=0,"",(AL169-'Listas anteriores May.'!R164)/AL169)</f>
        <v>1</v>
      </c>
      <c r="AN169" s="1426" t="str">
        <f>IF(AL169=0,"",IF(ISERROR('L41.old'!AV163),"",(AL169-'L41.old'!AV163)/AL169))</f>
        <v/>
      </c>
      <c r="AO169" s="1427" t="str">
        <f>IF(AL169=0,"",IF(ISERROR('L40.old'!#REF!),"",(AL169-'L40.old'!#REF!)/AL169))</f>
        <v/>
      </c>
      <c r="AP169" s="1428">
        <v>0</v>
      </c>
      <c r="AQ169" s="905"/>
      <c r="AR169" s="1424"/>
      <c r="AV169" s="1351"/>
      <c r="AW169" s="1351"/>
      <c r="AX169" s="1353"/>
      <c r="AY169" s="836"/>
    </row>
    <row r="170" spans="1:51" x14ac:dyDescent="0.25">
      <c r="A170" s="848" t="s">
        <v>436</v>
      </c>
      <c r="B170" s="275"/>
      <c r="C170" s="962" t="s">
        <v>426</v>
      </c>
      <c r="D170" s="936">
        <f t="shared" si="19"/>
        <v>11396.694214876034</v>
      </c>
      <c r="E170" s="319">
        <v>13790</v>
      </c>
      <c r="G170" s="1248" t="e">
        <f>(E170-'Listas anteriores R'!E166)/'Listas anteriores R'!E166</f>
        <v>#DIV/0!</v>
      </c>
      <c r="H170" s="849" t="str">
        <f>IFERROR((D170-'L41.old'!AV164)/D170,"")</f>
        <v/>
      </c>
      <c r="I170" s="849" t="str">
        <f>IFERROR((D170-'L40.old'!#REF!)/D170,"")</f>
        <v/>
      </c>
      <c r="J170" s="849" t="str">
        <f>IF(IFERROR((E170-Competencias!E170)/E170,"")=100%,"",IFERROR((E170-Competencias!E170)/E170,""))</f>
        <v/>
      </c>
      <c r="K170" s="842" t="str">
        <f>IF(IFERROR((E170-Competencias!F170)/E170,"")=100%,"",IFERROR((E170-Competencias!F170)/E170,""))</f>
        <v/>
      </c>
      <c r="L170" s="842" t="str">
        <f>IF(IFERROR((E170-Competencias!G170)/E170,"")=100%,"",IFERROR((E170-Competencias!G170)/E170,""))</f>
        <v/>
      </c>
      <c r="M170" s="850" t="str">
        <f>IF(IFERROR((E170-Competencias!H170)/E170,"")=100%,"",IFERROR((E170-Competencias!H170)/E170,""))</f>
        <v/>
      </c>
      <c r="N170" s="851" t="str">
        <f>IF(IFERROR((E170-Competencias!I170)/E170,"")=100%,"",IFERROR((E170-Competencias!I170)/E170,""))</f>
        <v/>
      </c>
      <c r="O170" s="814"/>
      <c r="P170" s="879">
        <v>4663</v>
      </c>
      <c r="Q170" s="962" t="s">
        <v>426</v>
      </c>
      <c r="R170" s="514">
        <f t="shared" si="28"/>
        <v>11396.694214876034</v>
      </c>
      <c r="S170" s="102">
        <f t="shared" si="27"/>
        <v>13790</v>
      </c>
      <c r="T170" s="699"/>
      <c r="U170" s="699"/>
      <c r="V170" s="804"/>
      <c r="W170" s="462"/>
      <c r="X170" s="460" t="str">
        <f>IF(IFERROR((S170-Competencias!J170)/S170,"")=100%,"",IFERROR((S170-Competencias!J170)/S170,""))</f>
        <v/>
      </c>
      <c r="Y170" s="460" t="str">
        <f>IF(IFERROR((S170-Competencias!K170)/S170,"")=100%,"",IFERROR((S170-Competencias!K170)/S170,""))</f>
        <v/>
      </c>
      <c r="Z170" s="460" t="str">
        <f>IF(IFERROR((S170-Competencias!L170)/S170,"")=100%,"",IFERROR((S170-Competencias!L170)/S170,""))</f>
        <v/>
      </c>
      <c r="AA170" s="460" t="str">
        <f>IF(IFERROR((S170-Competencias!M170)/S170,"")=100%,"",IFERROR((S170-Competencias!M170)/S170,""))</f>
        <v/>
      </c>
      <c r="AB170" s="460" t="str">
        <f>IF(IFERROR((S170-Competencias!N170)/S170,"")=100%,"",IFERROR((S170-Competencias!N170)/S170,""))</f>
        <v/>
      </c>
      <c r="AC170" s="460" t="str">
        <f>IF(IFERROR((S170-Competencias!O170)/S170,"")=100%,"",IFERROR((S170-Competencias!O170)/S170,""))</f>
        <v/>
      </c>
      <c r="AD170" s="460" t="str">
        <f>IF(IFERROR((S170-Competencias!P170)/S170,"")=100%,"",IFERROR((S170-Competencias!P170)/S170,""))</f>
        <v/>
      </c>
      <c r="AE170" s="460" t="str">
        <f>IF(IFERROR((S170-Competencias!Q170)/S170,"")=100%,"",IFERROR((S170-Competencias!Q170)/S170,""))</f>
        <v/>
      </c>
      <c r="AF170" s="460" t="str">
        <f>IF(IFERROR((S170-Competencias!R170)/S170,"")=100%,"",IFERROR((S170-Competencias!R170)/S170,""))</f>
        <v/>
      </c>
      <c r="AG170" s="460" t="str">
        <f>IF(IFERROR((S170-Competencias!S170)/S170,"")=100%,"",IFERROR((S170-Competencias!S170)/S170,""))</f>
        <v/>
      </c>
      <c r="AH170" s="721" t="str">
        <f>IF(IFERROR((S170-Competencias!T170)/S170,"")=100%,"",IFERROR((S170-Competencias!T170)/S170,""))</f>
        <v/>
      </c>
      <c r="AJ170" s="1430">
        <v>4663</v>
      </c>
      <c r="AK170" s="3" t="s">
        <v>426</v>
      </c>
      <c r="AL170" s="1436"/>
      <c r="AM170" s="1431" t="str">
        <f>IF(AL170=0,"",(AL170-'Listas anteriores May.'!R165)/AL170)</f>
        <v/>
      </c>
      <c r="AN170" s="1165" t="str">
        <f>IF(AL170=0,"",IF(ISERROR('L41.old'!AV164),"",(AL170-'L41.old'!AV164)/AL170))</f>
        <v/>
      </c>
      <c r="AO170" s="1163" t="str">
        <f>IF(AL170=0,"",IF(ISERROR('L40.old'!#REF!),"",(AL170-'L40.old'!#REF!)/AL170))</f>
        <v/>
      </c>
      <c r="AP170" s="1167"/>
      <c r="AQ170" s="1432" t="str">
        <f>IF(IFERROR((AL170-Competencias!U170)/AL170,"")=100%,"",IFERROR((AL170-Competencias!U170)/AL170,""))</f>
        <v/>
      </c>
      <c r="AR170" s="1433" t="str">
        <f>IF(IFERROR((AL170-Competencias!V170)/AL170,"")=100%,"",IFERROR((AL170-Competencias!V170)/AL170,""))</f>
        <v/>
      </c>
      <c r="AV170" s="1351"/>
      <c r="AW170" s="1351"/>
      <c r="AX170" s="1353"/>
      <c r="AY170" s="836"/>
    </row>
    <row r="171" spans="1:51" x14ac:dyDescent="0.25">
      <c r="A171" s="854" t="s">
        <v>436</v>
      </c>
      <c r="B171" s="276">
        <v>1112</v>
      </c>
      <c r="C171" s="1363" t="s">
        <v>599</v>
      </c>
      <c r="D171" s="871">
        <f t="shared" si="19"/>
        <v>12140.495867768595</v>
      </c>
      <c r="E171" s="168">
        <v>14690</v>
      </c>
      <c r="G171" s="1248" t="e">
        <f>(E171-'Listas anteriores R'!E167)/'Listas anteriores R'!E167</f>
        <v>#DIV/0!</v>
      </c>
      <c r="H171" s="849" t="str">
        <f>IFERROR((D171-'L41.old'!AV165)/D171,"")</f>
        <v/>
      </c>
      <c r="I171" s="849" t="str">
        <f>IFERROR((D171-'L40.old'!#REF!)/D171,"")</f>
        <v/>
      </c>
      <c r="J171" s="849">
        <f>IF(IFERROR((E171-Competencias!E171)/E171,"")=100%,"",IFERROR((E171-Competencias!E171)/E171,""))</f>
        <v>-0.17031994554118449</v>
      </c>
      <c r="K171" s="842" t="str">
        <f>IF(IFERROR((E171-Competencias!F171)/E171,"")=100%,"",IFERROR((E171-Competencias!F171)/E171,""))</f>
        <v/>
      </c>
      <c r="L171" s="842" t="str">
        <f>IF(IFERROR((E171-Competencias!G171)/E171,"")=100%,"",IFERROR((E171-Competencias!G171)/E171,""))</f>
        <v/>
      </c>
      <c r="M171" s="850" t="str">
        <f>IF(IFERROR((E171-Competencias!H171)/E171,"")=100%,"",IFERROR((E171-Competencias!H171)/E171,""))</f>
        <v/>
      </c>
      <c r="N171" s="851" t="str">
        <f>IF(IFERROR((E171-Competencias!I171)/E171,"")=100%,"",IFERROR((E171-Competencias!I171)/E171,""))</f>
        <v/>
      </c>
      <c r="O171" s="814"/>
      <c r="P171" s="877">
        <v>3181</v>
      </c>
      <c r="Q171" s="964" t="s">
        <v>427</v>
      </c>
      <c r="R171" s="156"/>
      <c r="S171" s="100"/>
      <c r="T171" s="699"/>
      <c r="U171" s="699"/>
      <c r="V171" s="804"/>
      <c r="W171" s="462"/>
      <c r="X171" s="460" t="str">
        <f>IF(IFERROR((S171-Competencias!J171)/S171,"")=100%,"",IFERROR((S171-Competencias!J171)/S171,""))</f>
        <v/>
      </c>
      <c r="Y171" s="460" t="str">
        <f>IF(IFERROR((S171-Competencias!K171)/S171,"")=100%,"",IFERROR((S171-Competencias!K171)/S171,""))</f>
        <v/>
      </c>
      <c r="Z171" s="460" t="str">
        <f>IF(IFERROR((S171-Competencias!L171)/S171,"")=100%,"",IFERROR((S171-Competencias!L171)/S171,""))</f>
        <v/>
      </c>
      <c r="AA171" s="460" t="str">
        <f>IF(IFERROR((S171-Competencias!M171)/S171,"")=100%,"",IFERROR((S171-Competencias!M171)/S171,""))</f>
        <v/>
      </c>
      <c r="AB171" s="460" t="str">
        <f>IF(IFERROR((S171-Competencias!N171)/S171,"")=100%,"",IFERROR((S171-Competencias!N171)/S171,""))</f>
        <v/>
      </c>
      <c r="AC171" s="460" t="str">
        <f>IF(IFERROR((S171-Competencias!O171)/S171,"")=100%,"",IFERROR((S171-Competencias!O171)/S171,""))</f>
        <v/>
      </c>
      <c r="AD171" s="460" t="str">
        <f>IF(IFERROR((S171-Competencias!P171)/S171,"")=100%,"",IFERROR((S171-Competencias!P171)/S171,""))</f>
        <v/>
      </c>
      <c r="AE171" s="460" t="str">
        <f>IF(IFERROR((S171-Competencias!Q171)/S171,"")=100%,"",IFERROR((S171-Competencias!Q171)/S171,""))</f>
        <v/>
      </c>
      <c r="AF171" s="460" t="str">
        <f>IF(IFERROR((S171-Competencias!R171)/S171,"")=100%,"",IFERROR((S171-Competencias!R171)/S171,""))</f>
        <v/>
      </c>
      <c r="AG171" s="460" t="str">
        <f>IF(IFERROR((S171-Competencias!S171)/S171,"")=100%,"",IFERROR((S171-Competencias!S171)/S171,""))</f>
        <v/>
      </c>
      <c r="AH171" s="721" t="str">
        <f>IF(IFERROR((S171-Competencias!T171)/S171,"")=100%,"",IFERROR((S171-Competencias!T171)/S171,""))</f>
        <v/>
      </c>
      <c r="AJ171" s="906">
        <v>3181</v>
      </c>
      <c r="AK171" s="2" t="s">
        <v>427</v>
      </c>
      <c r="AL171" s="913"/>
      <c r="AM171" s="462" t="str">
        <f>IF(AL171=0,"",(AL171-'Listas anteriores May.'!R166)/AL171)</f>
        <v/>
      </c>
      <c r="AN171" s="1166" t="str">
        <f>IF(AL171=0,"",IF(ISERROR('L41.old'!AV165),"",(AL171-'L41.old'!AV165)/AL171))</f>
        <v/>
      </c>
      <c r="AO171" s="1164" t="str">
        <f>IF(AL171=0,"",IF(ISERROR('L40.old'!#REF!),"",(AL171-'L40.old'!#REF!)/AL171))</f>
        <v/>
      </c>
      <c r="AP171" s="1168"/>
      <c r="AQ171" s="460" t="str">
        <f>IF(IFERROR((AL171-Competencias!U171)/AL171,"")=100%,"",IFERROR((AL171-Competencias!U171)/AL171,""))</f>
        <v/>
      </c>
      <c r="AR171" s="721" t="str">
        <f>IF(IFERROR((AL171-Competencias!V171)/AL171,"")=100%,"",IFERROR((AL171-Competencias!V171)/AL171,""))</f>
        <v/>
      </c>
      <c r="AV171" s="1351"/>
      <c r="AW171" s="1351"/>
      <c r="AX171" s="1353"/>
      <c r="AY171" s="836"/>
    </row>
    <row r="172" spans="1:51" x14ac:dyDescent="0.25">
      <c r="A172" s="852" t="s">
        <v>436</v>
      </c>
      <c r="B172" s="276"/>
      <c r="C172" s="809" t="s">
        <v>428</v>
      </c>
      <c r="D172" s="871">
        <f t="shared" si="19"/>
        <v>3132.2314049586776</v>
      </c>
      <c r="E172" s="168">
        <v>3790</v>
      </c>
      <c r="G172" s="1248" t="e">
        <f>(E172-'Listas anteriores R'!E168)/'Listas anteriores R'!E168</f>
        <v>#DIV/0!</v>
      </c>
      <c r="H172" s="849" t="str">
        <f>IFERROR((D172-'L41.old'!AV166)/D172,"")</f>
        <v/>
      </c>
      <c r="I172" s="849" t="str">
        <f>IFERROR((D172-'L40.old'!#REF!)/D172,"")</f>
        <v/>
      </c>
      <c r="J172" s="849" t="str">
        <f>IF(IFERROR((E172-Competencias!E172)/E172,"")=100%,"",IFERROR((E172-Competencias!E172)/E172,""))</f>
        <v/>
      </c>
      <c r="K172" s="842" t="str">
        <f>IF(IFERROR((E172-Competencias!F172)/E172,"")=100%,"",IFERROR((E172-Competencias!F172)/E172,""))</f>
        <v/>
      </c>
      <c r="L172" s="842" t="str">
        <f>IF(IFERROR((E172-Competencias!G172)/E172,"")=100%,"",IFERROR((E172-Competencias!G172)/E172,""))</f>
        <v/>
      </c>
      <c r="M172" s="850" t="str">
        <f>IF(IFERROR((E172-Competencias!H172)/E172,"")=100%,"",IFERROR((E172-Competencias!H172)/E172,""))</f>
        <v/>
      </c>
      <c r="N172" s="851" t="str">
        <f>IF(IFERROR((E172-Competencias!I172)/E172,"")=100%,"",IFERROR((E172-Competencias!I172)/E172,""))</f>
        <v/>
      </c>
      <c r="O172" s="814"/>
      <c r="P172" s="877">
        <v>1672</v>
      </c>
      <c r="Q172" s="809" t="s">
        <v>428</v>
      </c>
      <c r="R172" s="156"/>
      <c r="S172" s="100"/>
      <c r="T172" s="699"/>
      <c r="U172" s="699"/>
      <c r="V172" s="804"/>
      <c r="W172" s="462"/>
      <c r="X172" s="460" t="str">
        <f>IF(IFERROR((S172-Competencias!J172)/S172,"")=100%,"",IFERROR((S172-Competencias!J172)/S172,""))</f>
        <v/>
      </c>
      <c r="Y172" s="460" t="str">
        <f>IF(IFERROR((S172-Competencias!K172)/S172,"")=100%,"",IFERROR((S172-Competencias!K172)/S172,""))</f>
        <v/>
      </c>
      <c r="Z172" s="460" t="str">
        <f>IF(IFERROR((S172-Competencias!L172)/S172,"")=100%,"",IFERROR((S172-Competencias!L172)/S172,""))</f>
        <v/>
      </c>
      <c r="AA172" s="460" t="str">
        <f>IF(IFERROR((S172-Competencias!M172)/S172,"")=100%,"",IFERROR((S172-Competencias!M172)/S172,""))</f>
        <v/>
      </c>
      <c r="AB172" s="460" t="str">
        <f>IF(IFERROR((S172-Competencias!N172)/S172,"")=100%,"",IFERROR((S172-Competencias!N172)/S172,""))</f>
        <v/>
      </c>
      <c r="AC172" s="460" t="str">
        <f>IF(IFERROR((S172-Competencias!O172)/S172,"")=100%,"",IFERROR((S172-Competencias!O172)/S172,""))</f>
        <v/>
      </c>
      <c r="AD172" s="460" t="str">
        <f>IF(IFERROR((S172-Competencias!P172)/S172,"")=100%,"",IFERROR((S172-Competencias!P172)/S172,""))</f>
        <v/>
      </c>
      <c r="AE172" s="460" t="str">
        <f>IF(IFERROR((S172-Competencias!Q172)/S172,"")=100%,"",IFERROR((S172-Competencias!Q172)/S172,""))</f>
        <v/>
      </c>
      <c r="AF172" s="460" t="str">
        <f>IF(IFERROR((S172-Competencias!R172)/S172,"")=100%,"",IFERROR((S172-Competencias!R172)/S172,""))</f>
        <v/>
      </c>
      <c r="AG172" s="460" t="str">
        <f>IF(IFERROR((S172-Competencias!S172)/S172,"")=100%,"",IFERROR((S172-Competencias!S172)/S172,""))</f>
        <v/>
      </c>
      <c r="AH172" s="721" t="str">
        <f>IF(IFERROR((S172-Competencias!T172)/S172,"")=100%,"",IFERROR((S172-Competencias!T172)/S172,""))</f>
        <v/>
      </c>
      <c r="AJ172" s="906">
        <v>1672</v>
      </c>
      <c r="AK172" s="2" t="s">
        <v>428</v>
      </c>
      <c r="AL172" s="913"/>
      <c r="AM172" s="462" t="str">
        <f>IF(AL172=0,"",(AL172-'Listas anteriores May.'!R167)/AL172)</f>
        <v/>
      </c>
      <c r="AN172" s="1166" t="str">
        <f>IF(AL172=0,"",IF(ISERROR('L41.old'!AV166),"",(AL172-'L41.old'!AV166)/AL172))</f>
        <v/>
      </c>
      <c r="AO172" s="1164" t="str">
        <f>IF(AL172=0,"",IF(ISERROR('L40.old'!#REF!),"",(AL172-'L40.old'!#REF!)/AL172))</f>
        <v/>
      </c>
      <c r="AP172" s="1168"/>
      <c r="AQ172" s="460" t="str">
        <f>IF(IFERROR((AL172-Competencias!U172)/AL172,"")=100%,"",IFERROR((AL172-Competencias!U172)/AL172,""))</f>
        <v/>
      </c>
      <c r="AR172" s="721" t="str">
        <f>IF(IFERROR((AL172-Competencias!V172)/AL172,"")=100%,"",IFERROR((AL172-Competencias!V172)/AL172,""))</f>
        <v/>
      </c>
      <c r="AV172" s="1351"/>
      <c r="AW172" s="1351"/>
      <c r="AX172" s="1353"/>
      <c r="AY172" s="836"/>
    </row>
    <row r="173" spans="1:51" x14ac:dyDescent="0.25">
      <c r="A173" s="852" t="s">
        <v>436</v>
      </c>
      <c r="B173" s="276"/>
      <c r="C173" s="809" t="s">
        <v>429</v>
      </c>
      <c r="D173" s="871">
        <f t="shared" si="19"/>
        <v>4537.1900826446281</v>
      </c>
      <c r="E173" s="168">
        <v>5490</v>
      </c>
      <c r="G173" s="1248" t="e">
        <f>(E173-'Listas anteriores R'!E169)/'Listas anteriores R'!E169</f>
        <v>#DIV/0!</v>
      </c>
      <c r="H173" s="849" t="str">
        <f>IFERROR((D173-'L41.old'!AV167)/D173,"")</f>
        <v/>
      </c>
      <c r="I173" s="849" t="str">
        <f>IFERROR((D173-'L40.old'!#REF!)/D173,"")</f>
        <v/>
      </c>
      <c r="J173" s="849" t="str">
        <f>IF(IFERROR((E173-Competencias!E173)/E173,"")=100%,"",IFERROR((E173-Competencias!E173)/E173,""))</f>
        <v/>
      </c>
      <c r="K173" s="842" t="str">
        <f>IF(IFERROR((E173-Competencias!F173)/E173,"")=100%,"",IFERROR((E173-Competencias!F173)/E173,""))</f>
        <v/>
      </c>
      <c r="L173" s="842" t="str">
        <f>IF(IFERROR((E173-Competencias!G173)/E173,"")=100%,"",IFERROR((E173-Competencias!G173)/E173,""))</f>
        <v/>
      </c>
      <c r="M173" s="850" t="str">
        <f>IF(IFERROR((E173-Competencias!H173)/E173,"")=100%,"",IFERROR((E173-Competencias!H173)/E173,""))</f>
        <v/>
      </c>
      <c r="N173" s="851" t="str">
        <f>IF(IFERROR((E173-Competencias!I173)/E173,"")=100%,"",IFERROR((E173-Competencias!I173)/E173,""))</f>
        <v/>
      </c>
      <c r="O173" s="814"/>
      <c r="P173" s="877">
        <v>4713</v>
      </c>
      <c r="Q173" s="809" t="s">
        <v>429</v>
      </c>
      <c r="R173" s="156"/>
      <c r="S173" s="100"/>
      <c r="T173" s="699"/>
      <c r="U173" s="699"/>
      <c r="V173" s="804"/>
      <c r="W173" s="462"/>
      <c r="X173" s="460" t="str">
        <f>IF(IFERROR((S173-Competencias!J173)/S173,"")=100%,"",IFERROR((S173-Competencias!J173)/S173,""))</f>
        <v/>
      </c>
      <c r="Y173" s="460" t="str">
        <f>IF(IFERROR((S173-Competencias!K173)/S173,"")=100%,"",IFERROR((S173-Competencias!K173)/S173,""))</f>
        <v/>
      </c>
      <c r="Z173" s="460" t="str">
        <f>IF(IFERROR((S173-Competencias!L173)/S173,"")=100%,"",IFERROR((S173-Competencias!L173)/S173,""))</f>
        <v/>
      </c>
      <c r="AA173" s="460" t="str">
        <f>IF(IFERROR((S173-Competencias!M173)/S173,"")=100%,"",IFERROR((S173-Competencias!M173)/S173,""))</f>
        <v/>
      </c>
      <c r="AB173" s="460" t="str">
        <f>IF(IFERROR((S173-Competencias!N173)/S173,"")=100%,"",IFERROR((S173-Competencias!N173)/S173,""))</f>
        <v/>
      </c>
      <c r="AC173" s="460" t="str">
        <f>IF(IFERROR((S173-Competencias!O173)/S173,"")=100%,"",IFERROR((S173-Competencias!O173)/S173,""))</f>
        <v/>
      </c>
      <c r="AD173" s="460" t="str">
        <f>IF(IFERROR((S173-Competencias!P173)/S173,"")=100%,"",IFERROR((S173-Competencias!P173)/S173,""))</f>
        <v/>
      </c>
      <c r="AE173" s="460" t="str">
        <f>IF(IFERROR((S173-Competencias!Q173)/S173,"")=100%,"",IFERROR((S173-Competencias!Q173)/S173,""))</f>
        <v/>
      </c>
      <c r="AF173" s="460" t="str">
        <f>IF(IFERROR((S173-Competencias!R173)/S173,"")=100%,"",IFERROR((S173-Competencias!R173)/S173,""))</f>
        <v/>
      </c>
      <c r="AG173" s="460" t="str">
        <f>IF(IFERROR((S173-Competencias!S173)/S173,"")=100%,"",IFERROR((S173-Competencias!S173)/S173,""))</f>
        <v/>
      </c>
      <c r="AH173" s="721" t="str">
        <f>IF(IFERROR((S173-Competencias!T173)/S173,"")=100%,"",IFERROR((S173-Competencias!T173)/S173,""))</f>
        <v/>
      </c>
      <c r="AJ173" s="906">
        <v>4713</v>
      </c>
      <c r="AK173" s="2" t="s">
        <v>429</v>
      </c>
      <c r="AL173" s="913"/>
      <c r="AM173" s="462" t="str">
        <f>IF(AL173=0,"",(AL173-'Listas anteriores May.'!R168)/AL173)</f>
        <v/>
      </c>
      <c r="AN173" s="1166" t="str">
        <f>IF(AL173=0,"",IF(ISERROR('L41.old'!AV167),"",(AL173-'L41.old'!AV167)/AL173))</f>
        <v/>
      </c>
      <c r="AO173" s="1164" t="str">
        <f>IF(AL173=0,"",IF(ISERROR('L40.old'!#REF!),"",(AL173-'L40.old'!#REF!)/AL173))</f>
        <v/>
      </c>
      <c r="AP173" s="1168"/>
      <c r="AQ173" s="460" t="str">
        <f>IF(IFERROR((AL173-Competencias!U173)/AL173,"")=100%,"",IFERROR((AL173-Competencias!U173)/AL173,""))</f>
        <v/>
      </c>
      <c r="AR173" s="721" t="str">
        <f>IF(IFERROR((AL173-Competencias!V173)/AL173,"")=100%,"",IFERROR((AL173-Competencias!V173)/AL173,""))</f>
        <v/>
      </c>
      <c r="AV173" s="1351"/>
      <c r="AW173" s="1351"/>
      <c r="AX173" s="1353"/>
      <c r="AY173" s="836"/>
    </row>
    <row r="174" spans="1:51" x14ac:dyDescent="0.25">
      <c r="A174" s="852" t="s">
        <v>436</v>
      </c>
      <c r="B174" s="276">
        <v>1225</v>
      </c>
      <c r="C174" s="1364" t="s">
        <v>598</v>
      </c>
      <c r="D174" s="871">
        <f t="shared" si="19"/>
        <v>16520.661157024795</v>
      </c>
      <c r="E174" s="168">
        <v>19990</v>
      </c>
      <c r="G174" s="1248" t="e">
        <f>(E174-'Listas anteriores R'!E170)/'Listas anteriores R'!E170</f>
        <v>#DIV/0!</v>
      </c>
      <c r="H174" s="849" t="str">
        <f>IFERROR((D174-'L41.old'!AV168)/D174,"")</f>
        <v/>
      </c>
      <c r="I174" s="849" t="str">
        <f>IFERROR((D174-'L40.old'!#REF!)/D174,"")</f>
        <v/>
      </c>
      <c r="J174" s="849" t="str">
        <f>IF(IFERROR((E174-Competencias!E174)/E174,"")=100%,"",IFERROR((E174-Competencias!E174)/E174,""))</f>
        <v/>
      </c>
      <c r="K174" s="842" t="str">
        <f>IF(IFERROR((E174-Competencias!F174)/E174,"")=100%,"",IFERROR((E174-Competencias!F174)/E174,""))</f>
        <v/>
      </c>
      <c r="L174" s="842" t="str">
        <f>IF(IFERROR((E174-Competencias!G174)/E174,"")=100%,"",IFERROR((E174-Competencias!G174)/E174,""))</f>
        <v/>
      </c>
      <c r="M174" s="850" t="str">
        <f>IF(IFERROR((E174-Competencias!H174)/E174,"")=100%,"",IFERROR((E174-Competencias!H174)/E174,""))</f>
        <v/>
      </c>
      <c r="N174" s="851" t="str">
        <f>IF(IFERROR((E174-Competencias!I174)/E174,"")=100%,"",IFERROR((E174-Competencias!I174)/E174,""))</f>
        <v/>
      </c>
      <c r="O174" s="814"/>
      <c r="P174" s="877">
        <v>4687</v>
      </c>
      <c r="Q174" s="809" t="s">
        <v>430</v>
      </c>
      <c r="R174" s="156"/>
      <c r="S174" s="100"/>
      <c r="T174" s="699"/>
      <c r="U174" s="699"/>
      <c r="V174" s="804"/>
      <c r="W174" s="462"/>
      <c r="X174" s="460" t="str">
        <f>IF(IFERROR((S174-Competencias!J174)/S174,"")=100%,"",IFERROR((S174-Competencias!J174)/S174,""))</f>
        <v/>
      </c>
      <c r="Y174" s="460" t="str">
        <f>IF(IFERROR((S174-Competencias!K174)/S174,"")=100%,"",IFERROR((S174-Competencias!K174)/S174,""))</f>
        <v/>
      </c>
      <c r="Z174" s="460" t="str">
        <f>IF(IFERROR((S174-Competencias!L174)/S174,"")=100%,"",IFERROR((S174-Competencias!L174)/S174,""))</f>
        <v/>
      </c>
      <c r="AA174" s="460" t="str">
        <f>IF(IFERROR((S174-Competencias!M174)/S174,"")=100%,"",IFERROR((S174-Competencias!M174)/S174,""))</f>
        <v/>
      </c>
      <c r="AB174" s="460" t="str">
        <f>IF(IFERROR((S174-Competencias!N174)/S174,"")=100%,"",IFERROR((S174-Competencias!N174)/S174,""))</f>
        <v/>
      </c>
      <c r="AC174" s="460" t="str">
        <f>IF(IFERROR((S174-Competencias!O174)/S174,"")=100%,"",IFERROR((S174-Competencias!O174)/S174,""))</f>
        <v/>
      </c>
      <c r="AD174" s="460" t="str">
        <f>IF(IFERROR((S174-Competencias!P174)/S174,"")=100%,"",IFERROR((S174-Competencias!P174)/S174,""))</f>
        <v/>
      </c>
      <c r="AE174" s="460" t="str">
        <f>IF(IFERROR((S174-Competencias!Q174)/S174,"")=100%,"",IFERROR((S174-Competencias!Q174)/S174,""))</f>
        <v/>
      </c>
      <c r="AF174" s="460" t="str">
        <f>IF(IFERROR((S174-Competencias!R174)/S174,"")=100%,"",IFERROR((S174-Competencias!R174)/S174,""))</f>
        <v/>
      </c>
      <c r="AG174" s="460" t="str">
        <f>IF(IFERROR((S174-Competencias!S174)/S174,"")=100%,"",IFERROR((S174-Competencias!S174)/S174,""))</f>
        <v/>
      </c>
      <c r="AH174" s="721" t="str">
        <f>IF(IFERROR((S174-Competencias!T174)/S174,"")=100%,"",IFERROR((S174-Competencias!T174)/S174,""))</f>
        <v/>
      </c>
      <c r="AJ174" s="906">
        <v>4687</v>
      </c>
      <c r="AK174" s="2" t="s">
        <v>430</v>
      </c>
      <c r="AL174" s="913"/>
      <c r="AM174" s="462" t="str">
        <f>IF(AL174=0,"",(AL174-'Listas anteriores May.'!R169)/AL174)</f>
        <v/>
      </c>
      <c r="AN174" s="1166" t="str">
        <f>IF(AL174=0,"",IF(ISERROR('L41.old'!AV168),"",(AL174-'L41.old'!AV168)/AL174))</f>
        <v/>
      </c>
      <c r="AO174" s="1164" t="str">
        <f>IF(AL174=0,"",IF(ISERROR('L40.old'!#REF!),"",(AL174-'L40.old'!#REF!)/AL174))</f>
        <v/>
      </c>
      <c r="AP174" s="1168"/>
      <c r="AQ174" s="460" t="str">
        <f>IF(IFERROR((AL174-Competencias!U174)/AL174,"")=100%,"",IFERROR((AL174-Competencias!U174)/AL174,""))</f>
        <v/>
      </c>
      <c r="AR174" s="721" t="str">
        <f>IF(IFERROR((AL174-Competencias!V174)/AL174,"")=100%,"",IFERROR((AL174-Competencias!V174)/AL174,""))</f>
        <v/>
      </c>
      <c r="AV174" s="1351"/>
      <c r="AW174" s="1351"/>
      <c r="AX174" s="1353"/>
      <c r="AY174" s="836"/>
    </row>
    <row r="175" spans="1:51" x14ac:dyDescent="0.25">
      <c r="A175" s="852" t="s">
        <v>436</v>
      </c>
      <c r="B175" s="276">
        <v>1355</v>
      </c>
      <c r="C175" s="1364" t="s">
        <v>597</v>
      </c>
      <c r="D175" s="871">
        <f t="shared" si="19"/>
        <v>23545.454545454548</v>
      </c>
      <c r="E175" s="168">
        <v>28490</v>
      </c>
      <c r="G175" s="1248" t="e">
        <f>(E175-'Listas anteriores R'!E171)/'Listas anteriores R'!E171</f>
        <v>#DIV/0!</v>
      </c>
      <c r="H175" s="849" t="str">
        <f>IFERROR((D175-'L41.old'!AV169)/D175,"")</f>
        <v/>
      </c>
      <c r="I175" s="849" t="str">
        <f>IFERROR((D175-'L40.old'!#REF!)/D175,"")</f>
        <v/>
      </c>
      <c r="J175" s="849" t="str">
        <f>IF(IFERROR((E175-Competencias!E175)/E175,"")=100%,"",IFERROR((E175-Competencias!E175)/E175,""))</f>
        <v/>
      </c>
      <c r="K175" s="842" t="str">
        <f>IF(IFERROR((E175-Competencias!F175)/E175,"")=100%,"",IFERROR((E175-Competencias!F175)/E175,""))</f>
        <v/>
      </c>
      <c r="L175" s="842" t="str">
        <f>IF(IFERROR((E175-Competencias!G175)/E175,"")=100%,"",IFERROR((E175-Competencias!G175)/E175,""))</f>
        <v/>
      </c>
      <c r="M175" s="850" t="str">
        <f>IF(IFERROR((E175-Competencias!H175)/E175,"")=100%,"",IFERROR((E175-Competencias!H175)/E175,""))</f>
        <v/>
      </c>
      <c r="N175" s="851" t="str">
        <f>IF(IFERROR((E175-Competencias!I175)/E175,"")=100%,"",IFERROR((E175-Competencias!I175)/E175,""))</f>
        <v/>
      </c>
      <c r="O175" s="814"/>
      <c r="P175" s="875">
        <v>4704</v>
      </c>
      <c r="Q175" s="809" t="s">
        <v>431</v>
      </c>
      <c r="R175" s="156"/>
      <c r="S175" s="100"/>
      <c r="T175" s="699"/>
      <c r="U175" s="699"/>
      <c r="V175" s="804"/>
      <c r="W175" s="462"/>
      <c r="X175" s="460" t="str">
        <f>IF(IFERROR((S175-Competencias!J175)/S175,"")=100%,"",IFERROR((S175-Competencias!J175)/S175,""))</f>
        <v/>
      </c>
      <c r="Y175" s="460" t="str">
        <f>IF(IFERROR((S175-Competencias!K175)/S175,"")=100%,"",IFERROR((S175-Competencias!K175)/S175,""))</f>
        <v/>
      </c>
      <c r="Z175" s="460" t="str">
        <f>IF(IFERROR((S175-Competencias!L175)/S175,"")=100%,"",IFERROR((S175-Competencias!L175)/S175,""))</f>
        <v/>
      </c>
      <c r="AA175" s="460" t="str">
        <f>IF(IFERROR((S175-Competencias!M175)/S175,"")=100%,"",IFERROR((S175-Competencias!M175)/S175,""))</f>
        <v/>
      </c>
      <c r="AB175" s="460" t="str">
        <f>IF(IFERROR((S175-Competencias!N175)/S175,"")=100%,"",IFERROR((S175-Competencias!N175)/S175,""))</f>
        <v/>
      </c>
      <c r="AC175" s="460" t="str">
        <f>IF(IFERROR((S175-Competencias!O175)/S175,"")=100%,"",IFERROR((S175-Competencias!O175)/S175,""))</f>
        <v/>
      </c>
      <c r="AD175" s="460" t="str">
        <f>IF(IFERROR((S175-Competencias!P175)/S175,"")=100%,"",IFERROR((S175-Competencias!P175)/S175,""))</f>
        <v/>
      </c>
      <c r="AE175" s="460" t="str">
        <f>IF(IFERROR((S175-Competencias!Q175)/S175,"")=100%,"",IFERROR((S175-Competencias!Q175)/S175,""))</f>
        <v/>
      </c>
      <c r="AF175" s="460" t="str">
        <f>IF(IFERROR((S175-Competencias!R175)/S175,"")=100%,"",IFERROR((S175-Competencias!R175)/S175,""))</f>
        <v/>
      </c>
      <c r="AG175" s="460" t="str">
        <f>IF(IFERROR((S175-Competencias!S175)/S175,"")=100%,"",IFERROR((S175-Competencias!S175)/S175,""))</f>
        <v/>
      </c>
      <c r="AH175" s="721" t="str">
        <f>IF(IFERROR((S175-Competencias!T175)/S175,"")=100%,"",IFERROR((S175-Competencias!T175)/S175,""))</f>
        <v/>
      </c>
      <c r="AJ175" s="907">
        <v>4704</v>
      </c>
      <c r="AK175" s="2" t="s">
        <v>431</v>
      </c>
      <c r="AL175" s="913"/>
      <c r="AM175" s="462" t="str">
        <f>IF(AL175=0,"",(AL175-'Listas anteriores May.'!R170)/AL175)</f>
        <v/>
      </c>
      <c r="AN175" s="1166" t="str">
        <f>IF(AL175=0,"",IF(ISERROR('L41.old'!AV169),"",(AL175-'L41.old'!AV169)/AL175))</f>
        <v/>
      </c>
      <c r="AO175" s="1164" t="str">
        <f>IF(AL175=0,"",IF(ISERROR('L40.old'!#REF!),"",(AL175-'L40.old'!#REF!)/AL175))</f>
        <v/>
      </c>
      <c r="AP175" s="1168"/>
      <c r="AQ175" s="460" t="str">
        <f>IF(IFERROR((AL175-Competencias!U175)/AL175,"")=100%,"",IFERROR((AL175-Competencias!U175)/AL175,""))</f>
        <v/>
      </c>
      <c r="AR175" s="721" t="str">
        <f>IF(IFERROR((AL175-Competencias!V175)/AL175,"")=100%,"",IFERROR((AL175-Competencias!V175)/AL175,""))</f>
        <v/>
      </c>
      <c r="AV175" s="1351"/>
      <c r="AW175" s="1351"/>
      <c r="AX175" s="1353"/>
      <c r="AY175" s="836"/>
    </row>
    <row r="176" spans="1:51" x14ac:dyDescent="0.25">
      <c r="A176" s="852" t="s">
        <v>436</v>
      </c>
      <c r="B176" s="276"/>
      <c r="C176" s="809" t="s">
        <v>596</v>
      </c>
      <c r="D176" s="871">
        <f t="shared" si="19"/>
        <v>2140.495867768595</v>
      </c>
      <c r="E176" s="168">
        <v>2590</v>
      </c>
      <c r="G176" s="1248" t="e">
        <f>(E176-'Listas anteriores R'!E172)/'Listas anteriores R'!E172</f>
        <v>#DIV/0!</v>
      </c>
      <c r="H176" s="849" t="str">
        <f>IFERROR((D176-'L41.old'!AV170)/D176,"")</f>
        <v/>
      </c>
      <c r="I176" s="849" t="str">
        <f>IFERROR((D176-'L40.old'!#REF!)/D176,"")</f>
        <v/>
      </c>
      <c r="J176" s="849" t="str">
        <f>IF(IFERROR((E176-Competencias!E176)/E176,"")=100%,"",IFERROR((E176-Competencias!E176)/E176,""))</f>
        <v/>
      </c>
      <c r="K176" s="842" t="str">
        <f>IF(IFERROR((E176-Competencias!F176)/E176,"")=100%,"",IFERROR((E176-Competencias!F176)/E176,""))</f>
        <v/>
      </c>
      <c r="L176" s="842" t="str">
        <f>IF(IFERROR((E176-Competencias!G176)/E176,"")=100%,"",IFERROR((E176-Competencias!G176)/E176,""))</f>
        <v/>
      </c>
      <c r="M176" s="850" t="str">
        <f>IF(IFERROR((E176-Competencias!H176)/E176,"")=100%,"",IFERROR((E176-Competencias!H176)/E176,""))</f>
        <v/>
      </c>
      <c r="N176" s="851" t="str">
        <f>IF(IFERROR((E176-Competencias!I176)/E176,"")=100%,"",IFERROR((E176-Competencias!I176)/E176,""))</f>
        <v/>
      </c>
      <c r="O176" s="814"/>
      <c r="P176" s="877">
        <v>2230</v>
      </c>
      <c r="Q176" s="809" t="s">
        <v>432</v>
      </c>
      <c r="R176" s="156"/>
      <c r="S176" s="100"/>
      <c r="T176" s="699"/>
      <c r="U176" s="699"/>
      <c r="V176" s="804"/>
      <c r="W176" s="462"/>
      <c r="X176" s="460" t="str">
        <f>IF(IFERROR((S176-Competencias!J176)/S176,"")=100%,"",IFERROR((S176-Competencias!J176)/S176,""))</f>
        <v/>
      </c>
      <c r="Y176" s="460" t="str">
        <f>IF(IFERROR((S176-Competencias!K176)/S176,"")=100%,"",IFERROR((S176-Competencias!K176)/S176,""))</f>
        <v/>
      </c>
      <c r="Z176" s="460" t="str">
        <f>IF(IFERROR((S176-Competencias!L176)/S176,"")=100%,"",IFERROR((S176-Competencias!L176)/S176,""))</f>
        <v/>
      </c>
      <c r="AA176" s="460" t="str">
        <f>IF(IFERROR((S176-Competencias!M176)/S176,"")=100%,"",IFERROR((S176-Competencias!M176)/S176,""))</f>
        <v/>
      </c>
      <c r="AB176" s="460" t="str">
        <f>IF(IFERROR((S176-Competencias!N176)/S176,"")=100%,"",IFERROR((S176-Competencias!N176)/S176,""))</f>
        <v/>
      </c>
      <c r="AC176" s="460" t="str">
        <f>IF(IFERROR((S176-Competencias!O176)/S176,"")=100%,"",IFERROR((S176-Competencias!O176)/S176,""))</f>
        <v/>
      </c>
      <c r="AD176" s="460" t="str">
        <f>IF(IFERROR((S176-Competencias!P176)/S176,"")=100%,"",IFERROR((S176-Competencias!P176)/S176,""))</f>
        <v/>
      </c>
      <c r="AE176" s="460" t="str">
        <f>IF(IFERROR((S176-Competencias!Q176)/S176,"")=100%,"",IFERROR((S176-Competencias!Q176)/S176,""))</f>
        <v/>
      </c>
      <c r="AF176" s="460" t="str">
        <f>IF(IFERROR((S176-Competencias!R176)/S176,"")=100%,"",IFERROR((S176-Competencias!R176)/S176,""))</f>
        <v/>
      </c>
      <c r="AG176" s="460" t="str">
        <f>IF(IFERROR((S176-Competencias!S176)/S176,"")=100%,"",IFERROR((S176-Competencias!S176)/S176,""))</f>
        <v/>
      </c>
      <c r="AH176" s="721" t="str">
        <f>IF(IFERROR((S176-Competencias!T176)/S176,"")=100%,"",IFERROR((S176-Competencias!T176)/S176,""))</f>
        <v/>
      </c>
      <c r="AJ176" s="906">
        <v>2230</v>
      </c>
      <c r="AK176" s="2" t="s">
        <v>432</v>
      </c>
      <c r="AL176" s="913"/>
      <c r="AM176" s="462" t="str">
        <f>IF(AL176=0,"",(AL176-'Listas anteriores May.'!R171)/AL176)</f>
        <v/>
      </c>
      <c r="AN176" s="1166" t="str">
        <f>IF(AL176=0,"",IF(ISERROR('L41.old'!AV170),"",(AL176-'L41.old'!AV170)/AL176))</f>
        <v/>
      </c>
      <c r="AO176" s="1164" t="str">
        <f>IF(AL176=0,"",IF(ISERROR('L40.old'!#REF!),"",(AL176-'L40.old'!#REF!)/AL176))</f>
        <v/>
      </c>
      <c r="AP176" s="1168"/>
      <c r="AQ176" s="460" t="str">
        <f>IF(IFERROR((AL176-Competencias!U176)/AL176,"")=100%,"",IFERROR((AL176-Competencias!U176)/AL176,""))</f>
        <v/>
      </c>
      <c r="AR176" s="721" t="str">
        <f>IF(IFERROR((AL176-Competencias!V176)/AL176,"")=100%,"",IFERROR((AL176-Competencias!V176)/AL176,""))</f>
        <v/>
      </c>
      <c r="AV176" s="1351"/>
      <c r="AW176" s="1351"/>
      <c r="AX176" s="1353"/>
      <c r="AY176" s="836"/>
    </row>
    <row r="177" spans="1:51" x14ac:dyDescent="0.25">
      <c r="A177" s="852" t="s">
        <v>436</v>
      </c>
      <c r="B177" s="276"/>
      <c r="C177" s="809" t="s">
        <v>433</v>
      </c>
      <c r="D177" s="871">
        <f t="shared" si="19"/>
        <v>3297.5206611570247</v>
      </c>
      <c r="E177" s="168">
        <v>3990</v>
      </c>
      <c r="G177" s="1248" t="e">
        <f>(E177-'Listas anteriores R'!E173)/'Listas anteriores R'!E173</f>
        <v>#DIV/0!</v>
      </c>
      <c r="H177" s="849" t="str">
        <f>IFERROR((D177-'L41.old'!AV171)/D177,"")</f>
        <v/>
      </c>
      <c r="I177" s="849" t="str">
        <f>IFERROR((D177-'L40.old'!#REF!)/D177,"")</f>
        <v/>
      </c>
      <c r="J177" s="849">
        <f>IF(IFERROR((E177-Competencias!E177)/E177,"")=100%,"",IFERROR((E177-Competencias!E177)/E177,""))</f>
        <v>-0.17418546365914786</v>
      </c>
      <c r="K177" s="842" t="str">
        <f>IF(IFERROR((E177-Competencias!F177)/E177,"")=100%,"",IFERROR((E177-Competencias!F177)/E177,""))</f>
        <v/>
      </c>
      <c r="L177" s="842" t="str">
        <f>IF(IFERROR((E177-Competencias!G177)/E177,"")=100%,"",IFERROR((E177-Competencias!G177)/E177,""))</f>
        <v/>
      </c>
      <c r="M177" s="850" t="str">
        <f>IF(IFERROR((E177-Competencias!H177)/E177,"")=100%,"",IFERROR((E177-Competencias!H177)/E177,""))</f>
        <v/>
      </c>
      <c r="N177" s="851" t="str">
        <f>IF(IFERROR((E177-Competencias!I177)/E177,"")=100%,"",IFERROR((E177-Competencias!I177)/E177,""))</f>
        <v/>
      </c>
      <c r="O177" s="814"/>
      <c r="P177" s="877">
        <v>3720</v>
      </c>
      <c r="Q177" s="809" t="s">
        <v>433</v>
      </c>
      <c r="R177" s="156"/>
      <c r="S177" s="100"/>
      <c r="T177" s="699"/>
      <c r="U177" s="699"/>
      <c r="V177" s="804"/>
      <c r="W177" s="462"/>
      <c r="X177" s="460" t="str">
        <f>IF(IFERROR((S177-Competencias!J177)/S177,"")=100%,"",IFERROR((S177-Competencias!J177)/S177,""))</f>
        <v/>
      </c>
      <c r="Y177" s="460" t="str">
        <f>IF(IFERROR((S177-Competencias!K177)/S177,"")=100%,"",IFERROR((S177-Competencias!K177)/S177,""))</f>
        <v/>
      </c>
      <c r="Z177" s="460" t="str">
        <f>IF(IFERROR((S177-Competencias!L177)/S177,"")=100%,"",IFERROR((S177-Competencias!L177)/S177,""))</f>
        <v/>
      </c>
      <c r="AA177" s="460" t="str">
        <f>IF(IFERROR((S177-Competencias!M177)/S177,"")=100%,"",IFERROR((S177-Competencias!M177)/S177,""))</f>
        <v/>
      </c>
      <c r="AB177" s="460" t="str">
        <f>IF(IFERROR((S177-Competencias!N177)/S177,"")=100%,"",IFERROR((S177-Competencias!N177)/S177,""))</f>
        <v/>
      </c>
      <c r="AC177" s="460" t="str">
        <f>IF(IFERROR((S177-Competencias!O177)/S177,"")=100%,"",IFERROR((S177-Competencias!O177)/S177,""))</f>
        <v/>
      </c>
      <c r="AD177" s="460" t="str">
        <f>IF(IFERROR((S177-Competencias!P177)/S177,"")=100%,"",IFERROR((S177-Competencias!P177)/S177,""))</f>
        <v/>
      </c>
      <c r="AE177" s="460" t="str">
        <f>IF(IFERROR((S177-Competencias!Q177)/S177,"")=100%,"",IFERROR((S177-Competencias!Q177)/S177,""))</f>
        <v/>
      </c>
      <c r="AF177" s="460" t="str">
        <f>IF(IFERROR((S177-Competencias!R177)/S177,"")=100%,"",IFERROR((S177-Competencias!R177)/S177,""))</f>
        <v/>
      </c>
      <c r="AG177" s="460" t="str">
        <f>IF(IFERROR((S177-Competencias!S177)/S177,"")=100%,"",IFERROR((S177-Competencias!S177)/S177,""))</f>
        <v/>
      </c>
      <c r="AH177" s="721" t="str">
        <f>IF(IFERROR((S177-Competencias!T177)/S177,"")=100%,"",IFERROR((S177-Competencias!T177)/S177,""))</f>
        <v/>
      </c>
      <c r="AJ177" s="906">
        <v>3720</v>
      </c>
      <c r="AK177" s="2" t="s">
        <v>433</v>
      </c>
      <c r="AL177" s="913"/>
      <c r="AM177" s="462" t="str">
        <f>IF(AL177=0,"",(AL177-'Listas anteriores May.'!R172)/AL177)</f>
        <v/>
      </c>
      <c r="AN177" s="1166" t="str">
        <f>IF(AL177=0,"",IF(ISERROR('L41.old'!AV171),"",(AL177-'L41.old'!AV171)/AL177))</f>
        <v/>
      </c>
      <c r="AO177" s="1164" t="str">
        <f>IF(AL177=0,"",IF(ISERROR('L40.old'!#REF!),"",(AL177-'L40.old'!#REF!)/AL177))</f>
        <v/>
      </c>
      <c r="AP177" s="1168"/>
      <c r="AQ177" s="460" t="str">
        <f>IF(IFERROR((AL177-Competencias!U177)/AL177,"")=100%,"",IFERROR((AL177-Competencias!U177)/AL177,""))</f>
        <v/>
      </c>
      <c r="AR177" s="721" t="str">
        <f>IF(IFERROR((AL177-Competencias!V177)/AL177,"")=100%,"",IFERROR((AL177-Competencias!V177)/AL177,""))</f>
        <v/>
      </c>
      <c r="AV177" s="1351"/>
      <c r="AW177" s="1351"/>
      <c r="AX177" s="1353"/>
      <c r="AY177" s="836"/>
    </row>
    <row r="178" spans="1:51" ht="15.75" thickBot="1" x14ac:dyDescent="0.3">
      <c r="A178" s="853" t="s">
        <v>436</v>
      </c>
      <c r="B178" s="277"/>
      <c r="C178" s="811" t="s">
        <v>437</v>
      </c>
      <c r="D178" s="938">
        <f t="shared" si="19"/>
        <v>7925.6198347107438</v>
      </c>
      <c r="E178" s="198">
        <v>9590</v>
      </c>
      <c r="G178" s="1248" t="e">
        <f>(E178-'Listas anteriores R'!E174)/'Listas anteriores R'!E174</f>
        <v>#DIV/0!</v>
      </c>
      <c r="H178" s="849" t="str">
        <f>IFERROR((D178-'L41.old'!AV172)/D178,"")</f>
        <v/>
      </c>
      <c r="I178" s="849" t="str">
        <f>IFERROR((D178-'L40.old'!#REF!)/D178,"")</f>
        <v/>
      </c>
      <c r="J178" s="849" t="str">
        <f>IF(IFERROR((E178-Competencias!E178)/E178,"")=100%,"",IFERROR((E178-Competencias!E178)/E178,""))</f>
        <v/>
      </c>
      <c r="K178" s="842" t="str">
        <f>IF(IFERROR((E178-Competencias!F178)/E178,"")=100%,"",IFERROR((E178-Competencias!F178)/E178,""))</f>
        <v/>
      </c>
      <c r="L178" s="842" t="str">
        <f>IF(IFERROR((E178-Competencias!G178)/E178,"")=100%,"",IFERROR((E178-Competencias!G178)/E178,""))</f>
        <v/>
      </c>
      <c r="M178" s="850" t="str">
        <f>IF(IFERROR((E178-Competencias!H178)/E178,"")=100%,"",IFERROR((E178-Competencias!H178)/E178,""))</f>
        <v/>
      </c>
      <c r="N178" s="851" t="str">
        <f>IF(IFERROR((E178-Competencias!I178)/E178,"")=100%,"",IFERROR((E178-Competencias!I178)/E178,""))</f>
        <v/>
      </c>
      <c r="O178" s="814"/>
      <c r="P178" s="878">
        <v>2499</v>
      </c>
      <c r="Q178" s="811" t="s">
        <v>437</v>
      </c>
      <c r="R178" s="517"/>
      <c r="S178" s="103"/>
      <c r="T178" s="699"/>
      <c r="U178" s="699"/>
      <c r="V178" s="804"/>
      <c r="W178" s="462"/>
      <c r="X178" s="460" t="str">
        <f>IF(IFERROR((S178-Competencias!J178)/S178,"")=100%,"",IFERROR((S178-Competencias!J178)/S178,""))</f>
        <v/>
      </c>
      <c r="Y178" s="460" t="str">
        <f>IF(IFERROR((S178-Competencias!K178)/S178,"")=100%,"",IFERROR((S178-Competencias!K178)/S178,""))</f>
        <v/>
      </c>
      <c r="Z178" s="460" t="str">
        <f>IF(IFERROR((S178-Competencias!L178)/S178,"")=100%,"",IFERROR((S178-Competencias!L178)/S178,""))</f>
        <v/>
      </c>
      <c r="AA178" s="460" t="str">
        <f>IF(IFERROR((S178-Competencias!M178)/S178,"")=100%,"",IFERROR((S178-Competencias!M178)/S178,""))</f>
        <v/>
      </c>
      <c r="AB178" s="460" t="str">
        <f>IF(IFERROR((S178-Competencias!N178)/S178,"")=100%,"",IFERROR((S178-Competencias!N178)/S178,""))</f>
        <v/>
      </c>
      <c r="AC178" s="460" t="str">
        <f>IF(IFERROR((S178-Competencias!O178)/S178,"")=100%,"",IFERROR((S178-Competencias!O178)/S178,""))</f>
        <v/>
      </c>
      <c r="AD178" s="460" t="str">
        <f>IF(IFERROR((S178-Competencias!P178)/S178,"")=100%,"",IFERROR((S178-Competencias!P178)/S178,""))</f>
        <v/>
      </c>
      <c r="AE178" s="460" t="str">
        <f>IF(IFERROR((S178-Competencias!Q178)/S178,"")=100%,"",IFERROR((S178-Competencias!Q178)/S178,""))</f>
        <v/>
      </c>
      <c r="AF178" s="460" t="str">
        <f>IF(IFERROR((S178-Competencias!R178)/S178,"")=100%,"",IFERROR((S178-Competencias!R178)/S178,""))</f>
        <v/>
      </c>
      <c r="AG178" s="460" t="str">
        <f>IF(IFERROR((S178-Competencias!S178)/S178,"")=100%,"",IFERROR((S178-Competencias!S178)/S178,""))</f>
        <v/>
      </c>
      <c r="AH178" s="721" t="str">
        <f>IF(IFERROR((S178-Competencias!T178)/S178,"")=100%,"",IFERROR((S178-Competencias!T178)/S178,""))</f>
        <v/>
      </c>
      <c r="AJ178" s="908">
        <v>2499</v>
      </c>
      <c r="AK178" s="34" t="s">
        <v>434</v>
      </c>
      <c r="AL178" s="914"/>
      <c r="AM178" s="1425" t="str">
        <f>IF(AL178=0,"",(AL178-'Listas anteriores May.'!R173)/AL178)</f>
        <v/>
      </c>
      <c r="AN178" s="1434" t="str">
        <f>IF(AL178=0,"",IF(ISERROR('L41.old'!AV172),"",(AL178-'L41.old'!AV172)/AL178))</f>
        <v/>
      </c>
      <c r="AO178" s="831" t="str">
        <f>IF(AL178=0,"",IF(ISERROR('L40.old'!#REF!),"",(AL178-'L40.old'!#REF!)/AL178))</f>
        <v/>
      </c>
      <c r="AP178" s="1169"/>
      <c r="AQ178" s="1435" t="str">
        <f>IF(IFERROR((AL178-Competencias!U178)/AL178,"")=100%,"",IFERROR((AL178-Competencias!U178)/AL178,""))</f>
        <v/>
      </c>
      <c r="AR178" s="771" t="str">
        <f>IF(IFERROR((AL178-Competencias!V178)/AL178,"")=100%,"",IFERROR((AL178-Competencias!V178)/AL178,""))</f>
        <v/>
      </c>
      <c r="AV178" s="1351"/>
      <c r="AW178" s="1351"/>
      <c r="AX178" s="1353"/>
      <c r="AY178" s="836"/>
    </row>
    <row r="179" spans="1:51" x14ac:dyDescent="0.25">
      <c r="A179" s="1487" t="s">
        <v>86</v>
      </c>
      <c r="B179" s="281">
        <v>612</v>
      </c>
      <c r="C179" s="869" t="s">
        <v>88</v>
      </c>
      <c r="D179" s="934">
        <f>E179/1.21</f>
        <v>123.96694214876034</v>
      </c>
      <c r="E179" s="1161">
        <v>150</v>
      </c>
      <c r="F179" s="966"/>
      <c r="G179" s="1248" t="e">
        <f>(E179-'Listas anteriores R'!E175)/'Listas anteriores R'!E175</f>
        <v>#DIV/0!</v>
      </c>
      <c r="H179" s="849"/>
      <c r="I179" s="849" t="str">
        <f>IFERROR((D179-'L40.old'!#REF!)/D179,"")</f>
        <v/>
      </c>
      <c r="J179" s="849" t="str">
        <f>IF(IFERROR((E179-Competencias!E179)/E179,"")=100%,"",IFERROR((E179-Competencias!E179)/E179,""))</f>
        <v/>
      </c>
      <c r="K179" s="842" t="str">
        <f>IF(IFERROR((E179-Competencias!F179)/E179,"")=100%,"",IFERROR((E179-Competencias!F179)/E179,""))</f>
        <v/>
      </c>
      <c r="L179" s="842" t="str">
        <f>IF(IFERROR((E179-Competencias!G179)/E179,"")=100%,"",IFERROR((E179-Competencias!G179)/E179,""))</f>
        <v/>
      </c>
      <c r="M179" s="850" t="str">
        <f>IF(IFERROR((E179-Competencias!H179)/E179,"")=100%,"",IFERROR((E179-Competencias!H179)/E179,""))</f>
        <v/>
      </c>
      <c r="N179" s="851" t="str">
        <f>IF(IFERROR((E179-Competencias!I179)/E179,"")=100%,"",IFERROR((E179-Competencias!I179)/E179,""))</f>
        <v/>
      </c>
      <c r="O179" s="814"/>
      <c r="P179" s="882">
        <v>612</v>
      </c>
      <c r="Q179" s="861" t="s">
        <v>88</v>
      </c>
      <c r="R179" s="318">
        <f t="shared" ref="R179:R185" si="29">S179/1.21</f>
        <v>123.96694214876034</v>
      </c>
      <c r="S179" s="871">
        <f>E179</f>
        <v>150</v>
      </c>
      <c r="T179" s="1308"/>
      <c r="U179" s="1308"/>
      <c r="V179" s="804"/>
      <c r="W179" s="462" t="e">
        <f>(S179-'Listas anteriores CML'!E175)/'Listas anteriores CML'!E175</f>
        <v>#DIV/0!</v>
      </c>
      <c r="X179" s="460" t="str">
        <f>IF(IFERROR((S179-Competencias!J179)/S179,"")=100%,"",IFERROR((S179-Competencias!J179)/S179,""))</f>
        <v/>
      </c>
      <c r="Y179" s="460" t="str">
        <f>IF(IFERROR((S179-Competencias!K179)/S179,"")=100%,"",IFERROR((S179-Competencias!K179)/S179,""))</f>
        <v/>
      </c>
      <c r="Z179" s="460" t="str">
        <f>IF(IFERROR((S179-Competencias!L179)/S179,"")=100%,"",IFERROR((S179-Competencias!L179)/S179,""))</f>
        <v/>
      </c>
      <c r="AA179" s="460" t="str">
        <f>IF(IFERROR((S179-Competencias!M179)/S179,"")=100%,"",IFERROR((S179-Competencias!M179)/S179,""))</f>
        <v/>
      </c>
      <c r="AB179" s="460" t="str">
        <f>IF(IFERROR((S179-Competencias!N179)/S179,"")=100%,"",IFERROR((S179-Competencias!N179)/S179,""))</f>
        <v/>
      </c>
      <c r="AC179" s="460" t="str">
        <f>IF(IFERROR((S179-Competencias!O179)/S179,"")=100%,"",IFERROR((S179-Competencias!O179)/S179,""))</f>
        <v/>
      </c>
      <c r="AD179" s="460" t="str">
        <f>IF(IFERROR((S179-Competencias!P179)/S179,"")=100%,"",IFERROR((S179-Competencias!P179)/S179,""))</f>
        <v/>
      </c>
      <c r="AE179" s="460" t="str">
        <f>IF(IFERROR((S179-Competencias!Q179)/S179,"")=100%,"",IFERROR((S179-Competencias!Q179)/S179,""))</f>
        <v/>
      </c>
      <c r="AF179" s="460" t="str">
        <f>IF(IFERROR((S179-Competencias!R179)/S179,"")=100%,"",IFERROR((S179-Competencias!R179)/S179,""))</f>
        <v/>
      </c>
      <c r="AG179" s="460" t="str">
        <f>IF(IFERROR((S179-Competencias!S179)/S179,"")=100%,"",IFERROR((S179-Competencias!S179)/S179,""))</f>
        <v/>
      </c>
      <c r="AH179" s="721" t="str">
        <f>IF(IFERROR((S179-Competencias!T179)/S179,"")=100%,"",IFERROR((S179-Competencias!T179)/S179,""))</f>
        <v/>
      </c>
      <c r="AJ179" s="884">
        <v>612</v>
      </c>
      <c r="AK179" s="61"/>
      <c r="AL179" s="911"/>
      <c r="AM179" s="462" t="str">
        <f>IF(AL179=0,"",(AL179-'Listas anteriores May.'!R174)/AL179)</f>
        <v/>
      </c>
      <c r="AN179" s="1166" t="str">
        <f>IF(AL179=0,"",IF(ISERROR('L41.old'!AV173),"",(AL179-'L41.old'!AV173)/AL179))</f>
        <v/>
      </c>
      <c r="AO179" s="1164" t="str">
        <f>IF(AL179=0,"",IF(ISERROR('L40.old'!#REF!),"",(AL179-'L40.old'!#REF!)/AL179))</f>
        <v/>
      </c>
      <c r="AP179" s="1168"/>
      <c r="AQ179" s="460" t="str">
        <f>IF(IFERROR((AL179-Competencias!U179)/AL179,"")=100%,"",IFERROR((AL179-Competencias!U179)/AL179,""))</f>
        <v/>
      </c>
      <c r="AR179" s="460" t="str">
        <f>IF(IFERROR((AL179-Competencias!V179)/AL179,"")=100%,"",IFERROR((AL179-Competencias!V179)/AL179,""))</f>
        <v/>
      </c>
      <c r="AV179" s="1351"/>
      <c r="AW179" s="1351"/>
      <c r="AX179" s="1353"/>
      <c r="AY179" s="836"/>
    </row>
    <row r="180" spans="1:51" x14ac:dyDescent="0.25">
      <c r="A180" s="852" t="s">
        <v>86</v>
      </c>
      <c r="B180" s="281">
        <v>618</v>
      </c>
      <c r="C180" s="863" t="s">
        <v>90</v>
      </c>
      <c r="D180" s="871">
        <f>E180/1.21</f>
        <v>404.95867768595042</v>
      </c>
      <c r="E180" s="1132">
        <v>490</v>
      </c>
      <c r="G180" s="1248" t="e">
        <f>(E180-'Listas anteriores R'!E176)/'Listas anteriores R'!E176</f>
        <v>#DIV/0!</v>
      </c>
      <c r="H180" s="849" t="str">
        <f>IFERROR((D180-'L41.old'!AV174)/D180,"")</f>
        <v/>
      </c>
      <c r="I180" s="849" t="str">
        <f>IFERROR((D180-'L40.old'!#REF!)/D180,"")</f>
        <v/>
      </c>
      <c r="J180" s="849" t="str">
        <f>IF(IFERROR((E180-Competencias!E180)/E180,"")=100%,"",IFERROR((E180-Competencias!E180)/E180,""))</f>
        <v/>
      </c>
      <c r="K180" s="842" t="str">
        <f>IF(IFERROR((E180-Competencias!F180)/E180,"")=100%,"",IFERROR((E180-Competencias!F180)/E180,""))</f>
        <v/>
      </c>
      <c r="L180" s="842" t="str">
        <f>IF(IFERROR((E180-Competencias!G180)/E180,"")=100%,"",IFERROR((E180-Competencias!G180)/E180,""))</f>
        <v/>
      </c>
      <c r="M180" s="850" t="str">
        <f>IF(IFERROR((E180-Competencias!H180)/E180,"")=100%,"",IFERROR((E180-Competencias!H180)/E180,""))</f>
        <v/>
      </c>
      <c r="N180" s="851" t="str">
        <f>IF(IFERROR((E180-Competencias!I180)/E180,"")=100%,"",IFERROR((E180-Competencias!I180)/E180,""))</f>
        <v/>
      </c>
      <c r="O180" s="814"/>
      <c r="P180" s="880">
        <v>618</v>
      </c>
      <c r="Q180" s="863" t="s">
        <v>90</v>
      </c>
      <c r="R180" s="151">
        <f t="shared" si="29"/>
        <v>404.95867768595042</v>
      </c>
      <c r="S180" s="871">
        <f>E180</f>
        <v>490</v>
      </c>
      <c r="T180" s="1308"/>
      <c r="U180" s="1308"/>
      <c r="V180" s="804"/>
      <c r="W180" s="462" t="e">
        <f>(S180-'Listas anteriores CML'!E176)/'Listas anteriores CML'!E176</f>
        <v>#DIV/0!</v>
      </c>
      <c r="X180" s="460" t="str">
        <f>IF(IFERROR((S180-Competencias!J180)/S180,"")=100%,"",IFERROR((S180-Competencias!J180)/S180,""))</f>
        <v/>
      </c>
      <c r="Y180" s="460" t="str">
        <f>IF(IFERROR((S180-Competencias!K180)/S180,"")=100%,"",IFERROR((S180-Competencias!K180)/S180,""))</f>
        <v/>
      </c>
      <c r="Z180" s="460" t="str">
        <f>IF(IFERROR((S180-Competencias!L180)/S180,"")=100%,"",IFERROR((S180-Competencias!L180)/S180,""))</f>
        <v/>
      </c>
      <c r="AA180" s="460" t="str">
        <f>IF(IFERROR((S180-Competencias!M180)/S180,"")=100%,"",IFERROR((S180-Competencias!M180)/S180,""))</f>
        <v/>
      </c>
      <c r="AB180" s="460" t="str">
        <f>IF(IFERROR((S180-Competencias!N180)/S180,"")=100%,"",IFERROR((S180-Competencias!N180)/S180,""))</f>
        <v/>
      </c>
      <c r="AC180" s="460" t="str">
        <f>IF(IFERROR((S180-Competencias!O180)/S180,"")=100%,"",IFERROR((S180-Competencias!O180)/S180,""))</f>
        <v/>
      </c>
      <c r="AD180" s="460" t="str">
        <f>IF(IFERROR((S180-Competencias!P180)/S180,"")=100%,"",IFERROR((S180-Competencias!P180)/S180,""))</f>
        <v/>
      </c>
      <c r="AE180" s="460" t="str">
        <f>IF(IFERROR((S180-Competencias!Q180)/S180,"")=100%,"",IFERROR((S180-Competencias!Q180)/S180,""))</f>
        <v/>
      </c>
      <c r="AF180" s="460" t="str">
        <f>IF(IFERROR((S180-Competencias!R180)/S180,"")=100%,"",IFERROR((S180-Competencias!R180)/S180,""))</f>
        <v/>
      </c>
      <c r="AG180" s="460" t="str">
        <f>IF(IFERROR((S180-Competencias!S180)/S180,"")=100%,"",IFERROR((S180-Competencias!S180)/S180,""))</f>
        <v/>
      </c>
      <c r="AH180" s="721" t="str">
        <f>IF(IFERROR((S180-Competencias!T180)/S180,"")=100%,"",IFERROR((S180-Competencias!T180)/S180,""))</f>
        <v/>
      </c>
      <c r="AJ180" s="884">
        <v>618</v>
      </c>
      <c r="AK180" s="61"/>
      <c r="AL180" s="911"/>
      <c r="AM180" s="462" t="str">
        <f>IF(AL180=0,"",(AL180-'Listas anteriores May.'!R175)/AL180)</f>
        <v/>
      </c>
      <c r="AN180" s="1166" t="str">
        <f>IF(AL180=0,"",IF(ISERROR('L41.old'!AV174),"",(AL180-'L41.old'!AV174)/AL180))</f>
        <v/>
      </c>
      <c r="AO180" s="1164" t="str">
        <f>IF(AL180=0,"",IF(ISERROR('L40.old'!#REF!),"",(AL180-'L40.old'!#REF!)/AL180))</f>
        <v/>
      </c>
      <c r="AP180" s="1168"/>
      <c r="AQ180" s="460" t="str">
        <f>IF(IFERROR((AL180-Competencias!U180)/AL180,"")=100%,"",IFERROR((AL180-Competencias!U180)/AL180,""))</f>
        <v/>
      </c>
      <c r="AR180" s="460" t="str">
        <f>IF(IFERROR((AL180-Competencias!V180)/AL180,"")=100%,"",IFERROR((AL180-Competencias!V180)/AL180,""))</f>
        <v/>
      </c>
      <c r="AV180" s="1351"/>
      <c r="AW180" s="1351"/>
      <c r="AX180" s="1353"/>
      <c r="AY180" s="836"/>
    </row>
    <row r="181" spans="1:51" ht="15.75" thickBot="1" x14ac:dyDescent="0.3">
      <c r="A181" s="853" t="s">
        <v>86</v>
      </c>
      <c r="B181" s="286">
        <v>617</v>
      </c>
      <c r="C181" s="867" t="s">
        <v>92</v>
      </c>
      <c r="D181" s="938">
        <f>E181/1.21</f>
        <v>570.24793388429748</v>
      </c>
      <c r="E181" s="1160">
        <v>690</v>
      </c>
      <c r="G181" s="1248" t="e">
        <f>(E181-'Listas anteriores R'!E177)/'Listas anteriores R'!E177</f>
        <v>#DIV/0!</v>
      </c>
      <c r="H181" s="849"/>
      <c r="I181" s="849" t="str">
        <f>IFERROR((D181-'L40.old'!#REF!)/D181,"")</f>
        <v/>
      </c>
      <c r="J181" s="849" t="str">
        <f>IF(IFERROR((E181-Competencias!E181)/E181,"")=100%,"",IFERROR((E181-Competencias!E181)/E181,""))</f>
        <v/>
      </c>
      <c r="K181" s="842" t="str">
        <f>IF(IFERROR((E181-Competencias!F181)/E181,"")=100%,"",IFERROR((E181-Competencias!F181)/E181,""))</f>
        <v/>
      </c>
      <c r="L181" s="842" t="str">
        <f>IF(IFERROR((E181-Competencias!G181)/E181,"")=100%,"",IFERROR((E181-Competencias!G181)/E181,""))</f>
        <v/>
      </c>
      <c r="M181" s="850" t="str">
        <f>IF(IFERROR((E181-Competencias!H181)/E181,"")=100%,"",IFERROR((E181-Competencias!H181)/E181,""))</f>
        <v/>
      </c>
      <c r="N181" s="851" t="str">
        <f>IF(IFERROR((E181-Competencias!I181)/E181,"")=100%,"",IFERROR((E181-Competencias!I181)/E181,""))</f>
        <v/>
      </c>
      <c r="O181" s="814"/>
      <c r="P181" s="883">
        <v>617</v>
      </c>
      <c r="Q181" s="867" t="s">
        <v>92</v>
      </c>
      <c r="R181" s="513">
        <f t="shared" si="29"/>
        <v>570.24793388429748</v>
      </c>
      <c r="S181" s="871">
        <f>E181</f>
        <v>690</v>
      </c>
      <c r="T181" s="1308"/>
      <c r="U181" s="1308"/>
      <c r="V181" s="804"/>
      <c r="W181" s="462" t="e">
        <f>(S181-'Listas anteriores CML'!E177)/'Listas anteriores CML'!E177</f>
        <v>#DIV/0!</v>
      </c>
      <c r="X181" s="460" t="str">
        <f>IF(IFERROR((S181-Competencias!J181)/S181,"")=100%,"",IFERROR((S181-Competencias!J181)/S181,""))</f>
        <v/>
      </c>
      <c r="Y181" s="460" t="str">
        <f>IF(IFERROR((S181-Competencias!K181)/S181,"")=100%,"",IFERROR((S181-Competencias!K181)/S181,""))</f>
        <v/>
      </c>
      <c r="Z181" s="460" t="str">
        <f>IF(IFERROR((S181-Competencias!L181)/S181,"")=100%,"",IFERROR((S181-Competencias!L181)/S181,""))</f>
        <v/>
      </c>
      <c r="AA181" s="460" t="str">
        <f>IF(IFERROR((S181-Competencias!M181)/S181,"")=100%,"",IFERROR((S181-Competencias!M181)/S181,""))</f>
        <v/>
      </c>
      <c r="AB181" s="460" t="str">
        <f>IF(IFERROR((S181-Competencias!N181)/S181,"")=100%,"",IFERROR((S181-Competencias!N181)/S181,""))</f>
        <v/>
      </c>
      <c r="AC181" s="460" t="str">
        <f>IF(IFERROR((S181-Competencias!O181)/S181,"")=100%,"",IFERROR((S181-Competencias!O181)/S181,""))</f>
        <v/>
      </c>
      <c r="AD181" s="460" t="str">
        <f>IF(IFERROR((S181-Competencias!P181)/S181,"")=100%,"",IFERROR((S181-Competencias!P181)/S181,""))</f>
        <v/>
      </c>
      <c r="AE181" s="460" t="str">
        <f>IF(IFERROR((S181-Competencias!Q181)/S181,"")=100%,"",IFERROR((S181-Competencias!Q181)/S181,""))</f>
        <v/>
      </c>
      <c r="AF181" s="460" t="str">
        <f>IF(IFERROR((S181-Competencias!R181)/S181,"")=100%,"",IFERROR((S181-Competencias!R181)/S181,""))</f>
        <v/>
      </c>
      <c r="AG181" s="460" t="str">
        <f>IF(IFERROR((S181-Competencias!S181)/S181,"")=100%,"",IFERROR((S181-Competencias!S181)/S181,""))</f>
        <v/>
      </c>
      <c r="AH181" s="721" t="str">
        <f>IF(IFERROR((S181-Competencias!T181)/S181,"")=100%,"",IFERROR((S181-Competencias!T181)/S181,""))</f>
        <v/>
      </c>
      <c r="AJ181" s="1415">
        <v>617</v>
      </c>
      <c r="AK181" s="115"/>
      <c r="AL181" s="1429"/>
      <c r="AM181" s="1423" t="str">
        <f>IF(AL181=0,"",(AL181-'Listas anteriores May.'!R176)/AL181)</f>
        <v/>
      </c>
      <c r="AN181" s="1426" t="str">
        <f>IF(AL181=0,"",IF(ISERROR('L41.old'!AV175),"",(AL181-'L41.old'!AV175)/AL181))</f>
        <v/>
      </c>
      <c r="AO181" s="1427" t="str">
        <f>IF(AL181=0,"",IF(ISERROR('L40.old'!#REF!),"",(AL181-'L40.old'!#REF!)/AL181))</f>
        <v/>
      </c>
      <c r="AP181" s="1428"/>
      <c r="AQ181" s="905" t="str">
        <f>IF(IFERROR((AL181-Competencias!U181)/AL181,"")=100%,"",IFERROR((AL181-Competencias!U181)/AL181,""))</f>
        <v/>
      </c>
      <c r="AR181" s="905" t="str">
        <f>IF(IFERROR((AL181-Competencias!V181)/AL181,"")=100%,"",IFERROR((AL181-Competencias!V181)/AL181,""))</f>
        <v/>
      </c>
      <c r="AV181" s="1351"/>
      <c r="AW181" s="1351"/>
      <c r="AX181" s="1353"/>
      <c r="AY181" s="836"/>
    </row>
    <row r="182" spans="1:51" ht="15.75" thickBot="1" x14ac:dyDescent="0.3">
      <c r="A182" s="853" t="s">
        <v>633</v>
      </c>
      <c r="B182" s="286">
        <v>2016</v>
      </c>
      <c r="C182" s="867" t="s">
        <v>634</v>
      </c>
      <c r="D182" s="938">
        <f>E182/1.21</f>
        <v>24793.388429752067</v>
      </c>
      <c r="E182" s="1160">
        <v>30000</v>
      </c>
      <c r="G182" s="1248" t="e">
        <f>(E182-'Listas anteriores R'!E178)/'Listas anteriores R'!E178</f>
        <v>#DIV/0!</v>
      </c>
      <c r="H182" s="849"/>
      <c r="I182" s="849"/>
      <c r="J182" s="849"/>
      <c r="K182" s="842"/>
      <c r="L182" s="842"/>
      <c r="M182" s="850"/>
      <c r="N182" s="851"/>
      <c r="O182" s="814"/>
      <c r="P182" s="877"/>
      <c r="Q182" s="870"/>
      <c r="R182" s="158"/>
      <c r="S182" s="1036"/>
      <c r="T182" s="1308"/>
      <c r="U182" s="1308"/>
      <c r="V182" s="804"/>
      <c r="W182" s="462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721"/>
      <c r="AJ182" s="276"/>
      <c r="AK182" s="1519"/>
      <c r="AL182" s="1047"/>
      <c r="AM182" s="1313"/>
      <c r="AN182" s="1313"/>
      <c r="AO182" s="1313"/>
      <c r="AP182" s="1314"/>
      <c r="AQ182" s="1313"/>
      <c r="AR182" s="1313"/>
      <c r="AV182" s="1351"/>
      <c r="AW182" s="1351"/>
      <c r="AX182" s="1353"/>
      <c r="AY182" s="836"/>
    </row>
    <row r="183" spans="1:51" x14ac:dyDescent="0.25">
      <c r="A183" s="854" t="s">
        <v>124</v>
      </c>
      <c r="B183" s="276">
        <v>552</v>
      </c>
      <c r="C183" s="964" t="s">
        <v>274</v>
      </c>
      <c r="D183" s="940">
        <f>E183/1.21</f>
        <v>8.2644628099173556E-3</v>
      </c>
      <c r="E183" s="1161">
        <v>0.01</v>
      </c>
      <c r="G183" s="1248" t="e">
        <f>(E183-'Listas anteriores R'!E179)/'Listas anteriores R'!E179</f>
        <v>#DIV/0!</v>
      </c>
      <c r="H183" s="849"/>
      <c r="I183" s="849" t="str">
        <f>IFERROR((D183-'L40.old'!#REF!)/D183,"")</f>
        <v/>
      </c>
      <c r="J183" s="849" t="str">
        <f>IF(IFERROR((E183-Competencias!E183)/E183,"")=100%,"",IFERROR((E183-Competencias!E183)/E183,""))</f>
        <v/>
      </c>
      <c r="K183" s="842" t="str">
        <f>IF(IFERROR((E183-Competencias!F183)/E183,"")=100%,"",IFERROR((E183-Competencias!F183)/E183,""))</f>
        <v/>
      </c>
      <c r="L183" s="842" t="str">
        <f>IF(IFERROR((E183-Competencias!G183)/E183,"")=100%,"",IFERROR((E183-Competencias!G183)/E183,""))</f>
        <v/>
      </c>
      <c r="M183" s="850" t="str">
        <f>IF(IFERROR((E183-Competencias!H183)/E183,"")=100%,"",IFERROR((E183-Competencias!H183)/E183,""))</f>
        <v/>
      </c>
      <c r="N183" s="851" t="str">
        <f>IF(IFERROR((E183-Competencias!I183)/E183,"")=100%,"",IFERROR((E183-Competencias!I183)/E183,""))</f>
        <v/>
      </c>
      <c r="O183" s="814"/>
      <c r="P183" s="879">
        <v>552</v>
      </c>
      <c r="Q183" s="962" t="s">
        <v>274</v>
      </c>
      <c r="R183" s="946">
        <f t="shared" si="29"/>
        <v>8.2644628099173556E-3</v>
      </c>
      <c r="S183" s="1037">
        <v>0.01</v>
      </c>
      <c r="T183" s="1308"/>
      <c r="U183" s="1308"/>
      <c r="V183" s="804"/>
      <c r="W183" s="462" t="e">
        <f>(S183-'Listas anteriores CML'!E179)/'Listas anteriores CML'!E179</f>
        <v>#DIV/0!</v>
      </c>
      <c r="X183" s="460" t="str">
        <f>IF(IFERROR((S183-Competencias!J183)/S183,"")=100%,"",IFERROR((S183-Competencias!J183)/S183,""))</f>
        <v/>
      </c>
      <c r="Y183" s="460">
        <f>(S183-Competencias!K183)/S183</f>
        <v>1</v>
      </c>
      <c r="Z183" s="460">
        <f>(S183-Competencias!L183)/S183</f>
        <v>1</v>
      </c>
      <c r="AA183" s="460">
        <f>(S183-Competencias!M183)/S183</f>
        <v>1</v>
      </c>
      <c r="AB183" s="460">
        <f>(S183-Competencias!N183)/S183</f>
        <v>1</v>
      </c>
      <c r="AC183" s="460">
        <f>(S183-Competencias!O183)/S183</f>
        <v>1</v>
      </c>
      <c r="AD183" s="460">
        <f>(S183-Competencias!P183)/S183</f>
        <v>1</v>
      </c>
      <c r="AE183" s="460">
        <f>(S183-Competencias!Q183)/S183</f>
        <v>1</v>
      </c>
      <c r="AF183" s="460">
        <f>(S183-Competencias!R183)/S183</f>
        <v>1</v>
      </c>
      <c r="AG183" s="460">
        <f>(S183-Competencias!S183)/S183</f>
        <v>1</v>
      </c>
      <c r="AH183" s="721">
        <f>(S183-Competencias!T183)/S183</f>
        <v>1</v>
      </c>
      <c r="AM183" s="813"/>
      <c r="AQ183" s="813"/>
      <c r="AR183" s="813"/>
      <c r="AV183" s="1351"/>
      <c r="AW183" s="1351"/>
      <c r="AX183" s="1353"/>
      <c r="AY183" s="836"/>
    </row>
    <row r="184" spans="1:51" x14ac:dyDescent="0.25">
      <c r="A184" s="852" t="s">
        <v>124</v>
      </c>
      <c r="B184" s="281">
        <v>553</v>
      </c>
      <c r="C184" s="855" t="s">
        <v>275</v>
      </c>
      <c r="D184" s="97">
        <f t="shared" ref="D184:D242" si="30">E184/1.21</f>
        <v>8.2644628099173556E-3</v>
      </c>
      <c r="E184" s="1132">
        <v>0.01</v>
      </c>
      <c r="F184" s="866"/>
      <c r="G184" s="1248" t="e">
        <f>(E184-'Listas anteriores R'!E180)/'Listas anteriores R'!E180</f>
        <v>#DIV/0!</v>
      </c>
      <c r="H184" s="849"/>
      <c r="I184" s="849" t="str">
        <f>IFERROR((D184-'L40.old'!#REF!)/D184,"")</f>
        <v/>
      </c>
      <c r="J184" s="849" t="str">
        <f>IF(IFERROR((E184-Competencias!E184)/E184,"")=100%,"",IFERROR((E184-Competencias!E184)/E184,""))</f>
        <v/>
      </c>
      <c r="K184" s="842" t="str">
        <f>IF(IFERROR((E184-Competencias!F184)/E184,"")=100%,"",IFERROR((E184-Competencias!F184)/E184,""))</f>
        <v/>
      </c>
      <c r="L184" s="842" t="str">
        <f>IF(IFERROR((E184-Competencias!G184)/E184,"")=100%,"",IFERROR((E184-Competencias!G184)/E184,""))</f>
        <v/>
      </c>
      <c r="M184" s="850" t="str">
        <f>IF(IFERROR((E184-Competencias!H184)/E184,"")=100%,"",IFERROR((E184-Competencias!H184)/E184,""))</f>
        <v/>
      </c>
      <c r="N184" s="851" t="str">
        <f>IF(IFERROR((E184-Competencias!I184)/E184,"")=100%,"",IFERROR((E184-Competencias!I184)/E184,""))</f>
        <v/>
      </c>
      <c r="O184" s="814"/>
      <c r="P184" s="880">
        <v>553</v>
      </c>
      <c r="Q184" s="855" t="s">
        <v>275</v>
      </c>
      <c r="R184" s="947">
        <f t="shared" si="29"/>
        <v>3223.1404958677685</v>
      </c>
      <c r="S184" s="99">
        <v>3900</v>
      </c>
      <c r="T184" s="1308"/>
      <c r="U184" s="1308"/>
      <c r="V184" s="804"/>
      <c r="W184" s="462" t="e">
        <f>(S184-'Listas anteriores CML'!E180)/'Listas anteriores CML'!E180</f>
        <v>#DIV/0!</v>
      </c>
      <c r="X184" s="460" t="str">
        <f>IF(IFERROR((S184-Competencias!J184)/S184,"")=100%,"",IFERROR((S184-Competencias!J184)/S184,""))</f>
        <v/>
      </c>
      <c r="Y184" s="460">
        <f>(S184-Competencias!K184)/S184</f>
        <v>1</v>
      </c>
      <c r="Z184" s="460">
        <f>(S184-Competencias!L184)/S184</f>
        <v>1</v>
      </c>
      <c r="AA184" s="460">
        <f>(S184-Competencias!M184)/S184</f>
        <v>1</v>
      </c>
      <c r="AB184" s="460">
        <f>(S184-Competencias!N184)/S184</f>
        <v>1</v>
      </c>
      <c r="AC184" s="460">
        <f>(S184-Competencias!O184)/S184</f>
        <v>1</v>
      </c>
      <c r="AD184" s="460">
        <f>(S184-Competencias!P184)/S184</f>
        <v>1</v>
      </c>
      <c r="AE184" s="460">
        <f>(S184-Competencias!Q184)/S184</f>
        <v>1</v>
      </c>
      <c r="AF184" s="460">
        <f>(S184-Competencias!R184)/S184</f>
        <v>1</v>
      </c>
      <c r="AG184" s="460">
        <f>(S184-Competencias!S184)/S184</f>
        <v>1</v>
      </c>
      <c r="AH184" s="721">
        <f>(S184-Competencias!T184)/S184</f>
        <v>1</v>
      </c>
      <c r="AM184" s="813"/>
      <c r="AQ184" s="813"/>
      <c r="AR184" s="813"/>
      <c r="AV184" s="1351"/>
      <c r="AW184" s="1351"/>
      <c r="AX184" s="1353"/>
      <c r="AY184" s="836"/>
    </row>
    <row r="185" spans="1:51" ht="15.75" thickBot="1" x14ac:dyDescent="0.3">
      <c r="A185" s="853" t="s">
        <v>124</v>
      </c>
      <c r="B185" s="286">
        <v>554</v>
      </c>
      <c r="C185" s="868" t="s">
        <v>276</v>
      </c>
      <c r="D185" s="743">
        <f t="shared" si="30"/>
        <v>8.2644628099173556E-3</v>
      </c>
      <c r="E185" s="1160">
        <v>0.01</v>
      </c>
      <c r="F185" s="866"/>
      <c r="G185" s="1248" t="e">
        <f>(E185-'Listas anteriores R'!E181)/'Listas anteriores R'!E181</f>
        <v>#DIV/0!</v>
      </c>
      <c r="H185" s="849" t="str">
        <f>IFERROR((D185-'L41.old'!AV179)/D185,"")</f>
        <v/>
      </c>
      <c r="I185" s="849" t="str">
        <f>IFERROR((D185-'L40.old'!#REF!)/D185,"")</f>
        <v/>
      </c>
      <c r="J185" s="849" t="str">
        <f>IF(IFERROR((E185-Competencias!E185)/E185,"")=100%,"",IFERROR((E185-Competencias!E185)/E185,""))</f>
        <v/>
      </c>
      <c r="K185" s="842" t="str">
        <f>IF(IFERROR((E185-Competencias!F185)/E185,"")=100%,"",IFERROR((E185-Competencias!F185)/E185,""))</f>
        <v/>
      </c>
      <c r="L185" s="842" t="str">
        <f>IF(IFERROR((E185-Competencias!G185)/E185,"")=100%,"",IFERROR((E185-Competencias!G185)/E185,""))</f>
        <v/>
      </c>
      <c r="M185" s="850" t="str">
        <f>IF(IFERROR((E185-Competencias!H185)/E185,"")=100%,"",IFERROR((E185-Competencias!H185)/E185,""))</f>
        <v/>
      </c>
      <c r="N185" s="851" t="str">
        <f>IF(IFERROR((E185-Competencias!I185)/E185,"")=100%,"",IFERROR((E185-Competencias!I185)/E185,""))</f>
        <v/>
      </c>
      <c r="O185" s="814"/>
      <c r="P185" s="883">
        <v>554</v>
      </c>
      <c r="Q185" s="868" t="s">
        <v>276</v>
      </c>
      <c r="R185" s="948">
        <f t="shared" si="29"/>
        <v>4049.5867768595044</v>
      </c>
      <c r="S185" s="600">
        <v>4900</v>
      </c>
      <c r="T185" s="1308"/>
      <c r="U185" s="1308"/>
      <c r="V185" s="804"/>
      <c r="W185" s="462" t="e">
        <f>(S185-'Listas anteriores CML'!E181)/'Listas anteriores CML'!E181</f>
        <v>#DIV/0!</v>
      </c>
      <c r="X185" s="460" t="str">
        <f>IF(IFERROR((S185-Competencias!J185)/S185,"")=100%,"",IFERROR((S185-Competencias!J185)/S185,""))</f>
        <v/>
      </c>
      <c r="Y185" s="905">
        <f>(S185-Competencias!K185)/S185</f>
        <v>1</v>
      </c>
      <c r="Z185" s="905">
        <f>(S185-Competencias!L185)/S185</f>
        <v>1</v>
      </c>
      <c r="AA185" s="905">
        <f>(S185-Competencias!M185)/S185</f>
        <v>1</v>
      </c>
      <c r="AB185" s="905">
        <f>(S185-Competencias!N185)/S185</f>
        <v>1</v>
      </c>
      <c r="AC185" s="905">
        <f>(S185-Competencias!O185)/S185</f>
        <v>1</v>
      </c>
      <c r="AD185" s="905">
        <f>(S185-Competencias!P185)/S185</f>
        <v>1</v>
      </c>
      <c r="AE185" s="905">
        <f>(S185-Competencias!Q185)/S185</f>
        <v>1</v>
      </c>
      <c r="AF185" s="905">
        <f>(S185-Competencias!R185)/S185</f>
        <v>1</v>
      </c>
      <c r="AG185" s="905">
        <f>(S185-Competencias!S185)/S185</f>
        <v>1</v>
      </c>
      <c r="AH185" s="1424">
        <f>(S185-Competencias!T185)/S185</f>
        <v>1</v>
      </c>
      <c r="AM185" s="813"/>
      <c r="AQ185" s="813"/>
      <c r="AR185" s="813"/>
      <c r="AV185" s="1351"/>
      <c r="AW185" s="1351"/>
      <c r="AX185" s="1353"/>
      <c r="AY185" s="836"/>
    </row>
    <row r="186" spans="1:51" x14ac:dyDescent="0.25">
      <c r="A186" s="848" t="s">
        <v>279</v>
      </c>
      <c r="B186" s="295">
        <v>1175</v>
      </c>
      <c r="C186" s="857" t="s">
        <v>358</v>
      </c>
      <c r="D186" s="1365">
        <f t="shared" si="30"/>
        <v>1809.9173553719008</v>
      </c>
      <c r="E186" s="319">
        <v>2190</v>
      </c>
      <c r="F186" s="866"/>
      <c r="G186" s="1248" t="e">
        <f>(E186-'Listas anteriores R'!E182)/'Listas anteriores R'!E182</f>
        <v>#DIV/0!</v>
      </c>
      <c r="H186" s="849">
        <f>IFERROR((D186-'L41.old'!AV180)/D186,"")</f>
        <v>0.39389497716894978</v>
      </c>
      <c r="I186" s="849" t="str">
        <f>IFERROR((D186-'L40.old'!#REF!)/D186,"")</f>
        <v/>
      </c>
      <c r="J186" s="849">
        <f>IF(IFERROR((E186-Competencias!E186)/E186,"")=100%,"",IFERROR((E186-Competencias!E186)/E186,""))</f>
        <v>4.2009132420091327E-2</v>
      </c>
      <c r="K186" s="842" t="str">
        <f>IF(IFERROR((E186-Competencias!F186)/E186,"")=100%,"",IFERROR((E186-Competencias!F186)/E186,""))</f>
        <v/>
      </c>
      <c r="L186" s="842" t="str">
        <f>IF(IFERROR((E186-Competencias!G186)/E186,"")=100%,"",IFERROR((E186-Competencias!G186)/E186,""))</f>
        <v/>
      </c>
      <c r="M186" s="850" t="str">
        <f>IF(IFERROR((E186-Competencias!H186)/E186,"")=100%,"",IFERROR((E186-Competencias!H186)/E186,""))</f>
        <v/>
      </c>
      <c r="N186" s="851" t="str">
        <f>IF(IFERROR((E186-Competencias!I186)/E186,"")=100%,"",IFERROR((E186-Competencias!I186)/E186,""))</f>
        <v/>
      </c>
      <c r="O186" s="814"/>
      <c r="P186" s="1352"/>
      <c r="Q186" s="859"/>
      <c r="S186" s="100"/>
      <c r="T186" s="699"/>
      <c r="U186" s="699"/>
      <c r="V186" s="804"/>
      <c r="W186" s="462"/>
      <c r="X186" s="48"/>
      <c r="Y186" s="48"/>
      <c r="Z186" s="48"/>
      <c r="AA186" s="188"/>
      <c r="AB186" s="188"/>
      <c r="AC186" s="35"/>
      <c r="AD186" s="35"/>
      <c r="AE186" s="35"/>
      <c r="AF186" s="35"/>
      <c r="AG186" s="35"/>
      <c r="AH186" s="49"/>
      <c r="AM186" s="813"/>
      <c r="AQ186" s="1"/>
      <c r="AR186" s="1"/>
      <c r="AV186" s="1351"/>
      <c r="AW186" s="1351"/>
      <c r="AX186" s="1353"/>
      <c r="AY186" s="836"/>
    </row>
    <row r="187" spans="1:51" x14ac:dyDescent="0.25">
      <c r="A187" s="852" t="s">
        <v>279</v>
      </c>
      <c r="B187" s="281">
        <v>1232</v>
      </c>
      <c r="C187" s="855" t="s">
        <v>360</v>
      </c>
      <c r="D187" s="942">
        <f t="shared" si="30"/>
        <v>1314.0495867768595</v>
      </c>
      <c r="E187" s="173">
        <v>1590</v>
      </c>
      <c r="F187" s="866"/>
      <c r="G187" s="1248" t="e">
        <f>(E187-'Listas anteriores R'!E183)/'Listas anteriores R'!E183</f>
        <v>#DIV/0!</v>
      </c>
      <c r="H187" s="849">
        <f>IFERROR((D187-'L41.old'!AV181)/D187,"")</f>
        <v>0.31813836477987423</v>
      </c>
      <c r="I187" s="849" t="str">
        <f>IFERROR((D187-'L40.old'!#REF!)/D187,"")</f>
        <v/>
      </c>
      <c r="J187" s="849">
        <f>IF(IFERROR((E187-Competencias!E187)/E187,"")=100%,"",IFERROR((E187-Competencias!E187)/E187,""))</f>
        <v>-1.2792452830188679</v>
      </c>
      <c r="K187" s="842" t="str">
        <f>IF(IFERROR((E187-Competencias!F187)/E187,"")=100%,"",IFERROR((E187-Competencias!F187)/E187,""))</f>
        <v/>
      </c>
      <c r="L187" s="842" t="str">
        <f>IF(IFERROR((E187-Competencias!G187)/E187,"")=100%,"",IFERROR((E187-Competencias!G187)/E187,""))</f>
        <v/>
      </c>
      <c r="M187" s="850" t="str">
        <f>IF(IFERROR((E187-Competencias!H187)/E187,"")=100%,"",IFERROR((E187-Competencias!H187)/E187,""))</f>
        <v/>
      </c>
      <c r="N187" s="851" t="str">
        <f>IF(IFERROR((E187-Competencias!I187)/E187,"")=100%,"",IFERROR((E187-Competencias!I187)/E187,""))</f>
        <v/>
      </c>
      <c r="O187" s="814"/>
      <c r="P187" s="884"/>
      <c r="Q187" s="855"/>
      <c r="R187" s="809"/>
      <c r="S187" s="100"/>
      <c r="T187" s="699"/>
      <c r="U187" s="699"/>
      <c r="W187" s="462"/>
      <c r="X187" s="809"/>
      <c r="Y187" s="809"/>
      <c r="Z187" s="809"/>
      <c r="AA187" s="809"/>
      <c r="AB187" s="809"/>
      <c r="AC187" s="809"/>
      <c r="AD187" s="809"/>
      <c r="AE187" s="809"/>
      <c r="AF187" s="809"/>
      <c r="AG187" s="809"/>
      <c r="AH187" s="981"/>
      <c r="AM187" s="813"/>
      <c r="AV187" s="1351"/>
      <c r="AW187" s="1351"/>
      <c r="AX187" s="1353"/>
      <c r="AY187" s="836"/>
    </row>
    <row r="188" spans="1:51" x14ac:dyDescent="0.25">
      <c r="A188" s="852" t="s">
        <v>279</v>
      </c>
      <c r="B188" s="281">
        <v>1308</v>
      </c>
      <c r="C188" s="869" t="s">
        <v>280</v>
      </c>
      <c r="D188" s="942">
        <f t="shared" si="30"/>
        <v>4123.9669421487606</v>
      </c>
      <c r="E188" s="173">
        <v>4990</v>
      </c>
      <c r="F188" s="866"/>
      <c r="G188" s="1248" t="e">
        <f>(E188-'Listas anteriores R'!E184)/'Listas anteriores R'!E184</f>
        <v>#DIV/0!</v>
      </c>
      <c r="H188" s="849">
        <f>IFERROR((D188-'L41.old'!AV182)/D188,"")</f>
        <v>0.34335070140280566</v>
      </c>
      <c r="I188" s="849" t="str">
        <f>IFERROR((D188-'L40.old'!#REF!)/D188,"")</f>
        <v/>
      </c>
      <c r="J188" s="849">
        <f>IF(IFERROR((E188-Competencias!E188)/E188,"")=100%,"",IFERROR((E188-Competencias!E188)/E188,""))</f>
        <v>0.34268537074148298</v>
      </c>
      <c r="K188" s="842" t="str">
        <f>IF(IFERROR((E188-Competencias!F188)/E188,"")=100%,"",IFERROR((E188-Competencias!F188)/E188,""))</f>
        <v/>
      </c>
      <c r="L188" s="842" t="str">
        <f>IF(IFERROR((E188-Competencias!G188)/E188,"")=100%,"",IFERROR((E188-Competencias!G188)/E188,""))</f>
        <v/>
      </c>
      <c r="M188" s="850" t="str">
        <f>IF(IFERROR((E188-Competencias!H188)/E188,"")=100%,"",IFERROR((E188-Competencias!H188)/E188,""))</f>
        <v/>
      </c>
      <c r="N188" s="851" t="str">
        <f>IF(IFERROR((E188-Competencias!I188)/E188,"")=100%,"",IFERROR((E188-Competencias!I188)/E188,""))</f>
        <v/>
      </c>
      <c r="O188" s="814"/>
      <c r="P188" s="884"/>
      <c r="Q188" s="855"/>
      <c r="R188" s="809"/>
      <c r="S188" s="100"/>
      <c r="T188" s="699"/>
      <c r="U188" s="699"/>
      <c r="W188" s="462"/>
      <c r="X188" s="809"/>
      <c r="Y188" s="809"/>
      <c r="Z188" s="809"/>
      <c r="AA188" s="809"/>
      <c r="AB188" s="809"/>
      <c r="AC188" s="809"/>
      <c r="AD188" s="809"/>
      <c r="AE188" s="809"/>
      <c r="AF188" s="809"/>
      <c r="AG188" s="809"/>
      <c r="AH188" s="981"/>
      <c r="AM188" s="813"/>
      <c r="AV188" s="1351"/>
      <c r="AW188" s="1351"/>
      <c r="AX188" s="1353"/>
      <c r="AY188" s="836"/>
    </row>
    <row r="189" spans="1:51" x14ac:dyDescent="0.25">
      <c r="A189" s="852" t="s">
        <v>279</v>
      </c>
      <c r="B189" s="281">
        <v>1309</v>
      </c>
      <c r="C189" s="869" t="s">
        <v>281</v>
      </c>
      <c r="D189" s="942">
        <f t="shared" si="30"/>
        <v>4123.9669421487606</v>
      </c>
      <c r="E189" s="173">
        <v>4990</v>
      </c>
      <c r="F189" s="866"/>
      <c r="G189" s="1248" t="e">
        <f>(E189-'Listas anteriores R'!E185)/'Listas anteriores R'!E185</f>
        <v>#DIV/0!</v>
      </c>
      <c r="H189" s="849">
        <f>IFERROR((D189-'L41.old'!AV183)/D189,"")</f>
        <v>0.34335070140280566</v>
      </c>
      <c r="I189" s="849" t="str">
        <f>IFERROR((D189-'L40.old'!#REF!)/D189,"")</f>
        <v/>
      </c>
      <c r="J189" s="849">
        <f>IF(IFERROR((E189-Competencias!E189)/E189,"")=100%,"",IFERROR((E189-Competencias!E189)/E189,""))</f>
        <v>0.29859719438877758</v>
      </c>
      <c r="K189" s="842" t="str">
        <f>IF(IFERROR((E189-Competencias!F189)/E189,"")=100%,"",IFERROR((E189-Competencias!F189)/E189,""))</f>
        <v/>
      </c>
      <c r="L189" s="842" t="str">
        <f>IF(IFERROR((E189-Competencias!G189)/E189,"")=100%,"",IFERROR((E189-Competencias!G189)/E189,""))</f>
        <v/>
      </c>
      <c r="M189" s="850" t="str">
        <f>IF(IFERROR((E189-Competencias!H189)/E189,"")=100%,"",IFERROR((E189-Competencias!H189)/E189,""))</f>
        <v/>
      </c>
      <c r="N189" s="851" t="str">
        <f>IF(IFERROR((E189-Competencias!I189)/E189,"")=100%,"",IFERROR((E189-Competencias!I189)/E189,""))</f>
        <v/>
      </c>
      <c r="O189" s="814"/>
      <c r="P189" s="884"/>
      <c r="Q189" s="855"/>
      <c r="R189" s="809"/>
      <c r="S189" s="100"/>
      <c r="T189" s="699"/>
      <c r="U189" s="699"/>
      <c r="W189" s="462"/>
      <c r="X189" s="809"/>
      <c r="Y189" s="809"/>
      <c r="Z189" s="809"/>
      <c r="AA189" s="809"/>
      <c r="AB189" s="809"/>
      <c r="AC189" s="809"/>
      <c r="AD189" s="809"/>
      <c r="AE189" s="809"/>
      <c r="AF189" s="809"/>
      <c r="AG189" s="809"/>
      <c r="AH189" s="981"/>
      <c r="AM189" s="813"/>
      <c r="AV189" s="1351"/>
      <c r="AW189" s="1351"/>
      <c r="AX189" s="1353"/>
      <c r="AY189" s="836"/>
    </row>
    <row r="190" spans="1:51" x14ac:dyDescent="0.25">
      <c r="A190" s="852" t="s">
        <v>279</v>
      </c>
      <c r="B190" s="281">
        <v>1020</v>
      </c>
      <c r="C190" s="869" t="s">
        <v>282</v>
      </c>
      <c r="D190" s="942">
        <f t="shared" si="30"/>
        <v>5528.9256198347111</v>
      </c>
      <c r="E190" s="173">
        <v>6690</v>
      </c>
      <c r="F190" s="866"/>
      <c r="G190" s="1248" t="e">
        <f>(E190-'Listas anteriores R'!E186)/'Listas anteriores R'!E186</f>
        <v>#DIV/0!</v>
      </c>
      <c r="H190" s="849">
        <f>IFERROR((D190-'L41.old'!AV184)/D190,"")</f>
        <v>0.35882660687593426</v>
      </c>
      <c r="I190" s="849" t="str">
        <f>IFERROR((D190-'L40.old'!#REF!)/D190,"")</f>
        <v/>
      </c>
      <c r="J190" s="849">
        <f>IF(IFERROR((E190-Competencias!E190)/E190,"")=100%,"",IFERROR((E190-Competencias!E190)/E190,""))</f>
        <v>0.19282511210762332</v>
      </c>
      <c r="K190" s="842" t="str">
        <f>IF(IFERROR((E190-Competencias!F190)/E190,"")=100%,"",IFERROR((E190-Competencias!F190)/E190,""))</f>
        <v/>
      </c>
      <c r="L190" s="842" t="str">
        <f>IF(IFERROR((E190-Competencias!G190)/E190,"")=100%,"",IFERROR((E190-Competencias!G190)/E190,""))</f>
        <v/>
      </c>
      <c r="M190" s="850" t="str">
        <f>IF(IFERROR((E190-Competencias!H190)/E190,"")=100%,"",IFERROR((E190-Competencias!H190)/E190,""))</f>
        <v/>
      </c>
      <c r="N190" s="851" t="str">
        <f>IF(IFERROR((E190-Competencias!I190)/E190,"")=100%,"",IFERROR((E190-Competencias!I190)/E190,""))</f>
        <v/>
      </c>
      <c r="O190" s="814"/>
      <c r="P190" s="884"/>
      <c r="Q190" s="855"/>
      <c r="R190" s="809"/>
      <c r="S190" s="100"/>
      <c r="T190" s="699"/>
      <c r="U190" s="699"/>
      <c r="W190" s="462"/>
      <c r="X190" s="809"/>
      <c r="Y190" s="809"/>
      <c r="Z190" s="809"/>
      <c r="AA190" s="809"/>
      <c r="AB190" s="809"/>
      <c r="AC190" s="809"/>
      <c r="AD190" s="809"/>
      <c r="AE190" s="809"/>
      <c r="AF190" s="809"/>
      <c r="AG190" s="809"/>
      <c r="AH190" s="981"/>
      <c r="AM190" s="813"/>
      <c r="AV190" s="1351"/>
      <c r="AW190" s="1351"/>
      <c r="AX190" s="1353"/>
      <c r="AY190" s="836"/>
    </row>
    <row r="191" spans="1:51" x14ac:dyDescent="0.25">
      <c r="A191" s="852" t="s">
        <v>279</v>
      </c>
      <c r="B191" s="281">
        <v>1019</v>
      </c>
      <c r="C191" s="869" t="s">
        <v>283</v>
      </c>
      <c r="D191" s="942">
        <f t="shared" si="30"/>
        <v>5528.9256198347111</v>
      </c>
      <c r="E191" s="173">
        <v>6690</v>
      </c>
      <c r="F191" s="866"/>
      <c r="G191" s="1248" t="e">
        <f>(E191-'Listas anteriores R'!E187)/'Listas anteriores R'!E187</f>
        <v>#DIV/0!</v>
      </c>
      <c r="H191" s="849">
        <f>IFERROR((D191-'L41.old'!AV185)/D191,"")</f>
        <v>0.35882660687593426</v>
      </c>
      <c r="I191" s="849" t="str">
        <f>IFERROR((D191-'L40.old'!#REF!)/D191,"")</f>
        <v/>
      </c>
      <c r="J191" s="849" t="str">
        <f>IF(IFERROR((E191-Competencias!E191)/E191,"")=100%,"",IFERROR((E191-Competencias!E191)/E191,""))</f>
        <v/>
      </c>
      <c r="K191" s="842" t="str">
        <f>IF(IFERROR((E191-Competencias!F191)/E191,"")=100%,"",IFERROR((E191-Competencias!F191)/E191,""))</f>
        <v/>
      </c>
      <c r="L191" s="842" t="str">
        <f>IF(IFERROR((E191-Competencias!G191)/E191,"")=100%,"",IFERROR((E191-Competencias!G191)/E191,""))</f>
        <v/>
      </c>
      <c r="M191" s="850" t="str">
        <f>IF(IFERROR((E191-Competencias!H191)/E191,"")=100%,"",IFERROR((E191-Competencias!H191)/E191,""))</f>
        <v/>
      </c>
      <c r="N191" s="851" t="str">
        <f>IF(IFERROR((E191-Competencias!I191)/E191,"")=100%,"",IFERROR((E191-Competencias!I191)/E191,""))</f>
        <v/>
      </c>
      <c r="O191" s="814"/>
      <c r="P191" s="884"/>
      <c r="Q191" s="855"/>
      <c r="R191" s="809"/>
      <c r="S191" s="100"/>
      <c r="T191" s="699"/>
      <c r="U191" s="699"/>
      <c r="W191" s="462"/>
      <c r="X191" s="809"/>
      <c r="Y191" s="809"/>
      <c r="Z191" s="809"/>
      <c r="AA191" s="809"/>
      <c r="AB191" s="809"/>
      <c r="AC191" s="809"/>
      <c r="AD191" s="809"/>
      <c r="AE191" s="809"/>
      <c r="AF191" s="809"/>
      <c r="AG191" s="809"/>
      <c r="AH191" s="981"/>
      <c r="AM191" s="813"/>
      <c r="AV191" s="1351"/>
      <c r="AW191" s="1351"/>
      <c r="AX191" s="1353"/>
      <c r="AY191" s="836"/>
    </row>
    <row r="192" spans="1:51" x14ac:dyDescent="0.25">
      <c r="A192" s="852" t="s">
        <v>279</v>
      </c>
      <c r="B192" s="281">
        <v>1117</v>
      </c>
      <c r="C192" s="869" t="s">
        <v>284</v>
      </c>
      <c r="D192" s="942">
        <f t="shared" si="30"/>
        <v>2057.8512396694214</v>
      </c>
      <c r="E192" s="173">
        <v>2490</v>
      </c>
      <c r="F192" s="866"/>
      <c r="G192" s="1248" t="e">
        <f>(E192-'Listas anteriores R'!E188)/'Listas anteriores R'!E188</f>
        <v>#DIV/0!</v>
      </c>
      <c r="H192" s="849">
        <f>IFERROR((D192-'L41.old'!AV186)/D192,"")</f>
        <v>0.52620481927710838</v>
      </c>
      <c r="I192" s="849" t="str">
        <f>IFERROR((D192-'L40.old'!#REF!)/D192,"")</f>
        <v/>
      </c>
      <c r="J192" s="849">
        <f>IF(IFERROR((E192-Competencias!E192)/E192,"")=100%,"",IFERROR((E192-Competencias!E192)/E192,""))</f>
        <v>0.18674698795180722</v>
      </c>
      <c r="K192" s="842" t="str">
        <f>IF(IFERROR((E192-Competencias!F192)/E192,"")=100%,"",IFERROR((E192-Competencias!F192)/E192,""))</f>
        <v/>
      </c>
      <c r="L192" s="842" t="str">
        <f>IF(IFERROR((E192-Competencias!G192)/E192,"")=100%,"",IFERROR((E192-Competencias!G192)/E192,""))</f>
        <v/>
      </c>
      <c r="M192" s="850" t="str">
        <f>IF(IFERROR((E192-Competencias!H192)/E192,"")=100%,"",IFERROR((E192-Competencias!H192)/E192,""))</f>
        <v/>
      </c>
      <c r="N192" s="851" t="str">
        <f>IF(IFERROR((E192-Competencias!I192)/E192,"")=100%,"",IFERROR((E192-Competencias!I192)/E192,""))</f>
        <v/>
      </c>
      <c r="O192" s="814"/>
      <c r="P192" s="884"/>
      <c r="Q192" s="855"/>
      <c r="R192" s="809"/>
      <c r="S192" s="100"/>
      <c r="T192" s="699"/>
      <c r="U192" s="699"/>
      <c r="W192" s="462"/>
      <c r="X192" s="809"/>
      <c r="Y192" s="809"/>
      <c r="Z192" s="809"/>
      <c r="AA192" s="809"/>
      <c r="AB192" s="809"/>
      <c r="AC192" s="809"/>
      <c r="AD192" s="809"/>
      <c r="AE192" s="809"/>
      <c r="AF192" s="809"/>
      <c r="AG192" s="809"/>
      <c r="AH192" s="981"/>
      <c r="AM192" s="813"/>
      <c r="AV192" s="1351"/>
      <c r="AW192" s="1351"/>
      <c r="AX192" s="1353"/>
      <c r="AY192" s="836"/>
    </row>
    <row r="193" spans="1:51" x14ac:dyDescent="0.25">
      <c r="A193" s="852" t="s">
        <v>279</v>
      </c>
      <c r="B193" s="281">
        <v>1129</v>
      </c>
      <c r="C193" s="869" t="s">
        <v>285</v>
      </c>
      <c r="D193" s="942">
        <f t="shared" si="30"/>
        <v>6107.4380165289258</v>
      </c>
      <c r="E193" s="173">
        <v>7390</v>
      </c>
      <c r="F193" s="866"/>
      <c r="G193" s="1248" t="e">
        <f>(E193-'Listas anteriores R'!E189)/'Listas anteriores R'!E189</f>
        <v>#DIV/0!</v>
      </c>
      <c r="H193" s="849">
        <f>IFERROR((D193-'L41.old'!AV187)/D193,"")</f>
        <v>0.38697699594046009</v>
      </c>
      <c r="I193" s="849" t="str">
        <f>IFERROR((D193-'L40.old'!#REF!)/D193,"")</f>
        <v/>
      </c>
      <c r="J193" s="849">
        <f>IF(IFERROR((E193-Competencias!E193)/E193,"")=100%,"",IFERROR((E193-Competencias!E193)/E193,""))</f>
        <v>0.1537212449255751</v>
      </c>
      <c r="K193" s="842" t="str">
        <f>IF(IFERROR((E193-Competencias!F193)/E193,"")=100%,"",IFERROR((E193-Competencias!F193)/E193,""))</f>
        <v/>
      </c>
      <c r="L193" s="842" t="str">
        <f>IF(IFERROR((E193-Competencias!G193)/E193,"")=100%,"",IFERROR((E193-Competencias!G193)/E193,""))</f>
        <v/>
      </c>
      <c r="M193" s="850" t="str">
        <f>IF(IFERROR((E193-Competencias!H193)/E193,"")=100%,"",IFERROR((E193-Competencias!H193)/E193,""))</f>
        <v/>
      </c>
      <c r="N193" s="851" t="str">
        <f>IF(IFERROR((E193-Competencias!I193)/E193,"")=100%,"",IFERROR((E193-Competencias!I193)/E193,""))</f>
        <v/>
      </c>
      <c r="O193" s="814"/>
      <c r="P193" s="884"/>
      <c r="Q193" s="855"/>
      <c r="R193" s="809"/>
      <c r="S193" s="100"/>
      <c r="T193" s="699"/>
      <c r="U193" s="699"/>
      <c r="W193" s="462"/>
      <c r="X193" s="809"/>
      <c r="Y193" s="809"/>
      <c r="Z193" s="809"/>
      <c r="AA193" s="809"/>
      <c r="AB193" s="809"/>
      <c r="AC193" s="809"/>
      <c r="AD193" s="809"/>
      <c r="AE193" s="809"/>
      <c r="AF193" s="809"/>
      <c r="AG193" s="809"/>
      <c r="AH193" s="981"/>
      <c r="AM193" s="813"/>
      <c r="AV193" s="1351"/>
      <c r="AW193" s="1351"/>
      <c r="AX193" s="1353"/>
      <c r="AY193" s="836"/>
    </row>
    <row r="194" spans="1:51" ht="15.75" thickBot="1" x14ac:dyDescent="0.3">
      <c r="A194" s="852" t="s">
        <v>279</v>
      </c>
      <c r="B194" s="281">
        <v>1133</v>
      </c>
      <c r="C194" s="869" t="s">
        <v>383</v>
      </c>
      <c r="D194" s="942">
        <f t="shared" si="30"/>
        <v>2057.8512396694214</v>
      </c>
      <c r="E194" s="173">
        <v>2490</v>
      </c>
      <c r="F194" s="866"/>
      <c r="G194" s="1248" t="e">
        <f>(E194-'Listas anteriores R'!E190)/'Listas anteriores R'!E190</f>
        <v>#DIV/0!</v>
      </c>
      <c r="H194" s="849">
        <f>IFERROR((D194-'L41.old'!AV188)/D194,"")</f>
        <v>0.52620481927710838</v>
      </c>
      <c r="I194" s="849" t="str">
        <f>IFERROR((D194-'L40.old'!#REF!)/D194,"")</f>
        <v/>
      </c>
      <c r="J194" s="849">
        <f>IF(IFERROR((E194-Competencias!E194)/E194,"")=100%,"",IFERROR((E194-Competencias!E194)/E194,""))</f>
        <v>0.18674698795180722</v>
      </c>
      <c r="K194" s="842" t="str">
        <f>IF(IFERROR((E194-Competencias!F194)/E194,"")=100%,"",IFERROR((E194-Competencias!F194)/E194,""))</f>
        <v/>
      </c>
      <c r="L194" s="842" t="str">
        <f>IF(IFERROR((E194-Competencias!G194)/E194,"")=100%,"",IFERROR((E194-Competencias!G194)/E194,""))</f>
        <v/>
      </c>
      <c r="M194" s="850" t="str">
        <f>IF(IFERROR((E194-Competencias!H194)/E194,"")=100%,"",IFERROR((E194-Competencias!H194)/E194,""))</f>
        <v/>
      </c>
      <c r="N194" s="851" t="str">
        <f>IF(IFERROR((E194-Competencias!I194)/E194,"")=100%,"",IFERROR((E194-Competencias!I194)/E194,""))</f>
        <v/>
      </c>
      <c r="O194" s="814"/>
      <c r="P194" s="1415"/>
      <c r="Q194" s="856"/>
      <c r="S194" s="101"/>
      <c r="T194" s="699"/>
      <c r="U194" s="699"/>
      <c r="V194" s="1416" t="s">
        <v>604</v>
      </c>
      <c r="W194" s="462"/>
      <c r="X194" s="809"/>
      <c r="Y194" s="809"/>
      <c r="Z194" s="809"/>
      <c r="AA194" s="809"/>
      <c r="AB194" s="809"/>
      <c r="AC194" s="809"/>
      <c r="AD194" s="809"/>
      <c r="AE194" s="809"/>
      <c r="AF194" s="809"/>
      <c r="AG194" s="809"/>
      <c r="AH194" s="981"/>
      <c r="AM194" s="813"/>
      <c r="AV194" s="1351"/>
      <c r="AW194" s="1351"/>
      <c r="AX194" s="1353"/>
      <c r="AY194" s="836"/>
    </row>
    <row r="195" spans="1:51" x14ac:dyDescent="0.25">
      <c r="A195" s="852" t="s">
        <v>279</v>
      </c>
      <c r="B195" s="281">
        <v>1147</v>
      </c>
      <c r="C195" s="869" t="s">
        <v>286</v>
      </c>
      <c r="D195" s="942">
        <f t="shared" si="30"/>
        <v>4537.1900826446281</v>
      </c>
      <c r="E195" s="173">
        <v>5490</v>
      </c>
      <c r="F195" s="866"/>
      <c r="G195" s="1248" t="e">
        <f>(E195-'Listas anteriores R'!E191)/'Listas anteriores R'!E191</f>
        <v>#DIV/0!</v>
      </c>
      <c r="H195" s="849">
        <f>IFERROR((D195-'L41.old'!AV189)/D195,"")</f>
        <v>0.54462659380692169</v>
      </c>
      <c r="I195" s="849" t="str">
        <f>IFERROR((D195-'L40.old'!#REF!)/D195,"")</f>
        <v/>
      </c>
      <c r="J195" s="849">
        <f>IF(IFERROR((E195-Competencias!E195)/E195,"")=100%,"",IFERROR((E195-Competencias!E195)/E195,""))</f>
        <v>0.19216757741347906</v>
      </c>
      <c r="K195" s="842" t="str">
        <f>IF(IFERROR((E195-Competencias!F195)/E195,"")=100%,"",IFERROR((E195-Competencias!F195)/E195,""))</f>
        <v/>
      </c>
      <c r="L195" s="842" t="str">
        <f>IF(IFERROR((E195-Competencias!G195)/E195,"")=100%,"",IFERROR((E195-Competencias!G195)/E195,""))</f>
        <v/>
      </c>
      <c r="M195" s="850" t="str">
        <f>IF(IFERROR((E195-Competencias!H195)/E195,"")=100%,"",IFERROR((E195-Competencias!H195)/E195,""))</f>
        <v/>
      </c>
      <c r="N195" s="851" t="str">
        <f>IF(IFERROR((E195-Competencias!I195)/E195,"")=100%,"",IFERROR((E195-Competencias!I195)/E195,""))</f>
        <v/>
      </c>
      <c r="O195" s="814"/>
      <c r="P195" s="1417">
        <v>1400</v>
      </c>
      <c r="Q195" s="857" t="s">
        <v>286</v>
      </c>
      <c r="R195" s="1418">
        <f t="shared" ref="R195" si="31">S195/1.21</f>
        <v>3710.7438016528927</v>
      </c>
      <c r="S195" s="195">
        <v>4490</v>
      </c>
      <c r="T195" s="1412">
        <f>U195/1.21</f>
        <v>3710.7438016528927</v>
      </c>
      <c r="U195" s="318">
        <v>4490</v>
      </c>
      <c r="V195" s="1437">
        <v>1401</v>
      </c>
      <c r="W195" s="462"/>
      <c r="X195" s="809"/>
      <c r="Y195" s="809"/>
      <c r="Z195" s="809"/>
      <c r="AA195" s="809"/>
      <c r="AB195" s="809"/>
      <c r="AC195" s="809"/>
      <c r="AD195" s="809"/>
      <c r="AE195" s="809"/>
      <c r="AF195" s="809"/>
      <c r="AG195" s="809"/>
      <c r="AH195" s="981"/>
      <c r="AM195" s="813"/>
      <c r="AV195" s="1351"/>
      <c r="AW195" s="1351"/>
      <c r="AX195" s="1353"/>
      <c r="AY195" s="836"/>
    </row>
    <row r="196" spans="1:51" x14ac:dyDescent="0.25">
      <c r="A196" s="852" t="s">
        <v>279</v>
      </c>
      <c r="B196" s="281">
        <v>1154</v>
      </c>
      <c r="C196" s="869" t="s">
        <v>287</v>
      </c>
      <c r="D196" s="942">
        <f t="shared" si="30"/>
        <v>4537.1900826446281</v>
      </c>
      <c r="E196" s="173">
        <v>5490</v>
      </c>
      <c r="F196" s="866"/>
      <c r="G196" s="1248" t="e">
        <f>(E196-'Listas anteriores R'!E192)/'Listas anteriores R'!E192</f>
        <v>#DIV/0!</v>
      </c>
      <c r="H196" s="849">
        <f>IFERROR((D196-'L41.old'!AV190)/D196,"")</f>
        <v>0.47765027322404374</v>
      </c>
      <c r="I196" s="849" t="str">
        <f>IFERROR((D196-'L40.old'!#REF!)/D196,"")</f>
        <v/>
      </c>
      <c r="J196" s="849">
        <f>IF(IFERROR((E196-Competencias!E196)/E196,"")=100%,"",IFERROR((E196-Competencias!E196)/E196,""))</f>
        <v>0.51530054644808743</v>
      </c>
      <c r="K196" s="842" t="str">
        <f>IF(IFERROR((E196-Competencias!F196)/E196,"")=100%,"",IFERROR((E196-Competencias!F196)/E196,""))</f>
        <v/>
      </c>
      <c r="L196" s="842" t="str">
        <f>IF(IFERROR((E196-Competencias!G196)/E196,"")=100%,"",IFERROR((E196-Competencias!G196)/E196,""))</f>
        <v/>
      </c>
      <c r="M196" s="850" t="str">
        <f>IF(IFERROR((E196-Competencias!H196)/E196,"")=100%,"",IFERROR((E196-Competencias!H196)/E196,""))</f>
        <v/>
      </c>
      <c r="N196" s="851" t="str">
        <f>IF(IFERROR((E196-Competencias!I196)/E196,"")=100%,"",IFERROR((E196-Competencias!I196)/E196,""))</f>
        <v/>
      </c>
      <c r="O196" s="814"/>
      <c r="P196" s="904">
        <v>1402</v>
      </c>
      <c r="Q196" s="855" t="s">
        <v>287</v>
      </c>
      <c r="R196" s="97">
        <f t="shared" ref="R196:R197" si="32">S196/1.21</f>
        <v>3710.7438016528927</v>
      </c>
      <c r="S196" s="370">
        <v>4490</v>
      </c>
      <c r="T196" s="1413">
        <f>U196/1.21</f>
        <v>3297.5206611570247</v>
      </c>
      <c r="U196" s="151">
        <v>3990</v>
      </c>
      <c r="V196" s="1438">
        <v>1403</v>
      </c>
      <c r="W196" s="462"/>
      <c r="X196" s="809"/>
      <c r="Y196" s="809"/>
      <c r="Z196" s="809"/>
      <c r="AA196" s="809"/>
      <c r="AB196" s="809"/>
      <c r="AC196" s="809"/>
      <c r="AD196" s="809"/>
      <c r="AE196" s="809"/>
      <c r="AF196" s="809"/>
      <c r="AG196" s="809"/>
      <c r="AH196" s="981"/>
      <c r="AM196" s="813"/>
      <c r="AV196" s="1351"/>
      <c r="AW196" s="1351"/>
      <c r="AX196" s="1353"/>
      <c r="AY196" s="836"/>
    </row>
    <row r="197" spans="1:51" ht="15.75" thickBot="1" x14ac:dyDescent="0.3">
      <c r="A197" s="852" t="s">
        <v>279</v>
      </c>
      <c r="B197" s="281">
        <v>1121</v>
      </c>
      <c r="C197" s="869" t="s">
        <v>288</v>
      </c>
      <c r="D197" s="942">
        <f t="shared" si="30"/>
        <v>6603.3057851239673</v>
      </c>
      <c r="E197" s="247">
        <v>7990</v>
      </c>
      <c r="F197" s="866"/>
      <c r="G197" s="1248" t="e">
        <f>(E197-'Listas anteriores R'!E193)/'Listas anteriores R'!E193</f>
        <v>#DIV/0!</v>
      </c>
      <c r="H197" s="849">
        <f>IFERROR((D197-'L41.old'!AV191)/D197,"")</f>
        <v>0.31789770963704633</v>
      </c>
      <c r="I197" s="849" t="str">
        <f>IFERROR((D197-'L40.old'!#REF!)/D197,"")</f>
        <v/>
      </c>
      <c r="J197" s="849">
        <f>IF(IFERROR((E197-Competencias!E197)/E197,"")=100%,"",IFERROR((E197-Competencias!E197)/E197,""))</f>
        <v>-0.23904881101376721</v>
      </c>
      <c r="K197" s="842" t="str">
        <f>IF(IFERROR((E197-Competencias!F197)/E197,"")=100%,"",IFERROR((E197-Competencias!F197)/E197,""))</f>
        <v/>
      </c>
      <c r="L197" s="842" t="str">
        <f>IF(IFERROR((E197-Competencias!G197)/E197,"")=100%,"",IFERROR((E197-Competencias!G197)/E197,""))</f>
        <v/>
      </c>
      <c r="M197" s="850" t="str">
        <f>IF(IFERROR((E197-Competencias!H197)/E197,"")=100%,"",IFERROR((E197-Competencias!H197)/E197,""))</f>
        <v/>
      </c>
      <c r="N197" s="851">
        <f>IF(IFERROR((E197-Competencias!I197)/E197,"")=100%,"",IFERROR((E197-Competencias!I197)/E197,""))</f>
        <v>8.8861076345431791E-2</v>
      </c>
      <c r="O197" s="814"/>
      <c r="P197" s="1420">
        <v>1404</v>
      </c>
      <c r="Q197" s="856" t="s">
        <v>288</v>
      </c>
      <c r="R197" s="950">
        <f t="shared" si="32"/>
        <v>5776.8595041322315</v>
      </c>
      <c r="S197" s="196">
        <v>6990</v>
      </c>
      <c r="T197" s="1440">
        <f>U197/1.21</f>
        <v>5776.8595041322315</v>
      </c>
      <c r="U197" s="152">
        <v>6990</v>
      </c>
      <c r="V197" s="1441">
        <v>1405</v>
      </c>
      <c r="W197" s="1425"/>
      <c r="X197" s="811"/>
      <c r="Y197" s="811"/>
      <c r="Z197" s="811"/>
      <c r="AA197" s="811"/>
      <c r="AB197" s="811"/>
      <c r="AC197" s="811"/>
      <c r="AD197" s="811"/>
      <c r="AE197" s="811"/>
      <c r="AF197" s="811"/>
      <c r="AG197" s="811"/>
      <c r="AH197" s="982"/>
      <c r="AM197" s="813"/>
      <c r="AV197" s="1351"/>
      <c r="AW197" s="1351"/>
      <c r="AX197" s="1353"/>
      <c r="AY197" s="836"/>
    </row>
    <row r="198" spans="1:51" ht="15.75" thickBot="1" x14ac:dyDescent="0.3">
      <c r="A198" s="852" t="s">
        <v>279</v>
      </c>
      <c r="B198" s="281">
        <v>1110</v>
      </c>
      <c r="C198" s="869" t="s">
        <v>289</v>
      </c>
      <c r="D198" s="942">
        <f t="shared" si="30"/>
        <v>1066.1157024793388</v>
      </c>
      <c r="E198" s="173">
        <v>1290</v>
      </c>
      <c r="F198" s="866"/>
      <c r="G198" s="1248" t="e">
        <f>(E198-'Listas anteriores R'!E194)/'Listas anteriores R'!E194</f>
        <v>#DIV/0!</v>
      </c>
      <c r="H198" s="849">
        <f>IFERROR((D198-'L41.old'!AV192)/D198,"")</f>
        <v>0.35466666666666663</v>
      </c>
      <c r="I198" s="849" t="str">
        <f>IFERROR((D198-'L40.old'!#REF!)/D198,"")</f>
        <v/>
      </c>
      <c r="J198" s="849">
        <f>IF(IFERROR((E198-Competencias!E198)/E198,"")=100%,"",IFERROR((E198-Competencias!E198)/E198,""))</f>
        <v>0.23255813953488372</v>
      </c>
      <c r="K198" s="842" t="str">
        <f>IF(IFERROR((E198-Competencias!F198)/E198,"")=100%,"",IFERROR((E198-Competencias!F198)/E198,""))</f>
        <v/>
      </c>
      <c r="L198" s="842" t="str">
        <f>IF(IFERROR((E198-Competencias!G198)/E198,"")=100%,"",IFERROR((E198-Competencias!G198)/E198,""))</f>
        <v/>
      </c>
      <c r="M198" s="850" t="str">
        <f>IF(IFERROR((E198-Competencias!H198)/E198,"")=100%,"",IFERROR((E198-Competencias!H198)/E198,""))</f>
        <v/>
      </c>
      <c r="N198" s="851" t="str">
        <f>IF(IFERROR((E198-Competencias!I198)/E198,"")=100%,"",IFERROR((E198-Competencias!I198)/E198,""))</f>
        <v/>
      </c>
      <c r="O198" s="814"/>
      <c r="P198" s="1442" t="s">
        <v>603</v>
      </c>
      <c r="Q198" s="1444" t="s">
        <v>407</v>
      </c>
      <c r="R198" s="837"/>
      <c r="S198" s="1443"/>
      <c r="T198" s="1443"/>
      <c r="U198" s="1443"/>
      <c r="V198" s="841" t="s">
        <v>605</v>
      </c>
      <c r="AL198" s="1411"/>
      <c r="AV198" s="1351"/>
      <c r="AW198" s="1351"/>
      <c r="AX198" s="1353"/>
      <c r="AY198" s="836"/>
    </row>
    <row r="199" spans="1:51" x14ac:dyDescent="0.25">
      <c r="A199" s="852" t="s">
        <v>279</v>
      </c>
      <c r="B199" s="281">
        <v>1039</v>
      </c>
      <c r="C199" s="869" t="s">
        <v>290</v>
      </c>
      <c r="D199" s="942">
        <f t="shared" si="30"/>
        <v>1148.7603305785124</v>
      </c>
      <c r="E199" s="173">
        <v>1390</v>
      </c>
      <c r="F199" s="866"/>
      <c r="G199" s="1248" t="e">
        <f>(E199-'Listas anteriores R'!E195)/'Listas anteriores R'!E195</f>
        <v>#DIV/0!</v>
      </c>
      <c r="H199" s="849">
        <f>IFERROR((D199-'L41.old'!AV193)/D199,"")</f>
        <v>0.48553237410071942</v>
      </c>
      <c r="I199" s="849" t="str">
        <f>IFERROR((D199-'L40.old'!#REF!)/D199,"")</f>
        <v/>
      </c>
      <c r="J199" s="849">
        <f>IF(IFERROR((E199-Competencias!E199)/E199,"")=100%,"",IFERROR((E199-Competencias!E199)/E199,""))</f>
        <v>7.1942446043165464E-2</v>
      </c>
      <c r="K199" s="842" t="str">
        <f>IF(IFERROR((E199-Competencias!F199)/E199,"")=100%,"",IFERROR((E199-Competencias!F199)/E199,""))</f>
        <v/>
      </c>
      <c r="L199" s="842" t="str">
        <f>IF(IFERROR((E199-Competencias!G199)/E199,"")=100%,"",IFERROR((E199-Competencias!G199)/E199,""))</f>
        <v/>
      </c>
      <c r="M199" s="850" t="str">
        <f>IF(IFERROR((E199-Competencias!H199)/E199,"")=100%,"",IFERROR((E199-Competencias!H199)/E199,""))</f>
        <v/>
      </c>
      <c r="N199" s="851" t="str">
        <f>IF(IFERROR((E199-Competencias!I199)/E199,"")=100%,"",IFERROR((E199-Competencias!I199)/E199,""))</f>
        <v/>
      </c>
      <c r="O199" s="814"/>
      <c r="P199" s="1417">
        <v>1400</v>
      </c>
      <c r="Q199" s="857" t="s">
        <v>286</v>
      </c>
      <c r="R199" s="925">
        <v>2727.2727272727275</v>
      </c>
      <c r="S199" s="1448">
        <f>(R195-R199)/R195</f>
        <v>0.26503340757238303</v>
      </c>
      <c r="T199" s="1412">
        <f>3300/1.21</f>
        <v>2727.2727272727275</v>
      </c>
      <c r="U199" s="1446">
        <f>(T195-T199)/T195</f>
        <v>0.26503340757238303</v>
      </c>
      <c r="V199" s="1437">
        <v>1401</v>
      </c>
      <c r="W199" s="834" t="s">
        <v>607</v>
      </c>
      <c r="AL199" s="1411"/>
      <c r="AV199" s="1351"/>
      <c r="AW199" s="1351"/>
      <c r="AX199" s="1353"/>
      <c r="AY199" s="836"/>
    </row>
    <row r="200" spans="1:51" x14ac:dyDescent="0.25">
      <c r="A200" s="852" t="s">
        <v>279</v>
      </c>
      <c r="B200" s="281">
        <v>1161</v>
      </c>
      <c r="C200" s="869" t="s">
        <v>291</v>
      </c>
      <c r="D200" s="942">
        <f t="shared" si="30"/>
        <v>1396.6942148760331</v>
      </c>
      <c r="E200" s="173">
        <v>1690</v>
      </c>
      <c r="F200" s="866"/>
      <c r="G200" s="1248" t="e">
        <f>(E200-'Listas anteriores R'!E196)/'Listas anteriores R'!E196</f>
        <v>#DIV/0!</v>
      </c>
      <c r="H200" s="849">
        <f>IFERROR((D200-'L41.old'!AV194)/D200,"")</f>
        <v>0.33700591715976336</v>
      </c>
      <c r="I200" s="849" t="str">
        <f>IFERROR((D200-'L40.old'!#REF!)/D200,"")</f>
        <v/>
      </c>
      <c r="J200" s="849">
        <f>IF(IFERROR((E200-Competencias!E200)/E200,"")=100%,"",IFERROR((E200-Competencias!E200)/E200,""))</f>
        <v>-6.1538461538461542E-2</v>
      </c>
      <c r="K200" s="842" t="str">
        <f>IF(IFERROR((E200-Competencias!F200)/E200,"")=100%,"",IFERROR((E200-Competencias!F200)/E200,""))</f>
        <v/>
      </c>
      <c r="L200" s="842" t="str">
        <f>IF(IFERROR((E200-Competencias!G200)/E200,"")=100%,"",IFERROR((E200-Competencias!G200)/E200,""))</f>
        <v/>
      </c>
      <c r="M200" s="850" t="str">
        <f>IF(IFERROR((E200-Competencias!H200)/E200,"")=100%,"",IFERROR((E200-Competencias!H200)/E200,""))</f>
        <v/>
      </c>
      <c r="N200" s="851" t="str">
        <f>IF(IFERROR((E200-Competencias!I200)/E200,"")=100%,"",IFERROR((E200-Competencias!I200)/E200,""))</f>
        <v/>
      </c>
      <c r="O200" s="814"/>
      <c r="P200" s="904">
        <v>1402</v>
      </c>
      <c r="Q200" s="855" t="s">
        <v>287</v>
      </c>
      <c r="R200" s="927">
        <v>2727.2727272727275</v>
      </c>
      <c r="S200" s="1449">
        <f t="shared" ref="S200:S201" si="33">(R196-R200)/R196</f>
        <v>0.26503340757238303</v>
      </c>
      <c r="T200" s="1413">
        <f>2500/1.21</f>
        <v>2066.1157024793388</v>
      </c>
      <c r="U200" s="1445">
        <f t="shared" ref="U200:U201" si="34">(T196-T200)/T196</f>
        <v>0.37343358395989978</v>
      </c>
      <c r="V200" s="1438">
        <v>1403</v>
      </c>
      <c r="W200" s="834" t="s">
        <v>612</v>
      </c>
      <c r="AL200" s="1411"/>
      <c r="AV200" s="1351"/>
      <c r="AW200" s="1351"/>
      <c r="AX200" s="1353"/>
      <c r="AY200" s="836"/>
    </row>
    <row r="201" spans="1:51" ht="15.75" thickBot="1" x14ac:dyDescent="0.3">
      <c r="A201" s="852" t="s">
        <v>279</v>
      </c>
      <c r="B201" s="281">
        <v>1259</v>
      </c>
      <c r="C201" s="869" t="s">
        <v>355</v>
      </c>
      <c r="D201" s="942">
        <f t="shared" si="30"/>
        <v>1644.6280991735537</v>
      </c>
      <c r="E201" s="173">
        <v>1990</v>
      </c>
      <c r="F201" s="866"/>
      <c r="G201" s="1248" t="e">
        <f>(E201-'Listas anteriores R'!E197)/'Listas anteriores R'!E197</f>
        <v>#DIV/0!</v>
      </c>
      <c r="H201" s="849">
        <f>IFERROR((D201-'L41.old'!AV195)/D201,"")</f>
        <v>0.32629145728643216</v>
      </c>
      <c r="I201" s="849" t="str">
        <f>IFERROR((D201-'L40.old'!#REF!)/D201,"")</f>
        <v/>
      </c>
      <c r="J201" s="849">
        <f>IF(IFERROR((E201-Competencias!E201)/E201,"")=100%,"",IFERROR((E201-Competencias!E201)/E201,""))</f>
        <v>0.46331658291457284</v>
      </c>
      <c r="K201" s="842" t="str">
        <f>IF(IFERROR((E201-Competencias!F201)/E201,"")=100%,"",IFERROR((E201-Competencias!F201)/E201,""))</f>
        <v/>
      </c>
      <c r="L201" s="842" t="str">
        <f>IF(IFERROR((E201-Competencias!G201)/E201,"")=100%,"",IFERROR((E201-Competencias!G201)/E201,""))</f>
        <v/>
      </c>
      <c r="M201" s="850" t="str">
        <f>IF(IFERROR((E201-Competencias!H201)/E201,"")=100%,"",IFERROR((E201-Competencias!H201)/E201,""))</f>
        <v/>
      </c>
      <c r="N201" s="851" t="str">
        <f>IF(IFERROR((E201-Competencias!I201)/E201,"")=100%,"",IFERROR((E201-Competencias!I201)/E201,""))</f>
        <v/>
      </c>
      <c r="O201" s="814"/>
      <c r="P201" s="1419">
        <v>1404</v>
      </c>
      <c r="Q201" s="868" t="s">
        <v>288</v>
      </c>
      <c r="R201" s="929">
        <v>4269.9669421487606</v>
      </c>
      <c r="S201" s="1450">
        <f t="shared" si="33"/>
        <v>0.2608497854077253</v>
      </c>
      <c r="T201" s="1414">
        <f>(59000/12)/1.21</f>
        <v>4063.3608815427001</v>
      </c>
      <c r="U201" s="1447">
        <f t="shared" si="34"/>
        <v>0.29661421077730082</v>
      </c>
      <c r="V201" s="1439">
        <v>1405</v>
      </c>
      <c r="W201" s="834" t="s">
        <v>606</v>
      </c>
      <c r="AL201" s="1411"/>
      <c r="AV201" s="1351"/>
      <c r="AW201" s="1351"/>
      <c r="AX201" s="1353"/>
      <c r="AY201" s="836"/>
    </row>
    <row r="202" spans="1:51" x14ac:dyDescent="0.25">
      <c r="A202" s="852" t="s">
        <v>279</v>
      </c>
      <c r="B202" s="281">
        <v>1257</v>
      </c>
      <c r="C202" s="869" t="s">
        <v>356</v>
      </c>
      <c r="D202" s="942">
        <f t="shared" si="30"/>
        <v>2388.4297520661157</v>
      </c>
      <c r="E202" s="173">
        <v>2890</v>
      </c>
      <c r="F202" s="866"/>
      <c r="G202" s="1248" t="e">
        <f>(E202-'Listas anteriores R'!E198)/'Listas anteriores R'!E198</f>
        <v>#DIV/0!</v>
      </c>
      <c r="H202" s="849">
        <f>IFERROR((D202-'L41.old'!AV196)/D202,"")</f>
        <v>0.36443598615916956</v>
      </c>
      <c r="I202" s="849" t="str">
        <f>IFERROR((D202-'L40.old'!#REF!)/D202,"")</f>
        <v/>
      </c>
      <c r="J202" s="849">
        <f>IF(IFERROR((E202-Competencias!E202)/E202,"")=100%,"",IFERROR((E202-Competencias!E202)/E202,""))</f>
        <v>0.30968858131487892</v>
      </c>
      <c r="K202" s="842" t="str">
        <f>IF(IFERROR((E202-Competencias!F202)/E202,"")=100%,"",IFERROR((E202-Competencias!F202)/E202,""))</f>
        <v/>
      </c>
      <c r="L202" s="842" t="str">
        <f>IF(IFERROR((E202-Competencias!G202)/E202,"")=100%,"",IFERROR((E202-Competencias!G202)/E202,""))</f>
        <v/>
      </c>
      <c r="M202" s="850" t="str">
        <f>IF(IFERROR((E202-Competencias!H202)/E202,"")=100%,"",IFERROR((E202-Competencias!H202)/E202,""))</f>
        <v/>
      </c>
      <c r="N202" s="851" t="str">
        <f>IF(IFERROR((E202-Competencias!I202)/E202,"")=100%,"",IFERROR((E202-Competencias!I202)/E202,""))</f>
        <v/>
      </c>
      <c r="O202" s="814"/>
      <c r="P202" s="276"/>
      <c r="Q202" s="1421"/>
      <c r="S202" s="699"/>
      <c r="T202" s="699"/>
      <c r="U202" s="699"/>
      <c r="AL202" s="1411"/>
      <c r="AV202" s="1351"/>
      <c r="AW202" s="1351"/>
      <c r="AX202" s="1353"/>
      <c r="AY202" s="836"/>
    </row>
    <row r="203" spans="1:51" x14ac:dyDescent="0.25">
      <c r="A203" s="852" t="s">
        <v>279</v>
      </c>
      <c r="B203" s="281">
        <v>1274</v>
      </c>
      <c r="C203" s="869" t="s">
        <v>292</v>
      </c>
      <c r="D203" s="942">
        <f t="shared" si="30"/>
        <v>1975.206611570248</v>
      </c>
      <c r="E203" s="173">
        <v>2390</v>
      </c>
      <c r="F203" s="866"/>
      <c r="G203" s="1248" t="e">
        <f>(E203-'Listas anteriores R'!E199)/'Listas anteriores R'!E199</f>
        <v>#DIV/0!</v>
      </c>
      <c r="H203" s="849">
        <f>IFERROR((D203-'L41.old'!AV197)/D203,"")</f>
        <v>0.39803765690376569</v>
      </c>
      <c r="I203" s="849" t="str">
        <f>IFERROR((D203-'L40.old'!#REF!)/D203,"")</f>
        <v/>
      </c>
      <c r="J203" s="849">
        <f>IF(IFERROR((E203-Competencias!E203)/E203,"")=100%,"",IFERROR((E203-Competencias!E203)/E203,""))</f>
        <v>0.30962343096234307</v>
      </c>
      <c r="K203" s="842" t="str">
        <f>IF(IFERROR((E203-Competencias!F203)/E203,"")=100%,"",IFERROR((E203-Competencias!F203)/E203,""))</f>
        <v/>
      </c>
      <c r="L203" s="842" t="str">
        <f>IF(IFERROR((E203-Competencias!G203)/E203,"")=100%,"",IFERROR((E203-Competencias!G203)/E203,""))</f>
        <v/>
      </c>
      <c r="M203" s="850" t="str">
        <f>IF(IFERROR((E203-Competencias!H203)/E203,"")=100%,"",IFERROR((E203-Competencias!H203)/E203,""))</f>
        <v/>
      </c>
      <c r="N203" s="851" t="str">
        <f>IF(IFERROR((E203-Competencias!I203)/E203,"")=100%,"",IFERROR((E203-Competencias!I203)/E203,""))</f>
        <v/>
      </c>
      <c r="O203" s="814"/>
      <c r="P203" s="276"/>
      <c r="Q203" s="1421"/>
      <c r="S203" s="699"/>
      <c r="T203" s="699"/>
      <c r="U203" s="699"/>
      <c r="AL203" s="1411"/>
      <c r="AV203" s="1351"/>
      <c r="AW203" s="1351"/>
      <c r="AX203" s="1353"/>
      <c r="AY203" s="836"/>
    </row>
    <row r="204" spans="1:51" x14ac:dyDescent="0.25">
      <c r="A204" s="852" t="s">
        <v>279</v>
      </c>
      <c r="B204" s="281">
        <v>1174</v>
      </c>
      <c r="C204" s="870" t="s">
        <v>293</v>
      </c>
      <c r="D204" s="942">
        <f t="shared" si="30"/>
        <v>1975.206611570248</v>
      </c>
      <c r="E204" s="174">
        <v>2390</v>
      </c>
      <c r="F204" s="866"/>
      <c r="G204" s="1248" t="e">
        <f>(E204-'Listas anteriores R'!E200)/'Listas anteriores R'!E200</f>
        <v>#DIV/0!</v>
      </c>
      <c r="H204" s="849">
        <f>IFERROR((D204-'L41.old'!AV198)/D204,"")</f>
        <v>0.38031799163179919</v>
      </c>
      <c r="I204" s="849" t="str">
        <f>IFERROR((D204-'L40.old'!#REF!)/D204,"")</f>
        <v/>
      </c>
      <c r="J204" s="849">
        <f>IF(IFERROR((E204-Competencias!E204)/E204,"")=100%,"",IFERROR((E204-Competencias!E204)/E204,""))</f>
        <v>0.20920502092050208</v>
      </c>
      <c r="K204" s="842" t="str">
        <f>IF(IFERROR((E204-Competencias!F204)/E204,"")=100%,"",IFERROR((E204-Competencias!F204)/E204,""))</f>
        <v/>
      </c>
      <c r="L204" s="842" t="str">
        <f>IF(IFERROR((E204-Competencias!G204)/E204,"")=100%,"",IFERROR((E204-Competencias!G204)/E204,""))</f>
        <v/>
      </c>
      <c r="M204" s="850" t="str">
        <f>IF(IFERROR((E204-Competencias!H204)/E204,"")=100%,"",IFERROR((E204-Competencias!H204)/E204,""))</f>
        <v/>
      </c>
      <c r="N204" s="851" t="str">
        <f>IF(IFERROR((E204-Competencias!I204)/E204,"")=100%,"",IFERROR((E204-Competencias!I204)/E204,""))</f>
        <v/>
      </c>
      <c r="O204" s="814"/>
      <c r="P204" s="276"/>
      <c r="Q204" s="1421"/>
      <c r="S204" s="699"/>
      <c r="T204" s="699"/>
      <c r="U204" s="699"/>
      <c r="AL204" s="1411"/>
      <c r="AV204" s="1351"/>
      <c r="AW204" s="1351"/>
      <c r="AX204" s="1353"/>
      <c r="AY204" s="836"/>
    </row>
    <row r="205" spans="1:51" ht="15.75" thickBot="1" x14ac:dyDescent="0.3">
      <c r="A205" s="852" t="s">
        <v>279</v>
      </c>
      <c r="B205" s="257">
        <v>1340</v>
      </c>
      <c r="C205" s="855" t="s">
        <v>359</v>
      </c>
      <c r="D205" s="942">
        <f t="shared" si="30"/>
        <v>1561.9834710743803</v>
      </c>
      <c r="E205" s="168">
        <v>1890</v>
      </c>
      <c r="F205" s="866"/>
      <c r="G205" s="1248" t="e">
        <f>(E205-'Listas anteriores R'!E201)/'Listas anteriores R'!E201</f>
        <v>#DIV/0!</v>
      </c>
      <c r="H205" s="849">
        <f>IFERROR((D205-'L41.old'!AV199)/D205,"")</f>
        <v>0.44109523809523815</v>
      </c>
      <c r="I205" s="849" t="str">
        <f>IFERROR((D205-'L40.old'!#REF!)/D205,"")</f>
        <v/>
      </c>
      <c r="J205" s="849">
        <f>IF(IFERROR((E205-Competencias!E205)/E205,"")=100%,"",IFERROR((E205-Competencias!E205)/E205,""))</f>
        <v>-0.15873015873015872</v>
      </c>
      <c r="K205" s="842" t="str">
        <f>IF(IFERROR((E205-Competencias!F205)/E205,"")=100%,"",IFERROR((E205-Competencias!F205)/E205,""))</f>
        <v/>
      </c>
      <c r="L205" s="842" t="str">
        <f>IF(IFERROR((E205-Competencias!G205)/E205,"")=100%,"",IFERROR((E205-Competencias!G205)/E205,""))</f>
        <v/>
      </c>
      <c r="M205" s="850" t="str">
        <f>IF(IFERROR((E205-Competencias!H205)/E205,"")=100%,"",IFERROR((E205-Competencias!H205)/E205,""))</f>
        <v/>
      </c>
      <c r="N205" s="851" t="str">
        <f>IF(IFERROR((E205-Competencias!I205)/E205,"")=100%,"",IFERROR((E205-Competencias!I205)/E205,""))</f>
        <v/>
      </c>
      <c r="O205" s="814"/>
      <c r="P205" s="276"/>
      <c r="Q205" s="1421"/>
      <c r="S205" s="699"/>
      <c r="T205" s="699"/>
      <c r="U205" s="699"/>
      <c r="AL205" s="1411"/>
      <c r="AV205" s="1351"/>
      <c r="AW205" s="1351"/>
      <c r="AX205" s="1353"/>
      <c r="AY205" s="836"/>
    </row>
    <row r="206" spans="1:51" x14ac:dyDescent="0.25">
      <c r="A206" s="852" t="s">
        <v>279</v>
      </c>
      <c r="B206" s="1124">
        <v>1183</v>
      </c>
      <c r="C206" s="423" t="s">
        <v>384</v>
      </c>
      <c r="D206" s="942">
        <f t="shared" si="30"/>
        <v>1148.7603305785124</v>
      </c>
      <c r="E206" s="1366">
        <v>1390</v>
      </c>
      <c r="F206" s="1370">
        <f>(E206/310)*1000</f>
        <v>4483.8709677419347</v>
      </c>
      <c r="G206" s="1248" t="e">
        <f>(E206-'Listas anteriores R'!E202)/'Listas anteriores R'!E202</f>
        <v>#DIV/0!</v>
      </c>
      <c r="H206" s="849">
        <f>IFERROR((D206-'L41.old'!AV200)/D206,"")</f>
        <v>0.35748129496402875</v>
      </c>
      <c r="I206" s="849" t="str">
        <f>IFERROR((D206-'L40.old'!#REF!)/D206,"")</f>
        <v/>
      </c>
      <c r="J206" s="849" t="str">
        <f>IF(IFERROR((E206-Competencias!E206)/E206,"")=100%,"",IFERROR((E206-Competencias!E206)/E206,""))</f>
        <v/>
      </c>
      <c r="K206" s="842" t="str">
        <f>IF(IFERROR((E206-Competencias!F209)/E206,"")=100%,"",IFERROR((E206-Competencias!F209)/E206,""))</f>
        <v/>
      </c>
      <c r="L206" s="842" t="str">
        <f>IF(IFERROR((E206-Competencias!G206)/E206,"")=100%,"",IFERROR((E206-Competencias!G206)/E206,""))</f>
        <v/>
      </c>
      <c r="M206" s="850" t="str">
        <f>IF(IFERROR((E206-Competencias!H206)/E206,"")=100%,"",IFERROR((E206-Competencias!H206)/E206,""))</f>
        <v/>
      </c>
      <c r="N206" s="851" t="str">
        <f>IF(IFERROR((E206-Competencias!I206)/E206,"")=100%,"",IFERROR((E206-Competencias!I206)/E206,""))</f>
        <v/>
      </c>
      <c r="O206" s="814"/>
      <c r="P206" s="834"/>
      <c r="Q206" s="1422"/>
      <c r="S206" s="227"/>
      <c r="T206" s="227"/>
      <c r="U206" s="227"/>
      <c r="AL206" s="1411"/>
      <c r="AV206" s="1351"/>
      <c r="AW206" s="1351"/>
      <c r="AX206" s="1353"/>
      <c r="AY206" s="836"/>
    </row>
    <row r="207" spans="1:51" x14ac:dyDescent="0.25">
      <c r="A207" s="852" t="s">
        <v>279</v>
      </c>
      <c r="B207" s="1124">
        <v>1184</v>
      </c>
      <c r="C207" s="423" t="s">
        <v>335</v>
      </c>
      <c r="D207" s="942">
        <f t="shared" si="30"/>
        <v>1479.3388429752067</v>
      </c>
      <c r="E207" s="1366">
        <v>1790</v>
      </c>
      <c r="F207" s="872">
        <f>(E207/500)*1000</f>
        <v>3580</v>
      </c>
      <c r="G207" s="1248" t="e">
        <f>(E207-'Listas anteriores R'!E203)/'Listas anteriores R'!E203</f>
        <v>#DIV/0!</v>
      </c>
      <c r="H207" s="849">
        <f>IFERROR((D207-'L41.old'!AV201)/D207,"")</f>
        <v>0.37641061452513969</v>
      </c>
      <c r="I207" s="849" t="str">
        <f>IFERROR((D207-'L40.old'!#REF!)/D207,"")</f>
        <v/>
      </c>
      <c r="J207" s="849">
        <f>IF(IFERROR((E207-Competencias!E207)/E207,"")=100%,"",IFERROR((E207-Competencias!E207)/E207,""))</f>
        <v>0.23798882681564246</v>
      </c>
      <c r="K207" s="842" t="str">
        <f>IF(IFERROR((E207-Competencias!F210)/E207,"")=100%,"",IFERROR((E207-Competencias!F210)/E207,""))</f>
        <v/>
      </c>
      <c r="L207" s="842" t="str">
        <f>IF(IFERROR((E207-Competencias!G207)/E207,"")=100%,"",IFERROR((E207-Competencias!G207)/E207,""))</f>
        <v/>
      </c>
      <c r="M207" s="850" t="str">
        <f>IF(IFERROR((E207-Competencias!H207)/E207,"")=100%,"",IFERROR((E207-Competencias!H207)/E207,""))</f>
        <v/>
      </c>
      <c r="N207" s="851" t="str">
        <f>IF(IFERROR((E207-Competencias!I207)/E207,"")=100%,"",IFERROR((E207-Competencias!I207)/E207,""))</f>
        <v/>
      </c>
      <c r="O207" s="814"/>
      <c r="P207" s="834"/>
      <c r="Q207" s="1422"/>
      <c r="S207" s="227"/>
      <c r="T207" s="227"/>
      <c r="U207" s="227"/>
      <c r="AL207" s="1411"/>
      <c r="AV207" s="1351"/>
      <c r="AW207" s="1351"/>
      <c r="AX207" s="1353"/>
      <c r="AY207" s="836"/>
    </row>
    <row r="208" spans="1:51" x14ac:dyDescent="0.25">
      <c r="A208" s="852" t="s">
        <v>279</v>
      </c>
      <c r="B208" s="1124">
        <v>1185</v>
      </c>
      <c r="C208" s="423" t="s">
        <v>336</v>
      </c>
      <c r="D208" s="942">
        <f t="shared" si="30"/>
        <v>3297.5206611570247</v>
      </c>
      <c r="E208" s="1366">
        <v>3990</v>
      </c>
      <c r="F208" s="872">
        <f>(E208/1500)*1000</f>
        <v>2660</v>
      </c>
      <c r="G208" s="1248" t="e">
        <f>(E208-'Listas anteriores R'!E204)/'Listas anteriores R'!E204</f>
        <v>#DIV/0!</v>
      </c>
      <c r="H208" s="849">
        <f>IFERROR((D208-'L41.old'!AV202)/D208,"")</f>
        <v>0.32858646616541354</v>
      </c>
      <c r="I208" s="849" t="str">
        <f>IFERROR((D208-'L40.old'!#REF!)/D208,"")</f>
        <v/>
      </c>
      <c r="J208" s="849">
        <f>IF(IFERROR((E208-Competencias!E208)/E208,"")=100%,"",IFERROR((E208-Competencias!E208)/E208,""))</f>
        <v>0.26315789473684209</v>
      </c>
      <c r="K208" s="842" t="str">
        <f>IF(IFERROR((E208-Competencias!F211)/E208,"")=100%,"",IFERROR((E208-Competencias!F211)/E208,""))</f>
        <v/>
      </c>
      <c r="L208" s="842" t="str">
        <f>IF(IFERROR((E208-Competencias!G208)/E208,"")=100%,"",IFERROR((E208-Competencias!G208)/E208,""))</f>
        <v/>
      </c>
      <c r="M208" s="850" t="str">
        <f>IF(IFERROR((E208-Competencias!H208)/E208,"")=100%,"",IFERROR((E208-Competencias!H208)/E208,""))</f>
        <v/>
      </c>
      <c r="N208" s="851" t="str">
        <f>IF(IFERROR((E208-Competencias!I208)/E208,"")=100%,"",IFERROR((E208-Competencias!I208)/E208,""))</f>
        <v/>
      </c>
      <c r="O208" s="814"/>
      <c r="P208" s="834"/>
      <c r="Q208" s="1422"/>
      <c r="S208" s="227"/>
      <c r="T208" s="227"/>
      <c r="U208" s="227"/>
      <c r="AL208" s="1411"/>
      <c r="AV208" s="1351"/>
      <c r="AW208" s="1351"/>
      <c r="AX208" s="1353"/>
      <c r="AY208" s="836"/>
    </row>
    <row r="209" spans="1:51" x14ac:dyDescent="0.25">
      <c r="A209" s="852" t="s">
        <v>279</v>
      </c>
      <c r="B209" s="1124">
        <v>1186</v>
      </c>
      <c r="C209" s="423" t="s">
        <v>337</v>
      </c>
      <c r="D209" s="942">
        <f t="shared" si="30"/>
        <v>4289.2561983471078</v>
      </c>
      <c r="E209" s="1366">
        <v>5190</v>
      </c>
      <c r="F209" s="872">
        <f>(E209/2250)*1000</f>
        <v>2306.6666666666665</v>
      </c>
      <c r="G209" s="1248" t="e">
        <f>(E209-'Listas anteriores R'!E205)/'Listas anteriores R'!E205</f>
        <v>#DIV/0!</v>
      </c>
      <c r="H209" s="849">
        <f>IFERROR((D209-'L41.old'!AV203)/D209,"")</f>
        <v>0.32246994219653186</v>
      </c>
      <c r="I209" s="849" t="str">
        <f>IFERROR((D209-'L40.old'!#REF!)/D209,"")</f>
        <v/>
      </c>
      <c r="J209" s="849">
        <f>IF(IFERROR((E209-Competencias!E209)/E209,"")=100%,"",IFERROR((E209-Competencias!E209)/E209,""))</f>
        <v>0.26300578034682082</v>
      </c>
      <c r="K209" s="842" t="str">
        <f>IF(IFERROR((E209-Competencias!F212)/E209,"")=100%,"",IFERROR((E209-Competencias!F212)/E209,""))</f>
        <v/>
      </c>
      <c r="L209" s="842" t="str">
        <f>IF(IFERROR((E209-Competencias!G209)/E209,"")=100%,"",IFERROR((E209-Competencias!G209)/E209,""))</f>
        <v/>
      </c>
      <c r="M209" s="850" t="str">
        <f>IF(IFERROR((E209-Competencias!H209)/E209,"")=100%,"",IFERROR((E209-Competencias!H209)/E209,""))</f>
        <v/>
      </c>
      <c r="N209" s="851" t="str">
        <f>IF(IFERROR((E209-Competencias!I209)/E209,"")=100%,"",IFERROR((E209-Competencias!I209)/E209,""))</f>
        <v/>
      </c>
      <c r="O209" s="814"/>
      <c r="P209" s="834"/>
      <c r="Q209" s="1422"/>
      <c r="S209" s="227"/>
      <c r="T209" s="227"/>
      <c r="U209" s="227"/>
      <c r="AL209" s="1411"/>
      <c r="AV209" s="1351"/>
      <c r="AW209" s="1351"/>
      <c r="AX209" s="1353"/>
      <c r="AY209" s="836"/>
    </row>
    <row r="210" spans="1:51" x14ac:dyDescent="0.25">
      <c r="A210" s="852" t="s">
        <v>279</v>
      </c>
      <c r="B210" s="1124">
        <v>1206</v>
      </c>
      <c r="C210" s="423" t="s">
        <v>385</v>
      </c>
      <c r="D210" s="942">
        <f t="shared" si="30"/>
        <v>1148.7603305785124</v>
      </c>
      <c r="E210" s="1366">
        <f>E206</f>
        <v>1390</v>
      </c>
      <c r="F210" s="872">
        <f>(E210/310)*1000</f>
        <v>4483.8709677419347</v>
      </c>
      <c r="G210" s="1248" t="e">
        <f>(E210-'Listas anteriores R'!E206)/'Listas anteriores R'!E206</f>
        <v>#DIV/0!</v>
      </c>
      <c r="H210" s="849">
        <f>IFERROR((D210-'L41.old'!AV204)/D210,"")</f>
        <v>0.35748129496402875</v>
      </c>
      <c r="I210" s="849" t="str">
        <f>IFERROR((D210-'L40.old'!#REF!)/D210,"")</f>
        <v/>
      </c>
      <c r="J210" s="849" t="str">
        <f>IF(IFERROR((E210-Competencias!E210)/E210,"")=100%,"",IFERROR((E210-Competencias!E210)/E210,""))</f>
        <v/>
      </c>
      <c r="K210" s="842" t="str">
        <f>IF(IFERROR((E210-Competencias!F213)/E210,"")=100%,"",IFERROR((E210-Competencias!F213)/E210,""))</f>
        <v/>
      </c>
      <c r="L210" s="842" t="str">
        <f>IF(IFERROR((E210-Competencias!G210)/E210,"")=100%,"",IFERROR((E210-Competencias!G210)/E210,""))</f>
        <v/>
      </c>
      <c r="M210" s="850" t="str">
        <f>IF(IFERROR((E210-Competencias!H210)/E210,"")=100%,"",IFERROR((E210-Competencias!H210)/E210,""))</f>
        <v/>
      </c>
      <c r="N210" s="851" t="str">
        <f>IF(IFERROR((E210-Competencias!I210)/E210,"")=100%,"",IFERROR((E210-Competencias!I210)/E210,""))</f>
        <v/>
      </c>
      <c r="O210" s="814"/>
      <c r="P210" s="834"/>
      <c r="Q210" s="1422"/>
      <c r="S210" s="227"/>
      <c r="T210" s="227"/>
      <c r="U210" s="227"/>
      <c r="AL210" s="1411"/>
      <c r="AV210" s="1351"/>
      <c r="AW210" s="1351"/>
      <c r="AX210" s="1353"/>
      <c r="AY210" s="836"/>
    </row>
    <row r="211" spans="1:51" x14ac:dyDescent="0.25">
      <c r="A211" s="852" t="s">
        <v>279</v>
      </c>
      <c r="B211" s="1124">
        <v>1207</v>
      </c>
      <c r="C211" s="423" t="s">
        <v>339</v>
      </c>
      <c r="D211" s="942">
        <f t="shared" si="30"/>
        <v>1479.3388429752067</v>
      </c>
      <c r="E211" s="1366">
        <f t="shared" ref="E211:E213" si="35">E207</f>
        <v>1790</v>
      </c>
      <c r="F211" s="872">
        <f>(E211/500)*1000</f>
        <v>3580</v>
      </c>
      <c r="G211" s="1248" t="e">
        <f>(E211-'Listas anteriores R'!E207)/'Listas anteriores R'!E207</f>
        <v>#DIV/0!</v>
      </c>
      <c r="H211" s="849">
        <f>IFERROR((D211-'L41.old'!AV205)/D211,"")</f>
        <v>0.37641061452513969</v>
      </c>
      <c r="I211" s="849" t="str">
        <f>IFERROR((D211-'L40.old'!#REF!)/D211,"")</f>
        <v/>
      </c>
      <c r="J211" s="849">
        <f>IF(IFERROR((E211-Competencias!E211)/E211,"")=100%,"",IFERROR((E211-Competencias!E211)/E211,""))</f>
        <v>0.18268156424581006</v>
      </c>
      <c r="K211" s="842" t="str">
        <f>IF(IFERROR((E211-Competencias!#REF!)/E211,"")=100%,"",IFERROR((E211-Competencias!#REF!)/E211,""))</f>
        <v/>
      </c>
      <c r="L211" s="842" t="str">
        <f>IF(IFERROR((E211-Competencias!G211)/E211,"")=100%,"",IFERROR((E211-Competencias!G211)/E211,""))</f>
        <v/>
      </c>
      <c r="M211" s="850" t="str">
        <f>IF(IFERROR((E211-Competencias!H211)/E211,"")=100%,"",IFERROR((E211-Competencias!H211)/E211,""))</f>
        <v/>
      </c>
      <c r="N211" s="851" t="str">
        <f>IF(IFERROR((E211-Competencias!I211)/E211,"")=100%,"",IFERROR((E211-Competencias!I211)/E211,""))</f>
        <v/>
      </c>
      <c r="O211" s="814"/>
      <c r="P211" s="834"/>
      <c r="Q211" s="1422"/>
      <c r="S211" s="227"/>
      <c r="T211" s="227"/>
      <c r="U211" s="227"/>
      <c r="AL211" s="1411"/>
      <c r="AV211" s="1351"/>
      <c r="AW211" s="1351"/>
      <c r="AX211" s="1353"/>
      <c r="AY211" s="836"/>
    </row>
    <row r="212" spans="1:51" x14ac:dyDescent="0.25">
      <c r="A212" s="852" t="s">
        <v>279</v>
      </c>
      <c r="B212" s="1124">
        <v>1208</v>
      </c>
      <c r="C212" s="423" t="s">
        <v>340</v>
      </c>
      <c r="D212" s="942">
        <f t="shared" si="30"/>
        <v>3297.5206611570247</v>
      </c>
      <c r="E212" s="1366">
        <f t="shared" si="35"/>
        <v>3990</v>
      </c>
      <c r="F212" s="872">
        <f>(E212/1500)*1000</f>
        <v>2660</v>
      </c>
      <c r="G212" s="1248" t="e">
        <f>(E212-'Listas anteriores R'!E208)/'Listas anteriores R'!E208</f>
        <v>#DIV/0!</v>
      </c>
      <c r="H212" s="849">
        <f>IFERROR((D212-'L41.old'!AV206)/D212,"")</f>
        <v>0.32855614035087721</v>
      </c>
      <c r="I212" s="849" t="str">
        <f>IFERROR((D212-'L40.old'!#REF!)/D212,"")</f>
        <v/>
      </c>
      <c r="J212" s="849">
        <f>IF(IFERROR((E212-Competencias!E212)/E212,"")=100%,"",IFERROR((E212-Competencias!E212)/E212,""))</f>
        <v>0.15037593984962405</v>
      </c>
      <c r="K212" s="842" t="str">
        <f>IF(IFERROR((E212-Competencias!#REF!)/E212,"")=100%,"",IFERROR((E212-Competencias!#REF!)/E212,""))</f>
        <v/>
      </c>
      <c r="L212" s="842" t="str">
        <f>IF(IFERROR((E212-Competencias!G212)/E212,"")=100%,"",IFERROR((E212-Competencias!G212)/E212,""))</f>
        <v/>
      </c>
      <c r="M212" s="850" t="str">
        <f>IF(IFERROR((E212-Competencias!H212)/E212,"")=100%,"",IFERROR((E212-Competencias!H212)/E212,""))</f>
        <v/>
      </c>
      <c r="N212" s="851" t="str">
        <f>IF(IFERROR((E212-Competencias!I212)/E212,"")=100%,"",IFERROR((E212-Competencias!I212)/E212,""))</f>
        <v/>
      </c>
      <c r="O212" s="814"/>
      <c r="P212" s="834"/>
      <c r="Q212" s="1422"/>
      <c r="S212" s="227"/>
      <c r="T212" s="227"/>
      <c r="U212" s="227"/>
      <c r="AL212" s="1411"/>
      <c r="AV212" s="1351"/>
      <c r="AW212" s="1351"/>
      <c r="AX212" s="1353"/>
      <c r="AY212" s="836"/>
    </row>
    <row r="213" spans="1:51" x14ac:dyDescent="0.25">
      <c r="A213" s="852" t="s">
        <v>279</v>
      </c>
      <c r="B213" s="1124">
        <v>1210</v>
      </c>
      <c r="C213" s="423" t="s">
        <v>341</v>
      </c>
      <c r="D213" s="942">
        <f t="shared" si="30"/>
        <v>4289.2561983471078</v>
      </c>
      <c r="E213" s="1366">
        <f t="shared" si="35"/>
        <v>5190</v>
      </c>
      <c r="F213" s="872">
        <f>(E213/2250)*1000</f>
        <v>2306.6666666666665</v>
      </c>
      <c r="G213" s="1248" t="e">
        <f>(E213-'Listas anteriores R'!E209)/'Listas anteriores R'!E209</f>
        <v>#DIV/0!</v>
      </c>
      <c r="H213" s="849">
        <f>IFERROR((D213-'L41.old'!AV207)/D213,"")</f>
        <v>0.32246994219653186</v>
      </c>
      <c r="I213" s="849" t="str">
        <f>IFERROR((D213-'L40.old'!#REF!)/D213,"")</f>
        <v/>
      </c>
      <c r="J213" s="849">
        <f>IF(IFERROR((E213-Competencias!E213)/E213,"")=100%,"",IFERROR((E213-Competencias!E213)/E213,""))</f>
        <v>0.15414258188824662</v>
      </c>
      <c r="K213" s="842" t="str">
        <f>IF(IFERROR((E213-Competencias!#REF!)/E213,"")=100%,"",IFERROR((E213-Competencias!#REF!)/E213,""))</f>
        <v/>
      </c>
      <c r="L213" s="842" t="str">
        <f>IF(IFERROR((E213-Competencias!G213)/E213,"")=100%,"",IFERROR((E213-Competencias!G213)/E213,""))</f>
        <v/>
      </c>
      <c r="M213" s="850" t="str">
        <f>IF(IFERROR((E213-Competencias!H213)/E213,"")=100%,"",IFERROR((E213-Competencias!H213)/E213,""))</f>
        <v/>
      </c>
      <c r="N213" s="851" t="str">
        <f>IF(IFERROR((E213-Competencias!I213)/E213,"")=100%,"",IFERROR((E213-Competencias!I213)/E213,""))</f>
        <v/>
      </c>
      <c r="O213" s="814"/>
      <c r="P213" s="834"/>
      <c r="Q213" s="1422"/>
      <c r="S213" s="227"/>
      <c r="T213" s="227"/>
      <c r="U213" s="227"/>
      <c r="AL213" s="1411"/>
      <c r="AV213" s="1351"/>
      <c r="AW213" s="1351"/>
      <c r="AX213" s="1353"/>
      <c r="AY213" s="836"/>
    </row>
    <row r="214" spans="1:51" x14ac:dyDescent="0.25">
      <c r="A214" s="852" t="s">
        <v>279</v>
      </c>
      <c r="B214" s="1124">
        <v>1211</v>
      </c>
      <c r="C214" s="423" t="s">
        <v>342</v>
      </c>
      <c r="D214" s="942">
        <f t="shared" si="30"/>
        <v>1479.3388429752067</v>
      </c>
      <c r="E214" s="1366">
        <f>E211</f>
        <v>1790</v>
      </c>
      <c r="F214" s="872">
        <f>(E214/500)*1000</f>
        <v>3580</v>
      </c>
      <c r="G214" s="1248" t="e">
        <f>(E214-'Listas anteriores R'!E210)/'Listas anteriores R'!E210</f>
        <v>#DIV/0!</v>
      </c>
      <c r="H214" s="849">
        <f>IFERROR((D214-'L41.old'!AV208)/D214,"")</f>
        <v>0.37641061452513969</v>
      </c>
      <c r="I214" s="849" t="str">
        <f>IFERROR((D214-'L40.old'!#REF!)/D214,"")</f>
        <v/>
      </c>
      <c r="J214" s="849">
        <f>IF(IFERROR((E214-Competencias!E214)/E214,"")=100%,"",IFERROR((E214-Competencias!E214)/E214,""))</f>
        <v>0.23910614525139665</v>
      </c>
      <c r="K214" s="842" t="str">
        <f>IF(IFERROR((E214-Competencias!F214)/E214,"")=100%,"",IFERROR((E214-Competencias!F214)/E214,""))</f>
        <v/>
      </c>
      <c r="L214" s="842" t="str">
        <f>IF(IFERROR((E214-Competencias!G214)/E214,"")=100%,"",IFERROR((E214-Competencias!G214)/E214,""))</f>
        <v/>
      </c>
      <c r="M214" s="850" t="str">
        <f>IF(IFERROR((E214-Competencias!H214)/E214,"")=100%,"",IFERROR((E214-Competencias!H214)/E214,""))</f>
        <v/>
      </c>
      <c r="N214" s="851" t="str">
        <f>IF(IFERROR((E214-Competencias!I214)/E214,"")=100%,"",IFERROR((E214-Competencias!I214)/E214,""))</f>
        <v/>
      </c>
      <c r="O214" s="814"/>
      <c r="P214" s="834"/>
      <c r="Q214" s="1422"/>
      <c r="S214" s="227"/>
      <c r="T214" s="227"/>
      <c r="U214" s="227"/>
      <c r="AL214" s="1411"/>
      <c r="AV214" s="1351"/>
      <c r="AW214" s="1351"/>
      <c r="AX214" s="1353"/>
      <c r="AY214" s="836"/>
    </row>
    <row r="215" spans="1:51" x14ac:dyDescent="0.25">
      <c r="A215" s="852" t="s">
        <v>279</v>
      </c>
      <c r="B215" s="1124">
        <v>1212</v>
      </c>
      <c r="C215" s="423" t="s">
        <v>343</v>
      </c>
      <c r="D215" s="942">
        <f t="shared" si="30"/>
        <v>3297.5206611570247</v>
      </c>
      <c r="E215" s="1366">
        <f t="shared" ref="E215:E216" si="36">E212</f>
        <v>3990</v>
      </c>
      <c r="F215" s="872">
        <f>(E215/1500)*1000</f>
        <v>2660</v>
      </c>
      <c r="G215" s="1248" t="e">
        <f>(E215-'Listas anteriores R'!E211)/'Listas anteriores R'!E211</f>
        <v>#DIV/0!</v>
      </c>
      <c r="H215" s="849">
        <f>IFERROR((D215-'L41.old'!AV209)/D215,"")</f>
        <v>0.32855614035087721</v>
      </c>
      <c r="I215" s="849" t="str">
        <f>IFERROR((D215-'L40.old'!#REF!)/D215,"")</f>
        <v/>
      </c>
      <c r="J215" s="849">
        <f>IF(IFERROR((E215-Competencias!E215)/E215,"")=100%,"",IFERROR((E215-Competencias!E215)/E215,""))</f>
        <v>0.15037593984962405</v>
      </c>
      <c r="K215" s="842" t="str">
        <f>IF(IFERROR((E215-Competencias!F215)/E215,"")=100%,"",IFERROR((E215-Competencias!F215)/E215,""))</f>
        <v/>
      </c>
      <c r="L215" s="842" t="str">
        <f>IF(IFERROR((E215-Competencias!G215)/E215,"")=100%,"",IFERROR((E215-Competencias!G215)/E215,""))</f>
        <v/>
      </c>
      <c r="M215" s="850" t="str">
        <f>IF(IFERROR((E215-Competencias!H215)/E215,"")=100%,"",IFERROR((E215-Competencias!H215)/E215,""))</f>
        <v/>
      </c>
      <c r="N215" s="851" t="str">
        <f>IF(IFERROR((E215-Competencias!I215)/E215,"")=100%,"",IFERROR((E215-Competencias!I215)/E215,""))</f>
        <v/>
      </c>
      <c r="O215" s="814"/>
      <c r="P215" s="834"/>
      <c r="Q215" s="1422"/>
      <c r="S215" s="227"/>
      <c r="T215" s="227"/>
      <c r="U215" s="227"/>
      <c r="AL215" s="1411"/>
      <c r="AV215" s="1351"/>
      <c r="AW215" s="1351"/>
      <c r="AX215" s="1353"/>
      <c r="AY215" s="836"/>
    </row>
    <row r="216" spans="1:51" x14ac:dyDescent="0.25">
      <c r="A216" s="852" t="s">
        <v>279</v>
      </c>
      <c r="B216" s="1124">
        <v>1213</v>
      </c>
      <c r="C216" s="423" t="s">
        <v>344</v>
      </c>
      <c r="D216" s="942">
        <f t="shared" si="30"/>
        <v>4289.2561983471078</v>
      </c>
      <c r="E216" s="1366">
        <f t="shared" si="36"/>
        <v>5190</v>
      </c>
      <c r="F216" s="872">
        <f>(E216/2250)*1000</f>
        <v>2306.6666666666665</v>
      </c>
      <c r="G216" s="1248" t="e">
        <f>(E216-'Listas anteriores R'!E212)/'Listas anteriores R'!E212</f>
        <v>#DIV/0!</v>
      </c>
      <c r="H216" s="849">
        <f>IFERROR((D216-'L41.old'!AV210)/D216,"")</f>
        <v>0.32246994219653186</v>
      </c>
      <c r="I216" s="849" t="str">
        <f>IFERROR((D216-'L40.old'!#REF!)/D216,"")</f>
        <v/>
      </c>
      <c r="J216" s="849">
        <f>IF(IFERROR((E216-Competencias!E216)/E216,"")=100%,"",IFERROR((E216-Competencias!E216)/E216,""))</f>
        <v>0.15414258188824662</v>
      </c>
      <c r="K216" s="842" t="str">
        <f>IF(IFERROR((E216-Competencias!F216)/E216,"")=100%,"",IFERROR((E216-Competencias!F216)/E216,""))</f>
        <v/>
      </c>
      <c r="L216" s="842" t="str">
        <f>IF(IFERROR((E216-Competencias!G216)/E216,"")=100%,"",IFERROR((E216-Competencias!G216)/E216,""))</f>
        <v/>
      </c>
      <c r="M216" s="850" t="str">
        <f>IF(IFERROR((E216-Competencias!H216)/E216,"")=100%,"",IFERROR((E216-Competencias!H216)/E216,""))</f>
        <v/>
      </c>
      <c r="N216" s="851" t="str">
        <f>IF(IFERROR((E216-Competencias!I216)/E216,"")=100%,"",IFERROR((E216-Competencias!I216)/E216,""))</f>
        <v/>
      </c>
      <c r="O216" s="814"/>
      <c r="P216" s="834"/>
      <c r="Q216" s="1422"/>
      <c r="S216" s="227"/>
      <c r="T216" s="227"/>
      <c r="U216" s="227"/>
      <c r="AL216" s="1411"/>
      <c r="AV216" s="1351"/>
      <c r="AW216" s="1351"/>
      <c r="AX216" s="1353"/>
      <c r="AY216" s="836"/>
    </row>
    <row r="217" spans="1:51" x14ac:dyDescent="0.25">
      <c r="A217" s="852" t="s">
        <v>279</v>
      </c>
      <c r="B217" s="1124">
        <v>1214</v>
      </c>
      <c r="C217" s="423" t="s">
        <v>345</v>
      </c>
      <c r="D217" s="942">
        <f t="shared" si="30"/>
        <v>2140.495867768595</v>
      </c>
      <c r="E217" s="1366">
        <v>2590</v>
      </c>
      <c r="F217" s="872">
        <f>(E217/473)*1000</f>
        <v>5475.6871035940803</v>
      </c>
      <c r="G217" s="1248" t="e">
        <f>(E217-'Listas anteriores R'!E213)/'Listas anteriores R'!E213</f>
        <v>#DIV/0!</v>
      </c>
      <c r="H217" s="849">
        <f>IFERROR((D217-'L41.old'!AV211)/D217,"")</f>
        <v>0.40808108108108104</v>
      </c>
      <c r="I217" s="849" t="str">
        <f>IFERROR((D217-'L40.old'!#REF!)/D217,"")</f>
        <v/>
      </c>
      <c r="J217" s="849">
        <f>IF(IFERROR((E217-Competencias!E217)/E217,"")=100%,"",IFERROR((E217-Competencias!E217)/E217,""))</f>
        <v>0.26640926640926643</v>
      </c>
      <c r="K217" s="842" t="str">
        <f>IF(IFERROR((E217-Competencias!F217)/E217,"")=100%,"",IFERROR((E217-Competencias!F217)/E217,""))</f>
        <v/>
      </c>
      <c r="L217" s="842" t="str">
        <f>IF(IFERROR((E217-Competencias!G217)/E217,"")=100%,"",IFERROR((E217-Competencias!G217)/E217,""))</f>
        <v/>
      </c>
      <c r="M217" s="850" t="str">
        <f>IF(IFERROR((E217-Competencias!H217)/E217,"")=100%,"",IFERROR((E217-Competencias!H217)/E217,""))</f>
        <v/>
      </c>
      <c r="N217" s="851" t="str">
        <f>IF(IFERROR((E217-Competencias!I217)/E217,"")=100%,"",IFERROR((E217-Competencias!I217)/E217,""))</f>
        <v/>
      </c>
      <c r="O217" s="814"/>
      <c r="P217" s="834"/>
      <c r="Q217" s="1422"/>
      <c r="S217" s="227"/>
      <c r="T217" s="227"/>
      <c r="U217" s="227"/>
      <c r="AL217" s="1411"/>
      <c r="AV217" s="1351"/>
      <c r="AW217" s="1351"/>
      <c r="AX217" s="1353"/>
      <c r="AY217" s="836"/>
    </row>
    <row r="218" spans="1:51" x14ac:dyDescent="0.25">
      <c r="A218" s="852" t="s">
        <v>279</v>
      </c>
      <c r="B218" s="1124">
        <v>1216</v>
      </c>
      <c r="C218" s="423" t="s">
        <v>346</v>
      </c>
      <c r="D218" s="942">
        <f t="shared" si="30"/>
        <v>2140.495867768595</v>
      </c>
      <c r="E218" s="1366">
        <v>2590</v>
      </c>
      <c r="F218" s="872">
        <f>(E218/473)*1000</f>
        <v>5475.6871035940803</v>
      </c>
      <c r="G218" s="1248" t="e">
        <f>(E218-'Listas anteriores R'!E214)/'Listas anteriores R'!E214</f>
        <v>#DIV/0!</v>
      </c>
      <c r="H218" s="849">
        <f>IFERROR((D218-'L41.old'!AV213)/D218,"")</f>
        <v>0.37818146718146717</v>
      </c>
      <c r="I218" s="849" t="str">
        <f>IFERROR((D218-'L40.old'!#REF!)/D218,"")</f>
        <v/>
      </c>
      <c r="J218" s="849">
        <f>IF(IFERROR((E218-Competencias!E218)/E218,"")=100%,"",IFERROR((E218-Competencias!E218)/E218,""))</f>
        <v>0.48764478764478764</v>
      </c>
      <c r="K218" s="842" t="str">
        <f>IF(IFERROR((E218-Competencias!F218)/E218,"")=100%,"",IFERROR((E218-Competencias!F218)/E218,""))</f>
        <v/>
      </c>
      <c r="L218" s="842" t="str">
        <f>IF(IFERROR((E218-Competencias!G218)/E218,"")=100%,"",IFERROR((E218-Competencias!G218)/E218,""))</f>
        <v/>
      </c>
      <c r="M218" s="850" t="str">
        <f>IF(IFERROR((E218-Competencias!H218)/E218,"")=100%,"",IFERROR((E218-Competencias!H218)/E218,""))</f>
        <v/>
      </c>
      <c r="N218" s="851" t="str">
        <f>IF(IFERROR((E218-Competencias!I218)/E218,"")=100%,"",IFERROR((E218-Competencias!I218)/E218,""))</f>
        <v/>
      </c>
      <c r="O218" s="814"/>
      <c r="P218" s="834"/>
      <c r="Q218" s="1422"/>
      <c r="S218" s="227"/>
      <c r="T218" s="227"/>
      <c r="U218" s="227"/>
      <c r="AL218" s="1411"/>
      <c r="AV218" s="1351"/>
      <c r="AW218" s="1351"/>
      <c r="AX218" s="1353"/>
      <c r="AY218" s="836"/>
    </row>
    <row r="219" spans="1:51" x14ac:dyDescent="0.25">
      <c r="A219" s="852" t="s">
        <v>279</v>
      </c>
      <c r="B219" s="1124">
        <v>1217</v>
      </c>
      <c r="C219" s="423" t="s">
        <v>347</v>
      </c>
      <c r="D219" s="942">
        <f t="shared" si="30"/>
        <v>3297.5206611570247</v>
      </c>
      <c r="E219" s="1366">
        <v>3990</v>
      </c>
      <c r="F219" s="872">
        <f>(E219/710)*1000</f>
        <v>5619.7183098591549</v>
      </c>
      <c r="G219" s="1248" t="e">
        <f>(E219-'Listas anteriores R'!E215)/'Listas anteriores R'!E215</f>
        <v>#DIV/0!</v>
      </c>
      <c r="H219" s="849">
        <f>IFERROR((D219-'L41.old'!AV214)/D219,"")</f>
        <v>0.36971595655806178</v>
      </c>
      <c r="I219" s="849" t="str">
        <f>IFERROR((D219-'L40.old'!#REF!)/D219,"")</f>
        <v/>
      </c>
      <c r="J219" s="849">
        <f>IF(IFERROR((E219-Competencias!E219)/E219,"")=100%,"",IFERROR((E219-Competencias!E219)/E219,""))</f>
        <v>0.30977443609022559</v>
      </c>
      <c r="K219" s="842" t="str">
        <f>IF(IFERROR((E219-Competencias!F219)/E219,"")=100%,"",IFERROR((E219-Competencias!F219)/E219,""))</f>
        <v/>
      </c>
      <c r="L219" s="842" t="str">
        <f>IF(IFERROR((E219-Competencias!G219)/E219,"")=100%,"",IFERROR((E219-Competencias!G219)/E219,""))</f>
        <v/>
      </c>
      <c r="M219" s="850" t="str">
        <f>IF(IFERROR((E219-Competencias!H219)/E219,"")=100%,"",IFERROR((E219-Competencias!H219)/E219,""))</f>
        <v/>
      </c>
      <c r="N219" s="851" t="str">
        <f>IF(IFERROR((E219-Competencias!I219)/E219,"")=100%,"",IFERROR((E219-Competencias!I219)/E219,""))</f>
        <v/>
      </c>
      <c r="O219" s="814"/>
      <c r="P219" s="834"/>
      <c r="Q219" s="1422"/>
      <c r="S219" s="227"/>
      <c r="T219" s="227"/>
      <c r="U219" s="227"/>
      <c r="AL219" s="1411"/>
      <c r="AV219" s="1351"/>
      <c r="AW219" s="1351"/>
      <c r="AX219" s="1353"/>
      <c r="AY219" s="836"/>
    </row>
    <row r="220" spans="1:51" ht="15.75" thickBot="1" x14ac:dyDescent="0.3">
      <c r="A220" s="852" t="s">
        <v>279</v>
      </c>
      <c r="B220" s="1124">
        <v>1218</v>
      </c>
      <c r="C220" s="423" t="s">
        <v>348</v>
      </c>
      <c r="D220" s="942">
        <f t="shared" si="30"/>
        <v>3297.5206611570247</v>
      </c>
      <c r="E220" s="1366">
        <v>3990</v>
      </c>
      <c r="F220" s="873">
        <f>(E220/473)*1000</f>
        <v>8435.51797040169</v>
      </c>
      <c r="G220" s="1248" t="e">
        <f>(E220-'Listas anteriores R'!E216)/'Listas anteriores R'!E216</f>
        <v>#DIV/0!</v>
      </c>
      <c r="H220" s="849">
        <f>IFERROR((D220-'L41.old'!AV215)/D220,"")</f>
        <v>0.4092531328320802</v>
      </c>
      <c r="I220" s="849" t="str">
        <f>IFERROR((D220-'L40.old'!#REF!)/D220,"")</f>
        <v/>
      </c>
      <c r="J220" s="849">
        <f>IF(IFERROR((E220-Competencias!E220)/E220,"")=100%,"",IFERROR((E220-Competencias!E220)/E220,""))</f>
        <v>0.22305764411027568</v>
      </c>
      <c r="K220" s="842" t="str">
        <f>IF(IFERROR((E220-Competencias!F220)/E220,"")=100%,"",IFERROR((E220-Competencias!F220)/E220,""))</f>
        <v/>
      </c>
      <c r="L220" s="842" t="str">
        <f>IF(IFERROR((E220-Competencias!G220)/E220,"")=100%,"",IFERROR((E220-Competencias!G220)/E220,""))</f>
        <v/>
      </c>
      <c r="M220" s="850" t="str">
        <f>IF(IFERROR((E220-Competencias!H220)/E220,"")=100%,"",IFERROR((E220-Competencias!H220)/E220,""))</f>
        <v/>
      </c>
      <c r="N220" s="851" t="str">
        <f>IF(IFERROR((E220-Competencias!I220)/E220,"")=100%,"",IFERROR((E220-Competencias!I220)/E220,""))</f>
        <v/>
      </c>
      <c r="O220" s="814"/>
      <c r="P220" s="834"/>
      <c r="Q220" s="1422"/>
      <c r="S220" s="227"/>
      <c r="T220" s="227"/>
      <c r="U220" s="227"/>
      <c r="AL220" s="1411"/>
      <c r="AV220" s="1351"/>
      <c r="AW220" s="1351"/>
      <c r="AX220" s="1353"/>
      <c r="AY220" s="836"/>
    </row>
    <row r="221" spans="1:51" x14ac:dyDescent="0.25">
      <c r="A221" s="852" t="s">
        <v>279</v>
      </c>
      <c r="B221" s="1124">
        <v>1201</v>
      </c>
      <c r="C221" s="423" t="s">
        <v>396</v>
      </c>
      <c r="D221" s="942">
        <f t="shared" si="30"/>
        <v>2471.0743801652893</v>
      </c>
      <c r="E221" s="1366">
        <v>2990</v>
      </c>
      <c r="F221" s="843"/>
      <c r="G221" s="1248" t="e">
        <f>(E221-'Listas anteriores R'!E217)/'Listas anteriores R'!E217</f>
        <v>#DIV/0!</v>
      </c>
      <c r="H221" s="849" t="str">
        <f>IFERROR((D221-'L41.old'!AV216)/D221,"")</f>
        <v/>
      </c>
      <c r="I221" s="849" t="str">
        <f>IFERROR((D221-'L40.old'!#REF!)/D221,"")</f>
        <v/>
      </c>
      <c r="J221" s="849" t="str">
        <f>IF(IFERROR((E221-Competencias!E221)/E221,"")=100%,"",IFERROR((E221-Competencias!E221)/E221,""))</f>
        <v/>
      </c>
      <c r="K221" s="842" t="str">
        <f>IF(IFERROR((E221-Competencias!F221)/E221,"")=100%,"",IFERROR((E221-Competencias!F221)/E221,""))</f>
        <v/>
      </c>
      <c r="L221" s="842" t="str">
        <f>IF(IFERROR((E221-Competencias!G221)/E221,"")=100%,"",IFERROR((E221-Competencias!G221)/E221,""))</f>
        <v/>
      </c>
      <c r="M221" s="850" t="str">
        <f>IF(IFERROR((E221-Competencias!H221)/E221,"")=100%,"",IFERROR((E221-Competencias!H221)/E221,""))</f>
        <v/>
      </c>
      <c r="N221" s="851" t="str">
        <f>IF(IFERROR((E221-Competencias!I221)/E221,"")=100%,"",IFERROR((E221-Competencias!I221)/E221,""))</f>
        <v/>
      </c>
      <c r="O221" s="814"/>
      <c r="P221" s="834"/>
      <c r="Q221" s="1422"/>
      <c r="S221" s="227"/>
      <c r="T221" s="227"/>
      <c r="U221" s="227"/>
      <c r="AL221" s="1411"/>
      <c r="AV221" s="1351"/>
      <c r="AW221" s="1351"/>
      <c r="AX221" s="1353"/>
      <c r="AY221" s="836"/>
    </row>
    <row r="222" spans="1:51" x14ac:dyDescent="0.25">
      <c r="A222" s="852" t="s">
        <v>279</v>
      </c>
      <c r="B222" s="1124">
        <v>1310</v>
      </c>
      <c r="C222" s="189" t="s">
        <v>386</v>
      </c>
      <c r="D222" s="942">
        <f t="shared" si="30"/>
        <v>5115.7024793388427</v>
      </c>
      <c r="E222" s="147">
        <v>6190</v>
      </c>
      <c r="G222" s="1248" t="e">
        <f>(E222-'Listas anteriores R'!E218)/'Listas anteriores R'!E218</f>
        <v>#DIV/0!</v>
      </c>
      <c r="H222" s="849">
        <f>IFERROR((D222-'L41.old'!AV217)/D222,"")</f>
        <v>0.28572859450726978</v>
      </c>
      <c r="I222" s="849" t="str">
        <f>IFERROR((D222-'L40.old'!#REF!)/D222,"")</f>
        <v/>
      </c>
      <c r="J222" s="849" t="str">
        <f>IF(IFERROR((E222-Competencias!E222)/E222,"")=100%,"",IFERROR((E222-Competencias!E222)/E222,""))</f>
        <v/>
      </c>
      <c r="K222" s="842" t="str">
        <f>IF(IFERROR((E222-Competencias!F222)/E222,"")=100%,"",IFERROR((E222-Competencias!F222)/E222,""))</f>
        <v/>
      </c>
      <c r="L222" s="842" t="str">
        <f>IF(IFERROR((E222-Competencias!G222)/E222,"")=100%,"",IFERROR((E222-Competencias!G222)/E222,""))</f>
        <v/>
      </c>
      <c r="M222" s="850" t="str">
        <f>IF(IFERROR((E222-Competencias!H222)/E222,"")=100%,"",IFERROR((E222-Competencias!H222)/E222,""))</f>
        <v/>
      </c>
      <c r="N222" s="851" t="str">
        <f>IF(IFERROR((E222-Competencias!I222)/E222,"")=100%,"",IFERROR((E222-Competencias!I222)/E222,""))</f>
        <v/>
      </c>
      <c r="O222" s="814"/>
      <c r="P222" s="834"/>
      <c r="S222" s="787"/>
      <c r="T222" s="787"/>
      <c r="U222" s="787"/>
      <c r="AL222" s="1411"/>
      <c r="AV222" s="1351"/>
      <c r="AW222" s="1351"/>
      <c r="AX222" s="1353"/>
      <c r="AY222" s="836"/>
    </row>
    <row r="223" spans="1:51" x14ac:dyDescent="0.25">
      <c r="A223" s="852" t="s">
        <v>279</v>
      </c>
      <c r="B223" s="1124">
        <v>1311</v>
      </c>
      <c r="C223" s="189" t="s">
        <v>387</v>
      </c>
      <c r="D223" s="942">
        <f t="shared" si="30"/>
        <v>983.47107438016531</v>
      </c>
      <c r="E223" s="147">
        <v>1190</v>
      </c>
      <c r="G223" s="1248" t="e">
        <f>(E223-'Listas anteriores R'!E219)/'Listas anteriores R'!E219</f>
        <v>#DIV/0!</v>
      </c>
      <c r="H223" s="849">
        <f>IFERROR((D223-'L41.old'!AV218)/D223,"")</f>
        <v>0.38076470588235295</v>
      </c>
      <c r="I223" s="849" t="str">
        <f>IFERROR((D223-'L40.old'!#REF!)/D223,"")</f>
        <v/>
      </c>
      <c r="J223" s="849" t="str">
        <f>IF(IFERROR((E223-Competencias!E223)/E223,"")=100%,"",IFERROR((E223-Competencias!E223)/E223,""))</f>
        <v/>
      </c>
      <c r="K223" s="842" t="str">
        <f>IF(IFERROR((E223-Competencias!F223)/E223,"")=100%,"",IFERROR((E223-Competencias!F223)/E223,""))</f>
        <v/>
      </c>
      <c r="L223" s="842" t="str">
        <f>IF(IFERROR((E223-Competencias!G223)/E223,"")=100%,"",IFERROR((E223-Competencias!G223)/E223,""))</f>
        <v/>
      </c>
      <c r="M223" s="850" t="str">
        <f>IF(IFERROR((E223-Competencias!H223)/E223,"")=100%,"",IFERROR((E223-Competencias!H223)/E223,""))</f>
        <v/>
      </c>
      <c r="N223" s="851" t="str">
        <f>IF(IFERROR((E223-Competencias!I223)/E223,"")=100%,"",IFERROR((E223-Competencias!I223)/E223,""))</f>
        <v/>
      </c>
      <c r="O223" s="814"/>
      <c r="P223" s="834"/>
      <c r="S223" s="787"/>
      <c r="T223" s="787"/>
      <c r="U223" s="787"/>
      <c r="AL223" s="1411"/>
      <c r="AV223" s="1351"/>
      <c r="AW223" s="1351"/>
      <c r="AX223" s="1353"/>
      <c r="AY223" s="836"/>
    </row>
    <row r="224" spans="1:51" x14ac:dyDescent="0.25">
      <c r="A224" s="852" t="s">
        <v>279</v>
      </c>
      <c r="B224" s="1124">
        <v>1200</v>
      </c>
      <c r="C224" s="189" t="s">
        <v>388</v>
      </c>
      <c r="D224" s="942">
        <f t="shared" si="30"/>
        <v>2636.3636363636365</v>
      </c>
      <c r="E224" s="147">
        <v>3190</v>
      </c>
      <c r="G224" s="1248" t="e">
        <f>(E224-'Listas anteriores R'!E220)/'Listas anteriores R'!E220</f>
        <v>#DIV/0!</v>
      </c>
      <c r="H224" s="849">
        <f>IFERROR((D224-'L41.old'!AV219)/D224,"")</f>
        <v>0.3077586206896552</v>
      </c>
      <c r="I224" s="849" t="str">
        <f>IFERROR((D224-'L40.old'!#REF!)/D224,"")</f>
        <v/>
      </c>
      <c r="J224" s="849" t="str">
        <f>IF(IFERROR((E224-Competencias!E224)/E224,"")=100%,"",IFERROR((E224-Competencias!E224)/E224,""))</f>
        <v/>
      </c>
      <c r="K224" s="842" t="str">
        <f>IF(IFERROR((E224-Competencias!F224)/E224,"")=100%,"",IFERROR((E224-Competencias!F224)/E224,""))</f>
        <v/>
      </c>
      <c r="L224" s="842" t="str">
        <f>IF(IFERROR((E224-Competencias!G224)/E224,"")=100%,"",IFERROR((E224-Competencias!G224)/E224,""))</f>
        <v/>
      </c>
      <c r="M224" s="850" t="str">
        <f>IF(IFERROR((E224-Competencias!H224)/E224,"")=100%,"",IFERROR((E224-Competencias!H224)/E224,""))</f>
        <v/>
      </c>
      <c r="N224" s="851" t="str">
        <f>IF(IFERROR((E224-Competencias!I224)/E224,"")=100%,"",IFERROR((E224-Competencias!I224)/E224,""))</f>
        <v/>
      </c>
      <c r="O224" s="814"/>
      <c r="P224" s="834"/>
      <c r="S224" s="787"/>
      <c r="T224" s="787"/>
      <c r="U224" s="787"/>
      <c r="AL224" s="1411"/>
      <c r="AV224" s="1351"/>
      <c r="AW224" s="1351"/>
      <c r="AX224" s="1353"/>
      <c r="AY224" s="836"/>
    </row>
    <row r="225" spans="1:51" x14ac:dyDescent="0.25">
      <c r="A225" s="852" t="s">
        <v>279</v>
      </c>
      <c r="B225" s="1124">
        <v>1272</v>
      </c>
      <c r="C225" s="189" t="s">
        <v>389</v>
      </c>
      <c r="D225" s="942">
        <f t="shared" si="30"/>
        <v>3297.5206611570247</v>
      </c>
      <c r="E225" s="147">
        <v>3990</v>
      </c>
      <c r="G225" s="1248" t="e">
        <f>(E225-'Listas anteriores R'!E221)/'Listas anteriores R'!E221</f>
        <v>#DIV/0!</v>
      </c>
      <c r="H225" s="849">
        <f>IFERROR((D225-'L41.old'!AV220)/D225,"")</f>
        <v>0.29735087719298242</v>
      </c>
      <c r="I225" s="849">
        <f>IFERROR((D225-'L40.old'!J131)/D225,"")</f>
        <v>1</v>
      </c>
      <c r="J225" s="849" t="str">
        <f>IF(IFERROR((E225-Competencias!E225)/E225,"")=100%,"",IFERROR((E225-Competencias!E225)/E225,""))</f>
        <v/>
      </c>
      <c r="K225" s="842" t="str">
        <f>IF(IFERROR((E225-Competencias!F225)/E225,"")=100%,"",IFERROR((E225-Competencias!F225)/E225,""))</f>
        <v/>
      </c>
      <c r="L225" s="842" t="str">
        <f>IF(IFERROR((E225-Competencias!G225)/E225,"")=100%,"",IFERROR((E225-Competencias!G225)/E225,""))</f>
        <v/>
      </c>
      <c r="M225" s="850" t="str">
        <f>IF(IFERROR((E225-Competencias!H225)/E225,"")=100%,"",IFERROR((E225-Competencias!H225)/E225,""))</f>
        <v/>
      </c>
      <c r="N225" s="851" t="str">
        <f>IF(IFERROR((E225-Competencias!I225)/E225,"")=100%,"",IFERROR((E225-Competencias!I225)/E225,""))</f>
        <v/>
      </c>
      <c r="O225" s="814"/>
      <c r="P225" s="834"/>
      <c r="S225" s="787"/>
      <c r="T225" s="787"/>
      <c r="U225" s="787"/>
      <c r="AL225" s="1411"/>
      <c r="AV225" s="1351"/>
      <c r="AW225" s="1351"/>
      <c r="AX225" s="1353"/>
      <c r="AY225" s="836"/>
    </row>
    <row r="226" spans="1:51" x14ac:dyDescent="0.25">
      <c r="A226" s="852" t="s">
        <v>279</v>
      </c>
      <c r="B226" s="1124">
        <v>1302</v>
      </c>
      <c r="C226" s="189" t="s">
        <v>390</v>
      </c>
      <c r="D226" s="942">
        <f t="shared" si="30"/>
        <v>5776.8595041322315</v>
      </c>
      <c r="E226" s="147">
        <v>6990</v>
      </c>
      <c r="G226" s="1248" t="e">
        <f>(E226-'Listas anteriores R'!E222)/'Listas anteriores R'!E222</f>
        <v>#DIV/0!</v>
      </c>
      <c r="H226" s="849">
        <f>IFERROR((D226-'L41.old'!AV221)/D226,"")</f>
        <v>0.39032618025751076</v>
      </c>
      <c r="I226" s="849">
        <f>IFERROR((D226-'L40.old'!J132)/D226,"")</f>
        <v>1</v>
      </c>
      <c r="J226" s="849" t="str">
        <f>IF(IFERROR((E226-Competencias!E226)/E226,"")=100%,"",IFERROR((E226-Competencias!E226)/E226,""))</f>
        <v/>
      </c>
      <c r="K226" s="842" t="str">
        <f>IF(IFERROR((E226-Competencias!F226)/E226,"")=100%,"",IFERROR((E226-Competencias!F226)/E226,""))</f>
        <v/>
      </c>
      <c r="L226" s="842" t="str">
        <f>IF(IFERROR((E226-Competencias!G226)/E226,"")=100%,"",IFERROR((E226-Competencias!G226)/E226,""))</f>
        <v/>
      </c>
      <c r="M226" s="850" t="str">
        <f>IF(IFERROR((E226-Competencias!H226)/E226,"")=100%,"",IFERROR((E226-Competencias!H226)/E226,""))</f>
        <v/>
      </c>
      <c r="N226" s="851" t="str">
        <f>IF(IFERROR((E226-Competencias!I226)/E226,"")=100%,"",IFERROR((E226-Competencias!I226)/E226,""))</f>
        <v/>
      </c>
      <c r="O226" s="814"/>
      <c r="P226" s="834"/>
      <c r="S226" s="787"/>
      <c r="T226" s="787"/>
      <c r="U226" s="787"/>
      <c r="AL226" s="1411"/>
      <c r="AV226" s="1351"/>
      <c r="AW226" s="1351"/>
      <c r="AX226" s="1353"/>
      <c r="AY226" s="836"/>
    </row>
    <row r="227" spans="1:51" x14ac:dyDescent="0.25">
      <c r="A227" s="852" t="s">
        <v>279</v>
      </c>
      <c r="B227" s="1124">
        <v>1303</v>
      </c>
      <c r="C227" s="189" t="s">
        <v>391</v>
      </c>
      <c r="D227" s="942">
        <f t="shared" si="30"/>
        <v>1479.3388429752067</v>
      </c>
      <c r="E227" s="147">
        <v>1790</v>
      </c>
      <c r="G227" s="1248" t="e">
        <f>(E227-'Listas anteriores R'!E223)/'Listas anteriores R'!E223</f>
        <v>#DIV/0!</v>
      </c>
      <c r="H227" s="849">
        <f>IFERROR((D227-'L41.old'!AV222)/D227,"")</f>
        <v>0.31845229050279333</v>
      </c>
      <c r="I227" s="849">
        <f>IFERROR((D227-'L40.old'!J133)/D227,"")</f>
        <v>1</v>
      </c>
      <c r="J227" s="849">
        <f>IF(IFERROR((E227-Competencias!E227)/E227,"")=100%,"",IFERROR((E227-Competencias!E227)/E227,""))</f>
        <v>0.13687150837988826</v>
      </c>
      <c r="K227" s="842" t="str">
        <f>IF(IFERROR((E227-Competencias!F227)/E227,"")=100%,"",IFERROR((E227-Competencias!F227)/E227,""))</f>
        <v/>
      </c>
      <c r="L227" s="842" t="str">
        <f>IF(IFERROR((E227-Competencias!G227)/E227,"")=100%,"",IFERROR((E227-Competencias!G227)/E227,""))</f>
        <v/>
      </c>
      <c r="M227" s="850" t="str">
        <f>IF(IFERROR((E227-Competencias!H227)/E227,"")=100%,"",IFERROR((E227-Competencias!H227)/E227,""))</f>
        <v/>
      </c>
      <c r="N227" s="851" t="str">
        <f>IF(IFERROR((E227-Competencias!I227)/E227,"")=100%,"",IFERROR((E227-Competencias!I227)/E227,""))</f>
        <v/>
      </c>
      <c r="O227" s="814"/>
      <c r="P227" s="834"/>
      <c r="S227" s="787"/>
      <c r="T227" s="787"/>
      <c r="U227" s="787"/>
      <c r="AL227" s="1411"/>
      <c r="AV227" s="1351"/>
      <c r="AW227" s="1351"/>
      <c r="AX227" s="1353"/>
      <c r="AY227" s="836"/>
    </row>
    <row r="228" spans="1:51" x14ac:dyDescent="0.25">
      <c r="A228" s="852" t="s">
        <v>279</v>
      </c>
      <c r="B228" s="1124">
        <v>1304</v>
      </c>
      <c r="C228" s="189" t="s">
        <v>392</v>
      </c>
      <c r="D228" s="942">
        <f t="shared" si="30"/>
        <v>1231.404958677686</v>
      </c>
      <c r="E228" s="147">
        <v>1490</v>
      </c>
      <c r="G228" s="1248" t="e">
        <f>(E228-'Listas anteriores R'!E224)/'Listas anteriores R'!E224</f>
        <v>#DIV/0!</v>
      </c>
      <c r="H228" s="849">
        <f>IFERROR((D228-'L41.old'!AV223)/D228,"")</f>
        <v>0.35191100671140946</v>
      </c>
      <c r="I228" s="849">
        <f>IFERROR((D228-'L40.old'!J134)/D228,"")</f>
        <v>1</v>
      </c>
      <c r="J228" s="849">
        <f>IF(IFERROR((E228-Competencias!E228)/E228,"")=100%,"",IFERROR((E228-Competencias!E228)/E228,""))</f>
        <v>2.214765100671141E-2</v>
      </c>
      <c r="K228" s="842" t="str">
        <f>IF(IFERROR((E228-Competencias!F228)/E228,"")=100%,"",IFERROR((E228-Competencias!F228)/E228,""))</f>
        <v/>
      </c>
      <c r="L228" s="842" t="str">
        <f>IF(IFERROR((E228-Competencias!G228)/E228,"")=100%,"",IFERROR((E228-Competencias!G228)/E228,""))</f>
        <v/>
      </c>
      <c r="M228" s="850" t="str">
        <f>IF(IFERROR((E228-Competencias!H228)/E228,"")=100%,"",IFERROR((E228-Competencias!H228)/E228,""))</f>
        <v/>
      </c>
      <c r="N228" s="851" t="str">
        <f>IF(IFERROR((E228-Competencias!I228)/E228,"")=100%,"",IFERROR((E228-Competencias!I228)/E228,""))</f>
        <v/>
      </c>
      <c r="O228" s="814"/>
      <c r="P228" s="834"/>
      <c r="S228" s="787"/>
      <c r="T228" s="787"/>
      <c r="U228" s="787"/>
      <c r="AL228" s="1411"/>
      <c r="AV228" s="1351"/>
      <c r="AW228" s="1351"/>
      <c r="AX228" s="1353"/>
      <c r="AY228" s="836"/>
    </row>
    <row r="229" spans="1:51" x14ac:dyDescent="0.25">
      <c r="A229" s="852" t="s">
        <v>279</v>
      </c>
      <c r="B229" s="1124">
        <v>1305</v>
      </c>
      <c r="C229" s="189" t="s">
        <v>393</v>
      </c>
      <c r="D229" s="942">
        <f t="shared" si="30"/>
        <v>1231.404958677686</v>
      </c>
      <c r="E229" s="147">
        <v>1490</v>
      </c>
      <c r="G229" s="1248" t="e">
        <f>(E229-'Listas anteriores R'!E225)/'Listas anteriores R'!E225</f>
        <v>#DIV/0!</v>
      </c>
      <c r="H229" s="849">
        <f>IFERROR((D229-'L41.old'!AV224)/D229,"")</f>
        <v>0.31051926174496647</v>
      </c>
      <c r="I229" s="849">
        <f>IFERROR((D229-'L40.old'!J135)/D229,"")</f>
        <v>1</v>
      </c>
      <c r="J229" s="849">
        <f>IF(IFERROR((E229-Competencias!E229)/E229,"")=100%,"",IFERROR((E229-Competencias!E229)/E229,""))</f>
        <v>-4.0268456375838924E-2</v>
      </c>
      <c r="K229" s="842" t="str">
        <f>IF(IFERROR((E229-Competencias!F229)/E229,"")=100%,"",IFERROR((E229-Competencias!F229)/E229,""))</f>
        <v/>
      </c>
      <c r="L229" s="842" t="str">
        <f>IF(IFERROR((E229-Competencias!G229)/E229,"")=100%,"",IFERROR((E229-Competencias!G229)/E229,""))</f>
        <v/>
      </c>
      <c r="M229" s="850" t="str">
        <f>IF(IFERROR((E229-Competencias!H229)/E229,"")=100%,"",IFERROR((E229-Competencias!H229)/E229,""))</f>
        <v/>
      </c>
      <c r="N229" s="851" t="str">
        <f>IF(IFERROR((E229-Competencias!I229)/E229,"")=100%,"",IFERROR((E229-Competencias!I229)/E229,""))</f>
        <v/>
      </c>
      <c r="O229" s="814"/>
      <c r="P229" s="834"/>
      <c r="S229" s="787"/>
      <c r="T229" s="787"/>
      <c r="U229" s="787"/>
      <c r="AL229" s="1411"/>
      <c r="AV229" s="1351"/>
      <c r="AW229" s="1351"/>
      <c r="AX229" s="1353"/>
      <c r="AY229" s="836"/>
    </row>
    <row r="230" spans="1:51" x14ac:dyDescent="0.25">
      <c r="A230" s="852" t="s">
        <v>279</v>
      </c>
      <c r="B230" s="1124">
        <v>1306</v>
      </c>
      <c r="C230" s="189" t="s">
        <v>394</v>
      </c>
      <c r="D230" s="942">
        <f t="shared" si="30"/>
        <v>983.47107438016531</v>
      </c>
      <c r="E230" s="1464">
        <v>1190</v>
      </c>
      <c r="G230" s="1248" t="e">
        <f>(E230-'Listas anteriores R'!E226)/'Listas anteriores R'!E226</f>
        <v>#DIV/0!</v>
      </c>
      <c r="H230" s="849">
        <f>IFERROR((D230-'L41.old'!AV225)/D230,"")</f>
        <v>0.33078865546218489</v>
      </c>
      <c r="I230" s="849">
        <f>IFERROR((D230-'L40.old'!J136)/D230,"")</f>
        <v>1</v>
      </c>
      <c r="J230" s="849">
        <f>IF(IFERROR((E230-Competencias!E230)/E230,"")=100%,"",IFERROR((E230-Competencias!E230)/E230,""))</f>
        <v>-9.2436974789915968E-3</v>
      </c>
      <c r="K230" s="842" t="str">
        <f>IF(IFERROR((E230-Competencias!F230)/E230,"")=100%,"",IFERROR((E230-Competencias!F230)/E230,""))</f>
        <v/>
      </c>
      <c r="L230" s="842" t="str">
        <f>IF(IFERROR((E230-Competencias!G230)/E230,"")=100%,"",IFERROR((E230-Competencias!G230)/E230,""))</f>
        <v/>
      </c>
      <c r="M230" s="850" t="str">
        <f>IF(IFERROR((E230-Competencias!H230)/E230,"")=100%,"",IFERROR((E230-Competencias!H230)/E230,""))</f>
        <v/>
      </c>
      <c r="N230" s="851" t="str">
        <f>IF(IFERROR((E230-Competencias!I230)/E230,"")=100%,"",IFERROR((E230-Competencias!I230)/E230,""))</f>
        <v/>
      </c>
      <c r="O230" s="814"/>
      <c r="P230" s="834"/>
      <c r="S230" s="787"/>
      <c r="T230" s="787"/>
      <c r="U230" s="787"/>
      <c r="AL230" s="1411"/>
      <c r="AV230" s="1351"/>
      <c r="AW230" s="1351"/>
      <c r="AX230" s="1353"/>
      <c r="AY230" s="836"/>
    </row>
    <row r="231" spans="1:51" x14ac:dyDescent="0.25">
      <c r="A231" s="852" t="s">
        <v>279</v>
      </c>
      <c r="B231" s="1124">
        <v>1307</v>
      </c>
      <c r="C231" s="189" t="s">
        <v>395</v>
      </c>
      <c r="D231" s="942">
        <f t="shared" si="30"/>
        <v>1231.404958677686</v>
      </c>
      <c r="E231" s="147">
        <v>1490</v>
      </c>
      <c r="G231" s="1248" t="e">
        <f>(E231-'Listas anteriores R'!E227)/'Listas anteriores R'!E227</f>
        <v>#DIV/0!</v>
      </c>
      <c r="H231" s="849">
        <f>IFERROR((D231-'L41.old'!AV226)/D231,"")</f>
        <v>0.31051926174496647</v>
      </c>
      <c r="I231" s="849">
        <f>IFERROR((D231-'L40.old'!J137)/D231,"")</f>
        <v>1</v>
      </c>
      <c r="J231" s="849">
        <f>IF(IFERROR((E231-Competencias!E231)/E231,"")=100%,"",IFERROR((E231-Competencias!E231)/E231,""))</f>
        <v>-4.0268456375838924E-2</v>
      </c>
      <c r="K231" s="842" t="str">
        <f>IF(IFERROR((E231-Competencias!F231)/E231,"")=100%,"",IFERROR((E231-Competencias!F231)/E231,""))</f>
        <v/>
      </c>
      <c r="L231" s="842" t="str">
        <f>IF(IFERROR((E231-Competencias!G231)/E231,"")=100%,"",IFERROR((E231-Competencias!G231)/E231,""))</f>
        <v/>
      </c>
      <c r="M231" s="850" t="str">
        <f>IF(IFERROR((E231-Competencias!H231)/E231,"")=100%,"",IFERROR((E231-Competencias!H231)/E231,""))</f>
        <v/>
      </c>
      <c r="N231" s="851" t="str">
        <f>IF(IFERROR((E231-Competencias!I231)/E231,"")=100%,"",IFERROR((E231-Competencias!I231)/E231,""))</f>
        <v/>
      </c>
      <c r="O231" s="814"/>
      <c r="P231" s="834"/>
      <c r="S231" s="787"/>
      <c r="T231" s="787"/>
      <c r="U231" s="787"/>
      <c r="AL231" s="1411"/>
      <c r="AV231" s="1351"/>
      <c r="AW231" s="1351"/>
      <c r="AX231" s="1353"/>
      <c r="AY231" s="836"/>
    </row>
    <row r="232" spans="1:51" x14ac:dyDescent="0.25">
      <c r="A232" s="852" t="s">
        <v>279</v>
      </c>
      <c r="B232" s="1124">
        <v>1243</v>
      </c>
      <c r="C232" s="189" t="s">
        <v>421</v>
      </c>
      <c r="D232" s="942">
        <f t="shared" si="30"/>
        <v>1644.6280991735537</v>
      </c>
      <c r="E232" s="147">
        <v>1990</v>
      </c>
      <c r="G232" s="1248" t="e">
        <f>(E232-'Listas anteriores R'!E228)/'Listas anteriores R'!E228</f>
        <v>#DIV/0!</v>
      </c>
      <c r="H232" s="849">
        <f>IFERROR((D232-'L41.old'!AV227)/D232,"")</f>
        <v>0.31615542713567835</v>
      </c>
      <c r="I232" s="849">
        <f>IFERROR((D232-'L40.old'!J138)/D232,"")</f>
        <v>1</v>
      </c>
      <c r="J232" s="849">
        <f>IF(IFERROR((E232-Competencias!E232)/E232,"")=100%,"",IFERROR((E232-Competencias!E232)/E232,""))</f>
        <v>-7.5376884422110546E-2</v>
      </c>
      <c r="K232" s="842" t="str">
        <f>IF(IFERROR((E232-Competencias!F232)/E232,"")=100%,"",IFERROR((E232-Competencias!F232)/E232,""))</f>
        <v/>
      </c>
      <c r="L232" s="842" t="str">
        <f>IF(IFERROR((E232-Competencias!G232)/E232,"")=100%,"",IFERROR((E232-Competencias!G232)/E232,""))</f>
        <v/>
      </c>
      <c r="M232" s="850" t="str">
        <f>IF(IFERROR((E232-Competencias!H232)/E232,"")=100%,"",IFERROR((E232-Competencias!H232)/E232,""))</f>
        <v/>
      </c>
      <c r="N232" s="851" t="str">
        <f>IF(IFERROR((E232-Competencias!I232)/E232,"")=100%,"",IFERROR((E232-Competencias!I232)/E232,""))</f>
        <v/>
      </c>
      <c r="O232" s="814"/>
      <c r="P232" s="834"/>
      <c r="S232" s="787"/>
      <c r="T232" s="787"/>
      <c r="U232" s="787"/>
      <c r="AL232" s="1411"/>
      <c r="AV232" s="1351"/>
      <c r="AW232" s="1351"/>
      <c r="AX232" s="1353"/>
      <c r="AY232" s="836"/>
    </row>
    <row r="233" spans="1:51" x14ac:dyDescent="0.25">
      <c r="A233" s="852" t="s">
        <v>279</v>
      </c>
      <c r="B233" s="1124">
        <v>1244</v>
      </c>
      <c r="C233" s="189" t="s">
        <v>422</v>
      </c>
      <c r="D233" s="942">
        <f t="shared" si="30"/>
        <v>1644.6280991735537</v>
      </c>
      <c r="E233" s="147">
        <v>1990</v>
      </c>
      <c r="G233" s="1248" t="e">
        <f>(E233-'Listas anteriores R'!E229)/'Listas anteriores R'!E229</f>
        <v>#DIV/0!</v>
      </c>
      <c r="H233" s="849">
        <f>IFERROR((D233-'L41.old'!AV228)/D233,"")</f>
        <v>0.29892964824120599</v>
      </c>
      <c r="I233" s="849">
        <f>IFERROR((D233-'L40.old'!J139)/D233,"")</f>
        <v>1</v>
      </c>
      <c r="J233" s="849">
        <f>IF(IFERROR((E233-Competencias!E233)/E233,"")=100%,"",IFERROR((E233-Competencias!E233)/E233,""))</f>
        <v>-7.5376884422110546E-2</v>
      </c>
      <c r="K233" s="842" t="str">
        <f>IF(IFERROR((E233-Competencias!F233)/E233,"")=100%,"",IFERROR((E233-Competencias!F233)/E233,""))</f>
        <v/>
      </c>
      <c r="L233" s="842" t="str">
        <f>IF(IFERROR((E233-Competencias!G233)/E233,"")=100%,"",IFERROR((E233-Competencias!G233)/E233,""))</f>
        <v/>
      </c>
      <c r="M233" s="850" t="str">
        <f>IF(IFERROR((E233-Competencias!H233)/E233,"")=100%,"",IFERROR((E233-Competencias!H233)/E233,""))</f>
        <v/>
      </c>
      <c r="N233" s="851" t="str">
        <f>IF(IFERROR((E233-Competencias!I233)/E233,"")=100%,"",IFERROR((E233-Competencias!I233)/E233,""))</f>
        <v/>
      </c>
      <c r="O233" s="814"/>
      <c r="P233" s="834"/>
      <c r="S233" s="787"/>
      <c r="T233" s="787"/>
      <c r="U233" s="787"/>
      <c r="AL233" s="1411"/>
      <c r="AV233" s="1351"/>
      <c r="AW233" s="1351"/>
      <c r="AX233" s="1353"/>
      <c r="AY233" s="836"/>
    </row>
    <row r="234" spans="1:51" x14ac:dyDescent="0.25">
      <c r="A234" s="852" t="s">
        <v>279</v>
      </c>
      <c r="B234" s="1124">
        <v>1245</v>
      </c>
      <c r="C234" s="189" t="s">
        <v>419</v>
      </c>
      <c r="D234" s="942">
        <f t="shared" si="30"/>
        <v>1231.404958677686</v>
      </c>
      <c r="E234" s="147">
        <v>1490</v>
      </c>
      <c r="G234" s="1248" t="e">
        <f>(E234-'Listas anteriores R'!E230)/'Listas anteriores R'!E230</f>
        <v>#DIV/0!</v>
      </c>
      <c r="H234" s="849">
        <f>IFERROR((D234-'L41.old'!AV229)/D234,"")</f>
        <v>0.29836241610738257</v>
      </c>
      <c r="I234" s="849">
        <f>IFERROR((D234-'L40.old'!J140)/D234,"")</f>
        <v>1</v>
      </c>
      <c r="J234" s="849">
        <f>IF(IFERROR((E234-Competencias!E234)/E234,"")=100%,"",IFERROR((E234-Competencias!E234)/E234,""))</f>
        <v>-9.5973154362416102E-2</v>
      </c>
      <c r="K234" s="842" t="str">
        <f>IF(IFERROR((E234-Competencias!F234)/E234,"")=100%,"",IFERROR((E234-Competencias!F234)/E234,""))</f>
        <v/>
      </c>
      <c r="L234" s="842" t="str">
        <f>IF(IFERROR((E234-Competencias!G234)/E234,"")=100%,"",IFERROR((E234-Competencias!G234)/E234,""))</f>
        <v/>
      </c>
      <c r="M234" s="850" t="str">
        <f>IF(IFERROR((E234-Competencias!H234)/E234,"")=100%,"",IFERROR((E234-Competencias!H234)/E234,""))</f>
        <v/>
      </c>
      <c r="N234" s="851" t="str">
        <f>IF(IFERROR((E234-Competencias!I234)/E234,"")=100%,"",IFERROR((E234-Competencias!I234)/E234,""))</f>
        <v/>
      </c>
      <c r="O234" s="814"/>
      <c r="P234" s="834"/>
      <c r="S234" s="787"/>
      <c r="T234" s="787"/>
      <c r="U234" s="787"/>
      <c r="AL234" s="1411"/>
      <c r="AV234" s="1351"/>
      <c r="AW234" s="1351"/>
      <c r="AX234" s="1353"/>
      <c r="AY234" s="836"/>
    </row>
    <row r="235" spans="1:51" x14ac:dyDescent="0.25">
      <c r="A235" s="852" t="s">
        <v>279</v>
      </c>
      <c r="B235" s="1124">
        <v>1246</v>
      </c>
      <c r="C235" s="189" t="s">
        <v>418</v>
      </c>
      <c r="D235" s="942">
        <f t="shared" si="30"/>
        <v>983.47107438016531</v>
      </c>
      <c r="E235" s="147">
        <v>1190</v>
      </c>
      <c r="G235" s="1248" t="e">
        <f>(E235-'Listas anteriores R'!E231)/'Listas anteriores R'!E231</f>
        <v>#DIV/0!</v>
      </c>
      <c r="H235" s="849">
        <f>IFERROR((D235-'L41.old'!AV230)/D235,"")</f>
        <v>0.33399159663865546</v>
      </c>
      <c r="I235" s="849">
        <f>IFERROR((D235-'L40.old'!J141)/D235,"")</f>
        <v>1</v>
      </c>
      <c r="J235" s="849">
        <f>IF(IFERROR((E235-Competencias!E235)/E235,"")=100%,"",IFERROR((E235-Competencias!E235)/E235,""))</f>
        <v>-8.9075630252100843E-2</v>
      </c>
      <c r="K235" s="842" t="str">
        <f>IF(IFERROR((E235-Competencias!F235)/E235,"")=100%,"",IFERROR((E235-Competencias!F235)/E235,""))</f>
        <v/>
      </c>
      <c r="L235" s="842" t="str">
        <f>IF(IFERROR((E235-Competencias!G235)/E235,"")=100%,"",IFERROR((E235-Competencias!G235)/E235,""))</f>
        <v/>
      </c>
      <c r="M235" s="850" t="str">
        <f>IF(IFERROR((E235-Competencias!H235)/E235,"")=100%,"",IFERROR((E235-Competencias!H235)/E235,""))</f>
        <v/>
      </c>
      <c r="N235" s="851" t="str">
        <f>IF(IFERROR((E235-Competencias!I235)/E235,"")=100%,"",IFERROR((E235-Competencias!I235)/E235,""))</f>
        <v/>
      </c>
      <c r="O235" s="814"/>
      <c r="P235" s="834"/>
      <c r="S235" s="787"/>
      <c r="T235" s="787"/>
      <c r="U235" s="787"/>
      <c r="AL235" s="1411"/>
      <c r="AV235" s="1351"/>
      <c r="AW235" s="1351"/>
      <c r="AX235" s="1353"/>
      <c r="AY235" s="836"/>
    </row>
    <row r="236" spans="1:51" x14ac:dyDescent="0.25">
      <c r="A236" s="852" t="s">
        <v>279</v>
      </c>
      <c r="B236" s="1124">
        <v>1247</v>
      </c>
      <c r="C236" s="189" t="s">
        <v>417</v>
      </c>
      <c r="D236" s="942">
        <f t="shared" si="30"/>
        <v>983.47107438016531</v>
      </c>
      <c r="E236" s="147">
        <v>1190</v>
      </c>
      <c r="G236" s="1248" t="e">
        <f>(E236-'Listas anteriores R'!E232)/'Listas anteriores R'!E232</f>
        <v>#DIV/0!</v>
      </c>
      <c r="H236" s="849">
        <f>IFERROR((D236-'L41.old'!AV231)/D236,"")</f>
        <v>0.33399159663865546</v>
      </c>
      <c r="I236" s="849">
        <f>IFERROR((D236-'L40.old'!J142)/D236,"")</f>
        <v>1</v>
      </c>
      <c r="J236" s="849">
        <f>IF(IFERROR((E236-Competencias!E236)/E236,"")=100%,"",IFERROR((E236-Competencias!E236)/E236,""))</f>
        <v>-8.9075630252100843E-2</v>
      </c>
      <c r="K236" s="842" t="str">
        <f>IF(IFERROR((E236-Competencias!F236)/E236,"")=100%,"",IFERROR((E236-Competencias!F236)/E236,""))</f>
        <v/>
      </c>
      <c r="L236" s="842" t="str">
        <f>IF(IFERROR((E236-Competencias!G236)/E236,"")=100%,"",IFERROR((E236-Competencias!G236)/E236,""))</f>
        <v/>
      </c>
      <c r="M236" s="850" t="str">
        <f>IF(IFERROR((E236-Competencias!H236)/E236,"")=100%,"",IFERROR((E236-Competencias!H236)/E236,""))</f>
        <v/>
      </c>
      <c r="N236" s="851" t="str">
        <f>IF(IFERROR((E236-Competencias!I236)/E236,"")=100%,"",IFERROR((E236-Competencias!I236)/E236,""))</f>
        <v/>
      </c>
      <c r="O236" s="814"/>
      <c r="P236" s="834"/>
      <c r="S236" s="787"/>
      <c r="T236" s="787"/>
      <c r="U236" s="787"/>
      <c r="AL236" s="1411"/>
      <c r="AV236" s="1351"/>
      <c r="AW236" s="1351"/>
      <c r="AX236" s="1353"/>
      <c r="AY236" s="836"/>
    </row>
    <row r="237" spans="1:51" x14ac:dyDescent="0.25">
      <c r="A237" s="852" t="s">
        <v>279</v>
      </c>
      <c r="B237" s="1124">
        <v>1248</v>
      </c>
      <c r="C237" s="189" t="s">
        <v>416</v>
      </c>
      <c r="D237" s="942">
        <f t="shared" si="30"/>
        <v>1231.404958677686</v>
      </c>
      <c r="E237" s="147">
        <v>1490</v>
      </c>
      <c r="G237" s="1248" t="e">
        <f>(E237-'Listas anteriores R'!E233)/'Listas anteriores R'!E233</f>
        <v>#DIV/0!</v>
      </c>
      <c r="H237" s="849">
        <f>IFERROR((D237-'L41.old'!AV232)/D237,"")</f>
        <v>0.31040557046979872</v>
      </c>
      <c r="I237" s="849">
        <f>IFERROR((D237-'L40.old'!J143)/D237,"")</f>
        <v>1</v>
      </c>
      <c r="J237" s="849">
        <f>IF(IFERROR((E237-Competencias!E237)/E237,"")=100%,"",IFERROR((E237-Competencias!E237)/E237,""))</f>
        <v>-4.0268456375838924E-2</v>
      </c>
      <c r="K237" s="842" t="str">
        <f>IF(IFERROR((E237-Competencias!F237)/E237,"")=100%,"",IFERROR((E237-Competencias!F237)/E237,""))</f>
        <v/>
      </c>
      <c r="L237" s="842" t="str">
        <f>IF(IFERROR((E237-Competencias!G237)/E237,"")=100%,"",IFERROR((E237-Competencias!G237)/E237,""))</f>
        <v/>
      </c>
      <c r="M237" s="850" t="str">
        <f>IF(IFERROR((E237-Competencias!H237)/E237,"")=100%,"",IFERROR((E237-Competencias!H237)/E237,""))</f>
        <v/>
      </c>
      <c r="N237" s="851" t="str">
        <f>IF(IFERROR((E237-Competencias!I237)/E237,"")=100%,"",IFERROR((E237-Competencias!I237)/E237,""))</f>
        <v/>
      </c>
      <c r="O237" s="814"/>
      <c r="P237" s="834"/>
      <c r="S237" s="787"/>
      <c r="T237" s="787"/>
      <c r="U237" s="787"/>
      <c r="AL237" s="1411"/>
      <c r="AV237" s="1351"/>
      <c r="AW237" s="1351"/>
      <c r="AX237" s="1353"/>
      <c r="AY237" s="836"/>
    </row>
    <row r="238" spans="1:51" x14ac:dyDescent="0.25">
      <c r="A238" s="852" t="s">
        <v>279</v>
      </c>
      <c r="B238" s="1124">
        <v>1249</v>
      </c>
      <c r="C238" s="189" t="s">
        <v>415</v>
      </c>
      <c r="D238" s="942">
        <f t="shared" si="30"/>
        <v>983.47107438016531</v>
      </c>
      <c r="E238" s="147">
        <v>1190</v>
      </c>
      <c r="G238" s="1248" t="e">
        <f>(E238-'Listas anteriores R'!E234)/'Listas anteriores R'!E234</f>
        <v>#DIV/0!</v>
      </c>
      <c r="H238" s="849">
        <f>IFERROR((D238-'L41.old'!AV233)/D238,"")</f>
        <v>0.36449579831932777</v>
      </c>
      <c r="I238" s="849">
        <f>IFERROR((D238-'L40.old'!J144)/D238,"")</f>
        <v>1</v>
      </c>
      <c r="J238" s="849">
        <f>IF(IFERROR((E238-Competencias!E238)/E238,"")=100%,"",IFERROR((E238-Competencias!E238)/E238,""))</f>
        <v>-9.2436974789915968E-3</v>
      </c>
      <c r="K238" s="842" t="str">
        <f>IF(IFERROR((E238-Competencias!F238)/E238,"")=100%,"",IFERROR((E238-Competencias!F238)/E238,""))</f>
        <v/>
      </c>
      <c r="L238" s="842" t="str">
        <f>IF(IFERROR((E238-Competencias!G238)/E238,"")=100%,"",IFERROR((E238-Competencias!G238)/E238,""))</f>
        <v/>
      </c>
      <c r="M238" s="850" t="str">
        <f>IF(IFERROR((E238-Competencias!H238)/E238,"")=100%,"",IFERROR((E238-Competencias!H238)/E238,""))</f>
        <v/>
      </c>
      <c r="N238" s="851" t="str">
        <f>IF(IFERROR((E238-Competencias!I238)/E238,"")=100%,"",IFERROR((E238-Competencias!I238)/E238,""))</f>
        <v/>
      </c>
      <c r="O238" s="814"/>
      <c r="P238" s="834"/>
      <c r="S238" s="787"/>
      <c r="T238" s="787"/>
      <c r="U238" s="787"/>
      <c r="AL238" s="1411"/>
      <c r="AV238" s="1351"/>
      <c r="AW238" s="1351"/>
      <c r="AX238" s="1353"/>
      <c r="AY238" s="836"/>
    </row>
    <row r="239" spans="1:51" s="834" customFormat="1" x14ac:dyDescent="0.25">
      <c r="A239" s="852" t="s">
        <v>279</v>
      </c>
      <c r="B239" s="260">
        <v>1178</v>
      </c>
      <c r="C239" s="36" t="s">
        <v>472</v>
      </c>
      <c r="D239" s="942">
        <f t="shared" si="30"/>
        <v>14041.322314049587</v>
      </c>
      <c r="E239" s="1367">
        <v>16990</v>
      </c>
      <c r="F239" s="835"/>
      <c r="G239" s="1248" t="e">
        <f>(E239-'Listas anteriores R'!E235)/'Listas anteriores R'!E235</f>
        <v>#DIV/0!</v>
      </c>
      <c r="H239" s="849">
        <f>IFERROR((D239-'L41.old'!AV234)/D239,"")</f>
        <v>0.2670206003531489</v>
      </c>
      <c r="I239" s="849">
        <f>IFERROR((D239-'L40.old'!J145)/D239,"")</f>
        <v>1</v>
      </c>
      <c r="J239" s="849">
        <f>IF(IFERROR((E239-Competencias!E239)/E239,"")=100%,"",IFERROR((E239-Competencias!E239)/E239,""))</f>
        <v>0.16421424367274867</v>
      </c>
      <c r="K239" s="842" t="str">
        <f>IF(IFERROR((E239-Competencias!F240)/E239,"")=100%,"",IFERROR((E239-Competencias!F240)/E239,""))</f>
        <v/>
      </c>
      <c r="L239" s="842" t="str">
        <f>IF(IFERROR((E239-Competencias!G240)/E239,"")=100%,"",IFERROR((E239-Competencias!G240)/E239,""))</f>
        <v/>
      </c>
      <c r="M239" s="850" t="str">
        <f>IF(IFERROR((E239-Competencias!H240)/E239,"")=100%,"",IFERROR((E239-Competencias!H240)/E239,""))</f>
        <v/>
      </c>
      <c r="N239" s="851" t="str">
        <f>IF(IFERROR((E239-Competencias!I240)/E239,"")=100%,"",IFERROR((E239-Competencias!I240)/E239,""))</f>
        <v/>
      </c>
      <c r="O239" s="814"/>
      <c r="S239" s="1411"/>
      <c r="T239" s="1411"/>
      <c r="U239" s="1411"/>
      <c r="AL239" s="1411"/>
      <c r="AV239" s="1351"/>
      <c r="AW239" s="1351"/>
      <c r="AX239" s="1353"/>
      <c r="AY239" s="836"/>
    </row>
    <row r="240" spans="1:51" s="834" customFormat="1" x14ac:dyDescent="0.25">
      <c r="A240" s="852" t="s">
        <v>279</v>
      </c>
      <c r="B240" s="1124">
        <v>1275</v>
      </c>
      <c r="C240" s="809" t="s">
        <v>477</v>
      </c>
      <c r="D240" s="942">
        <f t="shared" si="30"/>
        <v>16520.661157024795</v>
      </c>
      <c r="E240" s="1367">
        <v>19990</v>
      </c>
      <c r="F240" s="835"/>
      <c r="G240" s="1248" t="e">
        <f>(E240-'Listas anteriores R'!E236)/'Listas anteriores R'!E236</f>
        <v>#DIV/0!</v>
      </c>
      <c r="H240" s="849" t="str">
        <f>IFERROR((D240-'L41.old'!AV235)/D240,"")</f>
        <v/>
      </c>
      <c r="I240" s="849">
        <f>IFERROR((D240-'L40.old'!J146)/D240,"")</f>
        <v>1</v>
      </c>
      <c r="J240" s="849" t="str">
        <f>IF(IFERROR((E240-Competencias!E240)/E240,"")=100%,"",IFERROR((E240-Competencias!E240)/E240,""))</f>
        <v/>
      </c>
      <c r="K240" s="842" t="str">
        <f>IF(IFERROR((E240-Competencias!F241)/E240,"")=100%,"",IFERROR((E240-Competencias!F241)/E240,""))</f>
        <v/>
      </c>
      <c r="L240" s="842" t="str">
        <f>IF(IFERROR((E240-Competencias!G241)/E240,"")=100%,"",IFERROR((E240-Competencias!G241)/E240,""))</f>
        <v/>
      </c>
      <c r="M240" s="850" t="str">
        <f>IF(IFERROR((E240-Competencias!H241)/E240,"")=100%,"",IFERROR((E240-Competencias!H241)/E240,""))</f>
        <v/>
      </c>
      <c r="N240" s="851" t="str">
        <f>IF(IFERROR((E240-Competencias!I241)/E240,"")=100%,"",IFERROR((E240-Competencias!I241)/E240,""))</f>
        <v/>
      </c>
      <c r="O240" s="814"/>
      <c r="S240" s="1411"/>
      <c r="T240" s="1411"/>
      <c r="U240" s="1411"/>
      <c r="AL240" s="1411"/>
      <c r="AV240" s="1351"/>
      <c r="AW240" s="1351"/>
      <c r="AX240" s="1353"/>
      <c r="AY240" s="836"/>
    </row>
    <row r="241" spans="1:51" s="834" customFormat="1" x14ac:dyDescent="0.25">
      <c r="A241" s="852" t="s">
        <v>279</v>
      </c>
      <c r="B241" s="1124">
        <v>1276</v>
      </c>
      <c r="C241" s="809" t="s">
        <v>478</v>
      </c>
      <c r="D241" s="942">
        <f t="shared" si="30"/>
        <v>5611.5702479338843</v>
      </c>
      <c r="E241" s="1367">
        <v>6790</v>
      </c>
      <c r="F241" s="835"/>
      <c r="G241" s="1248" t="e">
        <f>(E241-'Listas anteriores R'!E237)/'Listas anteriores R'!E237</f>
        <v>#DIV/0!</v>
      </c>
      <c r="H241" s="849" t="str">
        <f>IFERROR((D241-'L41.old'!AV236)/D241,"")</f>
        <v/>
      </c>
      <c r="I241" s="849">
        <f>IFERROR((D241-'L40.old'!J147)/D241,"")</f>
        <v>1</v>
      </c>
      <c r="J241" s="849" t="str">
        <f>IF(IFERROR((E241-Competencias!E241)/E241,"")=100%,"",IFERROR((E241-Competencias!E241)/E241,""))</f>
        <v/>
      </c>
      <c r="K241" s="842" t="str">
        <f>IF(IFERROR((E241-Competencias!F242)/E241,"")=100%,"",IFERROR((E241-Competencias!F242)/E241,""))</f>
        <v/>
      </c>
      <c r="L241" s="842" t="str">
        <f>IF(IFERROR((E241-Competencias!G242)/E241,"")=100%,"",IFERROR((E241-Competencias!G242)/E241,""))</f>
        <v/>
      </c>
      <c r="M241" s="850" t="str">
        <f>IF(IFERROR((E241-Competencias!H242)/E241,"")=100%,"",IFERROR((E241-Competencias!H242)/E241,""))</f>
        <v/>
      </c>
      <c r="N241" s="851" t="str">
        <f>IF(IFERROR((E241-Competencias!I242)/E241,"")=100%,"",IFERROR((E241-Competencias!I242)/E241,""))</f>
        <v/>
      </c>
      <c r="O241" s="814"/>
      <c r="S241" s="1411"/>
      <c r="T241" s="1411"/>
      <c r="U241" s="1411"/>
      <c r="AL241" s="1411"/>
      <c r="AV241" s="1351"/>
      <c r="AW241" s="1351"/>
      <c r="AX241" s="1353"/>
      <c r="AY241" s="836"/>
    </row>
    <row r="242" spans="1:51" s="834" customFormat="1" x14ac:dyDescent="0.25">
      <c r="A242" s="852" t="s">
        <v>279</v>
      </c>
      <c r="B242" s="1124">
        <v>1277</v>
      </c>
      <c r="C242" s="809" t="s">
        <v>479</v>
      </c>
      <c r="D242" s="942">
        <f t="shared" si="30"/>
        <v>7429.7520661157023</v>
      </c>
      <c r="E242" s="1367">
        <v>8990</v>
      </c>
      <c r="F242" s="835"/>
      <c r="G242" s="1248" t="e">
        <f>(E242-'Listas anteriores R'!E238)/'Listas anteriores R'!E238</f>
        <v>#DIV/0!</v>
      </c>
      <c r="H242" s="849" t="str">
        <f>IFERROR((D242-'L41.old'!AV237)/D242,"")</f>
        <v/>
      </c>
      <c r="I242" s="849">
        <f>IFERROR((D242-'L40.old'!J148)/D242,"")</f>
        <v>1</v>
      </c>
      <c r="J242" s="849" t="str">
        <f>IF(IFERROR((E242-Competencias!E242)/E242,"")=100%,"",IFERROR((E242-Competencias!E242)/E242,""))</f>
        <v/>
      </c>
      <c r="K242" s="842" t="str">
        <f>IF(IFERROR((E242-Competencias!F243)/E242,"")=100%,"",IFERROR((E242-Competencias!F243)/E242,""))</f>
        <v/>
      </c>
      <c r="L242" s="842" t="str">
        <f>IF(IFERROR((E242-Competencias!G243)/E242,"")=100%,"",IFERROR((E242-Competencias!G243)/E242,""))</f>
        <v/>
      </c>
      <c r="M242" s="850" t="str">
        <f>IF(IFERROR((E242-Competencias!H243)/E242,"")=100%,"",IFERROR((E242-Competencias!H243)/E242,""))</f>
        <v/>
      </c>
      <c r="N242" s="851" t="str">
        <f>IF(IFERROR((E242-Competencias!I243)/E242,"")=100%,"",IFERROR((E242-Competencias!I243)/E242,""))</f>
        <v/>
      </c>
      <c r="O242" s="814"/>
      <c r="S242" s="1411"/>
      <c r="T242" s="1411"/>
      <c r="U242" s="1411"/>
      <c r="AL242" s="1411"/>
      <c r="AV242" s="1351"/>
      <c r="AW242" s="1351"/>
      <c r="AX242" s="1353"/>
      <c r="AY242" s="836"/>
    </row>
    <row r="243" spans="1:51" s="834" customFormat="1" x14ac:dyDescent="0.25">
      <c r="A243" s="852" t="s">
        <v>279</v>
      </c>
      <c r="B243" s="1124">
        <v>1278</v>
      </c>
      <c r="C243" s="809" t="s">
        <v>480</v>
      </c>
      <c r="D243" s="942">
        <f t="shared" ref="D243:D252" si="37">E243/1.21</f>
        <v>9495.8677685950424</v>
      </c>
      <c r="E243" s="1367">
        <v>11490</v>
      </c>
      <c r="F243" s="835"/>
      <c r="G243" s="1248" t="e">
        <f>(E243-'Listas anteriores R'!E239)/'Listas anteriores R'!E239</f>
        <v>#DIV/0!</v>
      </c>
      <c r="H243" s="849" t="str">
        <f>IFERROR((D243-'L41.old'!AV238)/D243,"")</f>
        <v/>
      </c>
      <c r="I243" s="849">
        <f>IFERROR((D243-'L40.old'!J149)/D243,"")</f>
        <v>1</v>
      </c>
      <c r="J243" s="849" t="str">
        <f>IF(IFERROR((E243-Competencias!E243)/E243,"")=100%,"",IFERROR((E243-Competencias!E243)/E243,""))</f>
        <v/>
      </c>
      <c r="K243" s="842" t="str">
        <f>IF(IFERROR((E243-Competencias!F244)/E243,"")=100%,"",IFERROR((E243-Competencias!F244)/E243,""))</f>
        <v/>
      </c>
      <c r="L243" s="842" t="str">
        <f>IF(IFERROR((E243-Competencias!G244)/E243,"")=100%,"",IFERROR((E243-Competencias!G244)/E243,""))</f>
        <v/>
      </c>
      <c r="M243" s="850" t="str">
        <f>IF(IFERROR((E243-Competencias!H244)/E243,"")=100%,"",IFERROR((E243-Competencias!H244)/E243,""))</f>
        <v/>
      </c>
      <c r="N243" s="851" t="str">
        <f>IF(IFERROR((E243-Competencias!I244)/E243,"")=100%,"",IFERROR((E243-Competencias!I244)/E243,""))</f>
        <v/>
      </c>
      <c r="O243" s="814"/>
      <c r="S243" s="1411"/>
      <c r="T243" s="1411"/>
      <c r="U243" s="1411"/>
      <c r="AL243" s="1411"/>
      <c r="AV243" s="1351"/>
      <c r="AW243" s="1351"/>
      <c r="AX243" s="1353"/>
      <c r="AY243" s="836"/>
    </row>
    <row r="244" spans="1:51" s="834" customFormat="1" x14ac:dyDescent="0.25">
      <c r="A244" s="852" t="s">
        <v>279</v>
      </c>
      <c r="B244" s="1124">
        <v>1279</v>
      </c>
      <c r="C244" s="809" t="s">
        <v>481</v>
      </c>
      <c r="D244" s="942">
        <f t="shared" si="37"/>
        <v>3958.6776859504134</v>
      </c>
      <c r="E244" s="1367">
        <v>4790</v>
      </c>
      <c r="F244" s="835"/>
      <c r="G244" s="1248" t="e">
        <f>(E244-'Listas anteriores R'!E240)/'Listas anteriores R'!E240</f>
        <v>#DIV/0!</v>
      </c>
      <c r="H244" s="849" t="str">
        <f>IFERROR((D244-'L41.old'!AV239)/D244,"")</f>
        <v/>
      </c>
      <c r="I244" s="849">
        <f>IFERROR((D244-'L40.old'!J150)/D244,"")</f>
        <v>1</v>
      </c>
      <c r="J244" s="849" t="str">
        <f>IF(IFERROR((E244-Competencias!E244)/E244,"")=100%,"",IFERROR((E244-Competencias!E244)/E244,""))</f>
        <v/>
      </c>
      <c r="K244" s="842" t="str">
        <f>IF(IFERROR((E244-Competencias!F245)/E244,"")=100%,"",IFERROR((E244-Competencias!F245)/E244,""))</f>
        <v/>
      </c>
      <c r="L244" s="842" t="str">
        <f>IF(IFERROR((E244-Competencias!G245)/E244,"")=100%,"",IFERROR((E244-Competencias!G245)/E244,""))</f>
        <v/>
      </c>
      <c r="M244" s="850" t="str">
        <f>IF(IFERROR((E244-Competencias!H245)/E244,"")=100%,"",IFERROR((E244-Competencias!H245)/E244,""))</f>
        <v/>
      </c>
      <c r="N244" s="851" t="str">
        <f>IF(IFERROR((E244-Competencias!I245)/E244,"")=100%,"",IFERROR((E244-Competencias!I245)/E244,""))</f>
        <v/>
      </c>
      <c r="O244" s="814"/>
      <c r="S244" s="1411"/>
      <c r="T244" s="1411"/>
      <c r="U244" s="1411"/>
      <c r="AL244" s="1411"/>
      <c r="AV244" s="1351"/>
      <c r="AW244" s="1351"/>
      <c r="AX244" s="1353"/>
      <c r="AY244" s="836"/>
    </row>
    <row r="245" spans="1:51" s="834" customFormat="1" x14ac:dyDescent="0.25">
      <c r="A245" s="852" t="s">
        <v>279</v>
      </c>
      <c r="B245" s="1124">
        <v>1032</v>
      </c>
      <c r="C245" s="809" t="s">
        <v>498</v>
      </c>
      <c r="D245" s="927">
        <f t="shared" si="37"/>
        <v>2471.0743801652893</v>
      </c>
      <c r="E245" s="1367">
        <v>2990</v>
      </c>
      <c r="F245" s="835"/>
      <c r="G245" s="1248" t="e">
        <f>(E245-'Listas anteriores R'!E241)/'Listas anteriores R'!E241</f>
        <v>#DIV/0!</v>
      </c>
      <c r="H245" s="842">
        <f>IFERROR((D245-'L41.old'!AV240)/D245,"")</f>
        <v>0.36464882943143812</v>
      </c>
      <c r="I245" s="1235"/>
      <c r="J245" s="849" t="str">
        <f>IF(IFERROR((E245-Competencias!E245)/E245,"")=100%,"",IFERROR((E245-Competencias!E245)/E245,""))</f>
        <v/>
      </c>
      <c r="K245" s="842" t="str">
        <f>IF(IFERROR((E245-Competencias!F246)/E245,"")=100%,"",IFERROR((E245-Competencias!F246)/E245,""))</f>
        <v/>
      </c>
      <c r="L245" s="842" t="str">
        <f>IF(IFERROR((E245-Competencias!G246)/E245,"")=100%,"",IFERROR((E245-Competencias!G246)/E245,""))</f>
        <v/>
      </c>
      <c r="M245" s="850" t="str">
        <f>IF(IFERROR((E245-Competencias!H246)/E245,"")=100%,"",IFERROR((E245-Competencias!H246)/E245,""))</f>
        <v/>
      </c>
      <c r="N245" s="851" t="str">
        <f>IF(IFERROR((E245-Competencias!I246)/E245,"")=100%,"",IFERROR((E245-Competencias!I246)/E245,""))</f>
        <v/>
      </c>
      <c r="AL245" s="1411"/>
      <c r="AV245" s="1351"/>
      <c r="AW245" s="1351"/>
      <c r="AX245" s="1353"/>
      <c r="AY245" s="836"/>
    </row>
    <row r="246" spans="1:51" s="834" customFormat="1" x14ac:dyDescent="0.25">
      <c r="A246" s="852" t="s">
        <v>279</v>
      </c>
      <c r="B246" s="1124">
        <v>1504</v>
      </c>
      <c r="C246" s="809" t="s">
        <v>541</v>
      </c>
      <c r="D246" s="927">
        <f t="shared" si="37"/>
        <v>1892.5619834710744</v>
      </c>
      <c r="E246" s="1367">
        <v>2290</v>
      </c>
      <c r="F246" s="835"/>
      <c r="G246" s="1248" t="e">
        <f>(E246-'Listas anteriores R'!E242)/'Listas anteriores R'!E242</f>
        <v>#DIV/0!</v>
      </c>
      <c r="H246" s="842" t="str">
        <f>IFERROR((D246-'L41.old'!AV241)/D246,"")</f>
        <v/>
      </c>
      <c r="I246" s="1235"/>
      <c r="J246" s="849"/>
      <c r="K246" s="842"/>
      <c r="L246" s="842"/>
      <c r="M246" s="850"/>
      <c r="N246" s="851"/>
      <c r="AL246" s="1411"/>
      <c r="AV246" s="1351"/>
      <c r="AW246" s="1351"/>
      <c r="AX246" s="1353"/>
      <c r="AY246" s="836"/>
    </row>
    <row r="247" spans="1:51" s="834" customFormat="1" x14ac:dyDescent="0.25">
      <c r="A247" s="852" t="s">
        <v>279</v>
      </c>
      <c r="B247" s="1124">
        <v>1033</v>
      </c>
      <c r="C247" s="809" t="s">
        <v>499</v>
      </c>
      <c r="D247" s="927">
        <f t="shared" si="37"/>
        <v>1479.3388429752067</v>
      </c>
      <c r="E247" s="1367">
        <v>1790</v>
      </c>
      <c r="F247" s="835"/>
      <c r="G247" s="1248" t="e">
        <f>(E247-'Listas anteriores R'!E243)/'Listas anteriores R'!E243</f>
        <v>#DIV/0!</v>
      </c>
      <c r="H247" s="842">
        <f>IFERROR((D247-'L41.old'!AV242)/D247,"")</f>
        <v>0.31591061452513969</v>
      </c>
      <c r="I247" s="1235"/>
      <c r="J247" s="849">
        <f>IF(IFERROR((E247-Competencias!E246)/E247,"")=100%,"",IFERROR((E247-Competencias!E246)/E247,""))</f>
        <v>9.1620111731843576E-2</v>
      </c>
      <c r="K247" s="842" t="str">
        <f>IF(IFERROR((E247-Competencias!F247)/E247,"")=100%,"",IFERROR((E247-Competencias!F247)/E247,""))</f>
        <v/>
      </c>
      <c r="L247" s="842" t="str">
        <f>IF(IFERROR((E247-Competencias!G247)/E247,"")=100%,"",IFERROR((E247-Competencias!G247)/E247,""))</f>
        <v/>
      </c>
      <c r="M247" s="850" t="str">
        <f>IF(IFERROR((E247-Competencias!H247)/E247,"")=100%,"",IFERROR((E247-Competencias!H247)/E247,""))</f>
        <v/>
      </c>
      <c r="N247" s="851" t="str">
        <f>IF(IFERROR((E247-Competencias!I247)/E247,"")=100%,"",IFERROR((E247-Competencias!I247)/E247,""))</f>
        <v/>
      </c>
      <c r="AL247" s="1411"/>
      <c r="AV247" s="1351"/>
      <c r="AW247" s="1351"/>
      <c r="AX247" s="1353"/>
      <c r="AY247" s="836"/>
    </row>
    <row r="248" spans="1:51" s="834" customFormat="1" x14ac:dyDescent="0.25">
      <c r="A248" s="852" t="s">
        <v>279</v>
      </c>
      <c r="B248" s="1124">
        <v>1036</v>
      </c>
      <c r="C248" s="809" t="s">
        <v>500</v>
      </c>
      <c r="D248" s="927">
        <f t="shared" si="37"/>
        <v>735.53719008264466</v>
      </c>
      <c r="E248" s="1367">
        <v>890</v>
      </c>
      <c r="F248" s="835"/>
      <c r="G248" s="1248" t="e">
        <f>(E248-'Listas anteriores R'!E244)/'Listas anteriores R'!E244</f>
        <v>#DIV/0!</v>
      </c>
      <c r="H248" s="842">
        <f>IFERROR((D248-'L41.old'!AV243)/D248,"")</f>
        <v>0.34877528089887644</v>
      </c>
      <c r="I248" s="1235"/>
      <c r="J248" s="849" t="str">
        <f>IF(IFERROR((E248-Competencias!E247)/E248,"")=100%,"",IFERROR((E248-Competencias!E247)/E248,""))</f>
        <v/>
      </c>
      <c r="K248" s="842" t="str">
        <f>IF(IFERROR((E248-Competencias!F248)/E248,"")=100%,"",IFERROR((E248-Competencias!F248)/E248,""))</f>
        <v/>
      </c>
      <c r="L248" s="842" t="str">
        <f>IF(IFERROR((E248-Competencias!G248)/E248,"")=100%,"",IFERROR((E248-Competencias!G248)/E248,""))</f>
        <v/>
      </c>
      <c r="M248" s="850" t="str">
        <f>IF(IFERROR((E248-Competencias!H248)/E248,"")=100%,"",IFERROR((E248-Competencias!H248)/E248,""))</f>
        <v/>
      </c>
      <c r="N248" s="851" t="str">
        <f>IF(IFERROR((E248-Competencias!I248)/E248,"")=100%,"",IFERROR((E248-Competencias!I248)/E248,""))</f>
        <v/>
      </c>
      <c r="AL248" s="1411"/>
      <c r="AV248" s="1351"/>
      <c r="AW248" s="1351"/>
      <c r="AX248" s="1353"/>
      <c r="AY248" s="836"/>
    </row>
    <row r="249" spans="1:51" s="834" customFormat="1" x14ac:dyDescent="0.25">
      <c r="A249" s="852" t="s">
        <v>279</v>
      </c>
      <c r="B249" s="1124">
        <v>1037</v>
      </c>
      <c r="C249" s="809" t="s">
        <v>501</v>
      </c>
      <c r="D249" s="927">
        <f t="shared" si="37"/>
        <v>735.53719008264466</v>
      </c>
      <c r="E249" s="1367">
        <v>890</v>
      </c>
      <c r="F249" s="835"/>
      <c r="G249" s="1248" t="e">
        <f>(E249-'Listas anteriores R'!E245)/'Listas anteriores R'!E245</f>
        <v>#DIV/0!</v>
      </c>
      <c r="H249" s="842">
        <f>IFERROR((D249-'L41.old'!AV244)/D249,"")</f>
        <v>0.48880898876404494</v>
      </c>
      <c r="I249" s="1235"/>
      <c r="J249" s="849">
        <f>IF(IFERROR((E249-Competencias!E248)/E249,"")=100%,"",IFERROR((E249-Competencias!E248)/E249,""))</f>
        <v>0.11235955056179775</v>
      </c>
      <c r="K249" s="842" t="str">
        <f>IF(IFERROR((E249-Competencias!F249)/E249,"")=100%,"",IFERROR((E249-Competencias!F249)/E249,""))</f>
        <v/>
      </c>
      <c r="L249" s="842" t="str">
        <f>IF(IFERROR((E249-Competencias!G249)/E249,"")=100%,"",IFERROR((E249-Competencias!G249)/E249,""))</f>
        <v/>
      </c>
      <c r="M249" s="850" t="str">
        <f>IF(IFERROR((E249-Competencias!H249)/E249,"")=100%,"",IFERROR((E249-Competencias!H249)/E249,""))</f>
        <v/>
      </c>
      <c r="N249" s="851" t="str">
        <f>IF(IFERROR((E249-Competencias!I249)/E249,"")=100%,"",IFERROR((E249-Competencias!I249)/E249,""))</f>
        <v/>
      </c>
      <c r="AL249" s="1411"/>
      <c r="AV249" s="1351"/>
      <c r="AW249" s="1351"/>
      <c r="AX249" s="1353"/>
      <c r="AY249" s="836"/>
    </row>
    <row r="250" spans="1:51" s="834" customFormat="1" x14ac:dyDescent="0.25">
      <c r="A250" s="852" t="s">
        <v>279</v>
      </c>
      <c r="B250" s="1124">
        <v>1038</v>
      </c>
      <c r="C250" s="809" t="s">
        <v>502</v>
      </c>
      <c r="D250" s="927">
        <f t="shared" si="37"/>
        <v>1892.5619834710744</v>
      </c>
      <c r="E250" s="1367">
        <v>2290</v>
      </c>
      <c r="F250" s="835"/>
      <c r="G250" s="1248" t="e">
        <f>(E250-'Listas anteriores R'!E246)/'Listas anteriores R'!E246</f>
        <v>#DIV/0!</v>
      </c>
      <c r="H250" s="842">
        <f>IFERROR((D250-'L41.old'!AV245)/D250,"")</f>
        <v>0.35801310043668122</v>
      </c>
      <c r="I250" s="1235"/>
      <c r="J250" s="849">
        <f>IF(IFERROR((E250-Competencias!E249)/E250,"")=100%,"",IFERROR((E250-Competencias!E249)/E250,""))</f>
        <v>6.1135371179039298E-2</v>
      </c>
      <c r="K250" s="842" t="str">
        <f>IF(IFERROR((E250-Competencias!F250)/E250,"")=100%,"",IFERROR((E250-Competencias!F250)/E250,""))</f>
        <v/>
      </c>
      <c r="L250" s="842" t="str">
        <f>IF(IFERROR((E250-Competencias!G250)/E250,"")=100%,"",IFERROR((E250-Competencias!G250)/E250,""))</f>
        <v/>
      </c>
      <c r="M250" s="850" t="str">
        <f>IF(IFERROR((E250-Competencias!H250)/E250,"")=100%,"",IFERROR((E250-Competencias!H250)/E250,""))</f>
        <v/>
      </c>
      <c r="N250" s="851" t="str">
        <f>IF(IFERROR((E250-Competencias!I250)/E250,"")=100%,"",IFERROR((E250-Competencias!I250)/E250,""))</f>
        <v/>
      </c>
      <c r="AL250" s="1411"/>
      <c r="AV250" s="1351"/>
      <c r="AW250" s="1351"/>
      <c r="AX250" s="1353"/>
      <c r="AY250" s="836"/>
    </row>
    <row r="251" spans="1:51" s="834" customFormat="1" x14ac:dyDescent="0.25">
      <c r="A251" s="852" t="s">
        <v>279</v>
      </c>
      <c r="B251" s="1124">
        <v>1097</v>
      </c>
      <c r="C251" s="809" t="s">
        <v>520</v>
      </c>
      <c r="D251" s="927">
        <f t="shared" si="37"/>
        <v>2057.8512396694214</v>
      </c>
      <c r="E251" s="1367">
        <v>2490</v>
      </c>
      <c r="F251" s="835"/>
      <c r="G251" s="1248" t="e">
        <f>(E251-'Listas anteriores R'!E247)/'Listas anteriores R'!E247</f>
        <v>#DIV/0!</v>
      </c>
      <c r="H251" s="842">
        <f>IFERROR((D251-'L41.old'!AV246)/D251,"")</f>
        <v>0.37750602409638551</v>
      </c>
      <c r="I251" s="1235"/>
      <c r="J251" s="849">
        <f>IF(IFERROR((E251-Competencias!E250)/E251,"")=100%,"",IFERROR((E251-Competencias!E250)/E251,""))</f>
        <v>-7.9116465863453819E-2</v>
      </c>
      <c r="K251" s="842" t="str">
        <f>IF(IFERROR((E251-Competencias!F251)/E251,"")=100%,"",IFERROR((E251-Competencias!F251)/E251,""))</f>
        <v/>
      </c>
      <c r="L251" s="842" t="str">
        <f>IF(IFERROR((E251-Competencias!G251)/E251,"")=100%,"",IFERROR((E251-Competencias!G251)/E251,""))</f>
        <v/>
      </c>
      <c r="M251" s="850" t="str">
        <f>IF(IFERROR((E251-Competencias!H251)/E251,"")=100%,"",IFERROR((E251-Competencias!H251)/E251,""))</f>
        <v/>
      </c>
      <c r="N251" s="851" t="str">
        <f>IF(IFERROR((E251-Competencias!I251)/E251,"")=100%,"",IFERROR((E251-Competencias!I251)/E251,""))</f>
        <v/>
      </c>
      <c r="AL251" s="1411"/>
      <c r="AV251" s="1351"/>
      <c r="AW251" s="1351"/>
      <c r="AX251" s="1353"/>
      <c r="AY251" s="836"/>
    </row>
    <row r="252" spans="1:51" s="834" customFormat="1" ht="15.75" thickBot="1" x14ac:dyDescent="0.3">
      <c r="A252" s="853" t="s">
        <v>279</v>
      </c>
      <c r="B252" s="1368">
        <v>1518</v>
      </c>
      <c r="C252" s="811" t="s">
        <v>533</v>
      </c>
      <c r="D252" s="929">
        <f t="shared" si="37"/>
        <v>4123.9669421487606</v>
      </c>
      <c r="E252" s="1369">
        <v>4990</v>
      </c>
      <c r="F252" s="835"/>
      <c r="G252" s="1248" t="e">
        <f>(E252-'Listas anteriores R'!E248)/'Listas anteriores R'!E248</f>
        <v>#DIV/0!</v>
      </c>
      <c r="H252" s="842">
        <f>IFERROR((D252-'L41.old'!AV247)/D252,"")</f>
        <v>0.55601002004008016</v>
      </c>
      <c r="I252" s="1235"/>
      <c r="J252" s="849" t="str">
        <f>IF(IFERROR((E252-Competencias!E251)/E252,"")=100%,"",IFERROR((E252-Competencias!E251)/E252,""))</f>
        <v/>
      </c>
      <c r="K252" s="842" t="str">
        <f>IF(IFERROR((E252-Competencias!F252)/E252,"")=100%,"",IFERROR((E252-Competencias!F252)/E252,""))</f>
        <v/>
      </c>
      <c r="L252" s="842" t="str">
        <f>IF(IFERROR((E252-Competencias!G252)/E252,"")=100%,"",IFERROR((E252-Competencias!G252)/E252,""))</f>
        <v/>
      </c>
      <c r="M252" s="850" t="str">
        <f>IF(IFERROR((E252-Competencias!H252)/E252,"")=100%,"",IFERROR((E252-Competencias!H252)/E252,""))</f>
        <v/>
      </c>
      <c r="N252" s="851" t="str">
        <f>IF(IFERROR((E252-Competencias!I252)/E252,"")=100%,"",IFERROR((E252-Competencias!I252)/E252,""))</f>
        <v/>
      </c>
      <c r="AL252" s="1411"/>
      <c r="AX252" s="1353"/>
      <c r="AY252" s="17"/>
    </row>
    <row r="253" spans="1:51" s="834" customFormat="1" x14ac:dyDescent="0.25">
      <c r="B253" s="17"/>
      <c r="F253" s="835"/>
      <c r="G253" s="836"/>
      <c r="H253" s="836"/>
      <c r="I253" s="836"/>
      <c r="J253" s="836"/>
      <c r="K253" s="17"/>
      <c r="L253" s="836"/>
      <c r="M253" s="17"/>
      <c r="N253" s="17"/>
      <c r="AL253" s="1411"/>
      <c r="AY253" s="17"/>
    </row>
    <row r="254" spans="1:51" s="834" customFormat="1" x14ac:dyDescent="0.25">
      <c r="B254" s="17"/>
      <c r="F254" s="835"/>
      <c r="G254" s="836"/>
      <c r="H254" s="836"/>
      <c r="I254" s="836"/>
      <c r="J254" s="836"/>
      <c r="K254" s="17"/>
      <c r="L254" s="836"/>
      <c r="M254" s="17"/>
      <c r="N254" s="17"/>
      <c r="AL254" s="1411"/>
      <c r="AY254" s="17"/>
    </row>
    <row r="255" spans="1:51" s="834" customFormat="1" x14ac:dyDescent="0.25">
      <c r="B255" s="17"/>
      <c r="F255" s="835"/>
      <c r="G255" s="836"/>
      <c r="H255" s="844"/>
      <c r="I255" s="836"/>
      <c r="J255" s="836"/>
      <c r="K255" s="17"/>
      <c r="L255" s="836"/>
      <c r="M255" s="17"/>
      <c r="N255" s="17"/>
      <c r="AL255" s="1411"/>
      <c r="AY255" s="17"/>
    </row>
    <row r="256" spans="1:51" s="834" customFormat="1" x14ac:dyDescent="0.25">
      <c r="B256" s="17"/>
      <c r="F256" s="835"/>
      <c r="G256" s="836"/>
      <c r="H256" s="836"/>
      <c r="I256" s="836"/>
      <c r="J256" s="836"/>
      <c r="K256" s="17"/>
      <c r="L256" s="836"/>
      <c r="M256" s="17"/>
      <c r="N256" s="17"/>
      <c r="AL256" s="1411"/>
      <c r="AY256" s="17"/>
    </row>
    <row r="257" spans="2:51" s="834" customFormat="1" x14ac:dyDescent="0.25">
      <c r="B257" s="17"/>
      <c r="F257" s="835"/>
      <c r="G257" s="836"/>
      <c r="H257" s="836"/>
      <c r="I257" s="836"/>
      <c r="J257" s="836"/>
      <c r="K257" s="17"/>
      <c r="L257" s="836"/>
      <c r="M257" s="17"/>
      <c r="N257" s="17"/>
      <c r="AL257" s="1411"/>
      <c r="AY257" s="17"/>
    </row>
    <row r="258" spans="2:51" s="834" customFormat="1" x14ac:dyDescent="0.25">
      <c r="B258" s="17"/>
      <c r="F258" s="835"/>
      <c r="G258" s="836"/>
      <c r="H258" s="836"/>
      <c r="I258" s="836"/>
      <c r="J258" s="836"/>
      <c r="K258" s="17"/>
      <c r="L258" s="836"/>
      <c r="M258" s="17"/>
      <c r="N258" s="17"/>
      <c r="AL258" s="1411"/>
      <c r="AY258" s="17"/>
    </row>
    <row r="259" spans="2:51" s="834" customFormat="1" x14ac:dyDescent="0.25">
      <c r="B259" s="17"/>
      <c r="F259" s="835"/>
      <c r="G259" s="836"/>
      <c r="H259" s="836"/>
      <c r="I259" s="836"/>
      <c r="J259" s="836"/>
      <c r="K259" s="17"/>
      <c r="L259" s="836"/>
      <c r="M259" s="17"/>
      <c r="N259" s="17"/>
      <c r="AL259" s="1411"/>
      <c r="AY259" s="17"/>
    </row>
    <row r="260" spans="2:51" s="834" customFormat="1" x14ac:dyDescent="0.25">
      <c r="B260" s="17"/>
      <c r="F260" s="835"/>
      <c r="G260" s="836"/>
      <c r="H260" s="836"/>
      <c r="I260" s="836"/>
      <c r="J260" s="836"/>
      <c r="K260" s="17"/>
      <c r="L260" s="836"/>
      <c r="M260" s="17"/>
      <c r="N260" s="17"/>
      <c r="AL260" s="1411"/>
      <c r="AY260" s="17"/>
    </row>
    <row r="261" spans="2:51" s="834" customFormat="1" x14ac:dyDescent="0.25">
      <c r="B261" s="17"/>
      <c r="F261" s="835"/>
      <c r="G261" s="836"/>
      <c r="H261" s="836"/>
      <c r="I261" s="836"/>
      <c r="J261" s="836"/>
      <c r="K261" s="17"/>
      <c r="L261" s="836"/>
      <c r="M261" s="17"/>
      <c r="N261" s="17"/>
      <c r="AL261" s="1411"/>
      <c r="AY261" s="17"/>
    </row>
    <row r="262" spans="2:51" s="834" customFormat="1" x14ac:dyDescent="0.25">
      <c r="B262" s="17"/>
      <c r="F262" s="835"/>
      <c r="G262" s="836"/>
      <c r="H262" s="836"/>
      <c r="I262" s="836"/>
      <c r="J262" s="836"/>
      <c r="K262" s="17"/>
      <c r="L262" s="836"/>
      <c r="M262" s="17"/>
      <c r="N262" s="17"/>
      <c r="AL262" s="1411"/>
      <c r="AY262" s="17"/>
    </row>
    <row r="263" spans="2:51" s="834" customFormat="1" x14ac:dyDescent="0.25">
      <c r="B263" s="17"/>
      <c r="F263" s="835"/>
      <c r="G263" s="836"/>
      <c r="H263" s="836"/>
      <c r="I263" s="836"/>
      <c r="J263" s="836"/>
      <c r="K263" s="17"/>
      <c r="L263" s="836"/>
      <c r="M263" s="17"/>
      <c r="N263" s="17"/>
      <c r="AL263" s="1411"/>
      <c r="AY263" s="17"/>
    </row>
    <row r="264" spans="2:51" s="834" customFormat="1" x14ac:dyDescent="0.25">
      <c r="B264" s="17"/>
      <c r="F264" s="835"/>
      <c r="G264" s="836"/>
      <c r="H264" s="836"/>
      <c r="I264" s="836"/>
      <c r="J264" s="836"/>
      <c r="K264" s="17"/>
      <c r="L264" s="836"/>
      <c r="M264" s="17"/>
      <c r="N264" s="17"/>
      <c r="AL264" s="1411"/>
      <c r="AY264" s="17"/>
    </row>
    <row r="265" spans="2:51" s="834" customFormat="1" x14ac:dyDescent="0.25">
      <c r="B265" s="17"/>
      <c r="F265" s="835"/>
      <c r="G265" s="836"/>
      <c r="H265" s="836"/>
      <c r="I265" s="836"/>
      <c r="J265" s="836"/>
      <c r="K265" s="17"/>
      <c r="L265" s="836"/>
      <c r="M265" s="17"/>
      <c r="N265" s="17"/>
      <c r="AL265" s="1411"/>
      <c r="AY265" s="17"/>
    </row>
    <row r="266" spans="2:51" s="834" customFormat="1" x14ac:dyDescent="0.25">
      <c r="B266" s="17"/>
      <c r="F266" s="835"/>
      <c r="G266" s="836"/>
      <c r="H266" s="836"/>
      <c r="I266" s="836"/>
      <c r="J266" s="836"/>
      <c r="K266" s="17"/>
      <c r="L266" s="836"/>
      <c r="M266" s="17"/>
      <c r="N266" s="17"/>
      <c r="AL266" s="1411"/>
      <c r="AY266" s="17"/>
    </row>
    <row r="267" spans="2:51" s="834" customFormat="1" x14ac:dyDescent="0.25">
      <c r="B267" s="17"/>
      <c r="F267" s="835"/>
      <c r="G267" s="836"/>
      <c r="H267" s="836"/>
      <c r="I267" s="836"/>
      <c r="J267" s="836"/>
      <c r="K267" s="17"/>
      <c r="L267" s="836"/>
      <c r="M267" s="17"/>
      <c r="N267" s="17"/>
      <c r="AL267" s="1411"/>
      <c r="AY267" s="17"/>
    </row>
    <row r="268" spans="2:51" s="834" customFormat="1" x14ac:dyDescent="0.25">
      <c r="B268" s="17"/>
      <c r="F268" s="835"/>
      <c r="G268" s="836"/>
      <c r="H268" s="836"/>
      <c r="I268" s="836"/>
      <c r="J268" s="836"/>
      <c r="K268" s="17"/>
      <c r="L268" s="836"/>
      <c r="M268" s="17"/>
      <c r="N268" s="17"/>
      <c r="AL268" s="1411"/>
      <c r="AY268" s="17"/>
    </row>
    <row r="269" spans="2:51" s="834" customFormat="1" x14ac:dyDescent="0.25">
      <c r="B269" s="17"/>
      <c r="F269" s="835"/>
      <c r="G269" s="836"/>
      <c r="H269" s="836"/>
      <c r="I269" s="836"/>
      <c r="J269" s="836"/>
      <c r="K269" s="17"/>
      <c r="L269" s="836"/>
      <c r="M269" s="17"/>
      <c r="N269" s="17"/>
      <c r="AL269" s="1411"/>
      <c r="AY269" s="17"/>
    </row>
    <row r="270" spans="2:51" s="834" customFormat="1" x14ac:dyDescent="0.25">
      <c r="B270" s="17"/>
      <c r="F270" s="835"/>
      <c r="G270" s="836"/>
      <c r="H270" s="836"/>
      <c r="I270" s="836"/>
      <c r="J270" s="836"/>
      <c r="K270" s="17"/>
      <c r="L270" s="836"/>
      <c r="M270" s="17"/>
      <c r="N270" s="17"/>
      <c r="AL270" s="1411"/>
      <c r="AY270" s="17"/>
    </row>
    <row r="271" spans="2:51" s="834" customFormat="1" x14ac:dyDescent="0.25">
      <c r="B271" s="17"/>
      <c r="F271" s="835"/>
      <c r="G271" s="836"/>
      <c r="H271" s="836"/>
      <c r="I271" s="836"/>
      <c r="J271" s="836"/>
      <c r="K271" s="17"/>
      <c r="L271" s="836"/>
      <c r="M271" s="17"/>
      <c r="N271" s="17"/>
      <c r="AL271" s="1411"/>
      <c r="AY271" s="17"/>
    </row>
    <row r="272" spans="2:51" s="834" customFormat="1" x14ac:dyDescent="0.25">
      <c r="B272" s="17"/>
      <c r="F272" s="835"/>
      <c r="G272" s="836"/>
      <c r="H272" s="836"/>
      <c r="I272" s="836"/>
      <c r="J272" s="836"/>
      <c r="K272" s="17"/>
      <c r="L272" s="836"/>
      <c r="M272" s="17"/>
      <c r="N272" s="17"/>
      <c r="AL272" s="1411"/>
      <c r="AY272" s="17"/>
    </row>
    <row r="273" spans="2:51" s="834" customFormat="1" x14ac:dyDescent="0.25">
      <c r="B273" s="17"/>
      <c r="F273" s="835"/>
      <c r="G273" s="836"/>
      <c r="H273" s="836"/>
      <c r="I273" s="836"/>
      <c r="J273" s="836"/>
      <c r="K273" s="17"/>
      <c r="L273" s="836"/>
      <c r="M273" s="17"/>
      <c r="N273" s="17"/>
      <c r="AL273" s="1411"/>
      <c r="AY273" s="17"/>
    </row>
    <row r="274" spans="2:51" s="834" customFormat="1" x14ac:dyDescent="0.25">
      <c r="B274" s="17"/>
      <c r="F274" s="835"/>
      <c r="G274" s="836"/>
      <c r="H274" s="836"/>
      <c r="I274" s="836"/>
      <c r="J274" s="836"/>
      <c r="K274" s="17"/>
      <c r="L274" s="836"/>
      <c r="M274" s="17"/>
      <c r="N274" s="17"/>
      <c r="AL274" s="1411"/>
      <c r="AY274" s="17"/>
    </row>
    <row r="275" spans="2:51" s="834" customFormat="1" x14ac:dyDescent="0.25">
      <c r="B275" s="17"/>
      <c r="F275" s="835"/>
      <c r="G275" s="836"/>
      <c r="H275" s="836"/>
      <c r="I275" s="836"/>
      <c r="J275" s="836"/>
      <c r="K275" s="17"/>
      <c r="L275" s="836"/>
      <c r="M275" s="17"/>
      <c r="N275" s="17"/>
      <c r="AL275" s="1411"/>
      <c r="AY275" s="17"/>
    </row>
    <row r="276" spans="2:51" s="834" customFormat="1" x14ac:dyDescent="0.25">
      <c r="B276" s="17"/>
      <c r="F276" s="835"/>
      <c r="G276" s="836"/>
      <c r="H276" s="836"/>
      <c r="I276" s="836"/>
      <c r="J276" s="836"/>
      <c r="K276" s="17"/>
      <c r="L276" s="836"/>
      <c r="M276" s="17"/>
      <c r="N276" s="17"/>
      <c r="AL276" s="1411"/>
      <c r="AY276" s="17"/>
    </row>
    <row r="277" spans="2:51" s="834" customFormat="1" x14ac:dyDescent="0.25">
      <c r="B277" s="17"/>
      <c r="F277" s="835"/>
      <c r="G277" s="836"/>
      <c r="H277" s="836"/>
      <c r="I277" s="836"/>
      <c r="J277" s="836"/>
      <c r="K277" s="17"/>
      <c r="L277" s="836"/>
      <c r="M277" s="17"/>
      <c r="N277" s="17"/>
      <c r="AL277" s="1411"/>
      <c r="AY277" s="17"/>
    </row>
    <row r="278" spans="2:51" s="834" customFormat="1" x14ac:dyDescent="0.25">
      <c r="B278" s="17"/>
      <c r="F278" s="835"/>
      <c r="G278" s="836"/>
      <c r="H278" s="836"/>
      <c r="I278" s="836"/>
      <c r="J278" s="836"/>
      <c r="K278" s="17"/>
      <c r="L278" s="836"/>
      <c r="M278" s="17"/>
      <c r="N278" s="17"/>
      <c r="AL278" s="1411"/>
      <c r="AY278" s="17"/>
    </row>
    <row r="279" spans="2:51" s="834" customFormat="1" x14ac:dyDescent="0.25">
      <c r="B279" s="17"/>
      <c r="F279" s="835"/>
      <c r="G279" s="836"/>
      <c r="H279" s="836"/>
      <c r="I279" s="836"/>
      <c r="J279" s="836"/>
      <c r="K279" s="17"/>
      <c r="L279" s="836"/>
      <c r="M279" s="17"/>
      <c r="N279" s="17"/>
      <c r="AL279" s="1411"/>
      <c r="AY279" s="17"/>
    </row>
    <row r="280" spans="2:51" s="834" customFormat="1" x14ac:dyDescent="0.25">
      <c r="B280" s="17"/>
      <c r="F280" s="835"/>
      <c r="G280" s="836"/>
      <c r="H280" s="836"/>
      <c r="I280" s="836"/>
      <c r="J280" s="836"/>
      <c r="K280" s="17"/>
      <c r="L280" s="836"/>
      <c r="M280" s="17"/>
      <c r="N280" s="17"/>
      <c r="AL280" s="1411"/>
      <c r="AY280" s="17"/>
    </row>
    <row r="281" spans="2:51" s="834" customFormat="1" x14ac:dyDescent="0.25">
      <c r="B281" s="17"/>
      <c r="F281" s="835"/>
      <c r="G281" s="836"/>
      <c r="H281" s="836"/>
      <c r="I281" s="836"/>
      <c r="J281" s="836"/>
      <c r="K281" s="17"/>
      <c r="L281" s="836"/>
      <c r="M281" s="17"/>
      <c r="N281" s="17"/>
      <c r="AL281" s="1411"/>
      <c r="AY281" s="17"/>
    </row>
    <row r="282" spans="2:51" s="834" customFormat="1" x14ac:dyDescent="0.25">
      <c r="B282" s="17"/>
      <c r="F282" s="835"/>
      <c r="G282" s="836"/>
      <c r="H282" s="836"/>
      <c r="I282" s="836"/>
      <c r="J282" s="836"/>
      <c r="K282" s="17"/>
      <c r="L282" s="836"/>
      <c r="M282" s="17"/>
      <c r="N282" s="17"/>
      <c r="AL282" s="1411"/>
      <c r="AY282" s="17"/>
    </row>
    <row r="283" spans="2:51" s="834" customFormat="1" x14ac:dyDescent="0.25">
      <c r="B283" s="17"/>
      <c r="F283" s="835"/>
      <c r="G283" s="836"/>
      <c r="H283" s="836"/>
      <c r="I283" s="836"/>
      <c r="J283" s="836"/>
      <c r="K283" s="17"/>
      <c r="L283" s="836"/>
      <c r="M283" s="17"/>
      <c r="N283" s="17"/>
      <c r="AL283" s="1411"/>
      <c r="AY283" s="17"/>
    </row>
    <row r="284" spans="2:51" s="834" customFormat="1" x14ac:dyDescent="0.25">
      <c r="B284" s="17"/>
      <c r="F284" s="835"/>
      <c r="G284" s="836"/>
      <c r="H284" s="836"/>
      <c r="I284" s="836"/>
      <c r="J284" s="836"/>
      <c r="K284" s="17"/>
      <c r="L284" s="836"/>
      <c r="M284" s="17"/>
      <c r="N284" s="17"/>
      <c r="AL284" s="1411"/>
      <c r="AY284" s="17"/>
    </row>
    <row r="285" spans="2:51" s="834" customFormat="1" x14ac:dyDescent="0.25">
      <c r="B285" s="17"/>
      <c r="F285" s="835"/>
      <c r="G285" s="836"/>
      <c r="H285" s="836"/>
      <c r="I285" s="836"/>
      <c r="J285" s="836"/>
      <c r="K285" s="17"/>
      <c r="L285" s="836"/>
      <c r="M285" s="17"/>
      <c r="N285" s="17"/>
      <c r="AL285" s="1411"/>
      <c r="AY285" s="17"/>
    </row>
    <row r="286" spans="2:51" s="834" customFormat="1" x14ac:dyDescent="0.25">
      <c r="B286" s="17"/>
      <c r="F286" s="835"/>
      <c r="G286" s="836"/>
      <c r="H286" s="836"/>
      <c r="I286" s="836"/>
      <c r="J286" s="836"/>
      <c r="K286" s="17"/>
      <c r="L286" s="836"/>
      <c r="M286" s="17"/>
      <c r="N286" s="17"/>
      <c r="AL286" s="1411"/>
      <c r="AY286" s="17"/>
    </row>
    <row r="287" spans="2:51" s="834" customFormat="1" x14ac:dyDescent="0.25">
      <c r="B287" s="17"/>
      <c r="F287" s="835"/>
      <c r="G287" s="836"/>
      <c r="H287" s="836"/>
      <c r="I287" s="836"/>
      <c r="J287" s="836"/>
      <c r="K287" s="17"/>
      <c r="L287" s="836"/>
      <c r="M287" s="17"/>
      <c r="N287" s="17"/>
      <c r="AL287" s="1411"/>
      <c r="AY287" s="17"/>
    </row>
    <row r="288" spans="2:51" s="834" customFormat="1" x14ac:dyDescent="0.25">
      <c r="B288" s="17"/>
      <c r="F288" s="835"/>
      <c r="G288" s="836"/>
      <c r="H288" s="836"/>
      <c r="I288" s="836"/>
      <c r="J288" s="836"/>
      <c r="K288" s="17"/>
      <c r="L288" s="836"/>
      <c r="M288" s="17"/>
      <c r="N288" s="17"/>
      <c r="AL288" s="1411"/>
      <c r="AY288" s="17"/>
    </row>
    <row r="289" spans="2:51" s="834" customFormat="1" x14ac:dyDescent="0.25">
      <c r="B289" s="17"/>
      <c r="F289" s="835"/>
      <c r="G289" s="836"/>
      <c r="H289" s="836"/>
      <c r="I289" s="836"/>
      <c r="J289" s="836"/>
      <c r="K289" s="17"/>
      <c r="L289" s="836"/>
      <c r="M289" s="17"/>
      <c r="N289" s="17"/>
      <c r="AL289" s="1411"/>
      <c r="AY289" s="17"/>
    </row>
    <row r="290" spans="2:51" s="834" customFormat="1" x14ac:dyDescent="0.25">
      <c r="B290" s="17"/>
      <c r="F290" s="835"/>
      <c r="G290" s="836"/>
      <c r="H290" s="836"/>
      <c r="I290" s="836"/>
      <c r="J290" s="836"/>
      <c r="K290" s="17"/>
      <c r="L290" s="836"/>
      <c r="M290" s="17"/>
      <c r="N290" s="17"/>
      <c r="AL290" s="1411"/>
      <c r="AY290" s="17"/>
    </row>
    <row r="291" spans="2:51" s="834" customFormat="1" x14ac:dyDescent="0.25">
      <c r="B291" s="17"/>
      <c r="F291" s="835"/>
      <c r="G291" s="836"/>
      <c r="H291" s="836"/>
      <c r="I291" s="836"/>
      <c r="J291" s="836"/>
      <c r="K291" s="17"/>
      <c r="L291" s="836"/>
      <c r="M291" s="17"/>
      <c r="N291" s="17"/>
      <c r="AL291" s="1411"/>
      <c r="AY291" s="17"/>
    </row>
    <row r="292" spans="2:51" s="834" customFormat="1" x14ac:dyDescent="0.25">
      <c r="B292" s="17"/>
      <c r="F292" s="835"/>
      <c r="G292" s="836"/>
      <c r="H292" s="836"/>
      <c r="I292" s="836"/>
      <c r="J292" s="836"/>
      <c r="K292" s="17"/>
      <c r="L292" s="836"/>
      <c r="M292" s="17"/>
      <c r="N292" s="17"/>
      <c r="AL292" s="1411"/>
      <c r="AY292" s="17"/>
    </row>
    <row r="293" spans="2:51" s="834" customFormat="1" x14ac:dyDescent="0.25">
      <c r="B293" s="17"/>
      <c r="F293" s="835"/>
      <c r="G293" s="836"/>
      <c r="H293" s="836"/>
      <c r="I293" s="836"/>
      <c r="J293" s="836"/>
      <c r="K293" s="17"/>
      <c r="L293" s="836"/>
      <c r="M293" s="17"/>
      <c r="N293" s="17"/>
      <c r="AL293" s="1411"/>
      <c r="AY293" s="17"/>
    </row>
    <row r="294" spans="2:51" s="834" customFormat="1" x14ac:dyDescent="0.25">
      <c r="B294" s="17"/>
      <c r="F294" s="835"/>
      <c r="G294" s="836"/>
      <c r="H294" s="836"/>
      <c r="I294" s="836"/>
      <c r="J294" s="836"/>
      <c r="K294" s="17"/>
      <c r="L294" s="836"/>
      <c r="M294" s="17"/>
      <c r="N294" s="17"/>
      <c r="AL294" s="1411"/>
      <c r="AY294" s="17"/>
    </row>
    <row r="295" spans="2:51" s="834" customFormat="1" x14ac:dyDescent="0.25">
      <c r="B295" s="17"/>
      <c r="F295" s="835"/>
      <c r="G295" s="836"/>
      <c r="H295" s="836"/>
      <c r="I295" s="836"/>
      <c r="J295" s="836"/>
      <c r="K295" s="17"/>
      <c r="L295" s="836"/>
      <c r="M295" s="17"/>
      <c r="N295" s="17"/>
      <c r="AL295" s="1411"/>
      <c r="AY295" s="17"/>
    </row>
    <row r="296" spans="2:51" s="834" customFormat="1" x14ac:dyDescent="0.25">
      <c r="B296" s="17"/>
      <c r="F296" s="835"/>
      <c r="G296" s="836"/>
      <c r="H296" s="836"/>
      <c r="I296" s="836"/>
      <c r="J296" s="836"/>
      <c r="K296" s="17"/>
      <c r="L296" s="836"/>
      <c r="M296" s="17"/>
      <c r="N296" s="17"/>
      <c r="AL296" s="1411"/>
      <c r="AY296" s="17"/>
    </row>
    <row r="297" spans="2:51" s="834" customFormat="1" x14ac:dyDescent="0.25">
      <c r="B297" s="17"/>
      <c r="F297" s="835"/>
      <c r="G297" s="836"/>
      <c r="H297" s="836"/>
      <c r="I297" s="836"/>
      <c r="J297" s="836"/>
      <c r="K297" s="17"/>
      <c r="L297" s="836"/>
      <c r="M297" s="17"/>
      <c r="N297" s="17"/>
      <c r="AL297" s="1411"/>
      <c r="AY297" s="17"/>
    </row>
    <row r="298" spans="2:51" s="834" customFormat="1" x14ac:dyDescent="0.25">
      <c r="B298" s="17"/>
      <c r="F298" s="835"/>
      <c r="G298" s="836"/>
      <c r="H298" s="836"/>
      <c r="I298" s="836"/>
      <c r="J298" s="836"/>
      <c r="K298" s="17"/>
      <c r="L298" s="836"/>
      <c r="M298" s="17"/>
      <c r="N298" s="17"/>
      <c r="AL298" s="1411"/>
      <c r="AY298" s="17"/>
    </row>
    <row r="299" spans="2:51" s="834" customFormat="1" x14ac:dyDescent="0.25">
      <c r="B299" s="17"/>
      <c r="F299" s="835"/>
      <c r="G299" s="836"/>
      <c r="H299" s="836"/>
      <c r="I299" s="836"/>
      <c r="J299" s="836"/>
      <c r="K299" s="17"/>
      <c r="L299" s="836"/>
      <c r="M299" s="17"/>
      <c r="N299" s="17"/>
      <c r="AL299" s="1411"/>
      <c r="AY299" s="17"/>
    </row>
    <row r="300" spans="2:51" s="834" customFormat="1" x14ac:dyDescent="0.25">
      <c r="B300" s="17"/>
      <c r="F300" s="835"/>
      <c r="G300" s="836"/>
      <c r="H300" s="836"/>
      <c r="I300" s="836"/>
      <c r="J300" s="836"/>
      <c r="K300" s="17"/>
      <c r="L300" s="836"/>
      <c r="M300" s="17"/>
      <c r="N300" s="17"/>
      <c r="AL300" s="1411"/>
      <c r="AY300" s="17"/>
    </row>
    <row r="301" spans="2:51" s="834" customFormat="1" x14ac:dyDescent="0.25">
      <c r="B301" s="17"/>
      <c r="F301" s="835"/>
      <c r="G301" s="836"/>
      <c r="H301" s="836"/>
      <c r="I301" s="836"/>
      <c r="J301" s="836"/>
      <c r="K301" s="17"/>
      <c r="L301" s="836"/>
      <c r="M301" s="17"/>
      <c r="N301" s="17"/>
      <c r="AL301" s="1411"/>
      <c r="AY301" s="17"/>
    </row>
    <row r="302" spans="2:51" s="834" customFormat="1" x14ac:dyDescent="0.25">
      <c r="B302" s="17"/>
      <c r="F302" s="835"/>
      <c r="G302" s="836"/>
      <c r="H302" s="836"/>
      <c r="I302" s="836"/>
      <c r="J302" s="836"/>
      <c r="K302" s="17"/>
      <c r="L302" s="836"/>
      <c r="M302" s="17"/>
      <c r="N302" s="17"/>
      <c r="AL302" s="1411"/>
      <c r="AY302" s="17"/>
    </row>
    <row r="303" spans="2:51" s="834" customFormat="1" x14ac:dyDescent="0.25">
      <c r="B303" s="17"/>
      <c r="F303" s="835"/>
      <c r="G303" s="836"/>
      <c r="H303" s="836"/>
      <c r="I303" s="836"/>
      <c r="J303" s="836"/>
      <c r="K303" s="17"/>
      <c r="L303" s="836"/>
      <c r="M303" s="17"/>
      <c r="N303" s="17"/>
      <c r="AL303" s="1411"/>
      <c r="AY303" s="17"/>
    </row>
    <row r="304" spans="2:51" s="834" customFormat="1" x14ac:dyDescent="0.25">
      <c r="B304" s="17"/>
      <c r="F304" s="835"/>
      <c r="G304" s="836"/>
      <c r="H304" s="836"/>
      <c r="I304" s="836"/>
      <c r="J304" s="836"/>
      <c r="K304" s="17"/>
      <c r="L304" s="836"/>
      <c r="M304" s="17"/>
      <c r="N304" s="17"/>
      <c r="AL304" s="1411"/>
      <c r="AY304" s="17"/>
    </row>
    <row r="305" spans="2:51" s="834" customFormat="1" x14ac:dyDescent="0.25">
      <c r="B305" s="17"/>
      <c r="F305" s="835"/>
      <c r="G305" s="836"/>
      <c r="H305" s="836"/>
      <c r="I305" s="836"/>
      <c r="J305" s="836"/>
      <c r="K305" s="17"/>
      <c r="L305" s="836"/>
      <c r="M305" s="17"/>
      <c r="N305" s="17"/>
      <c r="AL305" s="1411"/>
      <c r="AY305" s="17"/>
    </row>
    <row r="306" spans="2:51" s="834" customFormat="1" x14ac:dyDescent="0.25">
      <c r="B306" s="17"/>
      <c r="F306" s="835"/>
      <c r="G306" s="836"/>
      <c r="H306" s="836"/>
      <c r="I306" s="836"/>
      <c r="J306" s="836"/>
      <c r="K306" s="17"/>
      <c r="L306" s="836"/>
      <c r="M306" s="17"/>
      <c r="N306" s="17"/>
      <c r="AL306" s="1411"/>
      <c r="AY306" s="17"/>
    </row>
    <row r="307" spans="2:51" s="834" customFormat="1" x14ac:dyDescent="0.25">
      <c r="B307" s="17"/>
      <c r="F307" s="835"/>
      <c r="G307" s="836"/>
      <c r="H307" s="836"/>
      <c r="I307" s="836"/>
      <c r="J307" s="836"/>
      <c r="K307" s="17"/>
      <c r="L307" s="836"/>
      <c r="M307" s="17"/>
      <c r="N307" s="17"/>
      <c r="AL307" s="1411"/>
      <c r="AY307" s="17"/>
    </row>
    <row r="308" spans="2:51" s="834" customFormat="1" x14ac:dyDescent="0.25">
      <c r="B308" s="17"/>
      <c r="F308" s="835"/>
      <c r="G308" s="836"/>
      <c r="H308" s="836"/>
      <c r="I308" s="836"/>
      <c r="J308" s="836"/>
      <c r="K308" s="17"/>
      <c r="L308" s="836"/>
      <c r="M308" s="17"/>
      <c r="N308" s="17"/>
      <c r="AL308" s="1411"/>
      <c r="AY308" s="17"/>
    </row>
    <row r="309" spans="2:51" s="834" customFormat="1" x14ac:dyDescent="0.25">
      <c r="B309" s="17"/>
      <c r="F309" s="835"/>
      <c r="G309" s="836"/>
      <c r="H309" s="836"/>
      <c r="I309" s="836"/>
      <c r="J309" s="836"/>
      <c r="K309" s="17"/>
      <c r="L309" s="836"/>
      <c r="M309" s="17"/>
      <c r="N309" s="17"/>
      <c r="AL309" s="1411"/>
      <c r="AY309" s="17"/>
    </row>
    <row r="310" spans="2:51" s="834" customFormat="1" x14ac:dyDescent="0.25">
      <c r="B310" s="17"/>
      <c r="F310" s="835"/>
      <c r="G310" s="836"/>
      <c r="H310" s="836"/>
      <c r="I310" s="836"/>
      <c r="J310" s="836"/>
      <c r="K310" s="17"/>
      <c r="L310" s="836"/>
      <c r="M310" s="17"/>
      <c r="N310" s="17"/>
      <c r="AL310" s="1411"/>
      <c r="AY310" s="17"/>
    </row>
    <row r="311" spans="2:51" s="834" customFormat="1" x14ac:dyDescent="0.25">
      <c r="B311" s="17"/>
      <c r="F311" s="835"/>
      <c r="G311" s="836"/>
      <c r="H311" s="836"/>
      <c r="I311" s="836"/>
      <c r="J311" s="836"/>
      <c r="K311" s="17"/>
      <c r="L311" s="836"/>
      <c r="M311" s="17"/>
      <c r="N311" s="17"/>
      <c r="AL311" s="1411"/>
      <c r="AY311" s="17"/>
    </row>
    <row r="312" spans="2:51" s="834" customFormat="1" x14ac:dyDescent="0.25">
      <c r="B312" s="17"/>
      <c r="F312" s="835"/>
      <c r="G312" s="836"/>
      <c r="H312" s="836"/>
      <c r="I312" s="836"/>
      <c r="J312" s="836"/>
      <c r="K312" s="17"/>
      <c r="L312" s="836"/>
      <c r="M312" s="17"/>
      <c r="N312" s="17"/>
      <c r="AL312" s="1411"/>
      <c r="AY312" s="17"/>
    </row>
    <row r="313" spans="2:51" s="834" customFormat="1" x14ac:dyDescent="0.25">
      <c r="B313" s="17"/>
      <c r="F313" s="835"/>
      <c r="G313" s="836"/>
      <c r="H313" s="836"/>
      <c r="I313" s="836"/>
      <c r="J313" s="836"/>
      <c r="K313" s="17"/>
      <c r="L313" s="836"/>
      <c r="M313" s="17"/>
      <c r="N313" s="17"/>
      <c r="AL313" s="1411"/>
      <c r="AY313" s="17"/>
    </row>
    <row r="314" spans="2:51" s="834" customFormat="1" x14ac:dyDescent="0.25">
      <c r="B314" s="17"/>
      <c r="F314" s="835"/>
      <c r="G314" s="836"/>
      <c r="H314" s="836"/>
      <c r="I314" s="836"/>
      <c r="J314" s="836"/>
      <c r="K314" s="17"/>
      <c r="L314" s="836"/>
      <c r="M314" s="17"/>
      <c r="N314" s="17"/>
      <c r="AL314" s="1411"/>
      <c r="AY314" s="17"/>
    </row>
    <row r="315" spans="2:51" s="834" customFormat="1" x14ac:dyDescent="0.25">
      <c r="B315" s="17"/>
      <c r="F315" s="835"/>
      <c r="G315" s="836"/>
      <c r="H315" s="836"/>
      <c r="I315" s="836"/>
      <c r="J315" s="836"/>
      <c r="K315" s="17"/>
      <c r="L315" s="836"/>
      <c r="M315" s="17"/>
      <c r="N315" s="17"/>
      <c r="AL315" s="1411"/>
      <c r="AY315" s="17"/>
    </row>
    <row r="316" spans="2:51" s="834" customFormat="1" x14ac:dyDescent="0.25">
      <c r="B316" s="17"/>
      <c r="F316" s="835"/>
      <c r="G316" s="836"/>
      <c r="H316" s="836"/>
      <c r="I316" s="836"/>
      <c r="J316" s="836"/>
      <c r="K316" s="17"/>
      <c r="L316" s="836"/>
      <c r="M316" s="17"/>
      <c r="N316" s="17"/>
      <c r="AL316" s="1411"/>
      <c r="AY316" s="17"/>
    </row>
    <row r="317" spans="2:51" s="834" customFormat="1" x14ac:dyDescent="0.25">
      <c r="B317" s="17"/>
      <c r="F317" s="835"/>
      <c r="G317" s="836"/>
      <c r="H317" s="836"/>
      <c r="I317" s="836"/>
      <c r="J317" s="836"/>
      <c r="K317" s="17"/>
      <c r="L317" s="836"/>
      <c r="M317" s="17"/>
      <c r="N317" s="17"/>
      <c r="AL317" s="1411"/>
      <c r="AY317" s="17"/>
    </row>
    <row r="318" spans="2:51" s="834" customFormat="1" x14ac:dyDescent="0.25">
      <c r="B318" s="17"/>
      <c r="F318" s="835"/>
      <c r="G318" s="836"/>
      <c r="H318" s="836"/>
      <c r="I318" s="836"/>
      <c r="J318" s="836"/>
      <c r="K318" s="17"/>
      <c r="L318" s="836"/>
      <c r="M318" s="17"/>
      <c r="N318" s="17"/>
      <c r="AL318" s="1411"/>
      <c r="AY318" s="17"/>
    </row>
    <row r="319" spans="2:51" s="834" customFormat="1" x14ac:dyDescent="0.25">
      <c r="B319" s="17"/>
      <c r="F319" s="835"/>
      <c r="G319" s="836"/>
      <c r="H319" s="836"/>
      <c r="I319" s="836"/>
      <c r="J319" s="836"/>
      <c r="K319" s="17"/>
      <c r="L319" s="836"/>
      <c r="M319" s="17"/>
      <c r="N319" s="17"/>
      <c r="AL319" s="1411"/>
      <c r="AY319" s="17"/>
    </row>
    <row r="320" spans="2:51" s="834" customFormat="1" x14ac:dyDescent="0.25">
      <c r="B320" s="17"/>
      <c r="F320" s="835"/>
      <c r="G320" s="836"/>
      <c r="H320" s="836"/>
      <c r="I320" s="836"/>
      <c r="J320" s="836"/>
      <c r="K320" s="17"/>
      <c r="L320" s="836"/>
      <c r="M320" s="17"/>
      <c r="N320" s="17"/>
      <c r="AL320" s="1411"/>
      <c r="AY320" s="17"/>
    </row>
    <row r="321" spans="2:51" s="834" customFormat="1" x14ac:dyDescent="0.25">
      <c r="B321" s="17"/>
      <c r="F321" s="835"/>
      <c r="G321" s="836"/>
      <c r="H321" s="836"/>
      <c r="I321" s="836"/>
      <c r="J321" s="836"/>
      <c r="K321" s="17"/>
      <c r="L321" s="836"/>
      <c r="M321" s="17"/>
      <c r="N321" s="17"/>
      <c r="AL321" s="1411"/>
      <c r="AY321" s="17"/>
    </row>
    <row r="322" spans="2:51" s="834" customFormat="1" x14ac:dyDescent="0.25">
      <c r="B322" s="17"/>
      <c r="F322" s="835"/>
      <c r="G322" s="836"/>
      <c r="H322" s="836"/>
      <c r="I322" s="836"/>
      <c r="J322" s="836"/>
      <c r="K322" s="17"/>
      <c r="L322" s="836"/>
      <c r="M322" s="17"/>
      <c r="N322" s="17"/>
      <c r="AL322" s="1411"/>
      <c r="AY322" s="17"/>
    </row>
    <row r="323" spans="2:51" s="834" customFormat="1" x14ac:dyDescent="0.25">
      <c r="B323" s="17"/>
      <c r="F323" s="835"/>
      <c r="G323" s="836"/>
      <c r="H323" s="836"/>
      <c r="I323" s="836"/>
      <c r="J323" s="836"/>
      <c r="K323" s="17"/>
      <c r="L323" s="836"/>
      <c r="M323" s="17"/>
      <c r="N323" s="17"/>
      <c r="AL323" s="1411"/>
      <c r="AY323" s="17"/>
    </row>
    <row r="324" spans="2:51" s="834" customFormat="1" x14ac:dyDescent="0.25">
      <c r="B324" s="17"/>
      <c r="F324" s="835"/>
      <c r="G324" s="836"/>
      <c r="H324" s="836"/>
      <c r="I324" s="836"/>
      <c r="J324" s="836"/>
      <c r="K324" s="17"/>
      <c r="L324" s="836"/>
      <c r="M324" s="17"/>
      <c r="N324" s="17"/>
      <c r="AL324" s="1411"/>
      <c r="AY324" s="17"/>
    </row>
    <row r="325" spans="2:51" s="834" customFormat="1" x14ac:dyDescent="0.25">
      <c r="B325" s="17"/>
      <c r="F325" s="835"/>
      <c r="G325" s="836"/>
      <c r="H325" s="836"/>
      <c r="I325" s="836"/>
      <c r="J325" s="836"/>
      <c r="K325" s="17"/>
      <c r="L325" s="836"/>
      <c r="M325" s="17"/>
      <c r="N325" s="17"/>
      <c r="AL325" s="1411"/>
      <c r="AY325" s="17"/>
    </row>
    <row r="326" spans="2:51" s="834" customFormat="1" x14ac:dyDescent="0.25">
      <c r="B326" s="17"/>
      <c r="F326" s="835"/>
      <c r="G326" s="836"/>
      <c r="H326" s="836"/>
      <c r="I326" s="836"/>
      <c r="J326" s="836"/>
      <c r="K326" s="17"/>
      <c r="L326" s="836"/>
      <c r="M326" s="17"/>
      <c r="N326" s="17"/>
      <c r="AL326" s="1411"/>
      <c r="AY326" s="17"/>
    </row>
    <row r="327" spans="2:51" s="834" customFormat="1" x14ac:dyDescent="0.25">
      <c r="B327" s="17"/>
      <c r="F327" s="835"/>
      <c r="G327" s="836"/>
      <c r="H327" s="836"/>
      <c r="I327" s="836"/>
      <c r="J327" s="836"/>
      <c r="K327" s="17"/>
      <c r="L327" s="836"/>
      <c r="M327" s="17"/>
      <c r="N327" s="17"/>
      <c r="AL327" s="1411"/>
      <c r="AY327" s="17"/>
    </row>
    <row r="328" spans="2:51" s="834" customFormat="1" x14ac:dyDescent="0.25">
      <c r="B328" s="17"/>
      <c r="F328" s="835"/>
      <c r="G328" s="836"/>
      <c r="H328" s="836"/>
      <c r="I328" s="836"/>
      <c r="J328" s="836"/>
      <c r="K328" s="17"/>
      <c r="L328" s="836"/>
      <c r="M328" s="17"/>
      <c r="N328" s="17"/>
      <c r="AL328" s="1411"/>
      <c r="AY328" s="17"/>
    </row>
    <row r="329" spans="2:51" s="834" customFormat="1" x14ac:dyDescent="0.25">
      <c r="B329" s="17"/>
      <c r="F329" s="835"/>
      <c r="G329" s="836"/>
      <c r="H329" s="836"/>
      <c r="I329" s="836"/>
      <c r="J329" s="836"/>
      <c r="K329" s="17"/>
      <c r="L329" s="836"/>
      <c r="M329" s="17"/>
      <c r="N329" s="17"/>
      <c r="AL329" s="1411"/>
      <c r="AY329" s="17"/>
    </row>
    <row r="330" spans="2:51" s="834" customFormat="1" x14ac:dyDescent="0.25">
      <c r="B330" s="17"/>
      <c r="F330" s="835"/>
      <c r="G330" s="836"/>
      <c r="H330" s="836"/>
      <c r="I330" s="836"/>
      <c r="J330" s="836"/>
      <c r="K330" s="17"/>
      <c r="L330" s="836"/>
      <c r="M330" s="17"/>
      <c r="N330" s="17"/>
      <c r="AL330" s="1411"/>
      <c r="AY330" s="17"/>
    </row>
    <row r="331" spans="2:51" s="834" customFormat="1" x14ac:dyDescent="0.25">
      <c r="B331" s="17"/>
      <c r="F331" s="835"/>
      <c r="G331" s="836"/>
      <c r="H331" s="836"/>
      <c r="I331" s="836"/>
      <c r="J331" s="836"/>
      <c r="K331" s="17"/>
      <c r="L331" s="836"/>
      <c r="M331" s="17"/>
      <c r="N331" s="17"/>
      <c r="AL331" s="1411"/>
      <c r="AY331" s="17"/>
    </row>
    <row r="332" spans="2:51" s="834" customFormat="1" x14ac:dyDescent="0.25">
      <c r="B332" s="17"/>
      <c r="F332" s="835"/>
      <c r="G332" s="836"/>
      <c r="H332" s="836"/>
      <c r="I332" s="836"/>
      <c r="J332" s="836"/>
      <c r="K332" s="17"/>
      <c r="L332" s="836"/>
      <c r="M332" s="17"/>
      <c r="N332" s="17"/>
      <c r="AL332" s="1411"/>
      <c r="AY332" s="17"/>
    </row>
    <row r="333" spans="2:51" s="834" customFormat="1" x14ac:dyDescent="0.25">
      <c r="B333" s="17"/>
      <c r="F333" s="835"/>
      <c r="G333" s="836"/>
      <c r="H333" s="836"/>
      <c r="I333" s="836"/>
      <c r="J333" s="836"/>
      <c r="K333" s="17"/>
      <c r="L333" s="836"/>
      <c r="M333" s="17"/>
      <c r="N333" s="17"/>
      <c r="AL333" s="1411"/>
      <c r="AY333" s="17"/>
    </row>
    <row r="334" spans="2:51" s="834" customFormat="1" x14ac:dyDescent="0.25">
      <c r="B334" s="17"/>
      <c r="F334" s="835"/>
      <c r="G334" s="836"/>
      <c r="H334" s="836"/>
      <c r="I334" s="836"/>
      <c r="J334" s="836"/>
      <c r="K334" s="17"/>
      <c r="L334" s="836"/>
      <c r="M334" s="17"/>
      <c r="N334" s="17"/>
      <c r="AL334" s="1411"/>
      <c r="AY334" s="17"/>
    </row>
    <row r="335" spans="2:51" s="834" customFormat="1" x14ac:dyDescent="0.25">
      <c r="B335" s="17"/>
      <c r="F335" s="835"/>
      <c r="G335" s="836"/>
      <c r="H335" s="836"/>
      <c r="I335" s="836"/>
      <c r="J335" s="836"/>
      <c r="K335" s="17"/>
      <c r="L335" s="836"/>
      <c r="M335" s="17"/>
      <c r="N335" s="17"/>
      <c r="AL335" s="1411"/>
      <c r="AY335" s="17"/>
    </row>
    <row r="336" spans="2:51" s="834" customFormat="1" x14ac:dyDescent="0.25">
      <c r="B336" s="17"/>
      <c r="F336" s="835"/>
      <c r="G336" s="836"/>
      <c r="H336" s="836"/>
      <c r="I336" s="836"/>
      <c r="J336" s="836"/>
      <c r="K336" s="17"/>
      <c r="L336" s="836"/>
      <c r="M336" s="17"/>
      <c r="N336" s="17"/>
      <c r="AL336" s="1411"/>
      <c r="AY336" s="17"/>
    </row>
    <row r="337" spans="2:51" s="834" customFormat="1" x14ac:dyDescent="0.25">
      <c r="B337" s="17"/>
      <c r="F337" s="835"/>
      <c r="G337" s="836"/>
      <c r="H337" s="836"/>
      <c r="I337" s="836"/>
      <c r="J337" s="836"/>
      <c r="K337" s="17"/>
      <c r="L337" s="836"/>
      <c r="M337" s="17"/>
      <c r="N337" s="17"/>
      <c r="AL337" s="1411"/>
      <c r="AY337" s="17"/>
    </row>
    <row r="338" spans="2:51" s="834" customFormat="1" x14ac:dyDescent="0.25">
      <c r="B338" s="17"/>
      <c r="F338" s="835"/>
      <c r="G338" s="836"/>
      <c r="H338" s="836"/>
      <c r="I338" s="836"/>
      <c r="J338" s="836"/>
      <c r="K338" s="17"/>
      <c r="L338" s="836"/>
      <c r="M338" s="17"/>
      <c r="N338" s="17"/>
      <c r="AL338" s="1411"/>
      <c r="AY338" s="17"/>
    </row>
    <row r="339" spans="2:51" s="834" customFormat="1" x14ac:dyDescent="0.25">
      <c r="B339" s="17"/>
      <c r="F339" s="835"/>
      <c r="G339" s="836"/>
      <c r="H339" s="836"/>
      <c r="I339" s="836"/>
      <c r="J339" s="836"/>
      <c r="K339" s="17"/>
      <c r="L339" s="836"/>
      <c r="M339" s="17"/>
      <c r="N339" s="17"/>
      <c r="AL339" s="1411"/>
      <c r="AY339" s="17"/>
    </row>
    <row r="340" spans="2:51" s="834" customFormat="1" x14ac:dyDescent="0.25">
      <c r="B340" s="17"/>
      <c r="F340" s="835"/>
      <c r="G340" s="836"/>
      <c r="H340" s="836"/>
      <c r="I340" s="836"/>
      <c r="J340" s="836"/>
      <c r="K340" s="17"/>
      <c r="L340" s="836"/>
      <c r="M340" s="17"/>
      <c r="N340" s="17"/>
      <c r="AL340" s="1411"/>
      <c r="AY340" s="17"/>
    </row>
    <row r="341" spans="2:51" s="834" customFormat="1" x14ac:dyDescent="0.25">
      <c r="B341" s="17"/>
      <c r="F341" s="835"/>
      <c r="G341" s="836"/>
      <c r="H341" s="836"/>
      <c r="I341" s="836"/>
      <c r="J341" s="836"/>
      <c r="K341" s="17"/>
      <c r="L341" s="836"/>
      <c r="M341" s="17"/>
      <c r="N341" s="17"/>
      <c r="AL341" s="1411"/>
      <c r="AY341" s="17"/>
    </row>
    <row r="342" spans="2:51" s="834" customFormat="1" x14ac:dyDescent="0.25">
      <c r="B342" s="17"/>
      <c r="F342" s="835"/>
      <c r="G342" s="836"/>
      <c r="H342" s="836"/>
      <c r="I342" s="836"/>
      <c r="J342" s="836"/>
      <c r="K342" s="17"/>
      <c r="L342" s="836"/>
      <c r="M342" s="17"/>
      <c r="N342" s="17"/>
      <c r="AL342" s="1411"/>
      <c r="AY342" s="17"/>
    </row>
    <row r="343" spans="2:51" s="834" customFormat="1" x14ac:dyDescent="0.25">
      <c r="B343" s="17"/>
      <c r="F343" s="835"/>
      <c r="G343" s="836"/>
      <c r="H343" s="836"/>
      <c r="I343" s="836"/>
      <c r="J343" s="836"/>
      <c r="K343" s="17"/>
      <c r="L343" s="836"/>
      <c r="M343" s="17"/>
      <c r="N343" s="17"/>
      <c r="AL343" s="1411"/>
      <c r="AY343" s="17"/>
    </row>
    <row r="344" spans="2:51" s="834" customFormat="1" x14ac:dyDescent="0.25">
      <c r="B344" s="17"/>
      <c r="F344" s="835"/>
      <c r="G344" s="836"/>
      <c r="H344" s="836"/>
      <c r="I344" s="836"/>
      <c r="J344" s="836"/>
      <c r="K344" s="17"/>
      <c r="L344" s="836"/>
      <c r="M344" s="17"/>
      <c r="N344" s="17"/>
      <c r="AL344" s="1411"/>
      <c r="AY344" s="17"/>
    </row>
    <row r="345" spans="2:51" s="834" customFormat="1" x14ac:dyDescent="0.25">
      <c r="B345" s="17"/>
      <c r="F345" s="835"/>
      <c r="G345" s="836"/>
      <c r="H345" s="836"/>
      <c r="I345" s="836"/>
      <c r="J345" s="836"/>
      <c r="K345" s="17"/>
      <c r="L345" s="836"/>
      <c r="M345" s="17"/>
      <c r="N345" s="17"/>
      <c r="AL345" s="1411"/>
      <c r="AY345" s="17"/>
    </row>
    <row r="346" spans="2:51" s="834" customFormat="1" x14ac:dyDescent="0.25">
      <c r="B346" s="17"/>
      <c r="F346" s="835"/>
      <c r="G346" s="836"/>
      <c r="H346" s="836"/>
      <c r="I346" s="836"/>
      <c r="J346" s="836"/>
      <c r="K346" s="17"/>
      <c r="L346" s="836"/>
      <c r="M346" s="17"/>
      <c r="N346" s="17"/>
      <c r="AL346" s="1411"/>
      <c r="AY346" s="17"/>
    </row>
    <row r="347" spans="2:51" s="834" customFormat="1" x14ac:dyDescent="0.25">
      <c r="B347" s="17"/>
      <c r="F347" s="835"/>
      <c r="G347" s="836"/>
      <c r="H347" s="836"/>
      <c r="I347" s="836"/>
      <c r="J347" s="836"/>
      <c r="K347" s="17"/>
      <c r="L347" s="836"/>
      <c r="M347" s="17"/>
      <c r="N347" s="17"/>
      <c r="AL347" s="1411"/>
      <c r="AY347" s="17"/>
    </row>
    <row r="348" spans="2:51" s="834" customFormat="1" x14ac:dyDescent="0.25">
      <c r="B348" s="17"/>
      <c r="F348" s="835"/>
      <c r="G348" s="836"/>
      <c r="H348" s="836"/>
      <c r="I348" s="836"/>
      <c r="J348" s="836"/>
      <c r="K348" s="17"/>
      <c r="L348" s="836"/>
      <c r="M348" s="17"/>
      <c r="N348" s="17"/>
      <c r="AL348" s="1411"/>
      <c r="AY348" s="17"/>
    </row>
    <row r="349" spans="2:51" s="834" customFormat="1" x14ac:dyDescent="0.25">
      <c r="B349" s="17"/>
      <c r="F349" s="835"/>
      <c r="G349" s="836"/>
      <c r="H349" s="836"/>
      <c r="I349" s="836"/>
      <c r="J349" s="836"/>
      <c r="K349" s="17"/>
      <c r="L349" s="836"/>
      <c r="M349" s="17"/>
      <c r="N349" s="17"/>
      <c r="AL349" s="1411"/>
      <c r="AY349" s="17"/>
    </row>
    <row r="350" spans="2:51" s="834" customFormat="1" x14ac:dyDescent="0.25">
      <c r="B350" s="17"/>
      <c r="F350" s="835"/>
      <c r="G350" s="836"/>
      <c r="H350" s="836"/>
      <c r="I350" s="836"/>
      <c r="J350" s="836"/>
      <c r="K350" s="17"/>
      <c r="L350" s="836"/>
      <c r="M350" s="17"/>
      <c r="N350" s="17"/>
      <c r="AL350" s="1411"/>
      <c r="AY350" s="17"/>
    </row>
    <row r="351" spans="2:51" s="834" customFormat="1" x14ac:dyDescent="0.25">
      <c r="B351" s="17"/>
      <c r="F351" s="835"/>
      <c r="G351" s="836"/>
      <c r="H351" s="836"/>
      <c r="I351" s="836"/>
      <c r="J351" s="836"/>
      <c r="K351" s="17"/>
      <c r="L351" s="836"/>
      <c r="M351" s="17"/>
      <c r="N351" s="17"/>
      <c r="AL351" s="1411"/>
      <c r="AY351" s="17"/>
    </row>
    <row r="352" spans="2:51" s="834" customFormat="1" x14ac:dyDescent="0.25">
      <c r="B352" s="17"/>
      <c r="F352" s="835"/>
      <c r="G352" s="836"/>
      <c r="H352" s="836"/>
      <c r="I352" s="836"/>
      <c r="J352" s="836"/>
      <c r="K352" s="17"/>
      <c r="L352" s="836"/>
      <c r="M352" s="17"/>
      <c r="N352" s="17"/>
      <c r="AL352" s="1411"/>
      <c r="AY352" s="17"/>
    </row>
    <row r="353" spans="2:51" s="834" customFormat="1" x14ac:dyDescent="0.25">
      <c r="B353" s="17"/>
      <c r="F353" s="835"/>
      <c r="G353" s="836"/>
      <c r="H353" s="836"/>
      <c r="I353" s="836"/>
      <c r="J353" s="836"/>
      <c r="K353" s="17"/>
      <c r="L353" s="836"/>
      <c r="M353" s="17"/>
      <c r="N353" s="17"/>
      <c r="AL353" s="1411"/>
      <c r="AY353" s="17"/>
    </row>
    <row r="354" spans="2:51" s="834" customFormat="1" x14ac:dyDescent="0.25">
      <c r="B354" s="17"/>
      <c r="F354" s="835"/>
      <c r="G354" s="836"/>
      <c r="H354" s="836"/>
      <c r="I354" s="836"/>
      <c r="J354" s="836"/>
      <c r="K354" s="17"/>
      <c r="L354" s="836"/>
      <c r="M354" s="17"/>
      <c r="N354" s="17"/>
      <c r="AL354" s="1411"/>
      <c r="AY354" s="17"/>
    </row>
    <row r="355" spans="2:51" s="834" customFormat="1" x14ac:dyDescent="0.25">
      <c r="B355" s="17"/>
      <c r="F355" s="835"/>
      <c r="G355" s="836"/>
      <c r="H355" s="836"/>
      <c r="I355" s="836"/>
      <c r="J355" s="836"/>
      <c r="K355" s="17"/>
      <c r="L355" s="836"/>
      <c r="M355" s="17"/>
      <c r="N355" s="17"/>
      <c r="AL355" s="1411"/>
      <c r="AY355" s="17"/>
    </row>
    <row r="356" spans="2:51" s="834" customFormat="1" x14ac:dyDescent="0.25">
      <c r="B356" s="17"/>
      <c r="F356" s="835"/>
      <c r="G356" s="836"/>
      <c r="H356" s="836"/>
      <c r="I356" s="836"/>
      <c r="J356" s="836"/>
      <c r="K356" s="17"/>
      <c r="L356" s="836"/>
      <c r="M356" s="17"/>
      <c r="N356" s="17"/>
      <c r="AL356" s="1411"/>
      <c r="AY356" s="17"/>
    </row>
    <row r="357" spans="2:51" s="834" customFormat="1" x14ac:dyDescent="0.25">
      <c r="B357" s="17"/>
      <c r="F357" s="835"/>
      <c r="G357" s="836"/>
      <c r="H357" s="836"/>
      <c r="I357" s="836"/>
      <c r="J357" s="836"/>
      <c r="K357" s="17"/>
      <c r="L357" s="836"/>
      <c r="M357" s="17"/>
      <c r="N357" s="17"/>
      <c r="AL357" s="1411"/>
      <c r="AY357" s="17"/>
    </row>
    <row r="358" spans="2:51" s="834" customFormat="1" x14ac:dyDescent="0.25">
      <c r="B358" s="17"/>
      <c r="F358" s="835"/>
      <c r="G358" s="836"/>
      <c r="H358" s="836"/>
      <c r="I358" s="836"/>
      <c r="J358" s="836"/>
      <c r="K358" s="17"/>
      <c r="L358" s="836"/>
      <c r="M358" s="17"/>
      <c r="N358" s="17"/>
      <c r="AL358" s="1411"/>
      <c r="AY358" s="17"/>
    </row>
    <row r="359" spans="2:51" s="834" customFormat="1" x14ac:dyDescent="0.25">
      <c r="B359" s="17"/>
      <c r="F359" s="835"/>
      <c r="G359" s="836"/>
      <c r="H359" s="836"/>
      <c r="I359" s="836"/>
      <c r="J359" s="836"/>
      <c r="K359" s="17"/>
      <c r="L359" s="836"/>
      <c r="M359" s="17"/>
      <c r="N359" s="17"/>
      <c r="AL359" s="1411"/>
      <c r="AY359" s="17"/>
    </row>
    <row r="360" spans="2:51" s="834" customFormat="1" x14ac:dyDescent="0.25">
      <c r="B360" s="17"/>
      <c r="F360" s="835"/>
      <c r="G360" s="836"/>
      <c r="H360" s="836"/>
      <c r="I360" s="836"/>
      <c r="J360" s="836"/>
      <c r="K360" s="17"/>
      <c r="L360" s="836"/>
      <c r="M360" s="17"/>
      <c r="N360" s="17"/>
      <c r="AL360" s="1411"/>
      <c r="AY360" s="17"/>
    </row>
    <row r="361" spans="2:51" s="834" customFormat="1" x14ac:dyDescent="0.25">
      <c r="B361" s="17"/>
      <c r="F361" s="835"/>
      <c r="G361" s="836"/>
      <c r="H361" s="836"/>
      <c r="I361" s="836"/>
      <c r="J361" s="836"/>
      <c r="K361" s="17"/>
      <c r="L361" s="836"/>
      <c r="M361" s="17"/>
      <c r="N361" s="17"/>
      <c r="AL361" s="1411"/>
      <c r="AY361" s="17"/>
    </row>
    <row r="362" spans="2:51" s="834" customFormat="1" x14ac:dyDescent="0.25">
      <c r="B362" s="17"/>
      <c r="F362" s="835"/>
      <c r="G362" s="836"/>
      <c r="H362" s="836"/>
      <c r="I362" s="836"/>
      <c r="J362" s="836"/>
      <c r="K362" s="17"/>
      <c r="L362" s="836"/>
      <c r="M362" s="17"/>
      <c r="N362" s="17"/>
      <c r="AL362" s="1411"/>
      <c r="AY362" s="17"/>
    </row>
    <row r="363" spans="2:51" s="834" customFormat="1" x14ac:dyDescent="0.25">
      <c r="B363" s="17"/>
      <c r="F363" s="835"/>
      <c r="G363" s="836"/>
      <c r="H363" s="836"/>
      <c r="I363" s="836"/>
      <c r="J363" s="836"/>
      <c r="K363" s="17"/>
      <c r="L363" s="836"/>
      <c r="M363" s="17"/>
      <c r="N363" s="17"/>
      <c r="AL363" s="1411"/>
      <c r="AY363" s="17"/>
    </row>
    <row r="364" spans="2:51" s="834" customFormat="1" x14ac:dyDescent="0.25">
      <c r="B364" s="17"/>
      <c r="F364" s="835"/>
      <c r="G364" s="836"/>
      <c r="H364" s="836"/>
      <c r="I364" s="836"/>
      <c r="J364" s="836"/>
      <c r="K364" s="17"/>
      <c r="L364" s="836"/>
      <c r="M364" s="17"/>
      <c r="N364" s="17"/>
      <c r="AL364" s="1411"/>
      <c r="AY364" s="17"/>
    </row>
    <row r="365" spans="2:51" s="834" customFormat="1" x14ac:dyDescent="0.25">
      <c r="B365" s="17"/>
      <c r="F365" s="835"/>
      <c r="G365" s="836"/>
      <c r="H365" s="836"/>
      <c r="I365" s="836"/>
      <c r="J365" s="836"/>
      <c r="K365" s="17"/>
      <c r="L365" s="836"/>
      <c r="M365" s="17"/>
      <c r="N365" s="17"/>
      <c r="AL365" s="1411"/>
      <c r="AY365" s="17"/>
    </row>
    <row r="366" spans="2:51" s="834" customFormat="1" x14ac:dyDescent="0.25">
      <c r="B366" s="17"/>
      <c r="F366" s="835"/>
      <c r="G366" s="836"/>
      <c r="H366" s="836"/>
      <c r="I366" s="836"/>
      <c r="J366" s="836"/>
      <c r="K366" s="17"/>
      <c r="L366" s="836"/>
      <c r="M366" s="17"/>
      <c r="N366" s="17"/>
      <c r="AL366" s="1411"/>
      <c r="AY366" s="17"/>
    </row>
    <row r="367" spans="2:51" s="834" customFormat="1" x14ac:dyDescent="0.25">
      <c r="B367" s="17"/>
      <c r="F367" s="835"/>
      <c r="G367" s="836"/>
      <c r="H367" s="836"/>
      <c r="I367" s="836"/>
      <c r="J367" s="836"/>
      <c r="K367" s="17"/>
      <c r="L367" s="836"/>
      <c r="M367" s="17"/>
      <c r="N367" s="17"/>
      <c r="AL367" s="1411"/>
      <c r="AY367" s="17"/>
    </row>
    <row r="368" spans="2:51" s="834" customFormat="1" x14ac:dyDescent="0.25">
      <c r="B368" s="17"/>
      <c r="F368" s="835"/>
      <c r="G368" s="836"/>
      <c r="H368" s="836"/>
      <c r="I368" s="836"/>
      <c r="J368" s="836"/>
      <c r="K368" s="17"/>
      <c r="L368" s="836"/>
      <c r="M368" s="17"/>
      <c r="N368" s="17"/>
      <c r="AL368" s="1411"/>
      <c r="AY368" s="17"/>
    </row>
    <row r="369" spans="2:51" s="834" customFormat="1" x14ac:dyDescent="0.25">
      <c r="B369" s="17"/>
      <c r="F369" s="835"/>
      <c r="G369" s="836"/>
      <c r="H369" s="836"/>
      <c r="I369" s="836"/>
      <c r="J369" s="836"/>
      <c r="K369" s="17"/>
      <c r="L369" s="836"/>
      <c r="M369" s="17"/>
      <c r="N369" s="17"/>
      <c r="AL369" s="1411"/>
      <c r="AY369" s="17"/>
    </row>
    <row r="370" spans="2:51" s="834" customFormat="1" x14ac:dyDescent="0.25">
      <c r="B370" s="17"/>
      <c r="F370" s="835"/>
      <c r="G370" s="836"/>
      <c r="H370" s="836"/>
      <c r="I370" s="836"/>
      <c r="J370" s="836"/>
      <c r="K370" s="17"/>
      <c r="L370" s="836"/>
      <c r="M370" s="17"/>
      <c r="N370" s="17"/>
      <c r="AL370" s="1411"/>
      <c r="AY370" s="17"/>
    </row>
    <row r="371" spans="2:51" s="834" customFormat="1" x14ac:dyDescent="0.25">
      <c r="B371" s="17"/>
      <c r="F371" s="835"/>
      <c r="G371" s="836"/>
      <c r="H371" s="836"/>
      <c r="I371" s="836"/>
      <c r="J371" s="836"/>
      <c r="K371" s="17"/>
      <c r="L371" s="836"/>
      <c r="M371" s="17"/>
      <c r="N371" s="17"/>
      <c r="AL371" s="1411"/>
      <c r="AY371" s="17"/>
    </row>
    <row r="372" spans="2:51" s="834" customFormat="1" x14ac:dyDescent="0.25">
      <c r="B372" s="17"/>
      <c r="F372" s="835"/>
      <c r="G372" s="836"/>
      <c r="H372" s="836"/>
      <c r="I372" s="836"/>
      <c r="J372" s="836"/>
      <c r="K372" s="17"/>
      <c r="L372" s="836"/>
      <c r="M372" s="17"/>
      <c r="N372" s="17"/>
      <c r="AL372" s="1411"/>
      <c r="AY372" s="17"/>
    </row>
    <row r="373" spans="2:51" s="834" customFormat="1" x14ac:dyDescent="0.25">
      <c r="B373" s="17"/>
      <c r="F373" s="835"/>
      <c r="G373" s="836"/>
      <c r="H373" s="836"/>
      <c r="I373" s="836"/>
      <c r="J373" s="836"/>
      <c r="K373" s="17"/>
      <c r="L373" s="836"/>
      <c r="M373" s="17"/>
      <c r="N373" s="17"/>
      <c r="AL373" s="1411"/>
      <c r="AY373" s="17"/>
    </row>
    <row r="374" spans="2:51" s="834" customFormat="1" x14ac:dyDescent="0.25">
      <c r="B374" s="17"/>
      <c r="F374" s="835"/>
      <c r="G374" s="836"/>
      <c r="H374" s="836"/>
      <c r="I374" s="836"/>
      <c r="J374" s="836"/>
      <c r="K374" s="17"/>
      <c r="L374" s="836"/>
      <c r="M374" s="17"/>
      <c r="N374" s="17"/>
      <c r="AL374" s="1411"/>
      <c r="AY374" s="17"/>
    </row>
    <row r="375" spans="2:51" s="834" customFormat="1" x14ac:dyDescent="0.25">
      <c r="B375" s="17"/>
      <c r="F375" s="835"/>
      <c r="G375" s="836"/>
      <c r="H375" s="836"/>
      <c r="I375" s="836"/>
      <c r="J375" s="836"/>
      <c r="K375" s="17"/>
      <c r="L375" s="836"/>
      <c r="M375" s="17"/>
      <c r="N375" s="17"/>
      <c r="AL375" s="1411"/>
      <c r="AY375" s="17"/>
    </row>
    <row r="376" spans="2:51" s="834" customFormat="1" x14ac:dyDescent="0.25">
      <c r="B376" s="17"/>
      <c r="F376" s="835"/>
      <c r="G376" s="836"/>
      <c r="H376" s="836"/>
      <c r="I376" s="836"/>
      <c r="J376" s="836"/>
      <c r="K376" s="17"/>
      <c r="L376" s="836"/>
      <c r="M376" s="17"/>
      <c r="N376" s="17"/>
      <c r="S376" s="40"/>
      <c r="AL376" s="1411"/>
      <c r="AY376" s="17"/>
    </row>
    <row r="377" spans="2:51" s="834" customFormat="1" x14ac:dyDescent="0.25">
      <c r="B377" s="17"/>
      <c r="F377" s="835"/>
      <c r="G377" s="836"/>
      <c r="H377" s="836"/>
      <c r="I377" s="836"/>
      <c r="J377" s="836"/>
      <c r="K377" s="17"/>
      <c r="L377" s="836"/>
      <c r="M377" s="17"/>
      <c r="N377" s="17"/>
      <c r="S377" s="40"/>
      <c r="AL377" s="1411"/>
      <c r="AY377" s="17"/>
    </row>
    <row r="378" spans="2:51" s="834" customFormat="1" x14ac:dyDescent="0.25">
      <c r="B378" s="17"/>
      <c r="F378" s="835"/>
      <c r="G378" s="836"/>
      <c r="H378" s="836"/>
      <c r="I378" s="836"/>
      <c r="J378" s="836"/>
      <c r="K378" s="17"/>
      <c r="L378" s="836"/>
      <c r="M378" s="17"/>
      <c r="N378" s="17"/>
      <c r="S378" s="40"/>
      <c r="AL378" s="1411"/>
      <c r="AY378" s="17"/>
    </row>
    <row r="379" spans="2:51" s="834" customFormat="1" x14ac:dyDescent="0.25">
      <c r="B379" s="17"/>
      <c r="F379" s="835"/>
      <c r="G379" s="836"/>
      <c r="H379" s="836"/>
      <c r="I379" s="836"/>
      <c r="J379" s="836"/>
      <c r="K379" s="17"/>
      <c r="L379" s="836"/>
      <c r="M379" s="17"/>
      <c r="N379" s="17"/>
      <c r="S379" s="40"/>
      <c r="AL379" s="1411"/>
      <c r="AY379" s="17"/>
    </row>
    <row r="380" spans="2:51" s="834" customFormat="1" x14ac:dyDescent="0.25">
      <c r="B380" s="17"/>
      <c r="F380" s="835"/>
      <c r="G380" s="836"/>
      <c r="H380" s="836"/>
      <c r="I380" s="836"/>
      <c r="J380" s="836"/>
      <c r="K380" s="17"/>
      <c r="L380" s="836"/>
      <c r="M380" s="17"/>
      <c r="N380" s="17"/>
      <c r="S380" s="40"/>
      <c r="AL380" s="1411"/>
      <c r="AY380" s="17"/>
    </row>
    <row r="381" spans="2:51" s="834" customFormat="1" x14ac:dyDescent="0.25">
      <c r="B381" s="17"/>
      <c r="F381" s="835"/>
      <c r="G381" s="836"/>
      <c r="H381" s="836"/>
      <c r="I381" s="836"/>
      <c r="J381" s="836"/>
      <c r="K381" s="17"/>
      <c r="L381" s="836"/>
      <c r="M381" s="17"/>
      <c r="N381" s="17"/>
      <c r="S381" s="40"/>
      <c r="AL381" s="1411"/>
      <c r="AY381" s="17"/>
    </row>
    <row r="382" spans="2:51" s="834" customFormat="1" x14ac:dyDescent="0.25">
      <c r="B382" s="17"/>
      <c r="F382" s="835"/>
      <c r="G382" s="836"/>
      <c r="H382" s="836"/>
      <c r="I382" s="836"/>
      <c r="J382" s="836"/>
      <c r="K382" s="17"/>
      <c r="L382" s="836"/>
      <c r="M382" s="17"/>
      <c r="N382" s="17"/>
      <c r="S382" s="40"/>
      <c r="AL382" s="1411"/>
      <c r="AY382" s="17"/>
    </row>
    <row r="383" spans="2:51" s="834" customFormat="1" x14ac:dyDescent="0.25">
      <c r="B383" s="17"/>
      <c r="F383" s="835"/>
      <c r="G383" s="836"/>
      <c r="H383" s="836"/>
      <c r="I383" s="836"/>
      <c r="J383" s="836"/>
      <c r="K383" s="17"/>
      <c r="L383" s="836"/>
      <c r="M383" s="17"/>
      <c r="N383" s="17"/>
      <c r="S383" s="40"/>
      <c r="AL383" s="1411"/>
      <c r="AY383" s="17"/>
    </row>
    <row r="384" spans="2:51" s="834" customFormat="1" x14ac:dyDescent="0.25">
      <c r="B384" s="17"/>
      <c r="F384" s="835"/>
      <c r="G384" s="836"/>
      <c r="H384" s="836"/>
      <c r="I384" s="836"/>
      <c r="J384" s="836"/>
      <c r="K384" s="17"/>
      <c r="L384" s="836"/>
      <c r="M384" s="17"/>
      <c r="N384" s="17"/>
      <c r="S384" s="40"/>
      <c r="AL384" s="1411"/>
      <c r="AY384" s="17"/>
    </row>
    <row r="385" spans="2:51" s="834" customFormat="1" x14ac:dyDescent="0.25">
      <c r="B385" s="17"/>
      <c r="F385" s="835"/>
      <c r="G385" s="836"/>
      <c r="H385" s="836"/>
      <c r="I385" s="836"/>
      <c r="J385" s="836"/>
      <c r="K385" s="17"/>
      <c r="L385" s="836"/>
      <c r="M385" s="17"/>
      <c r="N385" s="17"/>
      <c r="S385" s="40"/>
      <c r="AL385" s="1411"/>
      <c r="AY385" s="17"/>
    </row>
    <row r="386" spans="2:51" s="834" customFormat="1" x14ac:dyDescent="0.25">
      <c r="B386" s="17"/>
      <c r="F386" s="835"/>
      <c r="G386" s="836"/>
      <c r="H386" s="836"/>
      <c r="I386" s="836"/>
      <c r="J386" s="836"/>
      <c r="K386" s="17"/>
      <c r="L386" s="836"/>
      <c r="M386" s="17"/>
      <c r="N386" s="17"/>
      <c r="S386" s="40"/>
      <c r="AL386" s="1411"/>
      <c r="AY386" s="17"/>
    </row>
    <row r="387" spans="2:51" s="834" customFormat="1" x14ac:dyDescent="0.25">
      <c r="B387" s="17"/>
      <c r="F387" s="835"/>
      <c r="G387" s="836"/>
      <c r="H387" s="836"/>
      <c r="I387" s="836"/>
      <c r="J387" s="836"/>
      <c r="K387" s="17"/>
      <c r="L387" s="836"/>
      <c r="M387" s="17"/>
      <c r="N387" s="17"/>
      <c r="S387" s="40"/>
      <c r="AL387" s="1411"/>
      <c r="AY387" s="17"/>
    </row>
    <row r="388" spans="2:51" s="834" customFormat="1" x14ac:dyDescent="0.25">
      <c r="B388" s="17"/>
      <c r="F388" s="835"/>
      <c r="G388" s="836"/>
      <c r="H388" s="836"/>
      <c r="I388" s="836"/>
      <c r="J388" s="836"/>
      <c r="K388" s="17"/>
      <c r="L388" s="836"/>
      <c r="M388" s="17"/>
      <c r="N388" s="17"/>
      <c r="S388" s="40"/>
      <c r="AL388" s="1411"/>
      <c r="AY388" s="17"/>
    </row>
    <row r="389" spans="2:51" s="834" customFormat="1" x14ac:dyDescent="0.25">
      <c r="B389" s="17"/>
      <c r="F389" s="835"/>
      <c r="G389" s="836"/>
      <c r="H389" s="836"/>
      <c r="I389" s="836"/>
      <c r="J389" s="836"/>
      <c r="K389" s="17"/>
      <c r="L389" s="836"/>
      <c r="M389" s="17"/>
      <c r="N389" s="17"/>
      <c r="S389" s="40"/>
      <c r="AL389" s="1411"/>
      <c r="AY389" s="17"/>
    </row>
    <row r="390" spans="2:51" s="834" customFormat="1" x14ac:dyDescent="0.25">
      <c r="B390" s="17"/>
      <c r="F390" s="835"/>
      <c r="G390" s="836"/>
      <c r="H390" s="836"/>
      <c r="I390" s="836"/>
      <c r="J390" s="836"/>
      <c r="K390" s="17"/>
      <c r="L390" s="836"/>
      <c r="M390" s="17"/>
      <c r="N390" s="17"/>
      <c r="S390" s="40"/>
      <c r="AL390" s="1411"/>
      <c r="AY390" s="17"/>
    </row>
    <row r="391" spans="2:51" s="834" customFormat="1" x14ac:dyDescent="0.25">
      <c r="B391" s="17"/>
      <c r="F391" s="835"/>
      <c r="G391" s="836"/>
      <c r="H391" s="836"/>
      <c r="I391" s="836"/>
      <c r="J391" s="836"/>
      <c r="K391" s="17"/>
      <c r="L391" s="836"/>
      <c r="M391" s="17"/>
      <c r="N391" s="17"/>
      <c r="S391" s="40"/>
      <c r="AL391" s="1411"/>
      <c r="AY391" s="17"/>
    </row>
    <row r="392" spans="2:51" s="834" customFormat="1" x14ac:dyDescent="0.25">
      <c r="B392" s="17"/>
      <c r="F392" s="835"/>
      <c r="G392" s="836"/>
      <c r="H392" s="836"/>
      <c r="I392" s="836"/>
      <c r="J392" s="836"/>
      <c r="K392" s="17"/>
      <c r="L392" s="836"/>
      <c r="M392" s="17"/>
      <c r="N392" s="17"/>
      <c r="S392" s="40"/>
      <c r="AL392" s="1411"/>
      <c r="AY392" s="17"/>
    </row>
    <row r="393" spans="2:51" s="834" customFormat="1" x14ac:dyDescent="0.25">
      <c r="B393" s="17"/>
      <c r="F393" s="835"/>
      <c r="G393" s="836"/>
      <c r="H393" s="836"/>
      <c r="I393" s="836"/>
      <c r="J393" s="836"/>
      <c r="K393" s="17"/>
      <c r="L393" s="836"/>
      <c r="M393" s="17"/>
      <c r="N393" s="17"/>
      <c r="S393" s="40"/>
      <c r="AL393" s="1411"/>
      <c r="AY393" s="17"/>
    </row>
    <row r="394" spans="2:51" s="834" customFormat="1" x14ac:dyDescent="0.25">
      <c r="B394" s="17"/>
      <c r="F394" s="835"/>
      <c r="G394" s="836"/>
      <c r="H394" s="836"/>
      <c r="I394" s="836"/>
      <c r="J394" s="836"/>
      <c r="K394" s="17"/>
      <c r="L394" s="836"/>
      <c r="M394" s="17"/>
      <c r="N394" s="17"/>
      <c r="S394" s="40"/>
      <c r="AL394" s="1411"/>
      <c r="AY394" s="17"/>
    </row>
    <row r="395" spans="2:51" s="834" customFormat="1" x14ac:dyDescent="0.25">
      <c r="B395" s="17"/>
      <c r="F395" s="835"/>
      <c r="G395" s="836"/>
      <c r="H395" s="836"/>
      <c r="I395" s="836"/>
      <c r="J395" s="836"/>
      <c r="K395" s="17"/>
      <c r="L395" s="836"/>
      <c r="M395" s="17"/>
      <c r="N395" s="17"/>
      <c r="S395" s="40"/>
      <c r="AL395" s="1411"/>
      <c r="AY395" s="17"/>
    </row>
    <row r="396" spans="2:51" s="834" customFormat="1" x14ac:dyDescent="0.25">
      <c r="B396" s="17"/>
      <c r="F396" s="835"/>
      <c r="G396" s="836"/>
      <c r="H396" s="836"/>
      <c r="I396" s="836"/>
      <c r="J396" s="836"/>
      <c r="K396" s="17"/>
      <c r="L396" s="836"/>
      <c r="M396" s="17"/>
      <c r="N396" s="17"/>
      <c r="S396" s="40"/>
      <c r="AL396" s="1411"/>
      <c r="AY396" s="17"/>
    </row>
    <row r="397" spans="2:51" s="834" customFormat="1" x14ac:dyDescent="0.25">
      <c r="B397" s="17"/>
      <c r="F397" s="835"/>
      <c r="G397" s="836"/>
      <c r="H397" s="836"/>
      <c r="I397" s="836"/>
      <c r="J397" s="836"/>
      <c r="K397" s="17"/>
      <c r="L397" s="836"/>
      <c r="M397" s="17"/>
      <c r="N397" s="17"/>
      <c r="S397" s="40"/>
      <c r="AL397" s="1411"/>
      <c r="AY397" s="17"/>
    </row>
    <row r="398" spans="2:51" s="834" customFormat="1" x14ac:dyDescent="0.25">
      <c r="B398" s="17"/>
      <c r="F398" s="835"/>
      <c r="G398" s="836"/>
      <c r="H398" s="836"/>
      <c r="I398" s="836"/>
      <c r="J398" s="836"/>
      <c r="K398" s="17"/>
      <c r="L398" s="836"/>
      <c r="M398" s="17"/>
      <c r="N398" s="17"/>
      <c r="S398" s="40"/>
      <c r="AL398" s="1411"/>
      <c r="AY398" s="17"/>
    </row>
    <row r="399" spans="2:51" s="834" customFormat="1" x14ac:dyDescent="0.25">
      <c r="B399" s="17"/>
      <c r="F399" s="835"/>
      <c r="G399" s="836"/>
      <c r="H399" s="836"/>
      <c r="I399" s="836"/>
      <c r="J399" s="836"/>
      <c r="K399" s="17"/>
      <c r="L399" s="836"/>
      <c r="M399" s="17"/>
      <c r="N399" s="17"/>
      <c r="S399" s="40"/>
      <c r="AL399" s="1411"/>
      <c r="AY399" s="17"/>
    </row>
    <row r="400" spans="2:51" s="834" customFormat="1" x14ac:dyDescent="0.25">
      <c r="B400" s="17"/>
      <c r="F400" s="835"/>
      <c r="G400" s="836"/>
      <c r="H400" s="836"/>
      <c r="I400" s="836"/>
      <c r="J400" s="836"/>
      <c r="K400" s="17"/>
      <c r="L400" s="836"/>
      <c r="M400" s="17"/>
      <c r="N400" s="17"/>
      <c r="S400" s="40"/>
      <c r="AL400" s="1411"/>
      <c r="AY400" s="17"/>
    </row>
    <row r="401" spans="2:51" s="834" customFormat="1" x14ac:dyDescent="0.25">
      <c r="B401" s="17"/>
      <c r="F401" s="835"/>
      <c r="G401" s="836"/>
      <c r="H401" s="836"/>
      <c r="I401" s="836"/>
      <c r="J401" s="836"/>
      <c r="K401" s="17"/>
      <c r="L401" s="836"/>
      <c r="M401" s="17"/>
      <c r="N401" s="17"/>
      <c r="S401" s="40"/>
      <c r="AL401" s="1411"/>
      <c r="AY401" s="17"/>
    </row>
    <row r="402" spans="2:51" s="834" customFormat="1" x14ac:dyDescent="0.25">
      <c r="B402" s="17"/>
      <c r="F402" s="835"/>
      <c r="G402" s="836"/>
      <c r="H402" s="836"/>
      <c r="I402" s="836"/>
      <c r="J402" s="836"/>
      <c r="K402" s="17"/>
      <c r="L402" s="836"/>
      <c r="M402" s="17"/>
      <c r="N402" s="17"/>
      <c r="S402" s="40"/>
      <c r="AL402" s="1411"/>
      <c r="AY402" s="17"/>
    </row>
    <row r="403" spans="2:51" s="834" customFormat="1" x14ac:dyDescent="0.25">
      <c r="B403" s="17"/>
      <c r="F403" s="835"/>
      <c r="G403" s="836"/>
      <c r="H403" s="836"/>
      <c r="I403" s="836"/>
      <c r="J403" s="836"/>
      <c r="K403" s="17"/>
      <c r="L403" s="836"/>
      <c r="M403" s="17"/>
      <c r="N403" s="17"/>
      <c r="S403" s="40"/>
      <c r="AL403" s="1411"/>
      <c r="AY403" s="17"/>
    </row>
    <row r="404" spans="2:51" s="834" customFormat="1" x14ac:dyDescent="0.25">
      <c r="B404" s="17"/>
      <c r="F404" s="835"/>
      <c r="G404" s="836"/>
      <c r="H404" s="836"/>
      <c r="I404" s="836"/>
      <c r="J404" s="836"/>
      <c r="K404" s="17"/>
      <c r="L404" s="836"/>
      <c r="M404" s="17"/>
      <c r="N404" s="17"/>
      <c r="S404" s="40"/>
      <c r="AL404" s="1411"/>
      <c r="AY404" s="17"/>
    </row>
    <row r="405" spans="2:51" s="834" customFormat="1" x14ac:dyDescent="0.25">
      <c r="B405" s="17"/>
      <c r="F405" s="835"/>
      <c r="G405" s="836"/>
      <c r="H405" s="836"/>
      <c r="I405" s="836"/>
      <c r="J405" s="836"/>
      <c r="K405" s="17"/>
      <c r="L405" s="836"/>
      <c r="M405" s="17"/>
      <c r="N405" s="17"/>
      <c r="S405" s="40"/>
      <c r="AL405" s="1411"/>
      <c r="AY405" s="17"/>
    </row>
    <row r="406" spans="2:51" s="834" customFormat="1" x14ac:dyDescent="0.25">
      <c r="B406" s="17"/>
      <c r="F406" s="835"/>
      <c r="G406" s="836"/>
      <c r="H406" s="836"/>
      <c r="I406" s="836"/>
      <c r="J406" s="836"/>
      <c r="K406" s="17"/>
      <c r="L406" s="836"/>
      <c r="M406" s="17"/>
      <c r="N406" s="17"/>
      <c r="S406" s="40"/>
      <c r="AL406" s="1411"/>
      <c r="AY406" s="17"/>
    </row>
    <row r="407" spans="2:51" s="834" customFormat="1" x14ac:dyDescent="0.25">
      <c r="B407" s="17"/>
      <c r="F407" s="835"/>
      <c r="G407" s="836"/>
      <c r="H407" s="836"/>
      <c r="I407" s="836"/>
      <c r="J407" s="836"/>
      <c r="K407" s="17"/>
      <c r="L407" s="836"/>
      <c r="M407" s="17"/>
      <c r="N407" s="17"/>
      <c r="S407" s="40"/>
      <c r="AL407" s="1411"/>
      <c r="AY407" s="17"/>
    </row>
    <row r="408" spans="2:51" s="834" customFormat="1" x14ac:dyDescent="0.25">
      <c r="B408" s="17"/>
      <c r="F408" s="835"/>
      <c r="G408" s="836"/>
      <c r="H408" s="836"/>
      <c r="I408" s="836"/>
      <c r="J408" s="836"/>
      <c r="K408" s="17"/>
      <c r="L408" s="836"/>
      <c r="M408" s="17"/>
      <c r="N408" s="17"/>
      <c r="S408" s="40"/>
      <c r="AL408" s="1411"/>
      <c r="AY408" s="17"/>
    </row>
    <row r="409" spans="2:51" s="834" customFormat="1" x14ac:dyDescent="0.25">
      <c r="B409" s="17"/>
      <c r="F409" s="835"/>
      <c r="G409" s="836"/>
      <c r="H409" s="836"/>
      <c r="I409" s="836"/>
      <c r="J409" s="836"/>
      <c r="K409" s="17"/>
      <c r="L409" s="836"/>
      <c r="M409" s="17"/>
      <c r="N409" s="17"/>
      <c r="S409" s="40"/>
      <c r="AL409" s="1411"/>
      <c r="AY409" s="17"/>
    </row>
    <row r="410" spans="2:51" s="834" customFormat="1" x14ac:dyDescent="0.25">
      <c r="B410" s="17"/>
      <c r="F410" s="835"/>
      <c r="G410" s="836"/>
      <c r="H410" s="836"/>
      <c r="I410" s="836"/>
      <c r="J410" s="836"/>
      <c r="K410" s="17"/>
      <c r="L410" s="836"/>
      <c r="M410" s="17"/>
      <c r="N410" s="17"/>
      <c r="S410" s="40"/>
      <c r="AL410" s="1411"/>
      <c r="AY410" s="17"/>
    </row>
    <row r="411" spans="2:51" s="834" customFormat="1" x14ac:dyDescent="0.25">
      <c r="B411" s="17"/>
      <c r="F411" s="835"/>
      <c r="G411" s="836"/>
      <c r="H411" s="836"/>
      <c r="I411" s="836"/>
      <c r="J411" s="836"/>
      <c r="K411" s="17"/>
      <c r="L411" s="836"/>
      <c r="M411" s="17"/>
      <c r="N411" s="17"/>
      <c r="S411" s="40"/>
      <c r="AL411" s="1411"/>
      <c r="AY411" s="17"/>
    </row>
    <row r="412" spans="2:51" s="834" customFormat="1" x14ac:dyDescent="0.25">
      <c r="B412" s="17"/>
      <c r="F412" s="835"/>
      <c r="G412" s="836"/>
      <c r="H412" s="836"/>
      <c r="I412" s="836"/>
      <c r="J412" s="836"/>
      <c r="K412" s="17"/>
      <c r="L412" s="836"/>
      <c r="M412" s="17"/>
      <c r="N412" s="17"/>
      <c r="S412" s="40"/>
      <c r="AL412" s="1411"/>
      <c r="AY412" s="17"/>
    </row>
    <row r="413" spans="2:51" s="834" customFormat="1" x14ac:dyDescent="0.25">
      <c r="B413" s="17"/>
      <c r="F413" s="835"/>
      <c r="G413" s="836"/>
      <c r="H413" s="836"/>
      <c r="I413" s="836"/>
      <c r="J413" s="836"/>
      <c r="K413" s="17"/>
      <c r="L413" s="836"/>
      <c r="M413" s="17"/>
      <c r="N413" s="17"/>
      <c r="S413" s="40"/>
      <c r="AL413" s="1411"/>
      <c r="AY413" s="17"/>
    </row>
    <row r="414" spans="2:51" s="834" customFormat="1" x14ac:dyDescent="0.25">
      <c r="B414" s="17"/>
      <c r="F414" s="835"/>
      <c r="G414" s="836"/>
      <c r="H414" s="836"/>
      <c r="I414" s="836"/>
      <c r="J414" s="836"/>
      <c r="K414" s="17"/>
      <c r="L414" s="836"/>
      <c r="M414" s="17"/>
      <c r="N414" s="17"/>
      <c r="S414" s="40"/>
      <c r="AL414" s="1411"/>
      <c r="AY414" s="17"/>
    </row>
    <row r="415" spans="2:51" s="834" customFormat="1" x14ac:dyDescent="0.25">
      <c r="B415" s="17"/>
      <c r="F415" s="835"/>
      <c r="G415" s="836"/>
      <c r="H415" s="836"/>
      <c r="I415" s="836"/>
      <c r="J415" s="836"/>
      <c r="K415" s="17"/>
      <c r="L415" s="836"/>
      <c r="M415" s="17"/>
      <c r="N415" s="17"/>
      <c r="S415" s="40"/>
      <c r="AL415" s="1411"/>
      <c r="AY415" s="17"/>
    </row>
    <row r="416" spans="2:51" s="834" customFormat="1" x14ac:dyDescent="0.25">
      <c r="B416" s="17"/>
      <c r="F416" s="835"/>
      <c r="G416" s="836"/>
      <c r="H416" s="836"/>
      <c r="I416" s="836"/>
      <c r="J416" s="836"/>
      <c r="K416" s="17"/>
      <c r="L416" s="836"/>
      <c r="M416" s="17"/>
      <c r="N416" s="17"/>
      <c r="S416" s="40"/>
      <c r="AL416" s="1411"/>
      <c r="AY416" s="17"/>
    </row>
    <row r="417" spans="2:51" s="834" customFormat="1" x14ac:dyDescent="0.25">
      <c r="B417" s="17"/>
      <c r="F417" s="835"/>
      <c r="G417" s="836"/>
      <c r="H417" s="836"/>
      <c r="I417" s="836"/>
      <c r="J417" s="836"/>
      <c r="K417" s="17"/>
      <c r="L417" s="836"/>
      <c r="M417" s="17"/>
      <c r="N417" s="17"/>
      <c r="S417" s="40"/>
      <c r="AL417" s="1411"/>
      <c r="AY417" s="17"/>
    </row>
    <row r="418" spans="2:51" s="834" customFormat="1" x14ac:dyDescent="0.25">
      <c r="B418" s="17"/>
      <c r="F418" s="835"/>
      <c r="G418" s="836"/>
      <c r="H418" s="836"/>
      <c r="I418" s="836"/>
      <c r="J418" s="836"/>
      <c r="K418" s="17"/>
      <c r="L418" s="836"/>
      <c r="M418" s="17"/>
      <c r="N418" s="17"/>
      <c r="S418" s="40"/>
      <c r="AL418" s="1411"/>
      <c r="AY418" s="17"/>
    </row>
    <row r="419" spans="2:51" s="834" customFormat="1" x14ac:dyDescent="0.25">
      <c r="B419" s="17"/>
      <c r="F419" s="835"/>
      <c r="G419" s="836"/>
      <c r="H419" s="836"/>
      <c r="I419" s="836"/>
      <c r="J419" s="836"/>
      <c r="K419" s="17"/>
      <c r="L419" s="836"/>
      <c r="M419" s="17"/>
      <c r="N419" s="17"/>
      <c r="S419" s="40"/>
      <c r="AL419" s="1411"/>
      <c r="AY419" s="17"/>
    </row>
    <row r="420" spans="2:51" s="834" customFormat="1" x14ac:dyDescent="0.25">
      <c r="B420" s="17"/>
      <c r="F420" s="835"/>
      <c r="G420" s="836"/>
      <c r="H420" s="836"/>
      <c r="I420" s="836"/>
      <c r="J420" s="836"/>
      <c r="K420" s="17"/>
      <c r="L420" s="836"/>
      <c r="M420" s="17"/>
      <c r="N420" s="17"/>
      <c r="S420" s="40"/>
      <c r="AL420" s="1411"/>
      <c r="AY420" s="17"/>
    </row>
    <row r="421" spans="2:51" s="834" customFormat="1" x14ac:dyDescent="0.25">
      <c r="B421" s="17"/>
      <c r="F421" s="835"/>
      <c r="G421" s="836"/>
      <c r="H421" s="836"/>
      <c r="I421" s="836"/>
      <c r="J421" s="836"/>
      <c r="K421" s="17"/>
      <c r="L421" s="836"/>
      <c r="M421" s="17"/>
      <c r="N421" s="17"/>
      <c r="S421" s="40"/>
      <c r="AL421" s="1411"/>
      <c r="AY421" s="17"/>
    </row>
    <row r="422" spans="2:51" s="834" customFormat="1" x14ac:dyDescent="0.25">
      <c r="B422" s="17"/>
      <c r="F422" s="835"/>
      <c r="G422" s="836"/>
      <c r="H422" s="836"/>
      <c r="I422" s="836"/>
      <c r="J422" s="836"/>
      <c r="K422" s="17"/>
      <c r="L422" s="836"/>
      <c r="M422" s="17"/>
      <c r="N422" s="17"/>
      <c r="S422" s="40"/>
      <c r="AL422" s="1411"/>
      <c r="AY422" s="17"/>
    </row>
    <row r="423" spans="2:51" s="834" customFormat="1" x14ac:dyDescent="0.25">
      <c r="B423" s="17"/>
      <c r="F423" s="835"/>
      <c r="G423" s="836"/>
      <c r="H423" s="836"/>
      <c r="I423" s="836"/>
      <c r="J423" s="836"/>
      <c r="K423" s="17"/>
      <c r="L423" s="836"/>
      <c r="M423" s="17"/>
      <c r="N423" s="17"/>
      <c r="S423" s="40"/>
      <c r="AL423" s="1411"/>
      <c r="AY423" s="17"/>
    </row>
    <row r="424" spans="2:51" s="834" customFormat="1" x14ac:dyDescent="0.25">
      <c r="B424" s="17"/>
      <c r="F424" s="835"/>
      <c r="G424" s="836"/>
      <c r="H424" s="836"/>
      <c r="I424" s="836"/>
      <c r="J424" s="836"/>
      <c r="K424" s="17"/>
      <c r="L424" s="836"/>
      <c r="M424" s="17"/>
      <c r="N424" s="17"/>
      <c r="S424" s="40"/>
      <c r="AL424" s="1411"/>
      <c r="AY424" s="17"/>
    </row>
    <row r="425" spans="2:51" s="834" customFormat="1" x14ac:dyDescent="0.25">
      <c r="B425" s="17"/>
      <c r="F425" s="835"/>
      <c r="G425" s="836"/>
      <c r="H425" s="836"/>
      <c r="I425" s="836"/>
      <c r="J425" s="836"/>
      <c r="K425" s="17"/>
      <c r="L425" s="836"/>
      <c r="M425" s="17"/>
      <c r="N425" s="17"/>
      <c r="S425" s="40"/>
      <c r="AL425" s="1411"/>
      <c r="AY425" s="17"/>
    </row>
    <row r="426" spans="2:51" s="834" customFormat="1" x14ac:dyDescent="0.25">
      <c r="B426" s="17"/>
      <c r="F426" s="835"/>
      <c r="G426" s="836"/>
      <c r="H426" s="836"/>
      <c r="I426" s="836"/>
      <c r="J426" s="836"/>
      <c r="K426" s="17"/>
      <c r="L426" s="836"/>
      <c r="M426" s="17"/>
      <c r="N426" s="17"/>
      <c r="S426" s="40"/>
      <c r="AL426" s="1411"/>
      <c r="AY426" s="17"/>
    </row>
    <row r="427" spans="2:51" s="834" customFormat="1" x14ac:dyDescent="0.25">
      <c r="B427" s="17"/>
      <c r="F427" s="835"/>
      <c r="G427" s="836"/>
      <c r="H427" s="836"/>
      <c r="I427" s="836"/>
      <c r="J427" s="836"/>
      <c r="K427" s="17"/>
      <c r="L427" s="836"/>
      <c r="M427" s="17"/>
      <c r="N427" s="17"/>
      <c r="S427" s="40"/>
      <c r="AL427" s="1411"/>
      <c r="AY427" s="17"/>
    </row>
    <row r="428" spans="2:51" s="834" customFormat="1" x14ac:dyDescent="0.25">
      <c r="B428" s="17"/>
      <c r="F428" s="835"/>
      <c r="G428" s="836"/>
      <c r="H428" s="836"/>
      <c r="I428" s="836"/>
      <c r="J428" s="836"/>
      <c r="K428" s="17"/>
      <c r="L428" s="836"/>
      <c r="M428" s="17"/>
      <c r="N428" s="17"/>
      <c r="S428" s="40"/>
      <c r="AL428" s="1411"/>
      <c r="AY428" s="17"/>
    </row>
    <row r="429" spans="2:51" s="834" customFormat="1" x14ac:dyDescent="0.25">
      <c r="B429" s="17"/>
      <c r="F429" s="835"/>
      <c r="G429" s="836"/>
      <c r="H429" s="836"/>
      <c r="I429" s="836"/>
      <c r="J429" s="836"/>
      <c r="K429" s="17"/>
      <c r="L429" s="836"/>
      <c r="M429" s="17"/>
      <c r="N429" s="17"/>
      <c r="S429" s="40"/>
      <c r="AL429" s="1411"/>
      <c r="AY429" s="17"/>
    </row>
    <row r="430" spans="2:51" s="834" customFormat="1" x14ac:dyDescent="0.25">
      <c r="B430" s="17"/>
      <c r="F430" s="835"/>
      <c r="G430" s="836"/>
      <c r="H430" s="836"/>
      <c r="I430" s="836"/>
      <c r="J430" s="836"/>
      <c r="K430" s="17"/>
      <c r="L430" s="836"/>
      <c r="M430" s="17"/>
      <c r="N430" s="17"/>
      <c r="S430" s="40"/>
      <c r="AL430" s="1411"/>
      <c r="AY430" s="17"/>
    </row>
    <row r="431" spans="2:51" s="834" customFormat="1" x14ac:dyDescent="0.25">
      <c r="B431" s="17"/>
      <c r="F431" s="835"/>
      <c r="G431" s="836"/>
      <c r="H431" s="836"/>
      <c r="I431" s="836"/>
      <c r="J431" s="836"/>
      <c r="K431" s="17"/>
      <c r="L431" s="836"/>
      <c r="M431" s="17"/>
      <c r="N431" s="17"/>
      <c r="S431" s="40"/>
      <c r="AL431" s="1411"/>
      <c r="AY431" s="17"/>
    </row>
    <row r="432" spans="2:51" s="834" customFormat="1" x14ac:dyDescent="0.25">
      <c r="B432" s="17"/>
      <c r="F432" s="835"/>
      <c r="G432" s="836"/>
      <c r="H432" s="836"/>
      <c r="I432" s="836"/>
      <c r="J432" s="836"/>
      <c r="K432" s="17"/>
      <c r="L432" s="836"/>
      <c r="M432" s="17"/>
      <c r="N432" s="17"/>
      <c r="S432" s="40"/>
      <c r="AL432" s="1411"/>
      <c r="AY432" s="17"/>
    </row>
    <row r="433" spans="2:51" s="834" customFormat="1" x14ac:dyDescent="0.25">
      <c r="B433" s="17"/>
      <c r="F433" s="835"/>
      <c r="G433" s="836"/>
      <c r="H433" s="836"/>
      <c r="I433" s="836"/>
      <c r="J433" s="836"/>
      <c r="K433" s="17"/>
      <c r="L433" s="836"/>
      <c r="M433" s="17"/>
      <c r="N433" s="17"/>
      <c r="S433" s="40"/>
      <c r="AL433" s="1411"/>
      <c r="AY433" s="17"/>
    </row>
    <row r="434" spans="2:51" s="834" customFormat="1" x14ac:dyDescent="0.25">
      <c r="B434" s="17"/>
      <c r="F434" s="835"/>
      <c r="G434" s="836"/>
      <c r="H434" s="836"/>
      <c r="I434" s="836"/>
      <c r="J434" s="836"/>
      <c r="K434" s="17"/>
      <c r="L434" s="836"/>
      <c r="M434" s="17"/>
      <c r="N434" s="17"/>
      <c r="S434" s="40"/>
      <c r="AL434" s="1411"/>
      <c r="AY434" s="17"/>
    </row>
    <row r="435" spans="2:51" s="834" customFormat="1" x14ac:dyDescent="0.25">
      <c r="B435" s="17"/>
      <c r="F435" s="835"/>
      <c r="G435" s="836"/>
      <c r="H435" s="836"/>
      <c r="I435" s="836"/>
      <c r="J435" s="836"/>
      <c r="K435" s="17"/>
      <c r="L435" s="836"/>
      <c r="M435" s="17"/>
      <c r="N435" s="17"/>
      <c r="S435" s="40"/>
      <c r="AL435" s="1411"/>
      <c r="AY435" s="17"/>
    </row>
    <row r="436" spans="2:51" s="834" customFormat="1" x14ac:dyDescent="0.25">
      <c r="B436" s="17"/>
      <c r="F436" s="835"/>
      <c r="G436" s="836"/>
      <c r="H436" s="836"/>
      <c r="I436" s="836"/>
      <c r="J436" s="836"/>
      <c r="K436" s="17"/>
      <c r="L436" s="836"/>
      <c r="M436" s="17"/>
      <c r="N436" s="17"/>
      <c r="S436" s="40"/>
      <c r="AL436" s="1411"/>
      <c r="AY436" s="17"/>
    </row>
    <row r="437" spans="2:51" s="834" customFormat="1" x14ac:dyDescent="0.25">
      <c r="B437" s="17"/>
      <c r="F437" s="835"/>
      <c r="G437" s="836"/>
      <c r="H437" s="836"/>
      <c r="I437" s="836"/>
      <c r="J437" s="836"/>
      <c r="K437" s="17"/>
      <c r="L437" s="836"/>
      <c r="M437" s="17"/>
      <c r="N437" s="17"/>
      <c r="S437" s="40"/>
      <c r="AL437" s="1411"/>
      <c r="AY437" s="17"/>
    </row>
    <row r="438" spans="2:51" s="834" customFormat="1" x14ac:dyDescent="0.25">
      <c r="B438" s="17"/>
      <c r="F438" s="835"/>
      <c r="G438" s="836"/>
      <c r="H438" s="836"/>
      <c r="I438" s="836"/>
      <c r="J438" s="836"/>
      <c r="K438" s="17"/>
      <c r="L438" s="836"/>
      <c r="M438" s="17"/>
      <c r="N438" s="17"/>
      <c r="S438" s="40"/>
      <c r="AL438" s="1411"/>
      <c r="AY438" s="17"/>
    </row>
    <row r="439" spans="2:51" s="834" customFormat="1" x14ac:dyDescent="0.25">
      <c r="B439" s="17"/>
      <c r="F439" s="835"/>
      <c r="G439" s="836"/>
      <c r="H439" s="836"/>
      <c r="I439" s="836"/>
      <c r="J439" s="836"/>
      <c r="K439" s="17"/>
      <c r="L439" s="836"/>
      <c r="M439" s="17"/>
      <c r="N439" s="17"/>
      <c r="S439" s="40"/>
      <c r="AL439" s="1411"/>
      <c r="AY439" s="17"/>
    </row>
    <row r="440" spans="2:51" s="834" customFormat="1" x14ac:dyDescent="0.25">
      <c r="B440" s="17"/>
      <c r="F440" s="835"/>
      <c r="G440" s="836"/>
      <c r="H440" s="836"/>
      <c r="I440" s="836"/>
      <c r="J440" s="836"/>
      <c r="K440" s="17"/>
      <c r="L440" s="836"/>
      <c r="M440" s="17"/>
      <c r="N440" s="17"/>
      <c r="S440" s="40"/>
      <c r="AL440" s="1411"/>
      <c r="AY440" s="17"/>
    </row>
    <row r="441" spans="2:51" s="834" customFormat="1" x14ac:dyDescent="0.25">
      <c r="B441" s="17"/>
      <c r="F441" s="835"/>
      <c r="G441" s="836"/>
      <c r="H441" s="836"/>
      <c r="I441" s="836"/>
      <c r="J441" s="836"/>
      <c r="K441" s="17"/>
      <c r="L441" s="836"/>
      <c r="M441" s="17"/>
      <c r="N441" s="17"/>
      <c r="S441" s="40"/>
      <c r="AL441" s="1411"/>
      <c r="AY441" s="17"/>
    </row>
    <row r="442" spans="2:51" s="834" customFormat="1" x14ac:dyDescent="0.25">
      <c r="B442" s="17"/>
      <c r="F442" s="835"/>
      <c r="G442" s="836"/>
      <c r="H442" s="836"/>
      <c r="I442" s="836"/>
      <c r="J442" s="836"/>
      <c r="K442" s="17"/>
      <c r="L442" s="836"/>
      <c r="M442" s="17"/>
      <c r="N442" s="17"/>
      <c r="S442" s="40"/>
      <c r="AL442" s="1411"/>
      <c r="AY442" s="17"/>
    </row>
    <row r="443" spans="2:51" s="834" customFormat="1" x14ac:dyDescent="0.25">
      <c r="B443" s="17"/>
      <c r="F443" s="835"/>
      <c r="G443" s="836"/>
      <c r="H443" s="836"/>
      <c r="I443" s="836"/>
      <c r="J443" s="836"/>
      <c r="K443" s="17"/>
      <c r="L443" s="836"/>
      <c r="M443" s="17"/>
      <c r="N443" s="17"/>
      <c r="S443" s="40"/>
      <c r="AL443" s="1411"/>
      <c r="AY443" s="17"/>
    </row>
    <row r="444" spans="2:51" s="834" customFormat="1" x14ac:dyDescent="0.25">
      <c r="B444" s="17"/>
      <c r="F444" s="835"/>
      <c r="G444" s="836"/>
      <c r="H444" s="836"/>
      <c r="I444" s="836"/>
      <c r="J444" s="836"/>
      <c r="K444" s="17"/>
      <c r="L444" s="836"/>
      <c r="M444" s="17"/>
      <c r="N444" s="17"/>
      <c r="S444" s="40"/>
      <c r="AL444" s="1411"/>
      <c r="AY444" s="17"/>
    </row>
    <row r="445" spans="2:51" s="834" customFormat="1" x14ac:dyDescent="0.25">
      <c r="B445" s="17"/>
      <c r="F445" s="835"/>
      <c r="G445" s="836"/>
      <c r="H445" s="836"/>
      <c r="I445" s="836"/>
      <c r="J445" s="836"/>
      <c r="K445" s="17"/>
      <c r="L445" s="836"/>
      <c r="M445" s="17"/>
      <c r="N445" s="17"/>
      <c r="S445" s="40"/>
      <c r="AL445" s="1411"/>
      <c r="AY445" s="17"/>
    </row>
    <row r="446" spans="2:51" s="834" customFormat="1" x14ac:dyDescent="0.25">
      <c r="B446" s="17"/>
      <c r="F446" s="835"/>
      <c r="G446" s="836"/>
      <c r="H446" s="836"/>
      <c r="I446" s="836"/>
      <c r="J446" s="836"/>
      <c r="K446" s="17"/>
      <c r="L446" s="836"/>
      <c r="M446" s="17"/>
      <c r="N446" s="17"/>
      <c r="S446" s="40"/>
      <c r="AL446" s="1411"/>
      <c r="AY446" s="17"/>
    </row>
    <row r="447" spans="2:51" s="834" customFormat="1" x14ac:dyDescent="0.25">
      <c r="B447" s="17"/>
      <c r="F447" s="835"/>
      <c r="G447" s="836"/>
      <c r="H447" s="836"/>
      <c r="I447" s="836"/>
      <c r="J447" s="836"/>
      <c r="K447" s="17"/>
      <c r="L447" s="836"/>
      <c r="M447" s="17"/>
      <c r="N447" s="17"/>
      <c r="S447" s="40"/>
      <c r="AL447" s="1411"/>
      <c r="AY447" s="17"/>
    </row>
    <row r="448" spans="2:51" s="834" customFormat="1" x14ac:dyDescent="0.25">
      <c r="B448" s="17"/>
      <c r="F448" s="835"/>
      <c r="G448" s="836"/>
      <c r="H448" s="836"/>
      <c r="I448" s="836"/>
      <c r="J448" s="836"/>
      <c r="K448" s="17"/>
      <c r="L448" s="836"/>
      <c r="M448" s="17"/>
      <c r="N448" s="17"/>
      <c r="S448" s="40"/>
      <c r="AL448" s="1411"/>
      <c r="AY448" s="17"/>
    </row>
    <row r="449" spans="2:51" s="834" customFormat="1" x14ac:dyDescent="0.25">
      <c r="B449" s="17"/>
      <c r="F449" s="835"/>
      <c r="G449" s="836"/>
      <c r="H449" s="836"/>
      <c r="I449" s="836"/>
      <c r="J449" s="836"/>
      <c r="K449" s="17"/>
      <c r="L449" s="836"/>
      <c r="M449" s="17"/>
      <c r="N449" s="17"/>
      <c r="S449" s="40"/>
      <c r="AL449" s="1411"/>
      <c r="AY449" s="17"/>
    </row>
    <row r="450" spans="2:51" s="834" customFormat="1" x14ac:dyDescent="0.25">
      <c r="B450" s="17"/>
      <c r="F450" s="835"/>
      <c r="G450" s="836"/>
      <c r="H450" s="836"/>
      <c r="I450" s="836"/>
      <c r="J450" s="836"/>
      <c r="K450" s="17"/>
      <c r="L450" s="836"/>
      <c r="M450" s="17"/>
      <c r="N450" s="17"/>
      <c r="S450" s="40"/>
      <c r="AL450" s="1411"/>
      <c r="AY450" s="17"/>
    </row>
    <row r="451" spans="2:51" s="834" customFormat="1" x14ac:dyDescent="0.25">
      <c r="B451" s="17"/>
      <c r="F451" s="835"/>
      <c r="G451" s="836"/>
      <c r="H451" s="836"/>
      <c r="I451" s="836"/>
      <c r="J451" s="836"/>
      <c r="K451" s="17"/>
      <c r="L451" s="836"/>
      <c r="M451" s="17"/>
      <c r="N451" s="17"/>
      <c r="S451" s="40"/>
      <c r="AL451" s="1411"/>
      <c r="AY451" s="17"/>
    </row>
    <row r="452" spans="2:51" s="834" customFormat="1" x14ac:dyDescent="0.25">
      <c r="B452" s="17"/>
      <c r="F452" s="835"/>
      <c r="G452" s="836"/>
      <c r="H452" s="836"/>
      <c r="I452" s="836"/>
      <c r="J452" s="836"/>
      <c r="K452" s="17"/>
      <c r="L452" s="836"/>
      <c r="M452" s="17"/>
      <c r="N452" s="17"/>
      <c r="S452" s="40"/>
      <c r="AL452" s="1411"/>
      <c r="AY452" s="17"/>
    </row>
    <row r="453" spans="2:51" s="834" customFormat="1" x14ac:dyDescent="0.25">
      <c r="B453" s="17"/>
      <c r="F453" s="835"/>
      <c r="G453" s="836"/>
      <c r="H453" s="836"/>
      <c r="I453" s="836"/>
      <c r="J453" s="836"/>
      <c r="K453" s="17"/>
      <c r="L453" s="836"/>
      <c r="M453" s="17"/>
      <c r="N453" s="17"/>
      <c r="S453" s="40"/>
      <c r="AL453" s="1411"/>
      <c r="AY453" s="17"/>
    </row>
    <row r="454" spans="2:51" s="834" customFormat="1" x14ac:dyDescent="0.25">
      <c r="B454" s="17"/>
      <c r="F454" s="835"/>
      <c r="G454" s="836"/>
      <c r="H454" s="836"/>
      <c r="I454" s="836"/>
      <c r="J454" s="836"/>
      <c r="K454" s="17"/>
      <c r="L454" s="836"/>
      <c r="M454" s="17"/>
      <c r="N454" s="17"/>
      <c r="S454" s="40"/>
      <c r="AL454" s="1411"/>
      <c r="AY454" s="17"/>
    </row>
    <row r="455" spans="2:51" s="834" customFormat="1" x14ac:dyDescent="0.25">
      <c r="B455" s="17"/>
      <c r="F455" s="835"/>
      <c r="G455" s="836"/>
      <c r="H455" s="836"/>
      <c r="I455" s="836"/>
      <c r="J455" s="836"/>
      <c r="K455" s="17"/>
      <c r="L455" s="836"/>
      <c r="M455" s="17"/>
      <c r="N455" s="17"/>
      <c r="S455" s="40"/>
      <c r="AL455" s="1411"/>
      <c r="AY455" s="17"/>
    </row>
    <row r="456" spans="2:51" s="834" customFormat="1" x14ac:dyDescent="0.25">
      <c r="B456" s="17"/>
      <c r="F456" s="835"/>
      <c r="G456" s="836"/>
      <c r="H456" s="836"/>
      <c r="I456" s="836"/>
      <c r="J456" s="836"/>
      <c r="K456" s="17"/>
      <c r="L456" s="836"/>
      <c r="M456" s="17"/>
      <c r="N456" s="17"/>
      <c r="S456" s="40"/>
      <c r="AL456" s="1411"/>
      <c r="AY456" s="17"/>
    </row>
    <row r="457" spans="2:51" s="834" customFormat="1" x14ac:dyDescent="0.25">
      <c r="B457" s="17"/>
      <c r="F457" s="835"/>
      <c r="G457" s="836"/>
      <c r="H457" s="836"/>
      <c r="I457" s="836"/>
      <c r="J457" s="836"/>
      <c r="K457" s="17"/>
      <c r="L457" s="836"/>
      <c r="M457" s="17"/>
      <c r="N457" s="17"/>
      <c r="S457" s="40"/>
      <c r="AL457" s="1411"/>
      <c r="AY457" s="17"/>
    </row>
    <row r="458" spans="2:51" s="834" customFormat="1" x14ac:dyDescent="0.25">
      <c r="B458" s="17"/>
      <c r="F458" s="835"/>
      <c r="G458" s="836"/>
      <c r="H458" s="836"/>
      <c r="I458" s="836"/>
      <c r="J458" s="836"/>
      <c r="K458" s="17"/>
      <c r="L458" s="836"/>
      <c r="M458" s="17"/>
      <c r="N458" s="17"/>
      <c r="S458" s="40"/>
      <c r="AL458" s="1411"/>
      <c r="AY458" s="17"/>
    </row>
    <row r="459" spans="2:51" s="834" customFormat="1" x14ac:dyDescent="0.25">
      <c r="B459" s="17"/>
      <c r="F459" s="835"/>
      <c r="G459" s="836"/>
      <c r="H459" s="836"/>
      <c r="I459" s="836"/>
      <c r="J459" s="836"/>
      <c r="K459" s="17"/>
      <c r="L459" s="836"/>
      <c r="M459" s="17"/>
      <c r="N459" s="17"/>
      <c r="S459" s="40"/>
      <c r="AL459" s="1411"/>
      <c r="AY459" s="17"/>
    </row>
    <row r="460" spans="2:51" s="834" customFormat="1" x14ac:dyDescent="0.25">
      <c r="B460" s="17"/>
      <c r="F460" s="835"/>
      <c r="G460" s="836"/>
      <c r="H460" s="836"/>
      <c r="I460" s="836"/>
      <c r="J460" s="836"/>
      <c r="K460" s="17"/>
      <c r="L460" s="836"/>
      <c r="M460" s="17"/>
      <c r="N460" s="17"/>
      <c r="S460" s="40"/>
      <c r="AL460" s="1411"/>
      <c r="AY460" s="17"/>
    </row>
    <row r="461" spans="2:51" s="834" customFormat="1" x14ac:dyDescent="0.25">
      <c r="B461" s="17"/>
      <c r="F461" s="835"/>
      <c r="G461" s="836"/>
      <c r="H461" s="836"/>
      <c r="I461" s="836"/>
      <c r="J461" s="836"/>
      <c r="K461" s="17"/>
      <c r="L461" s="836"/>
      <c r="M461" s="17"/>
      <c r="N461" s="17"/>
      <c r="S461" s="40"/>
      <c r="AL461" s="1411"/>
      <c r="AY461" s="17"/>
    </row>
    <row r="462" spans="2:51" s="834" customFormat="1" x14ac:dyDescent="0.25">
      <c r="B462" s="17"/>
      <c r="F462" s="835"/>
      <c r="G462" s="836"/>
      <c r="H462" s="836"/>
      <c r="I462" s="836"/>
      <c r="J462" s="836"/>
      <c r="K462" s="17"/>
      <c r="L462" s="836"/>
      <c r="M462" s="17"/>
      <c r="N462" s="17"/>
      <c r="S462" s="40"/>
      <c r="AL462" s="1411"/>
      <c r="AY462" s="17"/>
    </row>
    <row r="463" spans="2:51" s="834" customFormat="1" x14ac:dyDescent="0.25">
      <c r="B463" s="17"/>
      <c r="F463" s="835"/>
      <c r="G463" s="836"/>
      <c r="H463" s="836"/>
      <c r="I463" s="836"/>
      <c r="J463" s="836"/>
      <c r="K463" s="17"/>
      <c r="L463" s="836"/>
      <c r="M463" s="17"/>
      <c r="N463" s="17"/>
      <c r="S463" s="40"/>
      <c r="AL463" s="1411"/>
      <c r="AY463" s="17"/>
    </row>
    <row r="464" spans="2:51" s="834" customFormat="1" x14ac:dyDescent="0.25">
      <c r="B464" s="17"/>
      <c r="F464" s="835"/>
      <c r="G464" s="836"/>
      <c r="H464" s="836"/>
      <c r="I464" s="836"/>
      <c r="J464" s="836"/>
      <c r="K464" s="17"/>
      <c r="L464" s="836"/>
      <c r="M464" s="17"/>
      <c r="N464" s="17"/>
      <c r="S464" s="40"/>
      <c r="AL464" s="1411"/>
      <c r="AY464" s="17"/>
    </row>
    <row r="465" spans="2:51" s="834" customFormat="1" x14ac:dyDescent="0.25">
      <c r="B465" s="17"/>
      <c r="F465" s="835"/>
      <c r="G465" s="836"/>
      <c r="H465" s="836"/>
      <c r="I465" s="836"/>
      <c r="J465" s="836"/>
      <c r="K465" s="17"/>
      <c r="L465" s="836"/>
      <c r="M465" s="17"/>
      <c r="N465" s="17"/>
      <c r="S465" s="40"/>
      <c r="AL465" s="1411"/>
      <c r="AY465" s="17"/>
    </row>
    <row r="466" spans="2:51" s="834" customFormat="1" x14ac:dyDescent="0.25">
      <c r="B466" s="17"/>
      <c r="F466" s="835"/>
      <c r="G466" s="836"/>
      <c r="H466" s="836"/>
      <c r="I466" s="836"/>
      <c r="J466" s="836"/>
      <c r="K466" s="17"/>
      <c r="L466" s="836"/>
      <c r="M466" s="17"/>
      <c r="N466" s="17"/>
      <c r="S466" s="40"/>
      <c r="AL466" s="1411"/>
      <c r="AY466" s="17"/>
    </row>
    <row r="467" spans="2:51" s="834" customFormat="1" x14ac:dyDescent="0.25">
      <c r="B467" s="17"/>
      <c r="F467" s="835"/>
      <c r="G467" s="836"/>
      <c r="H467" s="836"/>
      <c r="I467" s="836"/>
      <c r="J467" s="836"/>
      <c r="K467" s="17"/>
      <c r="L467" s="836"/>
      <c r="M467" s="17"/>
      <c r="N467" s="17"/>
      <c r="S467" s="40"/>
      <c r="AL467" s="1411"/>
      <c r="AY467" s="17"/>
    </row>
    <row r="468" spans="2:51" s="834" customFormat="1" x14ac:dyDescent="0.25">
      <c r="B468" s="17"/>
      <c r="F468" s="835"/>
      <c r="G468" s="836"/>
      <c r="H468" s="836"/>
      <c r="I468" s="836"/>
      <c r="J468" s="836"/>
      <c r="K468" s="17"/>
      <c r="L468" s="836"/>
      <c r="M468" s="17"/>
      <c r="N468" s="17"/>
      <c r="S468" s="40"/>
      <c r="AL468" s="1411"/>
      <c r="AY468" s="17"/>
    </row>
    <row r="469" spans="2:51" s="834" customFormat="1" x14ac:dyDescent="0.25">
      <c r="B469" s="17"/>
      <c r="F469" s="835"/>
      <c r="G469" s="836"/>
      <c r="H469" s="836"/>
      <c r="I469" s="836"/>
      <c r="J469" s="836"/>
      <c r="K469" s="17"/>
      <c r="L469" s="836"/>
      <c r="M469" s="17"/>
      <c r="N469" s="17"/>
      <c r="S469" s="40"/>
      <c r="AL469" s="1411"/>
      <c r="AY469" s="17"/>
    </row>
    <row r="470" spans="2:51" s="834" customFormat="1" x14ac:dyDescent="0.25">
      <c r="B470" s="17"/>
      <c r="F470" s="835"/>
      <c r="G470" s="836"/>
      <c r="H470" s="836"/>
      <c r="I470" s="836"/>
      <c r="J470" s="836"/>
      <c r="K470" s="17"/>
      <c r="L470" s="836"/>
      <c r="M470" s="17"/>
      <c r="N470" s="17"/>
      <c r="S470" s="40"/>
      <c r="AL470" s="1411"/>
      <c r="AY470" s="17"/>
    </row>
    <row r="471" spans="2:51" s="834" customFormat="1" x14ac:dyDescent="0.25">
      <c r="B471" s="17"/>
      <c r="F471" s="835"/>
      <c r="G471" s="836"/>
      <c r="H471" s="836"/>
      <c r="I471" s="836"/>
      <c r="J471" s="836"/>
      <c r="K471" s="17"/>
      <c r="L471" s="836"/>
      <c r="M471" s="17"/>
      <c r="N471" s="17"/>
      <c r="S471" s="40"/>
      <c r="AL471" s="1411"/>
      <c r="AY471" s="17"/>
    </row>
    <row r="472" spans="2:51" s="834" customFormat="1" x14ac:dyDescent="0.25">
      <c r="B472" s="17"/>
      <c r="F472" s="835"/>
      <c r="G472" s="836"/>
      <c r="H472" s="836"/>
      <c r="I472" s="836"/>
      <c r="J472" s="836"/>
      <c r="K472" s="17"/>
      <c r="L472" s="836"/>
      <c r="M472" s="17"/>
      <c r="N472" s="17"/>
      <c r="S472" s="40"/>
      <c r="AL472" s="1411"/>
      <c r="AY472" s="17"/>
    </row>
    <row r="473" spans="2:51" s="834" customFormat="1" x14ac:dyDescent="0.25">
      <c r="B473" s="17"/>
      <c r="F473" s="835"/>
      <c r="G473" s="836"/>
      <c r="H473" s="836"/>
      <c r="I473" s="836"/>
      <c r="J473" s="836"/>
      <c r="K473" s="17"/>
      <c r="L473" s="836"/>
      <c r="M473" s="17"/>
      <c r="N473" s="17"/>
      <c r="S473" s="40"/>
      <c r="AL473" s="1411"/>
      <c r="AY473" s="17"/>
    </row>
    <row r="474" spans="2:51" s="834" customFormat="1" x14ac:dyDescent="0.25">
      <c r="B474" s="17"/>
      <c r="F474" s="835"/>
      <c r="G474" s="836"/>
      <c r="H474" s="836"/>
      <c r="I474" s="836"/>
      <c r="J474" s="836"/>
      <c r="K474" s="17"/>
      <c r="L474" s="836"/>
      <c r="M474" s="17"/>
      <c r="N474" s="17"/>
      <c r="S474" s="40"/>
      <c r="AL474" s="1411"/>
      <c r="AY474" s="17"/>
    </row>
    <row r="475" spans="2:51" s="834" customFormat="1" x14ac:dyDescent="0.25">
      <c r="B475" s="17"/>
      <c r="F475" s="835"/>
      <c r="G475" s="836"/>
      <c r="H475" s="836"/>
      <c r="I475" s="836"/>
      <c r="J475" s="836"/>
      <c r="K475" s="17"/>
      <c r="L475" s="836"/>
      <c r="M475" s="17"/>
      <c r="N475" s="17"/>
      <c r="S475" s="40"/>
      <c r="AL475" s="1411"/>
      <c r="AY475" s="17"/>
    </row>
    <row r="476" spans="2:51" s="834" customFormat="1" x14ac:dyDescent="0.25">
      <c r="B476" s="17"/>
      <c r="F476" s="835"/>
      <c r="G476" s="836"/>
      <c r="H476" s="836"/>
      <c r="I476" s="836"/>
      <c r="J476" s="836"/>
      <c r="K476" s="17"/>
      <c r="L476" s="836"/>
      <c r="M476" s="17"/>
      <c r="N476" s="17"/>
      <c r="S476" s="40"/>
      <c r="AL476" s="1411"/>
      <c r="AY476" s="17"/>
    </row>
    <row r="477" spans="2:51" s="834" customFormat="1" x14ac:dyDescent="0.25">
      <c r="B477" s="17"/>
      <c r="F477" s="835"/>
      <c r="G477" s="836"/>
      <c r="H477" s="836"/>
      <c r="I477" s="836"/>
      <c r="J477" s="836"/>
      <c r="K477" s="17"/>
      <c r="L477" s="836"/>
      <c r="M477" s="17"/>
      <c r="N477" s="17"/>
      <c r="S477" s="40"/>
      <c r="AL477" s="1411"/>
      <c r="AY477" s="17"/>
    </row>
    <row r="478" spans="2:51" s="834" customFormat="1" x14ac:dyDescent="0.25">
      <c r="B478" s="17"/>
      <c r="F478" s="835"/>
      <c r="G478" s="836"/>
      <c r="H478" s="836"/>
      <c r="I478" s="836"/>
      <c r="J478" s="836"/>
      <c r="K478" s="17"/>
      <c r="L478" s="836"/>
      <c r="M478" s="17"/>
      <c r="N478" s="17"/>
      <c r="S478" s="40"/>
      <c r="AL478" s="1411"/>
      <c r="AY478" s="17"/>
    </row>
    <row r="479" spans="2:51" s="834" customFormat="1" x14ac:dyDescent="0.25">
      <c r="B479" s="17"/>
      <c r="F479" s="835"/>
      <c r="G479" s="836"/>
      <c r="H479" s="836"/>
      <c r="I479" s="836"/>
      <c r="J479" s="836"/>
      <c r="K479" s="17"/>
      <c r="L479" s="836"/>
      <c r="M479" s="17"/>
      <c r="N479" s="17"/>
      <c r="S479" s="40"/>
      <c r="AL479" s="1411"/>
      <c r="AY479" s="17"/>
    </row>
    <row r="480" spans="2:51" s="834" customFormat="1" x14ac:dyDescent="0.25">
      <c r="B480" s="17"/>
      <c r="F480" s="835"/>
      <c r="G480" s="836"/>
      <c r="H480" s="836"/>
      <c r="I480" s="836"/>
      <c r="J480" s="836"/>
      <c r="K480" s="17"/>
      <c r="L480" s="836"/>
      <c r="M480" s="17"/>
      <c r="N480" s="17"/>
      <c r="S480" s="40"/>
      <c r="AL480" s="1411"/>
      <c r="AY480" s="17"/>
    </row>
    <row r="481" spans="2:51" s="834" customFormat="1" x14ac:dyDescent="0.25">
      <c r="B481" s="17"/>
      <c r="F481" s="835"/>
      <c r="G481" s="836"/>
      <c r="H481" s="836"/>
      <c r="I481" s="836"/>
      <c r="J481" s="836"/>
      <c r="K481" s="17"/>
      <c r="L481" s="836"/>
      <c r="M481" s="17"/>
      <c r="N481" s="17"/>
      <c r="S481" s="40"/>
      <c r="AL481" s="1411"/>
      <c r="AY481" s="17"/>
    </row>
    <row r="482" spans="2:51" s="834" customFormat="1" x14ac:dyDescent="0.25">
      <c r="B482" s="17"/>
      <c r="F482" s="835"/>
      <c r="G482" s="836"/>
      <c r="H482" s="836"/>
      <c r="I482" s="836"/>
      <c r="J482" s="836"/>
      <c r="K482" s="17"/>
      <c r="L482" s="836"/>
      <c r="M482" s="17"/>
      <c r="N482" s="17"/>
      <c r="S482" s="40"/>
      <c r="AL482" s="1411"/>
      <c r="AY482" s="17"/>
    </row>
    <row r="483" spans="2:51" s="834" customFormat="1" x14ac:dyDescent="0.25">
      <c r="B483" s="17"/>
      <c r="F483" s="835"/>
      <c r="G483" s="836"/>
      <c r="H483" s="836"/>
      <c r="I483" s="836"/>
      <c r="J483" s="836"/>
      <c r="K483" s="17"/>
      <c r="L483" s="836"/>
      <c r="M483" s="17"/>
      <c r="N483" s="17"/>
      <c r="S483" s="40"/>
      <c r="AL483" s="1411"/>
      <c r="AY483" s="17"/>
    </row>
    <row r="484" spans="2:51" s="834" customFormat="1" x14ac:dyDescent="0.25">
      <c r="B484" s="17"/>
      <c r="F484" s="835"/>
      <c r="G484" s="836"/>
      <c r="H484" s="836"/>
      <c r="I484" s="836"/>
      <c r="J484" s="836"/>
      <c r="K484" s="17"/>
      <c r="L484" s="836"/>
      <c r="M484" s="17"/>
      <c r="N484" s="17"/>
      <c r="S484" s="40"/>
      <c r="AL484" s="1411"/>
      <c r="AY484" s="17"/>
    </row>
    <row r="485" spans="2:51" s="834" customFormat="1" x14ac:dyDescent="0.25">
      <c r="B485" s="17"/>
      <c r="F485" s="835"/>
      <c r="G485" s="836"/>
      <c r="H485" s="836"/>
      <c r="I485" s="836"/>
      <c r="J485" s="836"/>
      <c r="K485" s="17"/>
      <c r="L485" s="836"/>
      <c r="M485" s="17"/>
      <c r="N485" s="17"/>
      <c r="S485" s="40"/>
      <c r="AL485" s="1411"/>
      <c r="AY485" s="17"/>
    </row>
    <row r="486" spans="2:51" s="834" customFormat="1" x14ac:dyDescent="0.25">
      <c r="B486" s="17"/>
      <c r="F486" s="835"/>
      <c r="G486" s="836"/>
      <c r="H486" s="836"/>
      <c r="I486" s="836"/>
      <c r="J486" s="836"/>
      <c r="K486" s="17"/>
      <c r="L486" s="836"/>
      <c r="M486" s="17"/>
      <c r="N486" s="17"/>
      <c r="S486" s="40"/>
      <c r="AL486" s="1411"/>
      <c r="AY486" s="17"/>
    </row>
    <row r="487" spans="2:51" s="834" customFormat="1" x14ac:dyDescent="0.25">
      <c r="B487" s="17"/>
      <c r="F487" s="835"/>
      <c r="G487" s="836"/>
      <c r="H487" s="836"/>
      <c r="I487" s="836"/>
      <c r="J487" s="836"/>
      <c r="K487" s="17"/>
      <c r="L487" s="836"/>
      <c r="M487" s="17"/>
      <c r="N487" s="17"/>
      <c r="S487" s="40"/>
      <c r="AL487" s="1411"/>
      <c r="AY487" s="17"/>
    </row>
    <row r="488" spans="2:51" s="834" customFormat="1" x14ac:dyDescent="0.25">
      <c r="B488" s="17"/>
      <c r="F488" s="835"/>
      <c r="G488" s="836"/>
      <c r="H488" s="836"/>
      <c r="I488" s="836"/>
      <c r="J488" s="836"/>
      <c r="K488" s="17"/>
      <c r="L488" s="836"/>
      <c r="M488" s="17"/>
      <c r="N488" s="17"/>
      <c r="S488" s="40"/>
      <c r="AL488" s="909"/>
      <c r="AY488" s="17"/>
    </row>
    <row r="489" spans="2:51" s="834" customFormat="1" x14ac:dyDescent="0.25">
      <c r="B489" s="17"/>
      <c r="F489" s="835"/>
      <c r="G489" s="836"/>
      <c r="H489" s="836"/>
      <c r="I489" s="836"/>
      <c r="J489" s="836"/>
      <c r="K489" s="17"/>
      <c r="L489" s="836"/>
      <c r="M489" s="17"/>
      <c r="N489" s="17"/>
      <c r="S489" s="40"/>
      <c r="AL489" s="909"/>
      <c r="AY489" s="17"/>
    </row>
    <row r="490" spans="2:51" s="834" customFormat="1" x14ac:dyDescent="0.25">
      <c r="B490" s="17"/>
      <c r="F490" s="835"/>
      <c r="G490" s="836"/>
      <c r="H490" s="836"/>
      <c r="I490" s="836"/>
      <c r="J490" s="836"/>
      <c r="K490" s="17"/>
      <c r="L490" s="836"/>
      <c r="M490" s="17"/>
      <c r="N490" s="17"/>
      <c r="S490" s="40"/>
      <c r="AL490" s="909"/>
      <c r="AY490" s="17"/>
    </row>
    <row r="491" spans="2:51" s="834" customFormat="1" x14ac:dyDescent="0.25">
      <c r="B491" s="17"/>
      <c r="F491" s="835"/>
      <c r="G491" s="836"/>
      <c r="H491" s="836"/>
      <c r="I491" s="836"/>
      <c r="J491" s="836"/>
      <c r="K491" s="17"/>
      <c r="L491" s="836"/>
      <c r="M491" s="17"/>
      <c r="N491" s="17"/>
      <c r="S491" s="40"/>
      <c r="AL491" s="909"/>
      <c r="AY491" s="17"/>
    </row>
    <row r="492" spans="2:51" s="834" customFormat="1" x14ac:dyDescent="0.25">
      <c r="B492" s="17"/>
      <c r="F492" s="835"/>
      <c r="G492" s="836"/>
      <c r="H492" s="836"/>
      <c r="I492" s="836"/>
      <c r="J492" s="836"/>
      <c r="K492" s="17"/>
      <c r="L492" s="836"/>
      <c r="M492" s="17"/>
      <c r="N492" s="17"/>
      <c r="S492" s="40"/>
      <c r="AL492" s="909"/>
      <c r="AY492" s="17"/>
    </row>
    <row r="493" spans="2:51" s="834" customFormat="1" x14ac:dyDescent="0.25">
      <c r="B493" s="17"/>
      <c r="F493" s="835"/>
      <c r="G493" s="836"/>
      <c r="H493" s="836"/>
      <c r="I493" s="836"/>
      <c r="J493" s="836"/>
      <c r="K493" s="17"/>
      <c r="L493" s="836"/>
      <c r="M493" s="17"/>
      <c r="N493" s="17"/>
      <c r="S493" s="40"/>
      <c r="AL493" s="909"/>
      <c r="AY493" s="17"/>
    </row>
    <row r="494" spans="2:51" s="834" customFormat="1" x14ac:dyDescent="0.25">
      <c r="B494" s="17"/>
      <c r="F494" s="835"/>
      <c r="G494" s="836"/>
      <c r="H494" s="836"/>
      <c r="I494" s="836"/>
      <c r="J494" s="836"/>
      <c r="K494" s="17"/>
      <c r="L494" s="836"/>
      <c r="M494" s="17"/>
      <c r="N494" s="17"/>
      <c r="S494" s="40"/>
      <c r="AL494" s="909"/>
      <c r="AY494" s="17"/>
    </row>
    <row r="495" spans="2:51" s="834" customFormat="1" x14ac:dyDescent="0.25">
      <c r="B495" s="17"/>
      <c r="F495" s="835"/>
      <c r="G495" s="836"/>
      <c r="H495" s="836"/>
      <c r="I495" s="836"/>
      <c r="J495" s="836"/>
      <c r="K495" s="17"/>
      <c r="L495" s="836"/>
      <c r="M495" s="17"/>
      <c r="N495" s="17"/>
      <c r="S495" s="40"/>
      <c r="AL495" s="909"/>
      <c r="AY495" s="17"/>
    </row>
    <row r="496" spans="2:51" s="834" customFormat="1" x14ac:dyDescent="0.25">
      <c r="B496" s="17"/>
      <c r="F496" s="835"/>
      <c r="G496" s="836"/>
      <c r="H496" s="836"/>
      <c r="I496" s="836"/>
      <c r="J496" s="836"/>
      <c r="K496" s="17"/>
      <c r="L496" s="836"/>
      <c r="M496" s="17"/>
      <c r="N496" s="17"/>
      <c r="S496" s="40"/>
      <c r="AL496" s="909"/>
      <c r="AY496" s="17"/>
    </row>
    <row r="497" spans="2:51" s="834" customFormat="1" x14ac:dyDescent="0.25">
      <c r="B497" s="17"/>
      <c r="F497" s="835"/>
      <c r="G497" s="836"/>
      <c r="H497" s="836"/>
      <c r="I497" s="836"/>
      <c r="J497" s="836"/>
      <c r="K497" s="17"/>
      <c r="L497" s="836"/>
      <c r="M497" s="17"/>
      <c r="N497" s="17"/>
      <c r="S497" s="40"/>
      <c r="AL497" s="909"/>
      <c r="AY497" s="17"/>
    </row>
    <row r="498" spans="2:51" s="834" customFormat="1" x14ac:dyDescent="0.25">
      <c r="B498" s="17"/>
      <c r="F498" s="835"/>
      <c r="G498" s="836"/>
      <c r="H498" s="836"/>
      <c r="I498" s="836"/>
      <c r="J498" s="836"/>
      <c r="K498" s="17"/>
      <c r="L498" s="836"/>
      <c r="M498" s="17"/>
      <c r="N498" s="17"/>
      <c r="S498" s="40"/>
      <c r="AL498" s="909"/>
      <c r="AY498" s="17"/>
    </row>
    <row r="499" spans="2:51" s="834" customFormat="1" x14ac:dyDescent="0.25">
      <c r="B499" s="17"/>
      <c r="F499" s="835"/>
      <c r="G499" s="836"/>
      <c r="H499" s="836"/>
      <c r="I499" s="836"/>
      <c r="J499" s="836"/>
      <c r="K499" s="17"/>
      <c r="L499" s="836"/>
      <c r="M499" s="17"/>
      <c r="N499" s="17"/>
      <c r="S499" s="40"/>
      <c r="AL499" s="909"/>
      <c r="AY499" s="17"/>
    </row>
    <row r="500" spans="2:51" s="834" customFormat="1" x14ac:dyDescent="0.25">
      <c r="B500" s="17"/>
      <c r="F500" s="835"/>
      <c r="G500" s="836"/>
      <c r="H500" s="836"/>
      <c r="I500" s="836"/>
      <c r="J500" s="836"/>
      <c r="K500" s="17"/>
      <c r="L500" s="836"/>
      <c r="M500" s="17"/>
      <c r="N500" s="17"/>
      <c r="S500" s="40"/>
      <c r="AL500" s="909"/>
      <c r="AY500" s="17"/>
    </row>
    <row r="501" spans="2:51" s="834" customFormat="1" x14ac:dyDescent="0.25">
      <c r="B501" s="17"/>
      <c r="F501" s="835"/>
      <c r="G501" s="836"/>
      <c r="H501" s="836"/>
      <c r="I501" s="836"/>
      <c r="J501" s="836"/>
      <c r="K501" s="17"/>
      <c r="L501" s="836"/>
      <c r="M501" s="17"/>
      <c r="N501" s="17"/>
      <c r="S501" s="40"/>
      <c r="AL501" s="909"/>
      <c r="AY501" s="17"/>
    </row>
    <row r="502" spans="2:51" s="834" customFormat="1" x14ac:dyDescent="0.25">
      <c r="B502" s="17"/>
      <c r="F502" s="835"/>
      <c r="G502" s="836"/>
      <c r="H502" s="836"/>
      <c r="I502" s="836"/>
      <c r="J502" s="836"/>
      <c r="K502" s="17"/>
      <c r="L502" s="836"/>
      <c r="M502" s="17"/>
      <c r="N502" s="17"/>
      <c r="S502" s="40"/>
      <c r="AL502" s="909"/>
      <c r="AY502" s="17"/>
    </row>
    <row r="503" spans="2:51" s="834" customFormat="1" x14ac:dyDescent="0.25">
      <c r="B503" s="17"/>
      <c r="F503" s="835"/>
      <c r="G503" s="836"/>
      <c r="H503" s="836"/>
      <c r="I503" s="836"/>
      <c r="J503" s="836"/>
      <c r="K503" s="17"/>
      <c r="L503" s="836"/>
      <c r="M503" s="17"/>
      <c r="N503" s="17"/>
      <c r="S503" s="40"/>
      <c r="AL503" s="909"/>
      <c r="AY503" s="17"/>
    </row>
    <row r="504" spans="2:51" s="834" customFormat="1" x14ac:dyDescent="0.25">
      <c r="B504" s="17"/>
      <c r="F504" s="835"/>
      <c r="G504" s="836"/>
      <c r="H504" s="836"/>
      <c r="I504" s="836"/>
      <c r="J504" s="836"/>
      <c r="K504" s="17"/>
      <c r="L504" s="836"/>
      <c r="M504" s="17"/>
      <c r="N504" s="17"/>
      <c r="S504" s="40"/>
      <c r="AL504" s="909"/>
      <c r="AY504" s="17"/>
    </row>
    <row r="505" spans="2:51" s="834" customFormat="1" x14ac:dyDescent="0.25">
      <c r="B505" s="17"/>
      <c r="F505" s="835"/>
      <c r="G505" s="836"/>
      <c r="H505" s="836"/>
      <c r="I505" s="836"/>
      <c r="J505" s="836"/>
      <c r="K505" s="17"/>
      <c r="L505" s="836"/>
      <c r="M505" s="17"/>
      <c r="N505" s="17"/>
      <c r="S505" s="40"/>
      <c r="AL505" s="909"/>
      <c r="AY505" s="17"/>
    </row>
    <row r="506" spans="2:51" s="834" customFormat="1" x14ac:dyDescent="0.25">
      <c r="B506" s="17"/>
      <c r="F506" s="835"/>
      <c r="G506" s="836"/>
      <c r="H506" s="836"/>
      <c r="I506" s="836"/>
      <c r="J506" s="836"/>
      <c r="K506" s="17"/>
      <c r="L506" s="836"/>
      <c r="M506" s="17"/>
      <c r="N506" s="17"/>
      <c r="S506" s="40"/>
      <c r="AL506" s="909"/>
      <c r="AY506" s="17"/>
    </row>
    <row r="507" spans="2:51" s="834" customFormat="1" x14ac:dyDescent="0.25">
      <c r="B507" s="17"/>
      <c r="F507" s="835"/>
      <c r="G507" s="836"/>
      <c r="H507" s="836"/>
      <c r="I507" s="836"/>
      <c r="J507" s="836"/>
      <c r="K507" s="17"/>
      <c r="L507" s="836"/>
      <c r="M507" s="17"/>
      <c r="N507" s="17"/>
      <c r="S507" s="40"/>
      <c r="AL507" s="909"/>
      <c r="AY507" s="17"/>
    </row>
    <row r="508" spans="2:51" s="834" customFormat="1" x14ac:dyDescent="0.25">
      <c r="B508" s="17"/>
      <c r="F508" s="835"/>
      <c r="G508" s="836"/>
      <c r="H508" s="836"/>
      <c r="I508" s="836"/>
      <c r="J508" s="836"/>
      <c r="K508" s="17"/>
      <c r="L508" s="836"/>
      <c r="M508" s="17"/>
      <c r="N508" s="17"/>
      <c r="S508" s="40"/>
      <c r="AL508" s="909"/>
      <c r="AY508" s="17"/>
    </row>
    <row r="509" spans="2:51" s="834" customFormat="1" x14ac:dyDescent="0.25">
      <c r="B509" s="17"/>
      <c r="F509" s="835"/>
      <c r="G509" s="836"/>
      <c r="H509" s="836"/>
      <c r="I509" s="836"/>
      <c r="J509" s="836"/>
      <c r="K509" s="17"/>
      <c r="L509" s="836"/>
      <c r="M509" s="17"/>
      <c r="N509" s="17"/>
      <c r="S509" s="40"/>
      <c r="AL509" s="909"/>
      <c r="AY509" s="17"/>
    </row>
    <row r="510" spans="2:51" s="834" customFormat="1" x14ac:dyDescent="0.25">
      <c r="B510" s="17"/>
      <c r="F510" s="835"/>
      <c r="G510" s="836"/>
      <c r="H510" s="836"/>
      <c r="I510" s="836"/>
      <c r="J510" s="836"/>
      <c r="K510" s="17"/>
      <c r="L510" s="836"/>
      <c r="M510" s="17"/>
      <c r="N510" s="17"/>
      <c r="S510" s="40"/>
      <c r="AL510" s="909"/>
      <c r="AY510" s="17"/>
    </row>
    <row r="511" spans="2:51" s="834" customFormat="1" x14ac:dyDescent="0.25">
      <c r="B511" s="17"/>
      <c r="F511" s="835"/>
      <c r="G511" s="836"/>
      <c r="H511" s="836"/>
      <c r="I511" s="836"/>
      <c r="J511" s="836"/>
      <c r="K511" s="17"/>
      <c r="L511" s="836"/>
      <c r="M511" s="17"/>
      <c r="N511" s="17"/>
      <c r="S511" s="40"/>
      <c r="AL511" s="909"/>
      <c r="AY511" s="17"/>
    </row>
    <row r="512" spans="2:51" s="834" customFormat="1" x14ac:dyDescent="0.25">
      <c r="B512" s="17"/>
      <c r="F512" s="835"/>
      <c r="G512" s="836"/>
      <c r="H512" s="836"/>
      <c r="I512" s="836"/>
      <c r="J512" s="836"/>
      <c r="K512" s="17"/>
      <c r="L512" s="836"/>
      <c r="M512" s="17"/>
      <c r="N512" s="17"/>
      <c r="S512" s="40"/>
      <c r="AL512" s="909"/>
      <c r="AY512" s="17"/>
    </row>
    <row r="513" spans="2:51" s="834" customFormat="1" x14ac:dyDescent="0.25">
      <c r="B513" s="17"/>
      <c r="F513" s="835"/>
      <c r="G513" s="836"/>
      <c r="H513" s="836"/>
      <c r="I513" s="836"/>
      <c r="J513" s="836"/>
      <c r="K513" s="17"/>
      <c r="L513" s="836"/>
      <c r="M513" s="17"/>
      <c r="N513" s="17"/>
      <c r="S513" s="40"/>
      <c r="AL513" s="909"/>
      <c r="AY513" s="17"/>
    </row>
    <row r="514" spans="2:51" s="834" customFormat="1" x14ac:dyDescent="0.25">
      <c r="B514" s="17"/>
      <c r="F514" s="835"/>
      <c r="G514" s="836"/>
      <c r="H514" s="836"/>
      <c r="I514" s="836"/>
      <c r="J514" s="836"/>
      <c r="K514" s="17"/>
      <c r="L514" s="836"/>
      <c r="M514" s="17"/>
      <c r="N514" s="17"/>
      <c r="S514" s="40"/>
      <c r="AL514" s="909"/>
      <c r="AY514" s="17"/>
    </row>
    <row r="515" spans="2:51" s="834" customFormat="1" x14ac:dyDescent="0.25">
      <c r="B515" s="17"/>
      <c r="F515" s="835"/>
      <c r="G515" s="836"/>
      <c r="H515" s="836"/>
      <c r="I515" s="836"/>
      <c r="J515" s="836"/>
      <c r="K515" s="17"/>
      <c r="L515" s="836"/>
      <c r="M515" s="17"/>
      <c r="N515" s="17"/>
      <c r="S515" s="40"/>
      <c r="AL515" s="909"/>
      <c r="AY515" s="17"/>
    </row>
    <row r="516" spans="2:51" s="834" customFormat="1" x14ac:dyDescent="0.25">
      <c r="B516" s="17"/>
      <c r="F516" s="835"/>
      <c r="G516" s="836"/>
      <c r="H516" s="836"/>
      <c r="I516" s="836"/>
      <c r="J516" s="836"/>
      <c r="K516" s="17"/>
      <c r="L516" s="836"/>
      <c r="M516" s="17"/>
      <c r="N516" s="17"/>
      <c r="S516" s="40"/>
      <c r="AL516" s="909"/>
      <c r="AY516" s="17"/>
    </row>
    <row r="517" spans="2:51" s="834" customFormat="1" x14ac:dyDescent="0.25">
      <c r="B517" s="17"/>
      <c r="F517" s="835"/>
      <c r="G517" s="836"/>
      <c r="H517" s="836"/>
      <c r="I517" s="836"/>
      <c r="J517" s="836"/>
      <c r="K517" s="17"/>
      <c r="L517" s="836"/>
      <c r="M517" s="17"/>
      <c r="N517" s="17"/>
      <c r="S517" s="40"/>
      <c r="AL517" s="909"/>
      <c r="AY517" s="17"/>
    </row>
    <row r="518" spans="2:51" s="834" customFormat="1" x14ac:dyDescent="0.25">
      <c r="B518" s="17"/>
      <c r="F518" s="835"/>
      <c r="G518" s="836"/>
      <c r="H518" s="836"/>
      <c r="I518" s="836"/>
      <c r="J518" s="836"/>
      <c r="K518" s="17"/>
      <c r="L518" s="836"/>
      <c r="M518" s="17"/>
      <c r="N518" s="17"/>
      <c r="S518" s="40"/>
      <c r="AL518" s="909"/>
      <c r="AY518" s="17"/>
    </row>
    <row r="519" spans="2:51" s="834" customFormat="1" x14ac:dyDescent="0.25">
      <c r="B519" s="17"/>
      <c r="F519" s="835"/>
      <c r="G519" s="836"/>
      <c r="H519" s="836"/>
      <c r="I519" s="836"/>
      <c r="J519" s="836"/>
      <c r="K519" s="17"/>
      <c r="L519" s="836"/>
      <c r="M519" s="17"/>
      <c r="N519" s="17"/>
      <c r="S519" s="40"/>
      <c r="AL519" s="909"/>
      <c r="AY519" s="17"/>
    </row>
    <row r="520" spans="2:51" s="834" customFormat="1" x14ac:dyDescent="0.25">
      <c r="B520" s="17"/>
      <c r="F520" s="835"/>
      <c r="G520" s="836"/>
      <c r="H520" s="836"/>
      <c r="I520" s="836"/>
      <c r="J520" s="836"/>
      <c r="K520" s="17"/>
      <c r="L520" s="836"/>
      <c r="M520" s="17"/>
      <c r="N520" s="17"/>
      <c r="S520" s="40"/>
      <c r="AL520" s="909"/>
      <c r="AY520" s="17"/>
    </row>
    <row r="521" spans="2:51" s="834" customFormat="1" x14ac:dyDescent="0.25">
      <c r="B521" s="17"/>
      <c r="F521" s="835"/>
      <c r="G521" s="836"/>
      <c r="H521" s="836"/>
      <c r="I521" s="836"/>
      <c r="J521" s="836"/>
      <c r="K521" s="17"/>
      <c r="L521" s="836"/>
      <c r="M521" s="17"/>
      <c r="N521" s="17"/>
      <c r="S521" s="40"/>
      <c r="AL521" s="909"/>
      <c r="AY521" s="17"/>
    </row>
    <row r="522" spans="2:51" s="834" customFormat="1" x14ac:dyDescent="0.25">
      <c r="B522" s="17"/>
      <c r="F522" s="835"/>
      <c r="G522" s="836"/>
      <c r="H522" s="836"/>
      <c r="I522" s="836"/>
      <c r="J522" s="836"/>
      <c r="K522" s="17"/>
      <c r="L522" s="836"/>
      <c r="M522" s="17"/>
      <c r="N522" s="17"/>
      <c r="S522" s="40"/>
      <c r="AL522" s="909"/>
      <c r="AY522" s="17"/>
    </row>
    <row r="523" spans="2:51" s="834" customFormat="1" x14ac:dyDescent="0.25">
      <c r="B523" s="17"/>
      <c r="F523" s="835"/>
      <c r="G523" s="836"/>
      <c r="H523" s="836"/>
      <c r="I523" s="836"/>
      <c r="J523" s="836"/>
      <c r="K523" s="17"/>
      <c r="L523" s="836"/>
      <c r="M523" s="17"/>
      <c r="N523" s="17"/>
      <c r="S523" s="40"/>
      <c r="AL523" s="909"/>
      <c r="AY523" s="17"/>
    </row>
    <row r="524" spans="2:51" s="834" customFormat="1" x14ac:dyDescent="0.25">
      <c r="B524" s="17"/>
      <c r="F524" s="835"/>
      <c r="G524" s="836"/>
      <c r="H524" s="836"/>
      <c r="I524" s="836"/>
      <c r="J524" s="836"/>
      <c r="K524" s="17"/>
      <c r="L524" s="836"/>
      <c r="M524" s="17"/>
      <c r="N524" s="17"/>
      <c r="S524" s="40"/>
      <c r="AL524" s="909"/>
      <c r="AY524" s="17"/>
    </row>
    <row r="525" spans="2:51" s="834" customFormat="1" x14ac:dyDescent="0.25">
      <c r="B525" s="17"/>
      <c r="F525" s="835"/>
      <c r="G525" s="836"/>
      <c r="H525" s="836"/>
      <c r="I525" s="836"/>
      <c r="J525" s="836"/>
      <c r="K525" s="17"/>
      <c r="L525" s="836"/>
      <c r="M525" s="17"/>
      <c r="N525" s="17"/>
      <c r="S525" s="40"/>
      <c r="AL525" s="909"/>
      <c r="AY525" s="17"/>
    </row>
    <row r="526" spans="2:51" s="834" customFormat="1" x14ac:dyDescent="0.25">
      <c r="B526" s="17"/>
      <c r="F526" s="835"/>
      <c r="G526" s="836"/>
      <c r="H526" s="836"/>
      <c r="I526" s="836"/>
      <c r="J526" s="836"/>
      <c r="K526" s="17"/>
      <c r="L526" s="836"/>
      <c r="M526" s="17"/>
      <c r="N526" s="17"/>
      <c r="S526" s="40"/>
      <c r="AL526" s="909"/>
      <c r="AY526" s="17"/>
    </row>
    <row r="527" spans="2:51" s="834" customFormat="1" x14ac:dyDescent="0.25">
      <c r="B527" s="17"/>
      <c r="F527" s="835"/>
      <c r="G527" s="836"/>
      <c r="H527" s="836"/>
      <c r="I527" s="836"/>
      <c r="J527" s="836"/>
      <c r="K527" s="17"/>
      <c r="L527" s="836"/>
      <c r="M527" s="17"/>
      <c r="N527" s="17"/>
      <c r="S527" s="40"/>
      <c r="AL527" s="909"/>
      <c r="AY527" s="17"/>
    </row>
    <row r="528" spans="2:51" s="834" customFormat="1" x14ac:dyDescent="0.25">
      <c r="B528" s="17"/>
      <c r="F528" s="835"/>
      <c r="G528" s="836"/>
      <c r="H528" s="836"/>
      <c r="I528" s="836"/>
      <c r="J528" s="836"/>
      <c r="K528" s="17"/>
      <c r="L528" s="836"/>
      <c r="M528" s="17"/>
      <c r="N528" s="17"/>
      <c r="S528" s="40"/>
      <c r="AL528" s="909"/>
      <c r="AY528" s="17"/>
    </row>
    <row r="529" spans="2:51" s="834" customFormat="1" x14ac:dyDescent="0.25">
      <c r="B529" s="17"/>
      <c r="F529" s="835"/>
      <c r="G529" s="836"/>
      <c r="H529" s="836"/>
      <c r="I529" s="836"/>
      <c r="J529" s="836"/>
      <c r="K529" s="17"/>
      <c r="L529" s="836"/>
      <c r="M529" s="17"/>
      <c r="N529" s="17"/>
      <c r="S529" s="40"/>
      <c r="AL529" s="909"/>
      <c r="AY529" s="17"/>
    </row>
    <row r="530" spans="2:51" s="834" customFormat="1" x14ac:dyDescent="0.25">
      <c r="B530" s="17"/>
      <c r="F530" s="835"/>
      <c r="G530" s="836"/>
      <c r="H530" s="836"/>
      <c r="I530" s="836"/>
      <c r="J530" s="836"/>
      <c r="K530" s="17"/>
      <c r="L530" s="836"/>
      <c r="M530" s="17"/>
      <c r="N530" s="17"/>
      <c r="S530" s="40"/>
      <c r="AL530" s="909"/>
      <c r="AY530" s="17"/>
    </row>
    <row r="531" spans="2:51" s="834" customFormat="1" x14ac:dyDescent="0.25">
      <c r="B531" s="17"/>
      <c r="F531" s="835"/>
      <c r="G531" s="836"/>
      <c r="H531" s="836"/>
      <c r="I531" s="836"/>
      <c r="J531" s="836"/>
      <c r="K531" s="17"/>
      <c r="L531" s="836"/>
      <c r="M531" s="17"/>
      <c r="N531" s="17"/>
      <c r="S531" s="40"/>
      <c r="AL531" s="909"/>
      <c r="AY531" s="17"/>
    </row>
    <row r="532" spans="2:51" s="834" customFormat="1" x14ac:dyDescent="0.25">
      <c r="B532" s="17"/>
      <c r="F532" s="835"/>
      <c r="G532" s="836"/>
      <c r="H532" s="836"/>
      <c r="I532" s="836"/>
      <c r="J532" s="836"/>
      <c r="K532" s="17"/>
      <c r="L532" s="836"/>
      <c r="M532" s="17"/>
      <c r="N532" s="17"/>
      <c r="S532" s="40"/>
      <c r="AL532" s="909"/>
      <c r="AY532" s="17"/>
    </row>
    <row r="533" spans="2:51" s="834" customFormat="1" x14ac:dyDescent="0.25">
      <c r="B533" s="17"/>
      <c r="F533" s="835"/>
      <c r="G533" s="836"/>
      <c r="H533" s="836"/>
      <c r="I533" s="836"/>
      <c r="J533" s="836"/>
      <c r="K533" s="17"/>
      <c r="L533" s="836"/>
      <c r="M533" s="17"/>
      <c r="N533" s="17"/>
      <c r="S533" s="40"/>
      <c r="AL533" s="909"/>
      <c r="AY533" s="17"/>
    </row>
    <row r="534" spans="2:51" s="834" customFormat="1" x14ac:dyDescent="0.25">
      <c r="B534" s="17"/>
      <c r="F534" s="835"/>
      <c r="G534" s="836"/>
      <c r="H534" s="836"/>
      <c r="I534" s="836"/>
      <c r="J534" s="836"/>
      <c r="K534" s="17"/>
      <c r="L534" s="836"/>
      <c r="M534" s="17"/>
      <c r="N534" s="17"/>
      <c r="S534" s="40"/>
      <c r="AL534" s="909"/>
      <c r="AY534" s="17"/>
    </row>
    <row r="535" spans="2:51" s="834" customFormat="1" x14ac:dyDescent="0.25">
      <c r="B535" s="17"/>
      <c r="F535" s="835"/>
      <c r="G535" s="836"/>
      <c r="H535" s="836"/>
      <c r="I535" s="836"/>
      <c r="J535" s="836"/>
      <c r="K535" s="17"/>
      <c r="L535" s="836"/>
      <c r="M535" s="17"/>
      <c r="N535" s="17"/>
      <c r="S535" s="40"/>
      <c r="AL535" s="909"/>
      <c r="AY535" s="17"/>
    </row>
    <row r="536" spans="2:51" s="834" customFormat="1" x14ac:dyDescent="0.25">
      <c r="B536" s="17"/>
      <c r="F536" s="835"/>
      <c r="G536" s="836"/>
      <c r="H536" s="836"/>
      <c r="I536" s="836"/>
      <c r="J536" s="836"/>
      <c r="K536" s="17"/>
      <c r="L536" s="836"/>
      <c r="M536" s="17"/>
      <c r="N536" s="17"/>
      <c r="S536" s="40"/>
      <c r="AL536" s="909"/>
      <c r="AY536" s="17"/>
    </row>
    <row r="537" spans="2:51" s="834" customFormat="1" x14ac:dyDescent="0.25">
      <c r="B537" s="17"/>
      <c r="F537" s="835"/>
      <c r="G537" s="836"/>
      <c r="H537" s="836"/>
      <c r="I537" s="836"/>
      <c r="J537" s="836"/>
      <c r="K537" s="17"/>
      <c r="L537" s="836"/>
      <c r="M537" s="17"/>
      <c r="N537" s="17"/>
      <c r="S537" s="40"/>
      <c r="AL537" s="909"/>
      <c r="AY537" s="17"/>
    </row>
    <row r="538" spans="2:51" s="834" customFormat="1" x14ac:dyDescent="0.25">
      <c r="B538" s="17"/>
      <c r="F538" s="835"/>
      <c r="G538" s="836"/>
      <c r="H538" s="836"/>
      <c r="I538" s="836"/>
      <c r="J538" s="836"/>
      <c r="K538" s="17"/>
      <c r="L538" s="836"/>
      <c r="M538" s="17"/>
      <c r="N538" s="17"/>
      <c r="S538" s="40"/>
      <c r="AL538" s="909"/>
      <c r="AY538" s="17"/>
    </row>
    <row r="539" spans="2:51" s="834" customFormat="1" x14ac:dyDescent="0.25">
      <c r="B539" s="17"/>
      <c r="F539" s="835"/>
      <c r="G539" s="836"/>
      <c r="H539" s="836"/>
      <c r="I539" s="836"/>
      <c r="J539" s="836"/>
      <c r="K539" s="17"/>
      <c r="L539" s="836"/>
      <c r="M539" s="17"/>
      <c r="N539" s="17"/>
      <c r="S539" s="40"/>
      <c r="AL539" s="909"/>
      <c r="AY539" s="17"/>
    </row>
    <row r="540" spans="2:51" s="834" customFormat="1" x14ac:dyDescent="0.25">
      <c r="B540" s="17"/>
      <c r="F540" s="835"/>
      <c r="G540" s="836"/>
      <c r="H540" s="836"/>
      <c r="I540" s="836"/>
      <c r="J540" s="836"/>
      <c r="K540" s="17"/>
      <c r="L540" s="836"/>
      <c r="M540" s="17"/>
      <c r="N540" s="17"/>
      <c r="S540" s="40"/>
      <c r="AL540" s="909"/>
      <c r="AY540" s="17"/>
    </row>
    <row r="541" spans="2:51" s="834" customFormat="1" x14ac:dyDescent="0.25">
      <c r="B541" s="17"/>
      <c r="F541" s="835"/>
      <c r="G541" s="836"/>
      <c r="H541" s="836"/>
      <c r="I541" s="836"/>
      <c r="J541" s="836"/>
      <c r="K541" s="17"/>
      <c r="L541" s="836"/>
      <c r="M541" s="17"/>
      <c r="N541" s="17"/>
      <c r="S541" s="40"/>
      <c r="AL541" s="909"/>
      <c r="AY541" s="17"/>
    </row>
    <row r="542" spans="2:51" s="834" customFormat="1" x14ac:dyDescent="0.25">
      <c r="B542" s="17"/>
      <c r="F542" s="835"/>
      <c r="G542" s="836"/>
      <c r="H542" s="836"/>
      <c r="I542" s="836"/>
      <c r="J542" s="836"/>
      <c r="K542" s="17"/>
      <c r="L542" s="836"/>
      <c r="M542" s="17"/>
      <c r="N542" s="17"/>
      <c r="S542" s="40"/>
      <c r="AL542" s="909"/>
      <c r="AY542" s="17"/>
    </row>
    <row r="543" spans="2:51" s="834" customFormat="1" x14ac:dyDescent="0.25">
      <c r="B543" s="17"/>
      <c r="F543" s="835"/>
      <c r="G543" s="836"/>
      <c r="H543" s="836"/>
      <c r="I543" s="836"/>
      <c r="J543" s="836"/>
      <c r="K543" s="17"/>
      <c r="L543" s="836"/>
      <c r="M543" s="17"/>
      <c r="N543" s="17"/>
      <c r="S543" s="40"/>
      <c r="AL543" s="909"/>
      <c r="AY543" s="17"/>
    </row>
    <row r="544" spans="2:51" s="834" customFormat="1" x14ac:dyDescent="0.25">
      <c r="B544" s="17"/>
      <c r="F544" s="835"/>
      <c r="G544" s="836"/>
      <c r="H544" s="836"/>
      <c r="I544" s="836"/>
      <c r="J544" s="836"/>
      <c r="K544" s="17"/>
      <c r="L544" s="836"/>
      <c r="M544" s="17"/>
      <c r="N544" s="17"/>
      <c r="S544" s="40"/>
      <c r="AL544" s="909"/>
      <c r="AY544" s="17"/>
    </row>
    <row r="545" spans="2:51" s="834" customFormat="1" x14ac:dyDescent="0.25">
      <c r="B545" s="17"/>
      <c r="F545" s="835"/>
      <c r="G545" s="836"/>
      <c r="H545" s="836"/>
      <c r="I545" s="836"/>
      <c r="J545" s="836"/>
      <c r="K545" s="17"/>
      <c r="L545" s="836"/>
      <c r="M545" s="17"/>
      <c r="N545" s="17"/>
      <c r="S545" s="40"/>
      <c r="AL545" s="909"/>
      <c r="AY545" s="17"/>
    </row>
    <row r="546" spans="2:51" s="834" customFormat="1" x14ac:dyDescent="0.25">
      <c r="B546" s="17"/>
      <c r="F546" s="835"/>
      <c r="G546" s="836"/>
      <c r="H546" s="836"/>
      <c r="I546" s="836"/>
      <c r="J546" s="836"/>
      <c r="K546" s="17"/>
      <c r="L546" s="836"/>
      <c r="M546" s="17"/>
      <c r="N546" s="17"/>
      <c r="S546" s="40"/>
      <c r="AL546" s="909"/>
      <c r="AY546" s="17"/>
    </row>
    <row r="547" spans="2:51" s="834" customFormat="1" x14ac:dyDescent="0.25">
      <c r="B547" s="17"/>
      <c r="F547" s="835"/>
      <c r="G547" s="836"/>
      <c r="H547" s="836"/>
      <c r="I547" s="836"/>
      <c r="J547" s="836"/>
      <c r="K547" s="17"/>
      <c r="L547" s="836"/>
      <c r="M547" s="17"/>
      <c r="N547" s="17"/>
      <c r="S547" s="40"/>
      <c r="AL547" s="909"/>
      <c r="AY547" s="17"/>
    </row>
    <row r="548" spans="2:51" s="834" customFormat="1" x14ac:dyDescent="0.25">
      <c r="B548" s="17"/>
      <c r="F548" s="835"/>
      <c r="G548" s="836"/>
      <c r="H548" s="836"/>
      <c r="I548" s="836"/>
      <c r="J548" s="836"/>
      <c r="K548" s="17"/>
      <c r="L548" s="836"/>
      <c r="M548" s="17"/>
      <c r="N548" s="17"/>
      <c r="S548" s="40"/>
      <c r="AL548" s="909"/>
      <c r="AY548" s="17"/>
    </row>
    <row r="549" spans="2:51" s="834" customFormat="1" x14ac:dyDescent="0.25">
      <c r="B549" s="17"/>
      <c r="F549" s="835"/>
      <c r="G549" s="836"/>
      <c r="H549" s="836"/>
      <c r="I549" s="836"/>
      <c r="J549" s="836"/>
      <c r="K549" s="17"/>
      <c r="L549" s="836"/>
      <c r="M549" s="17"/>
      <c r="N549" s="17"/>
      <c r="S549" s="40"/>
      <c r="AL549" s="909"/>
      <c r="AY549" s="17"/>
    </row>
    <row r="550" spans="2:51" s="834" customFormat="1" x14ac:dyDescent="0.25">
      <c r="B550" s="17"/>
      <c r="F550" s="835"/>
      <c r="G550" s="836"/>
      <c r="H550" s="836"/>
      <c r="I550" s="836"/>
      <c r="J550" s="836"/>
      <c r="K550" s="17"/>
      <c r="L550" s="836"/>
      <c r="M550" s="17"/>
      <c r="N550" s="17"/>
      <c r="S550" s="40"/>
      <c r="AL550" s="909"/>
      <c r="AY550" s="17"/>
    </row>
    <row r="551" spans="2:51" s="834" customFormat="1" x14ac:dyDescent="0.25">
      <c r="B551" s="17"/>
      <c r="F551" s="835"/>
      <c r="G551" s="836"/>
      <c r="H551" s="836"/>
      <c r="I551" s="836"/>
      <c r="J551" s="836"/>
      <c r="K551" s="17"/>
      <c r="L551" s="836"/>
      <c r="M551" s="17"/>
      <c r="N551" s="17"/>
      <c r="S551" s="40"/>
      <c r="AL551" s="909"/>
      <c r="AY551" s="17"/>
    </row>
    <row r="552" spans="2:51" s="834" customFormat="1" x14ac:dyDescent="0.25">
      <c r="B552" s="17"/>
      <c r="F552" s="835"/>
      <c r="G552" s="836"/>
      <c r="H552" s="836"/>
      <c r="I552" s="836"/>
      <c r="J552" s="836"/>
      <c r="K552" s="17"/>
      <c r="L552" s="836"/>
      <c r="M552" s="17"/>
      <c r="N552" s="17"/>
      <c r="S552" s="40"/>
      <c r="AL552" s="909"/>
      <c r="AY552" s="17"/>
    </row>
    <row r="553" spans="2:51" s="834" customFormat="1" x14ac:dyDescent="0.25">
      <c r="B553" s="17"/>
      <c r="F553" s="835"/>
      <c r="G553" s="836"/>
      <c r="H553" s="836"/>
      <c r="I553" s="836"/>
      <c r="J553" s="836"/>
      <c r="K553" s="17"/>
      <c r="L553" s="836"/>
      <c r="M553" s="17"/>
      <c r="N553" s="17"/>
      <c r="S553" s="40"/>
      <c r="AL553" s="909"/>
      <c r="AY553" s="17"/>
    </row>
    <row r="554" spans="2:51" s="834" customFormat="1" x14ac:dyDescent="0.25">
      <c r="B554" s="17"/>
      <c r="F554" s="835"/>
      <c r="G554" s="836"/>
      <c r="H554" s="836"/>
      <c r="I554" s="836"/>
      <c r="J554" s="836"/>
      <c r="K554" s="17"/>
      <c r="L554" s="836"/>
      <c r="M554" s="17"/>
      <c r="N554" s="17"/>
      <c r="S554" s="40"/>
      <c r="AL554" s="909"/>
      <c r="AY554" s="17"/>
    </row>
    <row r="555" spans="2:51" s="834" customFormat="1" x14ac:dyDescent="0.25">
      <c r="B555" s="17"/>
      <c r="F555" s="835"/>
      <c r="G555" s="836"/>
      <c r="H555" s="836"/>
      <c r="I555" s="836"/>
      <c r="J555" s="836"/>
      <c r="K555" s="17"/>
      <c r="L555" s="836"/>
      <c r="M555" s="17"/>
      <c r="N555" s="17"/>
      <c r="S555" s="40"/>
      <c r="AL555" s="909"/>
      <c r="AY555" s="17"/>
    </row>
    <row r="556" spans="2:51" s="834" customFormat="1" x14ac:dyDescent="0.25">
      <c r="B556" s="17"/>
      <c r="F556" s="835"/>
      <c r="G556" s="836"/>
      <c r="H556" s="836"/>
      <c r="I556" s="836"/>
      <c r="J556" s="836"/>
      <c r="K556" s="17"/>
      <c r="L556" s="836"/>
      <c r="M556" s="17"/>
      <c r="N556" s="17"/>
      <c r="S556" s="40"/>
      <c r="AL556" s="909"/>
      <c r="AY556" s="17"/>
    </row>
    <row r="557" spans="2:51" s="834" customFormat="1" x14ac:dyDescent="0.25">
      <c r="B557" s="17"/>
      <c r="F557" s="835"/>
      <c r="G557" s="836"/>
      <c r="H557" s="836"/>
      <c r="I557" s="836"/>
      <c r="J557" s="836"/>
      <c r="K557" s="17"/>
      <c r="L557" s="836"/>
      <c r="M557" s="17"/>
      <c r="N557" s="17"/>
      <c r="S557" s="40"/>
      <c r="AL557" s="909"/>
      <c r="AY557" s="17"/>
    </row>
    <row r="558" spans="2:51" s="834" customFormat="1" x14ac:dyDescent="0.25">
      <c r="B558" s="17"/>
      <c r="F558" s="835"/>
      <c r="G558" s="836"/>
      <c r="H558" s="836"/>
      <c r="I558" s="836"/>
      <c r="J558" s="836"/>
      <c r="K558" s="17"/>
      <c r="L558" s="836"/>
      <c r="M558" s="17"/>
      <c r="N558" s="17"/>
      <c r="S558" s="40"/>
      <c r="AL558" s="909"/>
      <c r="AY558" s="17"/>
    </row>
    <row r="559" spans="2:51" s="834" customFormat="1" x14ac:dyDescent="0.25">
      <c r="B559" s="17"/>
      <c r="F559" s="835"/>
      <c r="G559" s="836"/>
      <c r="H559" s="836"/>
      <c r="I559" s="836"/>
      <c r="J559" s="836"/>
      <c r="K559" s="17"/>
      <c r="L559" s="836"/>
      <c r="M559" s="17"/>
      <c r="N559" s="17"/>
      <c r="S559" s="40"/>
      <c r="AL559" s="909"/>
      <c r="AY559" s="17"/>
    </row>
    <row r="560" spans="2:51" s="834" customFormat="1" x14ac:dyDescent="0.25">
      <c r="B560" s="17"/>
      <c r="F560" s="835"/>
      <c r="G560" s="836"/>
      <c r="H560" s="836"/>
      <c r="I560" s="836"/>
      <c r="J560" s="836"/>
      <c r="K560" s="17"/>
      <c r="L560" s="836"/>
      <c r="M560" s="17"/>
      <c r="N560" s="17"/>
      <c r="S560" s="40"/>
      <c r="AL560" s="909"/>
      <c r="AY560" s="17"/>
    </row>
    <row r="561" spans="2:51" s="834" customFormat="1" x14ac:dyDescent="0.25">
      <c r="B561" s="17"/>
      <c r="F561" s="835"/>
      <c r="G561" s="836"/>
      <c r="H561" s="836"/>
      <c r="I561" s="836"/>
      <c r="J561" s="836"/>
      <c r="K561" s="17"/>
      <c r="L561" s="836"/>
      <c r="M561" s="17"/>
      <c r="N561" s="17"/>
      <c r="S561" s="40"/>
      <c r="AL561" s="909"/>
      <c r="AY561" s="17"/>
    </row>
    <row r="562" spans="2:51" s="834" customFormat="1" x14ac:dyDescent="0.25">
      <c r="B562" s="17"/>
      <c r="F562" s="835"/>
      <c r="G562" s="836"/>
      <c r="H562" s="836"/>
      <c r="I562" s="836"/>
      <c r="J562" s="836"/>
      <c r="K562" s="17"/>
      <c r="L562" s="836"/>
      <c r="M562" s="17"/>
      <c r="N562" s="17"/>
      <c r="S562" s="40"/>
      <c r="AL562" s="909"/>
      <c r="AY562" s="17"/>
    </row>
    <row r="563" spans="2:51" s="834" customFormat="1" x14ac:dyDescent="0.25">
      <c r="B563" s="17"/>
      <c r="F563" s="835"/>
      <c r="G563" s="836"/>
      <c r="H563" s="836"/>
      <c r="I563" s="836"/>
      <c r="J563" s="836"/>
      <c r="K563" s="17"/>
      <c r="L563" s="836"/>
      <c r="M563" s="17"/>
      <c r="N563" s="17"/>
      <c r="S563" s="40"/>
      <c r="AL563" s="909"/>
      <c r="AY563" s="17"/>
    </row>
    <row r="564" spans="2:51" s="834" customFormat="1" x14ac:dyDescent="0.25">
      <c r="B564" s="17"/>
      <c r="F564" s="835"/>
      <c r="G564" s="836"/>
      <c r="H564" s="836"/>
      <c r="I564" s="836"/>
      <c r="J564" s="836"/>
      <c r="K564" s="17"/>
      <c r="L564" s="836"/>
      <c r="M564" s="17"/>
      <c r="N564" s="17"/>
      <c r="S564" s="40"/>
      <c r="AL564" s="909"/>
      <c r="AY564" s="17"/>
    </row>
    <row r="565" spans="2:51" s="834" customFormat="1" x14ac:dyDescent="0.25">
      <c r="B565" s="17"/>
      <c r="F565" s="835"/>
      <c r="G565" s="836"/>
      <c r="H565" s="836"/>
      <c r="I565" s="836"/>
      <c r="J565" s="836"/>
      <c r="K565" s="17"/>
      <c r="L565" s="836"/>
      <c r="M565" s="17"/>
      <c r="N565" s="17"/>
      <c r="S565" s="40"/>
      <c r="AL565" s="909"/>
      <c r="AY565" s="17"/>
    </row>
    <row r="566" spans="2:51" s="834" customFormat="1" x14ac:dyDescent="0.25">
      <c r="B566" s="17"/>
      <c r="F566" s="835"/>
      <c r="G566" s="836"/>
      <c r="H566" s="836"/>
      <c r="I566" s="836"/>
      <c r="J566" s="836"/>
      <c r="K566" s="17"/>
      <c r="L566" s="836"/>
      <c r="M566" s="17"/>
      <c r="N566" s="17"/>
      <c r="S566" s="40"/>
      <c r="AL566" s="909"/>
      <c r="AY566" s="17"/>
    </row>
    <row r="567" spans="2:51" s="834" customFormat="1" x14ac:dyDescent="0.25">
      <c r="B567" s="17"/>
      <c r="F567" s="835"/>
      <c r="G567" s="836"/>
      <c r="H567" s="836"/>
      <c r="I567" s="836"/>
      <c r="J567" s="836"/>
      <c r="K567" s="17"/>
      <c r="L567" s="836"/>
      <c r="M567" s="17"/>
      <c r="N567" s="17"/>
      <c r="S567" s="40"/>
      <c r="AL567" s="909"/>
      <c r="AY567" s="17"/>
    </row>
    <row r="568" spans="2:51" s="834" customFormat="1" x14ac:dyDescent="0.25">
      <c r="B568" s="17"/>
      <c r="F568" s="835"/>
      <c r="G568" s="836"/>
      <c r="H568" s="836"/>
      <c r="I568" s="836"/>
      <c r="J568" s="836"/>
      <c r="K568" s="17"/>
      <c r="L568" s="836"/>
      <c r="M568" s="17"/>
      <c r="N568" s="17"/>
      <c r="S568" s="40"/>
      <c r="AL568" s="909"/>
      <c r="AY568" s="17"/>
    </row>
    <row r="569" spans="2:51" s="834" customFormat="1" x14ac:dyDescent="0.25">
      <c r="B569" s="17"/>
      <c r="F569" s="835"/>
      <c r="G569" s="836"/>
      <c r="H569" s="836"/>
      <c r="I569" s="836"/>
      <c r="J569" s="836"/>
      <c r="K569" s="17"/>
      <c r="L569" s="836"/>
      <c r="M569" s="17"/>
      <c r="N569" s="17"/>
      <c r="S569" s="40"/>
      <c r="AL569" s="909"/>
      <c r="AY569" s="17"/>
    </row>
    <row r="570" spans="2:51" s="834" customFormat="1" x14ac:dyDescent="0.25">
      <c r="B570" s="17"/>
      <c r="F570" s="835"/>
      <c r="G570" s="836"/>
      <c r="H570" s="836"/>
      <c r="I570" s="836"/>
      <c r="J570" s="836"/>
      <c r="K570" s="17"/>
      <c r="L570" s="836"/>
      <c r="M570" s="17"/>
      <c r="N570" s="17"/>
      <c r="S570" s="40"/>
      <c r="AL570" s="909"/>
      <c r="AY570" s="17"/>
    </row>
  </sheetData>
  <autoFilter ref="A8:BT251" xr:uid="{5A54DC07-6D57-455D-B8F0-DB10B5442528}"/>
  <mergeCells count="2">
    <mergeCell ref="J7:M7"/>
    <mergeCell ref="X7:Z7"/>
  </mergeCells>
  <conditionalFormatting sqref="E1:E1048576 S1:U1048576">
    <cfRule type="expression" dxfId="644" priority="8">
      <formula>IF(RIGHT(INT(E1),1)*1=9,TRUE,FALSE)</formula>
    </cfRule>
  </conditionalFormatting>
  <conditionalFormatting sqref="G4:N5">
    <cfRule type="cellIs" dxfId="643" priority="155" operator="lessThan">
      <formula>-0.3</formula>
    </cfRule>
    <cfRule type="cellIs" dxfId="642" priority="156" operator="lessThan">
      <formula>0</formula>
    </cfRule>
  </conditionalFormatting>
  <conditionalFormatting sqref="G9:N236 I237:N237 G237:H252 I238:I244 W4:AH5 W9:AH185 AM9:AM197 W156:W197 G182:G251 J238:N252">
    <cfRule type="cellIs" dxfId="641" priority="160" operator="lessThan">
      <formula>-0.3</formula>
    </cfRule>
  </conditionalFormatting>
  <conditionalFormatting sqref="H1:H5 G4 H170:N183 I238:I244 J238:N252">
    <cfRule type="cellIs" dxfId="640" priority="132" operator="equal">
      <formula>1</formula>
    </cfRule>
  </conditionalFormatting>
  <conditionalFormatting sqref="H4:I5 H9:I252">
    <cfRule type="colorScale" priority="14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236 I237:I244 H237:H252">
    <cfRule type="cellIs" dxfId="639" priority="147" operator="greaterThan">
      <formula>0.7</formula>
    </cfRule>
  </conditionalFormatting>
  <conditionalFormatting sqref="H253:I1048576 H3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13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J9:N252 X156:Z186 X9:AH182 AA156:AH185">
    <cfRule type="cellIs" dxfId="638" priority="153" operator="greaterThanOrEqual">
      <formula>0</formula>
    </cfRule>
  </conditionalFormatting>
  <conditionalFormatting sqref="W9:W197 G9:G252">
    <cfRule type="cellIs" dxfId="637" priority="183" operator="greaterThan">
      <formula>0</formula>
    </cfRule>
  </conditionalFormatting>
  <conditionalFormatting sqref="W4:AH5">
    <cfRule type="cellIs" dxfId="636" priority="64" operator="lessThan">
      <formula>0</formula>
    </cfRule>
  </conditionalFormatting>
  <conditionalFormatting sqref="W9:AH185 G9:N236 W156:W197 G182:G251 G237:H252 I237:N237 J238:N252 I238:I244 AN1:AO1048576 G4 H4:I5">
    <cfRule type="cellIs" dxfId="635" priority="187" operator="equal">
      <formula>1</formula>
    </cfRule>
  </conditionalFormatting>
  <conditionalFormatting sqref="W9:AH185 G9:N236 W164:W197 G182:G252 I237:N237 G237:H252 I238:I244 J238:N252">
    <cfRule type="cellIs" dxfId="634" priority="161" operator="lessThan">
      <formula>0</formula>
    </cfRule>
    <cfRule type="beginsWith" priority="162" operator="beginsWith" text="#">
      <formula>LEFT(G9,LEN("#"))="#"</formula>
    </cfRule>
  </conditionalFormatting>
  <conditionalFormatting sqref="X186:Z186">
    <cfRule type="cellIs" dxfId="633" priority="101" operator="lessThan">
      <formula>-0.3</formula>
    </cfRule>
    <cfRule type="cellIs" dxfId="632" priority="102" operator="lessThan">
      <formula>0</formula>
    </cfRule>
    <cfRule type="beginsWith" priority="103" operator="beginsWith" text="#">
      <formula>LEFT(X186,LEN("#"))="#"</formula>
    </cfRule>
    <cfRule type="cellIs" dxfId="631" priority="104" operator="equal">
      <formula>1</formula>
    </cfRule>
  </conditionalFormatting>
  <conditionalFormatting sqref="AM4:AM5">
    <cfRule type="cellIs" dxfId="630" priority="17" operator="lessThan">
      <formula>0</formula>
    </cfRule>
    <cfRule type="cellIs" dxfId="629" priority="21" operator="lessThan">
      <formula>-0.3</formula>
    </cfRule>
  </conditionalFormatting>
  <conditionalFormatting sqref="AM9:AM197">
    <cfRule type="cellIs" dxfId="628" priority="18" operator="lessThan">
      <formula>0</formula>
    </cfRule>
    <cfRule type="beginsWith" priority="19" operator="beginsWith" text="#">
      <formula>LEFT(AM9,LEN("#"))="#"</formula>
    </cfRule>
    <cfRule type="cellIs" dxfId="627" priority="24" operator="greaterThan">
      <formula>0</formula>
    </cfRule>
    <cfRule type="cellIs" dxfId="626" priority="25" operator="equal">
      <formula>1</formula>
    </cfRule>
  </conditionalFormatting>
  <conditionalFormatting sqref="AN3:AO3">
    <cfRule type="cellIs" dxfId="625" priority="67" operator="equal">
      <formula>1</formula>
    </cfRule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N8:AO8">
    <cfRule type="colorScale" priority="8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N8:AO182 H7:H1048576 X9:AH182 I9:N237 H122:N122 AA156:AH185 X156:Z186">
    <cfRule type="cellIs" dxfId="624" priority="99" operator="equal">
      <formula>1</formula>
    </cfRule>
  </conditionalFormatting>
  <conditionalFormatting sqref="AN9:AO182">
    <cfRule type="cellIs" dxfId="623" priority="73" operator="lessThan">
      <formula>-0.3</formula>
    </cfRule>
    <cfRule type="cellIs" dxfId="622" priority="73" operator="lessThan">
      <formula>0</formula>
    </cfRule>
    <cfRule type="beginsWith" priority="73" operator="beginsWith" text="#">
      <formula>LEFT(AN9,LEN("#"))="#"</formula>
    </cfRule>
    <cfRule type="cellIs" dxfId="621" priority="74" operator="greaterThan">
      <formula>0.7</formula>
    </cfRule>
    <cfRule type="colorScale" priority="18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P9:AP182">
    <cfRule type="colorScale" priority="457">
      <colorScale>
        <cfvo type="min"/>
        <cfvo type="max"/>
        <color theme="0"/>
        <color theme="5" tint="0.39997558519241921"/>
      </colorScale>
    </cfRule>
  </conditionalFormatting>
  <conditionalFormatting sqref="AQ4:AR5">
    <cfRule type="cellIs" dxfId="620" priority="47" operator="lessThan">
      <formula>0</formula>
    </cfRule>
    <cfRule type="cellIs" dxfId="619" priority="54" operator="lessThan">
      <formula>-0.3</formula>
    </cfRule>
  </conditionalFormatting>
  <conditionalFormatting sqref="AQ9:AR185">
    <cfRule type="cellIs" dxfId="618" priority="41" operator="equal">
      <formula>1</formula>
    </cfRule>
    <cfRule type="cellIs" dxfId="617" priority="42" operator="greaterThanOrEqual">
      <formula>0</formula>
    </cfRule>
    <cfRule type="cellIs" dxfId="616" priority="43" operator="lessThan">
      <formula>0</formula>
    </cfRule>
    <cfRule type="beginsWith" priority="44" operator="beginsWith" text="#">
      <formula>LEFT(AQ9,LEN("#"))="#"</formula>
    </cfRule>
    <cfRule type="cellIs" dxfId="615" priority="45" operator="equal">
      <formula>1</formula>
    </cfRule>
    <cfRule type="cellIs" dxfId="614" priority="46" operator="lessThan">
      <formula>-0.3</formula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 filterMode="1">
    <tabColor rgb="FFC00000"/>
  </sheetPr>
  <dimension ref="A1:Z127"/>
  <sheetViews>
    <sheetView zoomScale="79" zoomScaleNormal="100" workbookViewId="0">
      <selection activeCell="E51" sqref="E51"/>
    </sheetView>
  </sheetViews>
  <sheetFormatPr baseColWidth="10" defaultRowHeight="15" x14ac:dyDescent="0.25"/>
  <cols>
    <col min="1" max="1" width="4.85546875" bestFit="1" customWidth="1"/>
    <col min="2" max="2" width="20.140625" style="224" customWidth="1"/>
    <col min="3" max="3" width="6.85546875" style="94" customWidth="1"/>
    <col min="4" max="4" width="41.42578125" style="94" bestFit="1" customWidth="1"/>
    <col min="5" max="5" width="14.28515625" style="95" bestFit="1" customWidth="1"/>
    <col min="6" max="6" width="11.7109375" style="81" bestFit="1" customWidth="1"/>
    <col min="7" max="7" width="10.42578125" customWidth="1"/>
    <col min="8" max="8" width="11.5703125" style="1" bestFit="1" customWidth="1"/>
    <col min="9" max="9" width="8.7109375" style="16" bestFit="1" customWidth="1"/>
    <col min="10" max="10" width="5" hidden="1" customWidth="1"/>
    <col min="11" max="11" width="11.5703125" bestFit="1" customWidth="1"/>
    <col min="12" max="12" width="8.7109375" style="47" bestFit="1" customWidth="1"/>
    <col min="13" max="13" width="2.7109375" customWidth="1"/>
    <col min="14" max="14" width="9.42578125" style="716" bestFit="1" customWidth="1"/>
    <col min="15" max="15" width="6" style="16" bestFit="1" customWidth="1"/>
    <col min="16" max="16" width="2.42578125" customWidth="1"/>
    <col min="17" max="17" width="11.5703125" bestFit="1" customWidth="1"/>
    <col min="18" max="18" width="6.28515625" style="47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" x14ac:dyDescent="0.25">
      <c r="B1" s="182"/>
      <c r="C1" s="85" t="s">
        <v>252</v>
      </c>
      <c r="D1" s="80"/>
      <c r="E1" s="81"/>
      <c r="F1" s="82"/>
      <c r="G1"/>
      <c r="I1" s="16"/>
      <c r="J1"/>
      <c r="L1" s="71"/>
      <c r="N1" s="1197">
        <v>45901</v>
      </c>
      <c r="O1" s="84"/>
      <c r="Q1" s="1197">
        <v>45901</v>
      </c>
      <c r="R1" s="71"/>
    </row>
    <row r="2" spans="1:26" hidden="1" x14ac:dyDescent="0.25">
      <c r="A2" s="226" t="s">
        <v>474</v>
      </c>
      <c r="B2" s="226" t="s">
        <v>298</v>
      </c>
      <c r="C2" s="226" t="s">
        <v>142</v>
      </c>
      <c r="D2" s="226" t="s">
        <v>143</v>
      </c>
      <c r="E2" s="796" t="s">
        <v>144</v>
      </c>
      <c r="F2" s="1127" t="s">
        <v>145</v>
      </c>
      <c r="G2" s="999"/>
      <c r="H2" s="1127" t="s">
        <v>542</v>
      </c>
      <c r="I2" s="88" t="s">
        <v>130</v>
      </c>
      <c r="J2" s="999"/>
      <c r="K2" s="89" t="s">
        <v>300</v>
      </c>
      <c r="L2" s="801" t="s">
        <v>301</v>
      </c>
      <c r="M2" s="84"/>
      <c r="N2" s="1458" t="s">
        <v>140</v>
      </c>
      <c r="O2" s="1196">
        <f>AVERAGE(O3:O109)</f>
        <v>-5.6277470176281832E-2</v>
      </c>
      <c r="Q2" s="86" t="s">
        <v>141</v>
      </c>
      <c r="R2" s="87">
        <f>AVERAGE(R3:R109)</f>
        <v>3.9123141353948877E-2</v>
      </c>
      <c r="V2" t="s">
        <v>409</v>
      </c>
    </row>
    <row r="3" spans="1:26" ht="30" hidden="1" x14ac:dyDescent="0.25">
      <c r="A3" s="35">
        <v>1000</v>
      </c>
      <c r="B3" s="225" t="s">
        <v>146</v>
      </c>
      <c r="C3" s="228">
        <v>1</v>
      </c>
      <c r="D3" s="229" t="s">
        <v>147</v>
      </c>
      <c r="E3" s="800">
        <f t="shared" ref="E3:E34" si="0">F3/1.21</f>
        <v>8758.2082256915437</v>
      </c>
      <c r="F3" s="1455">
        <v>10597.431953086767</v>
      </c>
      <c r="H3" s="1460">
        <v>5000</v>
      </c>
      <c r="I3" s="563"/>
      <c r="K3" s="254">
        <f>K4</f>
        <v>2475.1559995764501</v>
      </c>
      <c r="L3" s="995">
        <f t="shared" ref="L3:L34" si="1">(E3-K3)/E3</f>
        <v>0.71739014010699509</v>
      </c>
      <c r="M3" s="227"/>
      <c r="N3" s="1459"/>
      <c r="O3" s="91"/>
      <c r="Q3" s="90"/>
      <c r="R3" s="91"/>
      <c r="S3" s="93"/>
      <c r="T3" s="559" t="s">
        <v>398</v>
      </c>
      <c r="U3" s="559" t="s">
        <v>399</v>
      </c>
      <c r="V3" s="558" t="s">
        <v>143</v>
      </c>
      <c r="W3" s="558" t="s">
        <v>400</v>
      </c>
      <c r="X3" s="559" t="s">
        <v>407</v>
      </c>
      <c r="Y3" s="559" t="s">
        <v>408</v>
      </c>
      <c r="Z3" s="93"/>
    </row>
    <row r="4" spans="1:26" hidden="1" x14ac:dyDescent="0.25">
      <c r="A4" s="35">
        <v>1000</v>
      </c>
      <c r="B4" s="225" t="s">
        <v>146</v>
      </c>
      <c r="C4" s="228">
        <v>3</v>
      </c>
      <c r="D4" s="229" t="s">
        <v>148</v>
      </c>
      <c r="E4" s="800">
        <f t="shared" si="0"/>
        <v>8758.2082256915437</v>
      </c>
      <c r="F4" s="1455">
        <v>10597.431953086767</v>
      </c>
      <c r="H4" s="1460">
        <v>5000</v>
      </c>
      <c r="I4" s="48">
        <f>(H4-K4)/H4</f>
        <v>0.50496880008471001</v>
      </c>
      <c r="K4" s="254">
        <f>'Costos Fiambre'!AB3*(A4/1000)</f>
        <v>2475.1559995764501</v>
      </c>
      <c r="L4" s="995">
        <f>(E4-K4)/E4</f>
        <v>0.71739014010699509</v>
      </c>
      <c r="M4" s="227"/>
      <c r="N4" s="1459">
        <v>8390</v>
      </c>
      <c r="O4" s="91">
        <f>(N4-F4)/F4</f>
        <v>-0.2082987617055467</v>
      </c>
      <c r="Q4" s="90"/>
      <c r="R4" s="91"/>
      <c r="S4" s="93"/>
      <c r="T4" s="561">
        <v>995</v>
      </c>
      <c r="U4" s="561">
        <v>1</v>
      </c>
      <c r="V4" s="560" t="s">
        <v>401</v>
      </c>
      <c r="W4" s="560">
        <v>0.13</v>
      </c>
      <c r="X4" s="563"/>
      <c r="Y4" s="563">
        <f>Y6</f>
        <v>5263.6363636363649</v>
      </c>
      <c r="Z4" s="93"/>
    </row>
    <row r="5" spans="1:26" hidden="1" x14ac:dyDescent="0.25">
      <c r="A5" s="35">
        <v>1000</v>
      </c>
      <c r="B5" s="225" t="s">
        <v>146</v>
      </c>
      <c r="C5" s="228">
        <v>5</v>
      </c>
      <c r="D5" s="229" t="s">
        <v>149</v>
      </c>
      <c r="E5" s="800">
        <f t="shared" si="0"/>
        <v>8758.2082256915437</v>
      </c>
      <c r="F5" s="1455">
        <v>10597.431953086767</v>
      </c>
      <c r="H5" s="1460">
        <v>5000</v>
      </c>
      <c r="I5" s="48">
        <f t="shared" ref="I5:I68" si="2">(H5-K5)/H5</f>
        <v>0.50496880008471001</v>
      </c>
      <c r="K5" s="254">
        <f>K4</f>
        <v>2475.1559995764501</v>
      </c>
      <c r="L5" s="995">
        <f t="shared" si="1"/>
        <v>0.71739014010699509</v>
      </c>
      <c r="M5" s="227"/>
      <c r="N5" s="1459"/>
      <c r="O5" s="91"/>
      <c r="Q5" s="90"/>
      <c r="R5" s="91"/>
      <c r="S5" s="93"/>
      <c r="T5" s="561">
        <v>996</v>
      </c>
      <c r="U5" s="561">
        <v>1</v>
      </c>
      <c r="V5" s="560" t="s">
        <v>402</v>
      </c>
      <c r="W5" s="560">
        <v>0.13</v>
      </c>
      <c r="X5" s="563"/>
      <c r="Y5" s="563">
        <f>Y7</f>
        <v>5263.6363636363649</v>
      </c>
      <c r="Z5" s="93"/>
    </row>
    <row r="6" spans="1:26" hidden="1" x14ac:dyDescent="0.25">
      <c r="A6" s="35">
        <v>300</v>
      </c>
      <c r="B6" s="225" t="s">
        <v>146</v>
      </c>
      <c r="C6" s="230">
        <v>687</v>
      </c>
      <c r="D6" s="231" t="s">
        <v>150</v>
      </c>
      <c r="E6" s="800">
        <f t="shared" si="0"/>
        <v>3080.2009550445005</v>
      </c>
      <c r="F6" s="1455">
        <v>3727.0431556038457</v>
      </c>
      <c r="G6" s="797"/>
      <c r="H6" s="1460">
        <v>1760</v>
      </c>
      <c r="I6" s="48">
        <f t="shared" si="2"/>
        <v>0.5954396022727273</v>
      </c>
      <c r="J6" s="797"/>
      <c r="K6" s="254">
        <f>'Costos Fiambre'!AB5*(A6/1000)</f>
        <v>712.02629999999988</v>
      </c>
      <c r="L6" s="995">
        <f t="shared" si="1"/>
        <v>0.76883771208696572</v>
      </c>
      <c r="M6" s="227"/>
      <c r="N6" s="1459">
        <v>3200</v>
      </c>
      <c r="O6" s="91">
        <f>(N6-F6)/F6</f>
        <v>-0.14141053204908638</v>
      </c>
      <c r="Q6" s="90"/>
      <c r="R6" s="91"/>
      <c r="S6" s="93"/>
      <c r="T6" s="561">
        <v>529</v>
      </c>
      <c r="U6" s="561">
        <v>1</v>
      </c>
      <c r="V6" s="560" t="s">
        <v>403</v>
      </c>
      <c r="W6" s="560">
        <v>0.15</v>
      </c>
      <c r="X6" s="563"/>
      <c r="Y6" s="563">
        <f>E61</f>
        <v>5263.6363636363649</v>
      </c>
      <c r="Z6" s="93"/>
    </row>
    <row r="7" spans="1:26" hidden="1" x14ac:dyDescent="0.25">
      <c r="A7" s="35">
        <v>1000</v>
      </c>
      <c r="B7" s="244" t="s">
        <v>151</v>
      </c>
      <c r="C7" s="228">
        <v>27</v>
      </c>
      <c r="D7" s="229" t="s">
        <v>152</v>
      </c>
      <c r="E7" s="800">
        <f t="shared" si="0"/>
        <v>19210.712685519848</v>
      </c>
      <c r="F7" s="1455">
        <v>23244.962349479014</v>
      </c>
      <c r="H7" s="1460">
        <v>13600</v>
      </c>
      <c r="I7" s="48">
        <f t="shared" si="2"/>
        <v>0.64709132354455801</v>
      </c>
      <c r="K7" s="254">
        <f>'Costos Fiambre'!AB6*(A7/1000)</f>
        <v>4799.5579997940104</v>
      </c>
      <c r="L7" s="995">
        <f t="shared" si="1"/>
        <v>0.75016241831508435</v>
      </c>
      <c r="M7" s="227"/>
      <c r="N7" s="1459">
        <v>21076</v>
      </c>
      <c r="O7" s="91">
        <f>(N7-F7)/F7</f>
        <v>-9.3308920740309415E-2</v>
      </c>
      <c r="Q7" s="90"/>
      <c r="R7" s="91"/>
      <c r="S7" s="93"/>
      <c r="T7" s="561">
        <v>686</v>
      </c>
      <c r="U7" s="561">
        <v>1</v>
      </c>
      <c r="V7" s="560" t="s">
        <v>404</v>
      </c>
      <c r="W7" s="560">
        <v>0.15</v>
      </c>
      <c r="X7" s="563"/>
      <c r="Y7" s="563">
        <f>E62</f>
        <v>5263.6363636363649</v>
      </c>
      <c r="Z7" s="93"/>
    </row>
    <row r="8" spans="1:26" x14ac:dyDescent="0.25">
      <c r="A8" s="35">
        <v>1000</v>
      </c>
      <c r="B8" s="244" t="s">
        <v>151</v>
      </c>
      <c r="C8" s="228">
        <v>1026</v>
      </c>
      <c r="D8" s="229" t="s">
        <v>153</v>
      </c>
      <c r="E8" s="800">
        <f t="shared" si="0"/>
        <v>19210.712685519848</v>
      </c>
      <c r="F8" s="1455">
        <v>23244.962349479014</v>
      </c>
      <c r="H8" s="1460">
        <v>13600</v>
      </c>
      <c r="I8" s="48" t="e">
        <f t="shared" si="2"/>
        <v>#N/A</v>
      </c>
      <c r="K8" s="254" t="e">
        <f>'Costos Fiambre'!AB7*(A8/1000)</f>
        <v>#N/A</v>
      </c>
      <c r="L8" s="995" t="e">
        <f t="shared" si="1"/>
        <v>#N/A</v>
      </c>
      <c r="M8" s="227"/>
      <c r="N8" s="1459"/>
      <c r="O8" s="91"/>
      <c r="Q8" s="90"/>
      <c r="R8" s="91"/>
      <c r="S8" s="93"/>
      <c r="T8" s="561">
        <v>522</v>
      </c>
      <c r="U8" s="561">
        <v>2</v>
      </c>
      <c r="V8" s="560" t="s">
        <v>405</v>
      </c>
      <c r="W8" s="560">
        <v>0.56000000000000005</v>
      </c>
      <c r="X8" s="563"/>
      <c r="Y8" s="563">
        <f>E59*W8</f>
        <v>16425.654601941758</v>
      </c>
      <c r="Z8" s="93"/>
    </row>
    <row r="9" spans="1:26" hidden="1" x14ac:dyDescent="0.25">
      <c r="A9" s="35">
        <v>1000</v>
      </c>
      <c r="B9" s="244" t="s">
        <v>151</v>
      </c>
      <c r="C9" s="228">
        <v>33</v>
      </c>
      <c r="D9" s="229" t="s">
        <v>154</v>
      </c>
      <c r="E9" s="800">
        <f t="shared" si="0"/>
        <v>23792.786148307918</v>
      </c>
      <c r="F9" s="1455">
        <v>28789.271239452581</v>
      </c>
      <c r="H9" s="1460">
        <v>16100</v>
      </c>
      <c r="I9" s="48">
        <f t="shared" si="2"/>
        <v>0.56819273298404094</v>
      </c>
      <c r="K9" s="254">
        <f>'Costos Fiambre'!AB8*(A9/1000)</f>
        <v>6952.0969989569403</v>
      </c>
      <c r="L9" s="995">
        <f t="shared" si="1"/>
        <v>0.70780651935328909</v>
      </c>
      <c r="M9" s="227"/>
      <c r="N9" s="1459"/>
      <c r="O9" s="91"/>
      <c r="Q9" s="90"/>
      <c r="R9" s="91"/>
      <c r="S9" s="93"/>
      <c r="T9" s="561">
        <v>567</v>
      </c>
      <c r="U9" s="561">
        <v>2</v>
      </c>
      <c r="V9" s="560" t="s">
        <v>406</v>
      </c>
      <c r="W9" s="560">
        <v>0.24</v>
      </c>
      <c r="X9" s="563"/>
      <c r="Y9" s="563">
        <f>E83*U9</f>
        <v>14527.272727272728</v>
      </c>
      <c r="Z9" s="93"/>
    </row>
    <row r="10" spans="1:26" hidden="1" x14ac:dyDescent="0.25">
      <c r="A10" s="35">
        <v>1000</v>
      </c>
      <c r="B10" s="244" t="s">
        <v>151</v>
      </c>
      <c r="C10" s="228">
        <v>34</v>
      </c>
      <c r="D10" s="229" t="s">
        <v>155</v>
      </c>
      <c r="E10" s="800">
        <f t="shared" si="0"/>
        <v>21136.997173253792</v>
      </c>
      <c r="F10" s="1455">
        <v>25575.766579637089</v>
      </c>
      <c r="G10" s="93"/>
      <c r="H10" s="1460">
        <v>15000</v>
      </c>
      <c r="I10" s="48" t="e">
        <f t="shared" si="2"/>
        <v>#N/A</v>
      </c>
      <c r="J10" s="93"/>
      <c r="K10" s="254" t="e">
        <f>'Costos Fiambre'!AB9*(A10/1000)</f>
        <v>#N/A</v>
      </c>
      <c r="L10" s="995" t="e">
        <f t="shared" si="1"/>
        <v>#N/A</v>
      </c>
      <c r="M10" s="227"/>
      <c r="N10" s="1459">
        <v>23986</v>
      </c>
      <c r="O10" s="91">
        <f t="shared" ref="O10:O17" si="3">(N10-F10)/F10</f>
        <v>-6.2159097936983418E-2</v>
      </c>
      <c r="Q10" s="90"/>
      <c r="R10" s="91"/>
      <c r="S10" s="93"/>
      <c r="T10" s="188"/>
      <c r="U10" s="562"/>
      <c r="V10" s="560" t="s">
        <v>410</v>
      </c>
      <c r="W10" s="35"/>
      <c r="X10" s="564">
        <v>20736</v>
      </c>
      <c r="Y10" s="564">
        <f>SUM(Y4:Y9)*(1-Y11)</f>
        <v>52007.472783759942</v>
      </c>
      <c r="Z10" s="93"/>
    </row>
    <row r="11" spans="1:26" hidden="1" x14ac:dyDescent="0.25">
      <c r="A11" s="35">
        <v>1000</v>
      </c>
      <c r="B11" s="244" t="s">
        <v>151</v>
      </c>
      <c r="C11" s="228">
        <v>35</v>
      </c>
      <c r="D11" s="229" t="s">
        <v>156</v>
      </c>
      <c r="E11" s="800">
        <f t="shared" si="0"/>
        <v>21136.997173253792</v>
      </c>
      <c r="F11" s="1455">
        <v>25575.766579637089</v>
      </c>
      <c r="G11" s="93"/>
      <c r="H11" s="1460">
        <v>15000</v>
      </c>
      <c r="I11" s="48" t="e">
        <f t="shared" si="2"/>
        <v>#N/A</v>
      </c>
      <c r="J11" s="93"/>
      <c r="K11" s="254" t="e">
        <f>'Costos Fiambre'!AB10*(A11/1000)</f>
        <v>#N/A</v>
      </c>
      <c r="L11" s="995" t="e">
        <f t="shared" si="1"/>
        <v>#N/A</v>
      </c>
      <c r="M11" s="227"/>
      <c r="N11" s="1459">
        <v>23986</v>
      </c>
      <c r="O11" s="91">
        <f t="shared" si="3"/>
        <v>-6.2159097936983418E-2</v>
      </c>
      <c r="Q11" s="90"/>
      <c r="R11" s="91"/>
      <c r="S11" s="93"/>
      <c r="U11" s="93"/>
      <c r="Y11" s="466"/>
      <c r="Z11" s="93"/>
    </row>
    <row r="12" spans="1:26" hidden="1" x14ac:dyDescent="0.25">
      <c r="A12" s="35">
        <v>1000</v>
      </c>
      <c r="B12" s="244" t="s">
        <v>151</v>
      </c>
      <c r="C12" s="228">
        <v>50</v>
      </c>
      <c r="D12" s="229" t="s">
        <v>157</v>
      </c>
      <c r="E12" s="800">
        <f t="shared" si="0"/>
        <v>23792.786148307918</v>
      </c>
      <c r="F12" s="1455">
        <v>28789.271239452581</v>
      </c>
      <c r="G12" s="93"/>
      <c r="H12" s="1460">
        <v>15000</v>
      </c>
      <c r="I12" s="48">
        <f t="shared" si="2"/>
        <v>0.59747039924457057</v>
      </c>
      <c r="J12" s="93"/>
      <c r="K12" s="254">
        <f>'Costos Fiambre'!AB11*(A12/1000)</f>
        <v>6037.9440113314404</v>
      </c>
      <c r="L12" s="995">
        <f t="shared" si="1"/>
        <v>0.74622795440201761</v>
      </c>
      <c r="M12" s="227"/>
      <c r="N12" s="1459">
        <v>20432</v>
      </c>
      <c r="O12" s="91">
        <f t="shared" si="3"/>
        <v>-0.29029117027456552</v>
      </c>
      <c r="Q12" s="90">
        <v>26770</v>
      </c>
      <c r="R12" s="91"/>
      <c r="S12" s="93"/>
      <c r="U12" s="93"/>
      <c r="Z12" s="93"/>
    </row>
    <row r="13" spans="1:26" hidden="1" x14ac:dyDescent="0.25">
      <c r="A13" s="35">
        <v>1000</v>
      </c>
      <c r="B13" s="244" t="s">
        <v>151</v>
      </c>
      <c r="C13" s="228">
        <v>40</v>
      </c>
      <c r="D13" s="229" t="s">
        <v>158</v>
      </c>
      <c r="E13" s="800">
        <f t="shared" si="0"/>
        <v>21288.018683489732</v>
      </c>
      <c r="F13" s="1455">
        <v>25758.502607022576</v>
      </c>
      <c r="G13" s="93"/>
      <c r="H13" s="1460">
        <v>16400</v>
      </c>
      <c r="I13" s="48">
        <f t="shared" si="2"/>
        <v>0.65892164634146333</v>
      </c>
      <c r="J13" s="93"/>
      <c r="K13" s="254">
        <f>'Costos Fiambre'!AB12*(A13/1000)</f>
        <v>5593.6850000000004</v>
      </c>
      <c r="L13" s="995">
        <f t="shared" si="1"/>
        <v>0.73723787623606918</v>
      </c>
      <c r="M13" s="227"/>
      <c r="N13" s="1459">
        <v>25348</v>
      </c>
      <c r="O13" s="91">
        <f t="shared" si="3"/>
        <v>-1.5936586582119876E-2</v>
      </c>
      <c r="Q13" s="90"/>
      <c r="R13" s="91"/>
      <c r="S13" s="93"/>
      <c r="U13" s="93"/>
      <c r="Z13" s="93"/>
    </row>
    <row r="14" spans="1:26" hidden="1" x14ac:dyDescent="0.25">
      <c r="A14" s="35">
        <v>1000</v>
      </c>
      <c r="B14" s="244" t="s">
        <v>151</v>
      </c>
      <c r="C14" s="228">
        <v>38</v>
      </c>
      <c r="D14" s="229" t="s">
        <v>159</v>
      </c>
      <c r="E14" s="800">
        <f t="shared" si="0"/>
        <v>21288.018683489732</v>
      </c>
      <c r="F14" s="1455">
        <v>25758.502607022576</v>
      </c>
      <c r="G14" s="93"/>
      <c r="H14" s="1460">
        <v>16400</v>
      </c>
      <c r="I14" s="48">
        <f t="shared" si="2"/>
        <v>0.67503341423517804</v>
      </c>
      <c r="J14" s="93"/>
      <c r="K14" s="254">
        <f>'Costos Fiambre'!AB13*(A14/1000)</f>
        <v>5329.4520065430797</v>
      </c>
      <c r="L14" s="995">
        <f t="shared" si="1"/>
        <v>0.74965016304328858</v>
      </c>
      <c r="M14" s="227"/>
      <c r="N14" s="1459">
        <v>25348</v>
      </c>
      <c r="O14" s="91">
        <f t="shared" si="3"/>
        <v>-1.5936586582119876E-2</v>
      </c>
      <c r="Q14" s="90"/>
      <c r="R14" s="91"/>
      <c r="S14" s="93"/>
      <c r="U14" s="93"/>
      <c r="V14" s="92"/>
      <c r="W14" s="93"/>
      <c r="Z14" s="93"/>
    </row>
    <row r="15" spans="1:26" hidden="1" x14ac:dyDescent="0.25">
      <c r="A15" s="35">
        <v>1000</v>
      </c>
      <c r="B15" s="244" t="s">
        <v>151</v>
      </c>
      <c r="C15" s="228">
        <v>41</v>
      </c>
      <c r="D15" s="229" t="s">
        <v>160</v>
      </c>
      <c r="E15" s="800">
        <f t="shared" si="0"/>
        <v>21288.018683489732</v>
      </c>
      <c r="F15" s="1455">
        <v>25758.502607022576</v>
      </c>
      <c r="G15" s="93"/>
      <c r="H15" s="1460">
        <v>16400</v>
      </c>
      <c r="I15" s="48">
        <f t="shared" si="2"/>
        <v>0.68415719560302135</v>
      </c>
      <c r="J15" s="93"/>
      <c r="K15" s="254">
        <f>'Costos Fiambre'!AB14*(A15/1000)</f>
        <v>5179.8219921104501</v>
      </c>
      <c r="L15" s="995">
        <f t="shared" si="1"/>
        <v>0.75667900009277311</v>
      </c>
      <c r="M15" s="227"/>
      <c r="N15" s="1459">
        <v>25348</v>
      </c>
      <c r="O15" s="91">
        <f t="shared" si="3"/>
        <v>-1.5936586582119876E-2</v>
      </c>
      <c r="Q15" s="90"/>
      <c r="R15" s="91"/>
      <c r="S15" s="93"/>
      <c r="U15" s="93"/>
      <c r="V15" s="92"/>
      <c r="W15" s="93"/>
      <c r="Z15" s="93"/>
    </row>
    <row r="16" spans="1:26" hidden="1" x14ac:dyDescent="0.25">
      <c r="A16" s="35">
        <v>1000</v>
      </c>
      <c r="B16" s="244" t="s">
        <v>151</v>
      </c>
      <c r="C16" s="228">
        <v>39</v>
      </c>
      <c r="D16" s="229" t="s">
        <v>161</v>
      </c>
      <c r="E16" s="800">
        <f t="shared" si="0"/>
        <v>21288.018683489732</v>
      </c>
      <c r="F16" s="1455">
        <v>25758.502607022576</v>
      </c>
      <c r="G16" s="93"/>
      <c r="H16" s="1460">
        <v>16400</v>
      </c>
      <c r="I16" s="48" t="e">
        <f t="shared" si="2"/>
        <v>#N/A</v>
      </c>
      <c r="J16" s="93"/>
      <c r="K16" s="254" t="e">
        <f>'Costos Fiambre'!AB15*(A16/1000)</f>
        <v>#N/A</v>
      </c>
      <c r="L16" s="995" t="e">
        <f t="shared" si="1"/>
        <v>#N/A</v>
      </c>
      <c r="M16" s="227"/>
      <c r="N16" s="1459">
        <v>25348</v>
      </c>
      <c r="O16" s="91">
        <f t="shared" si="3"/>
        <v>-1.5936586582119876E-2</v>
      </c>
      <c r="Q16" s="90"/>
      <c r="R16" s="91"/>
      <c r="S16" s="93"/>
      <c r="U16" s="93"/>
      <c r="V16" s="92"/>
      <c r="W16" s="93"/>
      <c r="Z16" s="93"/>
    </row>
    <row r="17" spans="1:26" hidden="1" x14ac:dyDescent="0.25">
      <c r="A17" s="35">
        <v>1000</v>
      </c>
      <c r="B17" s="244" t="s">
        <v>151</v>
      </c>
      <c r="C17" s="228">
        <v>59</v>
      </c>
      <c r="D17" s="229" t="s">
        <v>162</v>
      </c>
      <c r="E17" s="800">
        <f t="shared" si="0"/>
        <v>23792.786148307918</v>
      </c>
      <c r="F17" s="1455">
        <v>28789.271239452581</v>
      </c>
      <c r="G17" s="93"/>
      <c r="H17" s="1460">
        <v>15100</v>
      </c>
      <c r="I17" s="48">
        <f t="shared" si="2"/>
        <v>0.5997570185690172</v>
      </c>
      <c r="J17" s="93"/>
      <c r="K17" s="254">
        <f>'Costos Fiambre'!AB16*(A17/1000)</f>
        <v>6043.6690196078398</v>
      </c>
      <c r="L17" s="995">
        <f t="shared" si="1"/>
        <v>0.74598733490328739</v>
      </c>
      <c r="M17" s="227"/>
      <c r="N17" s="1459">
        <v>26710</v>
      </c>
      <c r="O17" s="91">
        <f t="shared" si="3"/>
        <v>-7.222382331801315E-2</v>
      </c>
      <c r="Q17" s="90"/>
      <c r="R17" s="91"/>
      <c r="S17" s="93"/>
      <c r="U17" s="93"/>
      <c r="Z17" s="93"/>
    </row>
    <row r="18" spans="1:26" hidden="1" x14ac:dyDescent="0.25">
      <c r="A18" s="35">
        <v>1000</v>
      </c>
      <c r="B18" s="244" t="s">
        <v>151</v>
      </c>
      <c r="C18" s="228">
        <v>61</v>
      </c>
      <c r="D18" s="229" t="s">
        <v>163</v>
      </c>
      <c r="E18" s="800">
        <f t="shared" si="0"/>
        <v>23792.786148307918</v>
      </c>
      <c r="F18" s="1455">
        <v>28789.271239452581</v>
      </c>
      <c r="G18" s="93"/>
      <c r="H18" s="1460">
        <v>15100</v>
      </c>
      <c r="I18" s="48" t="e">
        <f t="shared" si="2"/>
        <v>#N/A</v>
      </c>
      <c r="J18" s="93"/>
      <c r="K18" s="254" t="e">
        <f>'Costos Fiambre'!AB17*(A18/1000)</f>
        <v>#N/A</v>
      </c>
      <c r="L18" s="995" t="e">
        <f t="shared" si="1"/>
        <v>#N/A</v>
      </c>
      <c r="M18" s="227"/>
      <c r="N18" s="1459"/>
      <c r="O18" s="91"/>
      <c r="Q18" s="90"/>
      <c r="R18" s="91"/>
      <c r="S18" s="93"/>
      <c r="U18" s="93"/>
      <c r="Y18" s="93"/>
      <c r="Z18" s="93"/>
    </row>
    <row r="19" spans="1:26" hidden="1" x14ac:dyDescent="0.25">
      <c r="A19" s="35">
        <v>1000</v>
      </c>
      <c r="B19" s="244" t="s">
        <v>151</v>
      </c>
      <c r="C19" s="228">
        <v>58</v>
      </c>
      <c r="D19" s="229" t="s">
        <v>164</v>
      </c>
      <c r="E19" s="800">
        <f t="shared" si="0"/>
        <v>23795.73895605301</v>
      </c>
      <c r="F19" s="1455">
        <v>28792.84413682414</v>
      </c>
      <c r="G19" s="93"/>
      <c r="H19" s="1460">
        <v>13500</v>
      </c>
      <c r="I19" s="48">
        <f t="shared" si="2"/>
        <v>0.61597636963696367</v>
      </c>
      <c r="J19" s="93"/>
      <c r="K19" s="254">
        <f>'Costos Fiambre'!AB18*(A19/1000)</f>
        <v>5184.3190099009898</v>
      </c>
      <c r="L19" s="995">
        <f t="shared" si="1"/>
        <v>0.78213246415773785</v>
      </c>
      <c r="M19" s="227"/>
      <c r="N19" s="1459">
        <v>29304</v>
      </c>
      <c r="O19" s="91">
        <f>(N19-F19)/F19</f>
        <v>1.7752878484210782E-2</v>
      </c>
      <c r="Q19" s="90"/>
      <c r="R19" s="91"/>
      <c r="S19" s="93"/>
      <c r="U19" s="93"/>
      <c r="Y19" s="93"/>
      <c r="Z19" s="93"/>
    </row>
    <row r="20" spans="1:26" hidden="1" x14ac:dyDescent="0.25">
      <c r="A20" s="35">
        <v>1000</v>
      </c>
      <c r="B20" s="244" t="s">
        <v>151</v>
      </c>
      <c r="C20" s="233">
        <v>587</v>
      </c>
      <c r="D20" s="234" t="s">
        <v>199</v>
      </c>
      <c r="E20" s="800">
        <f t="shared" si="0"/>
        <v>21136.997173253792</v>
      </c>
      <c r="F20" s="1455">
        <v>25575.766579637089</v>
      </c>
      <c r="G20" s="93"/>
      <c r="H20" s="1460">
        <v>17000</v>
      </c>
      <c r="I20" s="48">
        <f t="shared" si="2"/>
        <v>0.40652399918300591</v>
      </c>
      <c r="J20" s="93"/>
      <c r="K20" s="254">
        <f>'Costos Fiambre'!AB19*(A20/1000)</f>
        <v>10089.0920138889</v>
      </c>
      <c r="L20" s="995">
        <f t="shared" si="1"/>
        <v>0.52268092145769052</v>
      </c>
      <c r="M20" s="227"/>
      <c r="N20" s="1459">
        <v>23986</v>
      </c>
      <c r="O20" s="91">
        <f>(N20-F20)/F20</f>
        <v>-6.2159097936983418E-2</v>
      </c>
      <c r="Q20" s="90"/>
      <c r="R20" s="91"/>
      <c r="S20" s="93"/>
      <c r="U20" s="93"/>
      <c r="Z20" s="93"/>
    </row>
    <row r="21" spans="1:26" hidden="1" x14ac:dyDescent="0.25">
      <c r="A21" s="35">
        <v>1000</v>
      </c>
      <c r="B21" s="225" t="s">
        <v>299</v>
      </c>
      <c r="C21" s="228">
        <v>66</v>
      </c>
      <c r="D21" s="229" t="s">
        <v>165</v>
      </c>
      <c r="E21" s="800">
        <f t="shared" si="0"/>
        <v>6818.8906900027005</v>
      </c>
      <c r="F21" s="1455">
        <v>8250.8577349032676</v>
      </c>
      <c r="H21" s="1460">
        <v>3500</v>
      </c>
      <c r="I21" s="48">
        <f t="shared" si="2"/>
        <v>0.65940256311920853</v>
      </c>
      <c r="K21" s="254">
        <f>'Costos Fiambre'!AB20*(A21/1000)</f>
        <v>1192.0910290827701</v>
      </c>
      <c r="L21" s="995">
        <f t="shared" si="1"/>
        <v>0.82517815825519603</v>
      </c>
      <c r="M21" s="227"/>
      <c r="N21" s="1459"/>
      <c r="O21" s="91"/>
      <c r="Q21" s="90"/>
      <c r="R21" s="91"/>
      <c r="S21" s="93"/>
      <c r="U21" s="93"/>
      <c r="Z21" s="93"/>
    </row>
    <row r="22" spans="1:26" hidden="1" x14ac:dyDescent="0.25">
      <c r="A22" s="35">
        <v>1000</v>
      </c>
      <c r="B22" s="225" t="s">
        <v>299</v>
      </c>
      <c r="C22" s="228">
        <v>87</v>
      </c>
      <c r="D22" s="229" t="s">
        <v>166</v>
      </c>
      <c r="E22" s="800">
        <f t="shared" si="0"/>
        <v>5607.6095532211375</v>
      </c>
      <c r="F22" s="1455">
        <v>6785.207559397576</v>
      </c>
      <c r="H22" s="1460">
        <v>5250</v>
      </c>
      <c r="I22" s="48" t="e">
        <f t="shared" si="2"/>
        <v>#N/A</v>
      </c>
      <c r="K22" s="254" t="e">
        <f>'Costos Fiambre'!AB21*(A22/1000)</f>
        <v>#N/A</v>
      </c>
      <c r="L22" s="995" t="e">
        <f t="shared" si="1"/>
        <v>#N/A</v>
      </c>
      <c r="M22" s="227"/>
      <c r="N22" s="1459"/>
      <c r="O22" s="91"/>
      <c r="Q22" s="90"/>
      <c r="R22" s="91"/>
      <c r="S22" s="93"/>
      <c r="U22" s="93"/>
      <c r="Z22" s="93"/>
    </row>
    <row r="23" spans="1:26" hidden="1" x14ac:dyDescent="0.25">
      <c r="A23" s="35">
        <v>1000</v>
      </c>
      <c r="B23" s="225" t="s">
        <v>299</v>
      </c>
      <c r="C23" s="228">
        <v>94</v>
      </c>
      <c r="D23" s="229" t="s">
        <v>302</v>
      </c>
      <c r="E23" s="800">
        <f t="shared" si="0"/>
        <v>5607.6095532211375</v>
      </c>
      <c r="F23" s="1455">
        <v>6785.207559397576</v>
      </c>
      <c r="G23" s="93"/>
      <c r="H23" s="1460">
        <v>5500</v>
      </c>
      <c r="I23" s="48">
        <f t="shared" si="2"/>
        <v>0.59272672795063464</v>
      </c>
      <c r="J23" s="93"/>
      <c r="K23" s="254">
        <f>'Costos Fiambre'!AB22*(A23/1000)</f>
        <v>2240.0029962715098</v>
      </c>
      <c r="L23" s="995">
        <f t="shared" si="1"/>
        <v>0.60054226760762941</v>
      </c>
      <c r="M23" s="227"/>
      <c r="N23" s="1459"/>
      <c r="O23" s="91"/>
      <c r="Q23" s="90"/>
      <c r="R23" s="91"/>
      <c r="S23" s="93"/>
      <c r="U23" s="93"/>
      <c r="Z23" s="93"/>
    </row>
    <row r="24" spans="1:26" hidden="1" x14ac:dyDescent="0.25">
      <c r="A24" s="35">
        <v>400</v>
      </c>
      <c r="B24" s="225" t="s">
        <v>299</v>
      </c>
      <c r="C24" s="230">
        <v>92</v>
      </c>
      <c r="D24" s="232" t="s">
        <v>303</v>
      </c>
      <c r="E24" s="800">
        <f t="shared" si="0"/>
        <v>3506.1833198700019</v>
      </c>
      <c r="F24" s="1455">
        <v>4242.4818170427025</v>
      </c>
      <c r="G24" s="93"/>
      <c r="H24" s="1460">
        <v>3400</v>
      </c>
      <c r="I24" s="48">
        <f t="shared" si="2"/>
        <v>0.47241400091554114</v>
      </c>
      <c r="J24" s="93"/>
      <c r="K24" s="254">
        <f>'Costos Fiambre'!AB23*(A24/1000)</f>
        <v>1793.7923968871601</v>
      </c>
      <c r="L24" s="995">
        <f t="shared" si="1"/>
        <v>0.48839172591989055</v>
      </c>
      <c r="M24" s="227"/>
      <c r="N24" s="1459"/>
      <c r="O24" s="91"/>
      <c r="Q24" s="90"/>
      <c r="R24" s="91"/>
      <c r="S24" s="93"/>
      <c r="U24" s="93"/>
      <c r="Z24" s="93"/>
    </row>
    <row r="25" spans="1:26" hidden="1" x14ac:dyDescent="0.25">
      <c r="A25" s="35">
        <v>1000</v>
      </c>
      <c r="B25" s="225" t="s">
        <v>299</v>
      </c>
      <c r="C25" s="228">
        <v>93</v>
      </c>
      <c r="D25" s="229" t="s">
        <v>169</v>
      </c>
      <c r="E25" s="800">
        <f t="shared" si="0"/>
        <v>8765.4582996750032</v>
      </c>
      <c r="F25" s="1455">
        <v>10606.204542606754</v>
      </c>
      <c r="H25" s="1460">
        <v>7881</v>
      </c>
      <c r="I25" s="48">
        <f t="shared" si="2"/>
        <v>0.46970232204035023</v>
      </c>
      <c r="K25" s="254">
        <f>'Costos Fiambre'!AB24*(A25/1000)</f>
        <v>4179.2759999999998</v>
      </c>
      <c r="L25" s="995">
        <f t="shared" si="1"/>
        <v>0.52321078292563949</v>
      </c>
      <c r="M25" s="227"/>
      <c r="N25" s="1459"/>
      <c r="O25" s="91"/>
      <c r="Q25" s="90"/>
      <c r="R25" s="91"/>
      <c r="S25" s="93"/>
      <c r="U25" s="93"/>
      <c r="Z25" s="93"/>
    </row>
    <row r="26" spans="1:26" hidden="1" x14ac:dyDescent="0.25">
      <c r="A26" s="35">
        <v>1000</v>
      </c>
      <c r="B26" s="225" t="s">
        <v>299</v>
      </c>
      <c r="C26" s="233">
        <v>81</v>
      </c>
      <c r="D26" s="234" t="s">
        <v>200</v>
      </c>
      <c r="E26" s="800">
        <f t="shared" si="0"/>
        <v>8630.3973089250048</v>
      </c>
      <c r="F26" s="1455">
        <v>10442.780743799256</v>
      </c>
      <c r="H26" s="1460">
        <v>7727</v>
      </c>
      <c r="I26" s="48">
        <f t="shared" si="2"/>
        <v>0.45632625866878218</v>
      </c>
      <c r="K26" s="254">
        <f>'Costos Fiambre'!AB25*(A26/1000)</f>
        <v>4200.9669992663203</v>
      </c>
      <c r="L26" s="995">
        <f t="shared" si="1"/>
        <v>0.51323596714117103</v>
      </c>
      <c r="M26" s="227"/>
      <c r="N26" s="1459"/>
      <c r="O26" s="91"/>
      <c r="Q26" s="90"/>
      <c r="R26" s="91"/>
      <c r="S26" s="93"/>
      <c r="U26" s="93"/>
      <c r="Z26" s="93"/>
    </row>
    <row r="27" spans="1:26" hidden="1" x14ac:dyDescent="0.25">
      <c r="A27" s="35">
        <v>1000</v>
      </c>
      <c r="B27" s="225" t="s">
        <v>299</v>
      </c>
      <c r="C27" s="228">
        <v>73</v>
      </c>
      <c r="D27" s="229" t="s">
        <v>170</v>
      </c>
      <c r="E27" s="800">
        <f t="shared" si="0"/>
        <v>7619.9712463636379</v>
      </c>
      <c r="F27" s="1455">
        <v>9220.1652081000011</v>
      </c>
      <c r="H27" s="1460">
        <v>3500</v>
      </c>
      <c r="I27" s="48">
        <f t="shared" si="2"/>
        <v>0.55173828571428574</v>
      </c>
      <c r="K27" s="254">
        <f>'Costos Fiambre'!AB26*(A27/1000)</f>
        <v>1568.9159999999999</v>
      </c>
      <c r="L27" s="995">
        <f t="shared" si="1"/>
        <v>0.79410473487695776</v>
      </c>
      <c r="M27" s="227"/>
      <c r="N27" s="1459"/>
      <c r="O27" s="91"/>
      <c r="Q27" s="90"/>
      <c r="R27" s="91"/>
      <c r="S27" s="93"/>
      <c r="U27" s="93"/>
      <c r="Z27" s="93"/>
    </row>
    <row r="28" spans="1:26" hidden="1" x14ac:dyDescent="0.25">
      <c r="A28" s="35">
        <v>1000</v>
      </c>
      <c r="B28" s="225" t="s">
        <v>299</v>
      </c>
      <c r="C28" s="228">
        <v>78</v>
      </c>
      <c r="D28" s="229" t="s">
        <v>171</v>
      </c>
      <c r="E28" s="800">
        <f t="shared" si="0"/>
        <v>8493.6600000000017</v>
      </c>
      <c r="F28" s="1455">
        <v>10277.328600000003</v>
      </c>
      <c r="H28" s="1460">
        <v>4800</v>
      </c>
      <c r="I28" s="48">
        <f t="shared" si="2"/>
        <v>0.59573123951342288</v>
      </c>
      <c r="K28" s="254">
        <f>'Costos Fiambre'!AB27*(A28/1000)</f>
        <v>1940.49005033557</v>
      </c>
      <c r="L28" s="995">
        <f t="shared" si="1"/>
        <v>0.77153664611774309</v>
      </c>
      <c r="M28" s="227"/>
      <c r="N28" s="1459"/>
      <c r="O28" s="91"/>
      <c r="Q28" s="90"/>
      <c r="R28" s="91"/>
      <c r="S28" s="93"/>
      <c r="U28" s="93"/>
      <c r="Z28" s="93"/>
    </row>
    <row r="29" spans="1:26" hidden="1" x14ac:dyDescent="0.25">
      <c r="A29" s="35">
        <v>1000</v>
      </c>
      <c r="B29" s="225" t="s">
        <v>299</v>
      </c>
      <c r="C29" s="228">
        <v>84</v>
      </c>
      <c r="D29" s="229" t="s">
        <v>172</v>
      </c>
      <c r="E29" s="800">
        <f t="shared" si="0"/>
        <v>8493.6600000000017</v>
      </c>
      <c r="F29" s="1455">
        <v>10277.328600000003</v>
      </c>
      <c r="H29" s="1460">
        <v>4800</v>
      </c>
      <c r="I29" s="48">
        <f t="shared" si="2"/>
        <v>0.55821291666666673</v>
      </c>
      <c r="K29" s="254">
        <f>'Costos Fiambre'!AB28*(A29/1000)</f>
        <v>2120.578</v>
      </c>
      <c r="L29" s="995">
        <f>(E29-K29)/E29</f>
        <v>0.75033401384091203</v>
      </c>
      <c r="M29" s="227"/>
      <c r="N29" s="1459"/>
      <c r="O29" s="91"/>
      <c r="Q29" s="90"/>
      <c r="R29" s="91"/>
      <c r="S29" s="93"/>
      <c r="U29" s="93"/>
      <c r="Z29" s="93"/>
    </row>
    <row r="30" spans="1:26" hidden="1" x14ac:dyDescent="0.25">
      <c r="A30" s="35">
        <v>300</v>
      </c>
      <c r="B30" s="225" t="s">
        <v>299</v>
      </c>
      <c r="C30" s="230">
        <v>689</v>
      </c>
      <c r="D30" s="232" t="s">
        <v>173</v>
      </c>
      <c r="E30" s="800">
        <f t="shared" si="0"/>
        <v>2717.5422272727278</v>
      </c>
      <c r="F30" s="1455">
        <v>3288.2260950000004</v>
      </c>
      <c r="G30" s="797"/>
      <c r="H30" s="1460">
        <v>1600</v>
      </c>
      <c r="I30" s="48">
        <f t="shared" si="2"/>
        <v>0.61283631250000004</v>
      </c>
      <c r="J30" s="797"/>
      <c r="K30" s="254">
        <f>'Costos Fiambre'!AB29*(A30/1000)</f>
        <v>619.46190000000001</v>
      </c>
      <c r="L30" s="995">
        <f t="shared" si="1"/>
        <v>0.77205068102228547</v>
      </c>
      <c r="M30" s="227"/>
      <c r="N30" s="1459">
        <v>2856</v>
      </c>
      <c r="O30" s="91">
        <f>(N30-F30)/F30</f>
        <v>-0.1314465862482003</v>
      </c>
      <c r="Q30" s="90"/>
      <c r="R30" s="91"/>
      <c r="S30" s="93"/>
      <c r="U30" s="93"/>
      <c r="Z30" s="93"/>
    </row>
    <row r="31" spans="1:26" hidden="1" x14ac:dyDescent="0.25">
      <c r="A31" s="35">
        <v>300</v>
      </c>
      <c r="B31" s="225" t="s">
        <v>299</v>
      </c>
      <c r="C31" s="230">
        <v>688</v>
      </c>
      <c r="D31" s="232" t="s">
        <v>174</v>
      </c>
      <c r="E31" s="800">
        <f t="shared" si="0"/>
        <v>2717.5422272727278</v>
      </c>
      <c r="F31" s="1455">
        <v>3288.2260950000004</v>
      </c>
      <c r="G31" s="797"/>
      <c r="H31" s="1460">
        <v>1600</v>
      </c>
      <c r="I31" s="48">
        <f t="shared" si="2"/>
        <v>0.57842087499999995</v>
      </c>
      <c r="J31" s="797"/>
      <c r="K31" s="254">
        <f>'Costos Fiambre'!AB30*(A31/1000)</f>
        <v>674.52660000000003</v>
      </c>
      <c r="L31" s="995">
        <f t="shared" si="1"/>
        <v>0.75178799680439856</v>
      </c>
      <c r="M31" s="227"/>
      <c r="N31" s="1459">
        <v>2856</v>
      </c>
      <c r="O31" s="91">
        <f>(N31-F31)/F31</f>
        <v>-0.1314465862482003</v>
      </c>
      <c r="Q31" s="90"/>
      <c r="R31" s="91"/>
      <c r="S31" s="93"/>
      <c r="U31" s="93"/>
      <c r="Z31" s="93"/>
    </row>
    <row r="32" spans="1:26" hidden="1" x14ac:dyDescent="0.25">
      <c r="A32" s="35">
        <v>1000</v>
      </c>
      <c r="B32" s="244" t="s">
        <v>175</v>
      </c>
      <c r="C32" s="228">
        <v>99</v>
      </c>
      <c r="D32" s="229" t="s">
        <v>176</v>
      </c>
      <c r="E32" s="800">
        <f t="shared" si="0"/>
        <v>43530.380169359756</v>
      </c>
      <c r="F32" s="1455">
        <v>52671.760004925301</v>
      </c>
      <c r="H32" s="254">
        <v>27000</v>
      </c>
      <c r="I32" s="48" t="e">
        <f t="shared" si="2"/>
        <v>#N/A</v>
      </c>
      <c r="K32" s="254" t="e">
        <f>'Costos Fiambre'!AB31*(A32/1000)</f>
        <v>#N/A</v>
      </c>
      <c r="L32" s="995" t="e">
        <f t="shared" si="1"/>
        <v>#N/A</v>
      </c>
      <c r="M32" s="227"/>
      <c r="N32" s="1459"/>
      <c r="O32" s="91"/>
      <c r="Q32" s="90"/>
      <c r="R32" s="91"/>
      <c r="S32" s="93"/>
      <c r="U32" s="93"/>
      <c r="Z32" s="93"/>
    </row>
    <row r="33" spans="1:26" hidden="1" x14ac:dyDescent="0.25">
      <c r="A33" s="35">
        <v>1000</v>
      </c>
      <c r="B33" s="244" t="s">
        <v>175</v>
      </c>
      <c r="C33" s="228">
        <v>98</v>
      </c>
      <c r="D33" s="229" t="s">
        <v>177</v>
      </c>
      <c r="E33" s="800">
        <f t="shared" si="0"/>
        <v>43530.380169359756</v>
      </c>
      <c r="F33" s="1455">
        <v>52671.760004925301</v>
      </c>
      <c r="H33" s="254">
        <v>27000</v>
      </c>
      <c r="I33" s="48" t="e">
        <f t="shared" si="2"/>
        <v>#N/A</v>
      </c>
      <c r="K33" s="254" t="e">
        <f>'Costos Fiambre'!AB32*(A33/1000)</f>
        <v>#N/A</v>
      </c>
      <c r="L33" s="995" t="e">
        <f t="shared" si="1"/>
        <v>#N/A</v>
      </c>
      <c r="M33" s="227"/>
      <c r="N33" s="1459">
        <v>50657</v>
      </c>
      <c r="O33" s="91">
        <f>(N33-F33)/F33</f>
        <v>-3.8251237565194378E-2</v>
      </c>
      <c r="Q33" s="90"/>
      <c r="R33" s="91"/>
      <c r="S33" s="93"/>
      <c r="U33" s="93"/>
      <c r="Z33" s="93"/>
    </row>
    <row r="34" spans="1:26" x14ac:dyDescent="0.25">
      <c r="A34" s="35">
        <v>1000</v>
      </c>
      <c r="B34" s="244" t="s">
        <v>175</v>
      </c>
      <c r="C34" s="228">
        <v>100</v>
      </c>
      <c r="D34" s="229" t="s">
        <v>178</v>
      </c>
      <c r="E34" s="800">
        <f t="shared" si="0"/>
        <v>43530.380169359756</v>
      </c>
      <c r="F34" s="1455">
        <v>52671.760004925301</v>
      </c>
      <c r="H34" s="254">
        <v>27000</v>
      </c>
      <c r="I34" s="48" t="e">
        <f t="shared" si="2"/>
        <v>#N/A</v>
      </c>
      <c r="K34" s="254" t="e">
        <f>'Costos Fiambre'!AB33*(A34/1000)</f>
        <v>#N/A</v>
      </c>
      <c r="L34" s="995" t="e">
        <f t="shared" si="1"/>
        <v>#N/A</v>
      </c>
      <c r="M34" s="227"/>
      <c r="N34" s="1459"/>
      <c r="O34" s="91"/>
      <c r="Q34" s="90"/>
      <c r="R34" s="91"/>
      <c r="S34" s="93"/>
      <c r="U34" s="93"/>
      <c r="Z34" s="93"/>
    </row>
    <row r="35" spans="1:26" hidden="1" x14ac:dyDescent="0.25">
      <c r="A35" s="35">
        <v>1000</v>
      </c>
      <c r="B35" s="225" t="s">
        <v>179</v>
      </c>
      <c r="C35" s="228">
        <v>116</v>
      </c>
      <c r="D35" s="229" t="s">
        <v>180</v>
      </c>
      <c r="E35" s="800">
        <f t="shared" ref="E35:E66" si="4">F35/1.21</f>
        <v>12727.27272727273</v>
      </c>
      <c r="F35" s="1455">
        <v>15400.000000000002</v>
      </c>
      <c r="H35" s="1460">
        <v>9600</v>
      </c>
      <c r="I35" s="48" t="e">
        <f t="shared" si="2"/>
        <v>#N/A</v>
      </c>
      <c r="K35" s="254" t="e">
        <f>'Costos Fiambre'!AB34*(A35/1000)</f>
        <v>#N/A</v>
      </c>
      <c r="L35" s="995" t="e">
        <f t="shared" ref="L35:L51" si="5">(E35-K35)/E35</f>
        <v>#N/A</v>
      </c>
      <c r="M35" s="227"/>
      <c r="N35" s="1459"/>
      <c r="O35" s="91"/>
      <c r="Q35" s="90"/>
      <c r="R35" s="91"/>
      <c r="S35" s="93"/>
      <c r="U35" s="93"/>
      <c r="Z35" s="93"/>
    </row>
    <row r="36" spans="1:26" hidden="1" x14ac:dyDescent="0.25">
      <c r="A36" s="35">
        <v>1000</v>
      </c>
      <c r="B36" s="225" t="s">
        <v>179</v>
      </c>
      <c r="C36" s="228">
        <v>119</v>
      </c>
      <c r="D36" s="229" t="s">
        <v>181</v>
      </c>
      <c r="E36" s="800">
        <f t="shared" si="4"/>
        <v>12727.27272727273</v>
      </c>
      <c r="F36" s="1455">
        <v>15400.000000000002</v>
      </c>
      <c r="H36" s="1460">
        <v>9600</v>
      </c>
      <c r="I36" s="48">
        <f t="shared" si="2"/>
        <v>0.59001427083333335</v>
      </c>
      <c r="K36" s="254">
        <f>'Costos Fiambre'!AB35*(A36/1000)</f>
        <v>3935.8629999999998</v>
      </c>
      <c r="L36" s="995">
        <f t="shared" si="5"/>
        <v>0.69075362142857155</v>
      </c>
      <c r="M36" s="227"/>
      <c r="N36" s="1459">
        <v>13410</v>
      </c>
      <c r="O36" s="91">
        <f>(N36-F36)/F36</f>
        <v>-0.12922077922077932</v>
      </c>
      <c r="Q36" s="90"/>
      <c r="R36" s="91"/>
      <c r="S36" s="93"/>
      <c r="U36" s="93"/>
      <c r="Z36" s="93"/>
    </row>
    <row r="37" spans="1:26" hidden="1" x14ac:dyDescent="0.25">
      <c r="A37" s="35">
        <v>1000</v>
      </c>
      <c r="B37" s="225" t="s">
        <v>179</v>
      </c>
      <c r="C37" s="228">
        <v>118</v>
      </c>
      <c r="D37" s="229" t="s">
        <v>182</v>
      </c>
      <c r="E37" s="800">
        <f t="shared" si="4"/>
        <v>12727.27272727273</v>
      </c>
      <c r="F37" s="1455">
        <v>15400.000000000002</v>
      </c>
      <c r="H37" s="1460">
        <v>9600</v>
      </c>
      <c r="I37" s="48" t="e">
        <f t="shared" si="2"/>
        <v>#N/A</v>
      </c>
      <c r="K37" s="254" t="e">
        <f>'Costos Fiambre'!AB36*(A37/1000)</f>
        <v>#N/A</v>
      </c>
      <c r="L37" s="995" t="e">
        <f t="shared" si="5"/>
        <v>#N/A</v>
      </c>
      <c r="M37" s="227"/>
      <c r="N37" s="1459"/>
      <c r="O37" s="91"/>
      <c r="Q37" s="90"/>
      <c r="R37" s="91"/>
      <c r="S37" s="93"/>
      <c r="U37" s="93"/>
      <c r="Z37" s="93"/>
    </row>
    <row r="38" spans="1:26" hidden="1" x14ac:dyDescent="0.25">
      <c r="A38" s="35">
        <v>300</v>
      </c>
      <c r="B38" s="225" t="s">
        <v>179</v>
      </c>
      <c r="C38" s="230">
        <v>699</v>
      </c>
      <c r="D38" s="232" t="s">
        <v>183</v>
      </c>
      <c r="E38" s="800">
        <f t="shared" si="4"/>
        <v>4344.9120724275026</v>
      </c>
      <c r="F38" s="1455">
        <v>5257.3436076372782</v>
      </c>
      <c r="G38" s="797"/>
      <c r="H38" s="1460">
        <v>3300</v>
      </c>
      <c r="I38" s="48">
        <f t="shared" si="2"/>
        <v>0.61309181818181824</v>
      </c>
      <c r="J38" s="797"/>
      <c r="K38" s="254">
        <f>'Costos Fiambre'!AB37*(A38/1000)</f>
        <v>1276.7969999999998</v>
      </c>
      <c r="L38" s="995">
        <f t="shared" si="5"/>
        <v>0.70613973799321261</v>
      </c>
      <c r="M38" s="227"/>
      <c r="N38" s="1459">
        <v>6202</v>
      </c>
      <c r="O38" s="91">
        <f>(N38-F38)/F38</f>
        <v>0.17968321320874503</v>
      </c>
      <c r="Q38" s="90"/>
      <c r="R38" s="91"/>
      <c r="S38" s="93"/>
      <c r="U38" s="93"/>
      <c r="Z38" s="93"/>
    </row>
    <row r="39" spans="1:26" x14ac:dyDescent="0.25">
      <c r="A39" s="35">
        <v>1000</v>
      </c>
      <c r="B39" s="225" t="s">
        <v>179</v>
      </c>
      <c r="C39" s="228">
        <v>107</v>
      </c>
      <c r="D39" s="229" t="s">
        <v>184</v>
      </c>
      <c r="E39" s="800">
        <f t="shared" si="4"/>
        <v>10322.17398027932</v>
      </c>
      <c r="F39" s="1455">
        <v>12489.830516137978</v>
      </c>
      <c r="H39" s="1460">
        <v>7000</v>
      </c>
      <c r="I39" s="48">
        <f t="shared" si="2"/>
        <v>0.59716342857142857</v>
      </c>
      <c r="K39" s="254">
        <f>'Costos Fiambre'!AB38*(A39/1000)</f>
        <v>2819.8560000000002</v>
      </c>
      <c r="L39" s="995">
        <f t="shared" si="5"/>
        <v>0.72681568772359584</v>
      </c>
      <c r="M39" s="227"/>
      <c r="N39" s="1459"/>
      <c r="O39" s="91"/>
      <c r="Q39" s="90"/>
      <c r="R39" s="91"/>
      <c r="S39" s="93"/>
      <c r="U39" s="93"/>
      <c r="Z39" s="93"/>
    </row>
    <row r="40" spans="1:26" x14ac:dyDescent="0.25">
      <c r="A40" s="35">
        <v>1000</v>
      </c>
      <c r="B40" s="225" t="s">
        <v>179</v>
      </c>
      <c r="C40" s="228">
        <v>108</v>
      </c>
      <c r="D40" s="229" t="s">
        <v>185</v>
      </c>
      <c r="E40" s="800">
        <f t="shared" si="4"/>
        <v>10322.17398027932</v>
      </c>
      <c r="F40" s="1455">
        <v>12489.830516137978</v>
      </c>
      <c r="H40" s="1460">
        <v>7000</v>
      </c>
      <c r="I40" s="48">
        <f t="shared" si="2"/>
        <v>0.59473514285714291</v>
      </c>
      <c r="K40" s="254">
        <f>'Costos Fiambre'!AB39*(A40/1000)</f>
        <v>2836.8539999999998</v>
      </c>
      <c r="L40" s="995">
        <f t="shared" si="5"/>
        <v>0.72516894159894474</v>
      </c>
      <c r="M40" s="227"/>
      <c r="N40" s="1459">
        <v>11121</v>
      </c>
      <c r="O40" s="91">
        <f>(N40-F40)/F40</f>
        <v>-0.10959560374893208</v>
      </c>
      <c r="Q40" s="90"/>
      <c r="R40" s="91"/>
      <c r="S40" s="93"/>
      <c r="U40" s="93"/>
      <c r="Z40" s="93"/>
    </row>
    <row r="41" spans="1:26" x14ac:dyDescent="0.25">
      <c r="A41" s="35">
        <v>1000</v>
      </c>
      <c r="B41" s="225" t="s">
        <v>179</v>
      </c>
      <c r="C41" s="228">
        <v>110</v>
      </c>
      <c r="D41" s="229" t="s">
        <v>186</v>
      </c>
      <c r="E41" s="800">
        <f t="shared" si="4"/>
        <v>10322.17398027932</v>
      </c>
      <c r="F41" s="1455">
        <v>12489.830516137978</v>
      </c>
      <c r="H41" s="1460">
        <v>7000</v>
      </c>
      <c r="I41" s="48" t="e">
        <f t="shared" si="2"/>
        <v>#N/A</v>
      </c>
      <c r="K41" s="254" t="e">
        <f>'Costos Fiambre'!AB40*(A41/1000)</f>
        <v>#N/A</v>
      </c>
      <c r="L41" s="995" t="e">
        <f t="shared" si="5"/>
        <v>#N/A</v>
      </c>
      <c r="M41" s="227"/>
      <c r="N41" s="1459"/>
      <c r="O41" s="91"/>
      <c r="Q41" s="90"/>
      <c r="R41" s="91"/>
      <c r="S41" s="93"/>
      <c r="U41" s="93"/>
      <c r="Z41" s="93"/>
    </row>
    <row r="42" spans="1:26" x14ac:dyDescent="0.25">
      <c r="A42" s="35">
        <v>1000</v>
      </c>
      <c r="B42" s="225" t="s">
        <v>179</v>
      </c>
      <c r="C42" s="228">
        <v>106</v>
      </c>
      <c r="D42" s="229" t="s">
        <v>187</v>
      </c>
      <c r="E42" s="800">
        <f t="shared" si="4"/>
        <v>10322.17398027932</v>
      </c>
      <c r="F42" s="1455">
        <v>12489.830516137978</v>
      </c>
      <c r="H42" s="1460">
        <v>6800</v>
      </c>
      <c r="I42" s="48" t="e">
        <f t="shared" si="2"/>
        <v>#N/A</v>
      </c>
      <c r="K42" s="254" t="e">
        <f>'Costos Fiambre'!AB41*(A42/1000)</f>
        <v>#N/A</v>
      </c>
      <c r="L42" s="995" t="e">
        <f t="shared" si="5"/>
        <v>#N/A</v>
      </c>
      <c r="M42" s="227"/>
      <c r="N42" s="1459"/>
      <c r="O42" s="91"/>
      <c r="Q42" s="90"/>
      <c r="R42" s="91"/>
      <c r="S42" s="93"/>
      <c r="U42" s="93"/>
      <c r="Z42" s="93"/>
    </row>
    <row r="43" spans="1:26" hidden="1" x14ac:dyDescent="0.25">
      <c r="A43" s="35">
        <v>1000</v>
      </c>
      <c r="B43" s="225" t="s">
        <v>179</v>
      </c>
      <c r="C43" s="228">
        <v>448</v>
      </c>
      <c r="D43" s="229" t="s">
        <v>188</v>
      </c>
      <c r="E43" s="800">
        <f t="shared" si="4"/>
        <v>10322.17398027932</v>
      </c>
      <c r="F43" s="1455">
        <v>12489.830516137978</v>
      </c>
      <c r="H43" s="1460">
        <v>6800</v>
      </c>
      <c r="I43" s="48">
        <f t="shared" si="2"/>
        <v>0.47487911781729858</v>
      </c>
      <c r="K43" s="254">
        <f>'Costos Fiambre'!AB42*(A43/1000)</f>
        <v>3570.8219988423698</v>
      </c>
      <c r="L43" s="995">
        <f t="shared" si="5"/>
        <v>0.65406299044518312</v>
      </c>
      <c r="M43" s="227"/>
      <c r="N43" s="1459"/>
      <c r="O43" s="91"/>
      <c r="Q43" s="90"/>
      <c r="R43" s="91"/>
      <c r="S43" s="93"/>
      <c r="U43" s="93"/>
      <c r="Z43" s="93"/>
    </row>
    <row r="44" spans="1:26" hidden="1" x14ac:dyDescent="0.25">
      <c r="A44" s="35">
        <v>1000</v>
      </c>
      <c r="B44" s="225" t="s">
        <v>179</v>
      </c>
      <c r="C44" s="228">
        <v>121</v>
      </c>
      <c r="D44" s="229" t="s">
        <v>189</v>
      </c>
      <c r="E44" s="800">
        <f t="shared" si="4"/>
        <v>18767.589055053319</v>
      </c>
      <c r="F44" s="1455">
        <v>22708.782756614513</v>
      </c>
      <c r="H44" s="254">
        <v>13700</v>
      </c>
      <c r="I44" s="48" t="e">
        <f t="shared" si="2"/>
        <v>#N/A</v>
      </c>
      <c r="K44" s="254" t="e">
        <f>'Costos Fiambre'!AB43*(A44/1000)</f>
        <v>#N/A</v>
      </c>
      <c r="L44" s="995" t="e">
        <f t="shared" si="5"/>
        <v>#N/A</v>
      </c>
      <c r="M44" s="227"/>
      <c r="N44" s="1459">
        <v>22053</v>
      </c>
      <c r="O44" s="91">
        <f>(N44-F44)/F44</f>
        <v>-2.8877935186706557E-2</v>
      </c>
      <c r="Q44" s="90"/>
      <c r="R44" s="91"/>
      <c r="S44" s="93"/>
      <c r="U44" s="93"/>
      <c r="Z44" s="93"/>
    </row>
    <row r="45" spans="1:26" hidden="1" x14ac:dyDescent="0.25">
      <c r="A45" s="35">
        <v>1000</v>
      </c>
      <c r="B45" s="244" t="s">
        <v>190</v>
      </c>
      <c r="C45" s="228">
        <v>115</v>
      </c>
      <c r="D45" s="229" t="s">
        <v>191</v>
      </c>
      <c r="E45" s="800">
        <f t="shared" si="4"/>
        <v>23620.909090909096</v>
      </c>
      <c r="F45" s="1455">
        <v>28581.300000000003</v>
      </c>
      <c r="H45" s="1460">
        <v>16300</v>
      </c>
      <c r="I45" s="48">
        <f t="shared" si="2"/>
        <v>0.57798453978701403</v>
      </c>
      <c r="K45" s="254">
        <f>'Costos Fiambre'!AB44*(A45/1000)</f>
        <v>6878.8520014716696</v>
      </c>
      <c r="L45" s="995">
        <f t="shared" si="5"/>
        <v>0.70878123382138947</v>
      </c>
      <c r="M45" s="227"/>
      <c r="N45" s="1459">
        <v>29727</v>
      </c>
      <c r="O45" s="91">
        <f>(N45-F45)/F45</f>
        <v>4.0085650407784001E-2</v>
      </c>
      <c r="Q45" s="90"/>
      <c r="R45" s="91"/>
      <c r="S45" s="93"/>
      <c r="U45" s="93"/>
      <c r="Z45" s="93"/>
    </row>
    <row r="46" spans="1:26" hidden="1" x14ac:dyDescent="0.25">
      <c r="A46" s="35">
        <v>1000</v>
      </c>
      <c r="B46" s="244" t="s">
        <v>190</v>
      </c>
      <c r="C46" s="228">
        <v>450</v>
      </c>
      <c r="D46" s="229" t="s">
        <v>192</v>
      </c>
      <c r="E46" s="800">
        <f t="shared" si="4"/>
        <v>23620.909090909096</v>
      </c>
      <c r="F46" s="1455">
        <v>28581.300000000003</v>
      </c>
      <c r="H46" s="1460">
        <v>16300</v>
      </c>
      <c r="I46" s="48" t="e">
        <f t="shared" si="2"/>
        <v>#N/A</v>
      </c>
      <c r="K46" s="254" t="e">
        <f>'Costos Fiambre'!AB45*(A46/1000)</f>
        <v>#N/A</v>
      </c>
      <c r="L46" s="995" t="e">
        <f t="shared" si="5"/>
        <v>#N/A</v>
      </c>
      <c r="M46" s="227"/>
      <c r="N46" s="1459"/>
      <c r="O46" s="91"/>
      <c r="Q46" s="90"/>
      <c r="R46" s="91"/>
      <c r="S46" s="93"/>
      <c r="U46" s="93"/>
      <c r="Z46" s="93"/>
    </row>
    <row r="47" spans="1:26" hidden="1" x14ac:dyDescent="0.25">
      <c r="A47" s="35">
        <v>1000</v>
      </c>
      <c r="B47" s="244" t="s">
        <v>190</v>
      </c>
      <c r="C47" s="228">
        <v>265</v>
      </c>
      <c r="D47" s="229" t="s">
        <v>193</v>
      </c>
      <c r="E47" s="800">
        <f t="shared" si="4"/>
        <v>21802.727272727276</v>
      </c>
      <c r="F47" s="1455">
        <v>26381.300000000003</v>
      </c>
      <c r="H47" s="1460">
        <v>16300</v>
      </c>
      <c r="I47" s="48">
        <f t="shared" si="2"/>
        <v>0.58872681056764353</v>
      </c>
      <c r="K47" s="254">
        <f>'Costos Fiambre'!AB46*(A47/1000)</f>
        <v>6703.7529877474099</v>
      </c>
      <c r="L47" s="995">
        <f t="shared" si="5"/>
        <v>0.69252686125496599</v>
      </c>
      <c r="M47" s="227"/>
      <c r="N47" s="1459">
        <v>29801</v>
      </c>
      <c r="O47" s="91">
        <f>(N47-F47)/F47</f>
        <v>0.12962590926148435</v>
      </c>
      <c r="Q47" s="90"/>
      <c r="R47" s="91"/>
      <c r="S47" s="93"/>
      <c r="U47" s="93"/>
      <c r="Z47" s="93"/>
    </row>
    <row r="48" spans="1:26" hidden="1" x14ac:dyDescent="0.25">
      <c r="A48" s="35">
        <v>1000</v>
      </c>
      <c r="B48" s="244" t="s">
        <v>190</v>
      </c>
      <c r="C48" s="228">
        <v>122</v>
      </c>
      <c r="D48" s="229" t="s">
        <v>194</v>
      </c>
      <c r="E48" s="800">
        <f t="shared" si="4"/>
        <v>22938.164400620713</v>
      </c>
      <c r="F48" s="1456">
        <v>27755.178924751064</v>
      </c>
      <c r="H48" s="1460">
        <v>18850</v>
      </c>
      <c r="I48" s="48">
        <f t="shared" si="2"/>
        <v>0.61368578252621753</v>
      </c>
      <c r="K48" s="254">
        <f>'Costos Fiambre'!AB47*(A48/1000)</f>
        <v>7282.0229993807998</v>
      </c>
      <c r="L48" s="995">
        <f t="shared" si="5"/>
        <v>0.68253680319843968</v>
      </c>
      <c r="M48" s="227"/>
      <c r="N48" s="1459">
        <v>23173</v>
      </c>
      <c r="O48" s="91">
        <f>(N48-F48)/F48</f>
        <v>-0.16509275393879169</v>
      </c>
      <c r="Q48" s="90"/>
      <c r="R48" s="91"/>
      <c r="S48" s="93"/>
      <c r="U48" s="93"/>
      <c r="Z48" s="93"/>
    </row>
    <row r="49" spans="1:26" hidden="1" x14ac:dyDescent="0.25">
      <c r="A49" s="35">
        <v>1000</v>
      </c>
      <c r="B49" s="244" t="s">
        <v>190</v>
      </c>
      <c r="C49" s="228">
        <v>124</v>
      </c>
      <c r="D49" s="229" t="s">
        <v>195</v>
      </c>
      <c r="E49" s="800">
        <f t="shared" si="4"/>
        <v>22938.164400620713</v>
      </c>
      <c r="F49" s="1456">
        <v>27755.178924751064</v>
      </c>
      <c r="H49" s="1460">
        <v>18850</v>
      </c>
      <c r="I49" s="48" t="e">
        <f t="shared" si="2"/>
        <v>#VALUE!</v>
      </c>
      <c r="K49" s="254" t="e">
        <f>'Costos Fiambre'!AB48*(A49/1000)</f>
        <v>#VALUE!</v>
      </c>
      <c r="L49" s="995" t="e">
        <f t="shared" si="5"/>
        <v>#VALUE!</v>
      </c>
      <c r="M49" s="227"/>
      <c r="N49" s="1459"/>
      <c r="O49" s="91"/>
      <c r="Q49" s="90"/>
      <c r="R49" s="91"/>
      <c r="S49" s="93"/>
      <c r="U49" s="93"/>
      <c r="Z49" s="93"/>
    </row>
    <row r="50" spans="1:26" hidden="1" x14ac:dyDescent="0.25">
      <c r="A50" s="35">
        <v>400</v>
      </c>
      <c r="B50" s="225" t="s">
        <v>196</v>
      </c>
      <c r="C50" s="230">
        <v>11</v>
      </c>
      <c r="D50" s="231" t="s">
        <v>304</v>
      </c>
      <c r="E50" s="800">
        <f t="shared" si="4"/>
        <v>2884.2975206611573</v>
      </c>
      <c r="F50" s="1455">
        <v>3490</v>
      </c>
      <c r="G50" s="480"/>
      <c r="H50" s="1460">
        <v>2050</v>
      </c>
      <c r="I50" s="48">
        <f t="shared" si="2"/>
        <v>0.48737697560975601</v>
      </c>
      <c r="J50" s="480"/>
      <c r="K50" s="254">
        <f>'Costos Fiambre'!AB49*(A50/1000)</f>
        <v>1050.8772000000001</v>
      </c>
      <c r="L50" s="995">
        <f t="shared" si="5"/>
        <v>0.63565575587392553</v>
      </c>
      <c r="M50" s="227"/>
      <c r="N50" s="1459">
        <v>3477</v>
      </c>
      <c r="O50" s="91">
        <f>(N50-F50)/F50</f>
        <v>-3.7249283667621777E-3</v>
      </c>
      <c r="Q50" s="90"/>
      <c r="R50" s="91"/>
      <c r="S50" s="93"/>
      <c r="U50" s="93"/>
      <c r="Z50" s="93"/>
    </row>
    <row r="51" spans="1:26" x14ac:dyDescent="0.25">
      <c r="A51" s="35">
        <v>200</v>
      </c>
      <c r="B51" s="225" t="s">
        <v>196</v>
      </c>
      <c r="C51" s="230">
        <v>10</v>
      </c>
      <c r="D51" s="231" t="s">
        <v>305</v>
      </c>
      <c r="E51" s="800">
        <f t="shared" si="4"/>
        <v>1396.6942148760331</v>
      </c>
      <c r="F51" s="1455">
        <v>1690</v>
      </c>
      <c r="G51" s="798" t="s">
        <v>370</v>
      </c>
      <c r="H51" s="1460">
        <v>1070</v>
      </c>
      <c r="I51" s="48">
        <f t="shared" si="2"/>
        <v>0.5074942056074766</v>
      </c>
      <c r="J51" s="798"/>
      <c r="K51" s="254">
        <f>'Costos Fiambre'!AB50*(A51/1000)</f>
        <v>526.98120000000006</v>
      </c>
      <c r="L51" s="995">
        <f t="shared" si="5"/>
        <v>0.62269393372781068</v>
      </c>
      <c r="M51" s="227"/>
      <c r="N51" s="1459">
        <v>1703</v>
      </c>
      <c r="O51" s="91">
        <f>(N51-F51)/F51</f>
        <v>7.6923076923076927E-3</v>
      </c>
      <c r="Q51" s="90">
        <v>2100</v>
      </c>
      <c r="R51" s="91">
        <f>(Q51-F51)/F51</f>
        <v>0.24260355029585798</v>
      </c>
      <c r="S51" s="93"/>
      <c r="U51" s="93"/>
      <c r="Z51" s="93"/>
    </row>
    <row r="52" spans="1:26" hidden="1" x14ac:dyDescent="0.25">
      <c r="A52" s="35">
        <v>200</v>
      </c>
      <c r="B52" s="225" t="s">
        <v>196</v>
      </c>
      <c r="C52" s="235">
        <v>140</v>
      </c>
      <c r="D52" s="239" t="s">
        <v>316</v>
      </c>
      <c r="E52" s="800">
        <f>F52/1.21</f>
        <v>1023.9579000000002</v>
      </c>
      <c r="F52" s="1455">
        <v>1238.9890590000002</v>
      </c>
      <c r="G52" s="799"/>
      <c r="H52" s="1460">
        <v>650</v>
      </c>
      <c r="I52" s="48">
        <f t="shared" si="2"/>
        <v>0.51661107706734766</v>
      </c>
      <c r="J52" s="799"/>
      <c r="K52" s="254">
        <f>'Costos Fiambre'!AB51*(A52/1000)</f>
        <v>314.20279990622402</v>
      </c>
      <c r="L52" s="995">
        <f>(E52-K52)/E52</f>
        <v>0.69314871255329547</v>
      </c>
      <c r="M52" s="227"/>
      <c r="N52" s="1459">
        <v>980</v>
      </c>
      <c r="O52" s="91">
        <f>(N52-F52)/F52</f>
        <v>-0.20903256337794682</v>
      </c>
      <c r="Q52" s="90"/>
      <c r="R52" s="91"/>
      <c r="S52" s="93"/>
      <c r="U52" s="93"/>
      <c r="Z52" s="93"/>
    </row>
    <row r="53" spans="1:26" x14ac:dyDescent="0.25">
      <c r="A53" s="35">
        <v>190</v>
      </c>
      <c r="B53" s="225" t="s">
        <v>196</v>
      </c>
      <c r="C53" s="230">
        <v>1040</v>
      </c>
      <c r="D53" s="231" t="s">
        <v>381</v>
      </c>
      <c r="E53" s="800">
        <f t="shared" si="4"/>
        <v>1023.9579000000002</v>
      </c>
      <c r="F53" s="1455">
        <v>1238.9890590000002</v>
      </c>
      <c r="H53" s="1460">
        <v>650</v>
      </c>
      <c r="I53" s="48" t="e">
        <f t="shared" si="2"/>
        <v>#N/A</v>
      </c>
      <c r="K53" s="254" t="e">
        <f>'Costos Fiambre'!AB52*(A53/1000)</f>
        <v>#N/A</v>
      </c>
      <c r="L53" s="995" t="e">
        <f t="shared" ref="L53:L91" si="6">(E53-K53)/E53</f>
        <v>#N/A</v>
      </c>
      <c r="M53" s="227"/>
      <c r="N53" s="1459"/>
      <c r="O53" s="91"/>
      <c r="Q53" s="90"/>
      <c r="R53" s="91"/>
      <c r="S53" s="93"/>
      <c r="U53" s="93"/>
      <c r="Z53" s="93"/>
    </row>
    <row r="54" spans="1:26" hidden="1" x14ac:dyDescent="0.25">
      <c r="A54" s="35">
        <v>1000</v>
      </c>
      <c r="B54" s="225" t="s">
        <v>297</v>
      </c>
      <c r="C54" s="235">
        <v>298</v>
      </c>
      <c r="D54" s="236" t="s">
        <v>201</v>
      </c>
      <c r="E54" s="800">
        <f t="shared" si="4"/>
        <v>4910.1340909090914</v>
      </c>
      <c r="F54" s="1455">
        <v>5941.2622500000007</v>
      </c>
      <c r="G54" s="93"/>
      <c r="H54" s="1460">
        <v>3700</v>
      </c>
      <c r="I54" s="48">
        <f t="shared" si="2"/>
        <v>0.38776837837837835</v>
      </c>
      <c r="J54" s="93"/>
      <c r="K54" s="254">
        <f>'Costos Fiambre'!AB53*(A54/1000)</f>
        <v>2265.2570000000001</v>
      </c>
      <c r="L54" s="995">
        <f t="shared" si="6"/>
        <v>0.53865679469038763</v>
      </c>
      <c r="M54" s="227"/>
      <c r="N54" s="1459"/>
      <c r="O54" s="91"/>
      <c r="Q54" s="90"/>
      <c r="R54" s="91"/>
      <c r="S54" s="93"/>
      <c r="U54" s="93"/>
      <c r="Z54" s="93"/>
    </row>
    <row r="55" spans="1:26" hidden="1" x14ac:dyDescent="0.25">
      <c r="A55" s="35">
        <v>500</v>
      </c>
      <c r="B55" s="225" t="s">
        <v>297</v>
      </c>
      <c r="C55" s="235">
        <v>301</v>
      </c>
      <c r="D55" s="236" t="s">
        <v>202</v>
      </c>
      <c r="E55" s="800">
        <f t="shared" si="4"/>
        <v>2494.6568181818188</v>
      </c>
      <c r="F55" s="1455">
        <v>3018.5347500000007</v>
      </c>
      <c r="H55" s="1460">
        <v>2100</v>
      </c>
      <c r="I55" s="48">
        <f t="shared" si="2"/>
        <v>0.45239714285714289</v>
      </c>
      <c r="K55" s="254">
        <f>'Costos Fiambre'!AB54*(A55/1000)</f>
        <v>1149.9659999999999</v>
      </c>
      <c r="L55" s="995">
        <f t="shared" si="6"/>
        <v>0.53902837792409064</v>
      </c>
      <c r="M55" s="227"/>
      <c r="N55" s="1459"/>
      <c r="O55" s="91"/>
      <c r="Q55" s="90"/>
      <c r="R55" s="91"/>
      <c r="S55" s="93"/>
      <c r="T55" s="93"/>
      <c r="U55" s="93"/>
      <c r="W55" s="421"/>
      <c r="X55" s="466"/>
      <c r="Y55" s="421"/>
      <c r="Z55" s="93"/>
    </row>
    <row r="56" spans="1:26" hidden="1" x14ac:dyDescent="0.25">
      <c r="A56" s="35">
        <v>200</v>
      </c>
      <c r="B56" s="245" t="s">
        <v>203</v>
      </c>
      <c r="C56" s="235">
        <v>64</v>
      </c>
      <c r="D56" s="236" t="s">
        <v>204</v>
      </c>
      <c r="E56" s="800">
        <f t="shared" si="4"/>
        <v>1453.6363636363637</v>
      </c>
      <c r="F56" s="1455">
        <v>1758.9</v>
      </c>
      <c r="G56" s="1295"/>
      <c r="H56" s="1460">
        <v>1200</v>
      </c>
      <c r="I56" s="48">
        <f t="shared" si="2"/>
        <v>0.57932283333333334</v>
      </c>
      <c r="J56" s="797"/>
      <c r="K56" s="254">
        <f>'Costos Fiambre'!AB55*(A56/1000)</f>
        <v>504.81260000000003</v>
      </c>
      <c r="L56" s="995">
        <f t="shared" si="6"/>
        <v>0.65272429018136335</v>
      </c>
      <c r="M56" s="227"/>
      <c r="N56" s="1459">
        <v>2248</v>
      </c>
      <c r="O56" s="91">
        <f>(N56-F56)/F56</f>
        <v>0.27807152197396096</v>
      </c>
      <c r="Q56" s="90"/>
      <c r="R56" s="91"/>
      <c r="S56" s="93"/>
      <c r="U56" s="93"/>
      <c r="Y56" s="421"/>
      <c r="Z56" s="93"/>
    </row>
    <row r="57" spans="1:26" hidden="1" x14ac:dyDescent="0.25">
      <c r="A57" s="35">
        <v>1000</v>
      </c>
      <c r="B57" s="245" t="s">
        <v>203</v>
      </c>
      <c r="C57" s="233">
        <v>684</v>
      </c>
      <c r="D57" s="237" t="s">
        <v>268</v>
      </c>
      <c r="E57" s="800">
        <f t="shared" si="4"/>
        <v>16944.434751732177</v>
      </c>
      <c r="F57" s="1455">
        <v>20502.766049595932</v>
      </c>
      <c r="G57" s="93"/>
      <c r="H57" s="254">
        <v>12400</v>
      </c>
      <c r="I57" s="48" t="e">
        <f t="shared" si="2"/>
        <v>#VALUE!</v>
      </c>
      <c r="J57" s="93"/>
      <c r="K57" s="254" t="e">
        <f>'Costos Fiambre'!AB56*(A57/1000)</f>
        <v>#VALUE!</v>
      </c>
      <c r="L57" s="995" t="e">
        <f t="shared" si="6"/>
        <v>#VALUE!</v>
      </c>
      <c r="M57" s="227"/>
      <c r="N57" s="1459"/>
      <c r="O57" s="91"/>
      <c r="Q57" s="90"/>
      <c r="R57" s="91"/>
      <c r="S57" s="93"/>
      <c r="U57" s="93"/>
      <c r="W57" s="16"/>
      <c r="Y57" s="421"/>
      <c r="Z57" s="93"/>
    </row>
    <row r="58" spans="1:26" hidden="1" x14ac:dyDescent="0.25">
      <c r="A58" s="35">
        <v>1000</v>
      </c>
      <c r="B58" s="245" t="s">
        <v>203</v>
      </c>
      <c r="C58" s="238">
        <v>521</v>
      </c>
      <c r="D58" s="234" t="s">
        <v>205</v>
      </c>
      <c r="E58" s="800">
        <f t="shared" si="4"/>
        <v>25505.674847735645</v>
      </c>
      <c r="F58" s="1455">
        <v>30861.86656576013</v>
      </c>
      <c r="G58" s="93"/>
      <c r="H58" s="254">
        <v>18500</v>
      </c>
      <c r="I58" s="48">
        <f t="shared" si="2"/>
        <v>0.51890735193044757</v>
      </c>
      <c r="J58" s="93"/>
      <c r="K58" s="254">
        <f>'Costos Fiambre'!AB57*(A58/1000)</f>
        <v>8900.2139892867199</v>
      </c>
      <c r="L58" s="995">
        <f t="shared" si="6"/>
        <v>0.65104965689324357</v>
      </c>
      <c r="M58" s="227"/>
      <c r="N58" s="1459"/>
      <c r="O58" s="91"/>
      <c r="Q58" s="90">
        <v>33100</v>
      </c>
      <c r="R58" s="91">
        <f>(Q58-F58)/F58</f>
        <v>7.2521000292411972E-2</v>
      </c>
      <c r="S58" s="93"/>
      <c r="U58" s="93"/>
      <c r="Y58" s="421"/>
      <c r="Z58" s="93"/>
    </row>
    <row r="59" spans="1:26" hidden="1" x14ac:dyDescent="0.25">
      <c r="A59" s="35">
        <v>1000</v>
      </c>
      <c r="B59" s="245" t="s">
        <v>203</v>
      </c>
      <c r="C59" s="238">
        <v>522</v>
      </c>
      <c r="D59" s="234" t="s">
        <v>206</v>
      </c>
      <c r="E59" s="800">
        <f t="shared" si="4"/>
        <v>29331.526074895992</v>
      </c>
      <c r="F59" s="1455">
        <v>35491.146550624151</v>
      </c>
      <c r="G59" s="93"/>
      <c r="H59" s="254">
        <v>21300</v>
      </c>
      <c r="I59" s="48">
        <f t="shared" si="2"/>
        <v>0.54481037598654558</v>
      </c>
      <c r="J59" s="93"/>
      <c r="K59" s="254">
        <f>'Costos Fiambre'!AB58*(A59/1000)</f>
        <v>9695.5389914865791</v>
      </c>
      <c r="L59" s="995">
        <f t="shared" si="6"/>
        <v>0.66944989610394967</v>
      </c>
      <c r="M59" s="227"/>
      <c r="N59" s="1459"/>
      <c r="O59" s="91"/>
      <c r="Q59" s="90">
        <v>35100</v>
      </c>
      <c r="R59" s="91">
        <f>(Q59-F59)/F59</f>
        <v>-1.1020961243566035E-2</v>
      </c>
      <c r="S59" s="93"/>
      <c r="U59" s="93"/>
      <c r="W59" s="421"/>
      <c r="X59" s="39"/>
      <c r="Y59" s="421"/>
      <c r="Z59" s="93"/>
    </row>
    <row r="60" spans="1:26" hidden="1" x14ac:dyDescent="0.25">
      <c r="A60" s="35">
        <v>150</v>
      </c>
      <c r="B60" s="245" t="s">
        <v>203</v>
      </c>
      <c r="C60" s="235">
        <v>528</v>
      </c>
      <c r="D60" s="239" t="s">
        <v>207</v>
      </c>
      <c r="E60" s="800">
        <f t="shared" si="4"/>
        <v>4263.636363636364</v>
      </c>
      <c r="F60" s="1456">
        <v>5159</v>
      </c>
      <c r="G60" s="93"/>
      <c r="H60" s="254">
        <v>3100</v>
      </c>
      <c r="I60" s="48">
        <f t="shared" si="2"/>
        <v>0.59600476209677411</v>
      </c>
      <c r="J60" s="93"/>
      <c r="K60" s="254">
        <f>'Costos Fiambre'!AB59*(A60/1000)</f>
        <v>1252.3852375000004</v>
      </c>
      <c r="L60" s="995">
        <f t="shared" si="6"/>
        <v>0.7062635903518123</v>
      </c>
      <c r="M60" s="227"/>
      <c r="N60" s="1459">
        <v>5099</v>
      </c>
      <c r="O60" s="91">
        <f>(N60-F60)/F60</f>
        <v>-1.1630160883892227E-2</v>
      </c>
      <c r="Q60" s="90"/>
      <c r="R60" s="91"/>
      <c r="S60" s="93"/>
      <c r="U60" s="93"/>
      <c r="Z60" s="93"/>
    </row>
    <row r="61" spans="1:26" hidden="1" x14ac:dyDescent="0.25">
      <c r="A61" s="35">
        <v>150</v>
      </c>
      <c r="B61" s="245" t="s">
        <v>203</v>
      </c>
      <c r="C61" s="235">
        <v>529</v>
      </c>
      <c r="D61" s="239" t="s">
        <v>208</v>
      </c>
      <c r="E61" s="800">
        <f t="shared" si="4"/>
        <v>5263.6363636363649</v>
      </c>
      <c r="F61" s="1456">
        <v>6369.0000000000009</v>
      </c>
      <c r="G61" s="93"/>
      <c r="H61" s="254">
        <v>3800</v>
      </c>
      <c r="I61" s="48">
        <f t="shared" si="2"/>
        <v>0.55515328947368425</v>
      </c>
      <c r="J61" s="93"/>
      <c r="K61" s="254">
        <f>'Costos Fiambre'!AB60*(A61/1000)</f>
        <v>1690.4175</v>
      </c>
      <c r="L61" s="995">
        <f t="shared" si="6"/>
        <v>0.67884987046632128</v>
      </c>
      <c r="M61" s="227"/>
      <c r="N61" s="1459">
        <v>5949</v>
      </c>
      <c r="O61" s="91">
        <f>(N61-F61)/F61</f>
        <v>-6.5944418276024624E-2</v>
      </c>
      <c r="Q61" s="90"/>
      <c r="R61" s="91"/>
      <c r="S61" s="93"/>
      <c r="U61" s="93"/>
      <c r="Z61" s="93"/>
    </row>
    <row r="62" spans="1:26" hidden="1" x14ac:dyDescent="0.25">
      <c r="A62" s="35">
        <v>150</v>
      </c>
      <c r="B62" s="245" t="s">
        <v>203</v>
      </c>
      <c r="C62" s="235">
        <v>686</v>
      </c>
      <c r="D62" s="239" t="s">
        <v>253</v>
      </c>
      <c r="E62" s="800">
        <f t="shared" si="4"/>
        <v>5263.6363636363649</v>
      </c>
      <c r="F62" s="1456">
        <v>6369.0000000000009</v>
      </c>
      <c r="G62" s="93"/>
      <c r="H62" s="254">
        <v>3800</v>
      </c>
      <c r="I62" s="48">
        <f t="shared" si="2"/>
        <v>0.55515328947368425</v>
      </c>
      <c r="J62" s="93"/>
      <c r="K62" s="254">
        <f>'Costos Fiambre'!AB60*(A62/1000)</f>
        <v>1690.4175</v>
      </c>
      <c r="L62" s="995">
        <f t="shared" si="6"/>
        <v>0.67884987046632128</v>
      </c>
      <c r="M62" s="227"/>
      <c r="N62" s="1459">
        <v>5949</v>
      </c>
      <c r="O62" s="91">
        <f>(N62-F62)/F62</f>
        <v>-6.5944418276024624E-2</v>
      </c>
      <c r="Q62" s="90"/>
      <c r="R62" s="91"/>
      <c r="S62" s="93"/>
      <c r="U62" s="93"/>
      <c r="Z62" s="93"/>
    </row>
    <row r="63" spans="1:26" hidden="1" x14ac:dyDescent="0.25">
      <c r="A63" s="35">
        <v>130</v>
      </c>
      <c r="B63" s="245" t="s">
        <v>203</v>
      </c>
      <c r="C63" s="235">
        <v>995</v>
      </c>
      <c r="D63" s="236" t="s">
        <v>459</v>
      </c>
      <c r="E63" s="800">
        <f t="shared" si="4"/>
        <v>4536.3636363636369</v>
      </c>
      <c r="F63" s="1455">
        <v>5489</v>
      </c>
      <c r="G63" s="93"/>
      <c r="H63" s="254">
        <v>3300</v>
      </c>
      <c r="I63" s="48">
        <f t="shared" si="2"/>
        <v>0.55424473307929756</v>
      </c>
      <c r="J63" s="93"/>
      <c r="K63" s="254">
        <f>'Costos Fiambre'!AB62*(A63/1000)</f>
        <v>1470.992380838318</v>
      </c>
      <c r="L63" s="995">
        <f t="shared" si="6"/>
        <v>0.67573314250057115</v>
      </c>
      <c r="M63" s="227"/>
      <c r="N63" s="1459"/>
      <c r="O63" s="91"/>
      <c r="Q63" s="90"/>
      <c r="R63" s="91"/>
      <c r="S63" s="93"/>
      <c r="U63" s="93"/>
      <c r="W63" s="421"/>
      <c r="X63" s="39"/>
      <c r="Y63" s="421"/>
      <c r="Z63" s="93"/>
    </row>
    <row r="64" spans="1:26" hidden="1" x14ac:dyDescent="0.25">
      <c r="A64" s="35">
        <v>130</v>
      </c>
      <c r="B64" s="245" t="s">
        <v>203</v>
      </c>
      <c r="C64" s="235">
        <v>996</v>
      </c>
      <c r="D64" s="236" t="s">
        <v>460</v>
      </c>
      <c r="E64" s="800">
        <f t="shared" si="4"/>
        <v>4536.3636363636369</v>
      </c>
      <c r="F64" s="1455">
        <v>5489</v>
      </c>
      <c r="G64" s="93"/>
      <c r="H64" s="254">
        <v>3300</v>
      </c>
      <c r="I64" s="48">
        <f t="shared" si="2"/>
        <v>0.56784151220538914</v>
      </c>
      <c r="J64" s="93"/>
      <c r="K64" s="254">
        <f>'Costos Fiambre'!AB63*(A64/1000)</f>
        <v>1426.123009722216</v>
      </c>
      <c r="L64" s="995">
        <f t="shared" si="6"/>
        <v>0.68562418623357968</v>
      </c>
      <c r="M64" s="227"/>
      <c r="N64" s="1459"/>
      <c r="O64" s="91"/>
      <c r="Q64" s="90"/>
      <c r="R64" s="91"/>
      <c r="S64" s="93"/>
      <c r="U64" s="93"/>
      <c r="W64" s="421"/>
      <c r="X64" s="39"/>
      <c r="Y64" s="421"/>
      <c r="Z64" s="93"/>
    </row>
    <row r="65" spans="1:26" hidden="1" x14ac:dyDescent="0.25">
      <c r="A65" s="35">
        <v>1000</v>
      </c>
      <c r="B65" s="245" t="s">
        <v>203</v>
      </c>
      <c r="C65" s="233">
        <v>541</v>
      </c>
      <c r="D65" s="234" t="s">
        <v>209</v>
      </c>
      <c r="E65" s="800">
        <f t="shared" si="4"/>
        <v>23945.14981780796</v>
      </c>
      <c r="F65" s="1455">
        <v>28973.63127954763</v>
      </c>
      <c r="G65" s="93"/>
      <c r="H65" s="1460">
        <v>12200</v>
      </c>
      <c r="I65" s="48">
        <f>(H65-K65)/H65</f>
        <v>0.57660590195369588</v>
      </c>
      <c r="J65" s="93"/>
      <c r="K65" s="254">
        <f>'Costos Fiambre'!AB64*(A65/1000)</f>
        <v>5165.4079961649104</v>
      </c>
      <c r="L65" s="995">
        <f>(E65-K65)/E65</f>
        <v>0.7842816588968089</v>
      </c>
      <c r="M65" s="227"/>
      <c r="N65" s="1459">
        <v>21186</v>
      </c>
      <c r="O65" s="91">
        <f t="shared" ref="O65" si="7">(N65-F65)/F65</f>
        <v>-0.26878340531119022</v>
      </c>
      <c r="Q65" s="90"/>
      <c r="R65" s="91"/>
      <c r="S65" s="93"/>
      <c r="U65" s="93"/>
      <c r="Z65" s="93"/>
    </row>
    <row r="66" spans="1:26" hidden="1" x14ac:dyDescent="0.25">
      <c r="A66" s="35">
        <v>1000</v>
      </c>
      <c r="B66" s="245" t="s">
        <v>203</v>
      </c>
      <c r="C66" s="233">
        <v>998</v>
      </c>
      <c r="D66" s="234" t="s">
        <v>267</v>
      </c>
      <c r="E66" s="800">
        <f t="shared" si="4"/>
        <v>23316.644113230948</v>
      </c>
      <c r="F66" s="1455">
        <v>28213.139377009447</v>
      </c>
      <c r="G66" s="93"/>
      <c r="H66" s="1460">
        <v>18050</v>
      </c>
      <c r="I66" s="48">
        <f>(H66-K66)/H66</f>
        <v>0.63961772853185594</v>
      </c>
      <c r="J66" s="93"/>
      <c r="K66" s="254">
        <f>'Costos Fiambre'!AB65*(A66/1000)</f>
        <v>6504.9</v>
      </c>
      <c r="L66" s="995">
        <f t="shared" si="6"/>
        <v>0.72101902965063402</v>
      </c>
      <c r="M66" s="227"/>
      <c r="N66" s="1459"/>
      <c r="O66" s="91"/>
      <c r="Q66" s="90"/>
      <c r="R66" s="91"/>
      <c r="S66" s="93"/>
      <c r="U66" s="93"/>
      <c r="Z66" s="93"/>
    </row>
    <row r="67" spans="1:26" hidden="1" x14ac:dyDescent="0.25">
      <c r="A67" s="35">
        <v>1000</v>
      </c>
      <c r="B67" s="245" t="s">
        <v>203</v>
      </c>
      <c r="C67" s="238">
        <v>545</v>
      </c>
      <c r="D67" s="234" t="s">
        <v>210</v>
      </c>
      <c r="E67" s="800">
        <f t="shared" ref="E67:E91" si="8">F67/1.21</f>
        <v>21791.256180589673</v>
      </c>
      <c r="F67" s="1455">
        <v>26367.419978513502</v>
      </c>
      <c r="H67" s="1460">
        <v>16400</v>
      </c>
      <c r="I67" s="48">
        <f t="shared" si="2"/>
        <v>0.6611248795239969</v>
      </c>
      <c r="K67" s="254">
        <f>'Costos Fiambre'!AB66*(A67/1000)</f>
        <v>5557.5519758064502</v>
      </c>
      <c r="L67" s="995">
        <f t="shared" si="6"/>
        <v>0.74496413011945672</v>
      </c>
      <c r="M67" s="227"/>
      <c r="N67" s="1459">
        <v>23887</v>
      </c>
      <c r="O67" s="91">
        <f>(N67-F67)/F67</f>
        <v>-9.4071394946292325E-2</v>
      </c>
      <c r="Q67" s="90"/>
      <c r="R67" s="91"/>
      <c r="S67" s="93"/>
      <c r="U67" s="93"/>
      <c r="Z67" s="93"/>
    </row>
    <row r="68" spans="1:26" hidden="1" x14ac:dyDescent="0.25">
      <c r="A68" s="35">
        <v>1000</v>
      </c>
      <c r="B68" s="245" t="s">
        <v>203</v>
      </c>
      <c r="C68" s="238">
        <v>547</v>
      </c>
      <c r="D68" s="234" t="s">
        <v>211</v>
      </c>
      <c r="E68" s="800">
        <f t="shared" si="8"/>
        <v>21791.256180589673</v>
      </c>
      <c r="F68" s="1455">
        <v>26367.419978513502</v>
      </c>
      <c r="H68" s="1460">
        <v>16400</v>
      </c>
      <c r="I68" s="48" t="e">
        <f t="shared" si="2"/>
        <v>#N/A</v>
      </c>
      <c r="K68" s="254" t="e">
        <f>'Costos Fiambre'!AB67*(A68/1000)</f>
        <v>#N/A</v>
      </c>
      <c r="L68" s="995" t="e">
        <f t="shared" si="6"/>
        <v>#N/A</v>
      </c>
      <c r="M68" s="227"/>
      <c r="N68" s="1459"/>
      <c r="O68" s="91"/>
      <c r="Q68" s="90"/>
      <c r="R68" s="91"/>
      <c r="S68" s="93"/>
      <c r="U68" s="93"/>
      <c r="Z68" s="93"/>
    </row>
    <row r="69" spans="1:26" hidden="1" x14ac:dyDescent="0.25">
      <c r="A69" s="35">
        <v>1000</v>
      </c>
      <c r="B69" s="245" t="s">
        <v>203</v>
      </c>
      <c r="C69" s="238">
        <v>566</v>
      </c>
      <c r="D69" s="234" t="s">
        <v>212</v>
      </c>
      <c r="E69" s="800">
        <f t="shared" si="8"/>
        <v>49525.582228612904</v>
      </c>
      <c r="F69" s="1455">
        <v>59925.954496621613</v>
      </c>
      <c r="H69" s="1460">
        <v>44150</v>
      </c>
      <c r="I69" s="48" t="e">
        <f t="shared" ref="I69:I118" si="9">(H69-K69)/H69</f>
        <v>#VALUE!</v>
      </c>
      <c r="K69" s="254" t="e">
        <f>'Costos Fiambre'!AB68*(A69/1000)</f>
        <v>#VALUE!</v>
      </c>
      <c r="L69" s="995" t="e">
        <f t="shared" si="6"/>
        <v>#VALUE!</v>
      </c>
      <c r="M69" s="227"/>
      <c r="N69" s="1459"/>
      <c r="O69" s="91"/>
      <c r="Q69" s="90"/>
      <c r="R69" s="91"/>
      <c r="S69" s="93"/>
      <c r="U69" s="93"/>
      <c r="Z69" s="93"/>
    </row>
    <row r="70" spans="1:26" hidden="1" x14ac:dyDescent="0.25">
      <c r="A70" s="35">
        <v>1000</v>
      </c>
      <c r="B70" s="245" t="s">
        <v>203</v>
      </c>
      <c r="C70" s="238">
        <v>568</v>
      </c>
      <c r="D70" s="234" t="s">
        <v>213</v>
      </c>
      <c r="E70" s="800">
        <f t="shared" si="8"/>
        <v>49525.582228612904</v>
      </c>
      <c r="F70" s="1455">
        <v>59925.954496621613</v>
      </c>
      <c r="H70" s="1460">
        <v>44150</v>
      </c>
      <c r="I70" s="48">
        <f t="shared" si="9"/>
        <v>0.53189300142149942</v>
      </c>
      <c r="K70" s="254">
        <f>'Costos Fiambre'!AB69*(A70/1000)</f>
        <v>20666.9239872408</v>
      </c>
      <c r="L70" s="995">
        <f t="shared" si="6"/>
        <v>0.5827020489766056</v>
      </c>
      <c r="M70" s="227"/>
      <c r="N70" s="1459"/>
      <c r="O70" s="91"/>
      <c r="Q70" s="90"/>
      <c r="R70" s="91"/>
      <c r="S70" s="93"/>
      <c r="U70" s="93"/>
      <c r="Z70" s="93"/>
    </row>
    <row r="71" spans="1:26" hidden="1" x14ac:dyDescent="0.25">
      <c r="A71" s="35">
        <v>150</v>
      </c>
      <c r="B71" s="96" t="s">
        <v>214</v>
      </c>
      <c r="C71" s="235">
        <v>30</v>
      </c>
      <c r="D71" s="239" t="s">
        <v>306</v>
      </c>
      <c r="E71" s="800">
        <f t="shared" si="8"/>
        <v>3627.2727272727275</v>
      </c>
      <c r="F71" s="1455">
        <v>4389</v>
      </c>
      <c r="G71" s="797"/>
      <c r="H71" s="1460">
        <v>2400</v>
      </c>
      <c r="I71" s="48">
        <f t="shared" si="9"/>
        <v>0.60798037500000002</v>
      </c>
      <c r="J71" s="797"/>
      <c r="K71" s="254">
        <f>'Costos Fiambre'!AB70*(A71/1000)</f>
        <v>940.84709999999995</v>
      </c>
      <c r="L71" s="995">
        <f>(E71-K71)/E71</f>
        <v>0.74061859398496244</v>
      </c>
      <c r="M71" s="227"/>
      <c r="N71" s="1459">
        <v>4437</v>
      </c>
      <c r="O71" s="91">
        <f>(N71-F71)/F71</f>
        <v>1.0936431989063569E-2</v>
      </c>
      <c r="Q71" s="90">
        <v>3780</v>
      </c>
      <c r="R71" s="91"/>
      <c r="S71" s="93"/>
      <c r="U71" s="93"/>
      <c r="Z71" s="93"/>
    </row>
    <row r="72" spans="1:26" x14ac:dyDescent="0.25">
      <c r="A72" s="35">
        <v>120</v>
      </c>
      <c r="B72" s="96" t="s">
        <v>214</v>
      </c>
      <c r="C72" s="235">
        <v>102</v>
      </c>
      <c r="D72" s="239" t="s">
        <v>307</v>
      </c>
      <c r="E72" s="800">
        <f t="shared" si="8"/>
        <v>5445.454545454546</v>
      </c>
      <c r="F72" s="1455">
        <v>6589.0000000000009</v>
      </c>
      <c r="G72" s="797"/>
      <c r="H72" s="1460">
        <v>3250</v>
      </c>
      <c r="I72" s="48">
        <f t="shared" si="9"/>
        <v>0.63072828116711022</v>
      </c>
      <c r="J72" s="797"/>
      <c r="K72" s="254">
        <f>'Costos Fiambre'!AB71*(A72/1000)</f>
        <v>1200.1330862068919</v>
      </c>
      <c r="L72" s="995">
        <f t="shared" si="6"/>
        <v>0.77960828133095483</v>
      </c>
      <c r="M72" s="227"/>
      <c r="N72" s="1459">
        <v>5156</v>
      </c>
      <c r="O72" s="91">
        <f>(N72-F72)/F72</f>
        <v>-0.21748368492942793</v>
      </c>
      <c r="Q72" s="90"/>
      <c r="R72" s="91"/>
      <c r="S72" s="93"/>
      <c r="U72" s="93"/>
      <c r="Z72" s="93"/>
    </row>
    <row r="73" spans="1:26" hidden="1" x14ac:dyDescent="0.25">
      <c r="A73" s="35">
        <v>150</v>
      </c>
      <c r="B73" s="96" t="s">
        <v>214</v>
      </c>
      <c r="C73" s="235">
        <v>117</v>
      </c>
      <c r="D73" s="239" t="s">
        <v>308</v>
      </c>
      <c r="E73" s="800">
        <f t="shared" si="8"/>
        <v>3081.8181818181824</v>
      </c>
      <c r="F73" s="1455">
        <v>3729.0000000000005</v>
      </c>
      <c r="G73" s="797"/>
      <c r="H73" s="1460">
        <v>2000</v>
      </c>
      <c r="I73" s="48">
        <f t="shared" si="9"/>
        <v>0.59091490000000002</v>
      </c>
      <c r="J73" s="797"/>
      <c r="K73" s="254">
        <f>'Costos Fiambre'!AB72*(A73/1000)</f>
        <v>818.17019999999991</v>
      </c>
      <c r="L73" s="995">
        <f t="shared" si="6"/>
        <v>0.73451704424778763</v>
      </c>
      <c r="M73" s="227"/>
      <c r="N73" s="1459"/>
      <c r="O73" s="91"/>
      <c r="Q73" s="90">
        <v>3000</v>
      </c>
      <c r="R73" s="91">
        <f>(Q73-F73)/F73</f>
        <v>-0.19549477071600976</v>
      </c>
      <c r="S73" s="93"/>
      <c r="U73" s="93"/>
      <c r="Z73" s="93"/>
    </row>
    <row r="74" spans="1:26" hidden="1" x14ac:dyDescent="0.25">
      <c r="A74" s="35">
        <v>150</v>
      </c>
      <c r="B74" s="96" t="s">
        <v>214</v>
      </c>
      <c r="C74" s="235">
        <v>530</v>
      </c>
      <c r="D74" s="239" t="s">
        <v>309</v>
      </c>
      <c r="E74" s="800">
        <f t="shared" si="8"/>
        <v>2445.454545454546</v>
      </c>
      <c r="F74" s="1455">
        <v>2959.0000000000005</v>
      </c>
      <c r="G74" s="797"/>
      <c r="H74" s="254">
        <v>1800</v>
      </c>
      <c r="I74" s="48">
        <f t="shared" si="9"/>
        <v>0.6269984999999999</v>
      </c>
      <c r="J74" s="797"/>
      <c r="K74" s="254">
        <f>'Costos Fiambre'!AB73*(A74/1000)</f>
        <v>671.40269999999998</v>
      </c>
      <c r="L74" s="995">
        <f t="shared" si="6"/>
        <v>0.7254487100371747</v>
      </c>
      <c r="M74" s="227"/>
      <c r="N74" s="1459"/>
      <c r="O74" s="91"/>
      <c r="Q74" s="90">
        <v>2380</v>
      </c>
      <c r="R74" s="91"/>
      <c r="S74" s="93"/>
      <c r="U74" s="93"/>
      <c r="Z74" s="93"/>
    </row>
    <row r="75" spans="1:26" hidden="1" x14ac:dyDescent="0.25">
      <c r="A75" s="35">
        <v>150</v>
      </c>
      <c r="B75" s="96" t="s">
        <v>214</v>
      </c>
      <c r="C75" s="235">
        <v>531</v>
      </c>
      <c r="D75" s="239" t="s">
        <v>310</v>
      </c>
      <c r="E75" s="800">
        <f t="shared" si="8"/>
        <v>2263.6363636363635</v>
      </c>
      <c r="F75" s="1455">
        <v>2739</v>
      </c>
      <c r="G75" s="797"/>
      <c r="H75" s="1460">
        <v>1150</v>
      </c>
      <c r="I75" s="48">
        <f t="shared" si="9"/>
        <v>0.45918399999999998</v>
      </c>
      <c r="J75" s="797"/>
      <c r="K75" s="254">
        <f>'Costos Fiambre'!AB74*(A75/1000)</f>
        <v>621.9384</v>
      </c>
      <c r="L75" s="995">
        <f t="shared" si="6"/>
        <v>0.72524809638554211</v>
      </c>
      <c r="M75" s="227"/>
      <c r="N75" s="1459"/>
      <c r="O75" s="91"/>
      <c r="Q75" s="90"/>
      <c r="R75" s="91"/>
      <c r="S75" s="93"/>
      <c r="U75" s="93"/>
      <c r="Z75" s="93"/>
    </row>
    <row r="76" spans="1:26" hidden="1" x14ac:dyDescent="0.25">
      <c r="A76" s="35">
        <v>120</v>
      </c>
      <c r="B76" s="96" t="s">
        <v>214</v>
      </c>
      <c r="C76" s="235">
        <v>533</v>
      </c>
      <c r="D76" s="239" t="s">
        <v>311</v>
      </c>
      <c r="E76" s="800">
        <f t="shared" si="8"/>
        <v>3627.2727272727275</v>
      </c>
      <c r="F76" s="1455">
        <v>4389</v>
      </c>
      <c r="G76" s="797"/>
      <c r="H76" s="1460">
        <v>2650</v>
      </c>
      <c r="I76" s="48">
        <f t="shared" si="9"/>
        <v>0.53719283018867925</v>
      </c>
      <c r="J76" s="797"/>
      <c r="K76" s="254">
        <f>'Costos Fiambre'!AB75*(A76/1000)</f>
        <v>1226.4390000000001</v>
      </c>
      <c r="L76" s="995">
        <f t="shared" si="6"/>
        <v>0.66188398496240608</v>
      </c>
      <c r="M76" s="227"/>
      <c r="N76" s="1459">
        <v>4172</v>
      </c>
      <c r="O76" s="91">
        <f t="shared" ref="O76:O82" si="10">(N76-F76)/F76</f>
        <v>-4.9441786283891544E-2</v>
      </c>
      <c r="Q76" s="90"/>
      <c r="R76" s="91"/>
      <c r="S76" s="93"/>
      <c r="U76" s="93"/>
      <c r="Z76" s="93"/>
    </row>
    <row r="77" spans="1:26" hidden="1" x14ac:dyDescent="0.25">
      <c r="A77" s="35">
        <v>120</v>
      </c>
      <c r="B77" s="96" t="s">
        <v>214</v>
      </c>
      <c r="C77" s="235">
        <v>534</v>
      </c>
      <c r="D77" s="239" t="s">
        <v>312</v>
      </c>
      <c r="E77" s="800">
        <f t="shared" si="8"/>
        <v>3627.2727272727275</v>
      </c>
      <c r="F77" s="1455">
        <v>4389</v>
      </c>
      <c r="G77" s="797"/>
      <c r="H77" s="1460">
        <v>2050</v>
      </c>
      <c r="I77" s="48">
        <f t="shared" si="9"/>
        <v>0.54847839967786438</v>
      </c>
      <c r="J77" s="797"/>
      <c r="K77" s="254">
        <f>'Costos Fiambre'!AB76*(A77/1000)</f>
        <v>925.61928066037797</v>
      </c>
      <c r="L77" s="995">
        <f t="shared" si="6"/>
        <v>0.74481673966756501</v>
      </c>
      <c r="M77" s="227"/>
      <c r="N77" s="1459"/>
      <c r="O77" s="91"/>
      <c r="Q77" s="90">
        <v>5000</v>
      </c>
      <c r="R77" s="91">
        <f>(Q77-F77)/F77</f>
        <v>0.13921166552745501</v>
      </c>
      <c r="S77" s="93"/>
      <c r="U77" s="93"/>
      <c r="Z77" s="93"/>
    </row>
    <row r="78" spans="1:26" hidden="1" x14ac:dyDescent="0.25">
      <c r="A78" s="35">
        <v>150</v>
      </c>
      <c r="B78" s="96" t="s">
        <v>214</v>
      </c>
      <c r="C78" s="235">
        <v>535</v>
      </c>
      <c r="D78" s="239" t="s">
        <v>377</v>
      </c>
      <c r="E78" s="800">
        <f t="shared" si="8"/>
        <v>4990.9090909090919</v>
      </c>
      <c r="F78" s="1455">
        <v>6039.0000000000009</v>
      </c>
      <c r="G78" s="797"/>
      <c r="H78" s="1460">
        <v>3750</v>
      </c>
      <c r="I78" s="48">
        <f t="shared" si="9"/>
        <v>0.57591284444444391</v>
      </c>
      <c r="J78" s="797"/>
      <c r="K78" s="254">
        <f>'Costos Fiambre'!AB77*(A78/1000)</f>
        <v>1590.3268333333351</v>
      </c>
      <c r="L78" s="995">
        <f t="shared" si="6"/>
        <v>0.68135527929568884</v>
      </c>
      <c r="M78" s="227"/>
      <c r="N78" s="1459">
        <v>5945</v>
      </c>
      <c r="O78" s="91">
        <f t="shared" si="10"/>
        <v>-1.5565490975327188E-2</v>
      </c>
      <c r="Q78" s="90">
        <v>5960</v>
      </c>
      <c r="R78" s="91">
        <f>(Q78-F78)/F78</f>
        <v>-1.3081636032455853E-2</v>
      </c>
      <c r="S78" s="93"/>
      <c r="U78" s="93"/>
      <c r="Z78" s="93"/>
    </row>
    <row r="79" spans="1:26" x14ac:dyDescent="0.25">
      <c r="A79" s="35">
        <v>100</v>
      </c>
      <c r="B79" s="96" t="s">
        <v>214</v>
      </c>
      <c r="C79" s="235">
        <v>1027</v>
      </c>
      <c r="D79" s="239" t="s">
        <v>380</v>
      </c>
      <c r="E79" s="800">
        <f t="shared" si="8"/>
        <v>2263.6363636363635</v>
      </c>
      <c r="F79" s="1455">
        <v>2739</v>
      </c>
      <c r="G79" s="797"/>
      <c r="H79" s="1460">
        <v>1300</v>
      </c>
      <c r="I79" s="48">
        <f t="shared" si="9"/>
        <v>0.540319923076923</v>
      </c>
      <c r="J79" s="797"/>
      <c r="K79" s="254">
        <f>'Costos Fiambre'!AB78*(A79/1000)</f>
        <v>597.58410000000003</v>
      </c>
      <c r="L79" s="995">
        <f t="shared" si="6"/>
        <v>0.73600702409638552</v>
      </c>
      <c r="M79" s="227"/>
      <c r="N79" s="1459">
        <v>1916</v>
      </c>
      <c r="O79" s="91">
        <f t="shared" si="10"/>
        <v>-0.30047462577583062</v>
      </c>
      <c r="Q79" s="90"/>
      <c r="R79" s="91"/>
      <c r="S79" s="93"/>
      <c r="T79" s="93">
        <f>(F79/100)*1000</f>
        <v>27390</v>
      </c>
      <c r="U79" s="93"/>
      <c r="Z79" s="93"/>
    </row>
    <row r="80" spans="1:26" x14ac:dyDescent="0.25">
      <c r="A80" s="35">
        <v>120</v>
      </c>
      <c r="B80" s="96" t="s">
        <v>214</v>
      </c>
      <c r="C80" s="235">
        <v>1028</v>
      </c>
      <c r="D80" s="239" t="s">
        <v>379</v>
      </c>
      <c r="E80" s="800">
        <f t="shared" si="8"/>
        <v>3627.2727272727275</v>
      </c>
      <c r="F80" s="1455">
        <v>4389</v>
      </c>
      <c r="G80" s="797"/>
      <c r="H80" s="254">
        <v>2000</v>
      </c>
      <c r="I80" s="48">
        <f t="shared" si="9"/>
        <v>0.5622064</v>
      </c>
      <c r="J80" s="797"/>
      <c r="K80" s="254">
        <f>'Costos Fiambre'!AB79*(A80/1000)</f>
        <v>875.58720000000005</v>
      </c>
      <c r="L80" s="995">
        <f t="shared" si="6"/>
        <v>0.75861004511278196</v>
      </c>
      <c r="M80" s="227"/>
      <c r="N80" s="1459">
        <v>3337</v>
      </c>
      <c r="O80" s="91">
        <f t="shared" si="10"/>
        <v>-0.23969013442697654</v>
      </c>
      <c r="Q80" s="90"/>
      <c r="R80" s="91"/>
      <c r="S80" s="93"/>
      <c r="T80" s="93">
        <f>(F80/120)*1000</f>
        <v>36575</v>
      </c>
      <c r="U80" s="93"/>
      <c r="Z80" s="93"/>
    </row>
    <row r="81" spans="1:26" x14ac:dyDescent="0.25">
      <c r="A81" s="35"/>
      <c r="B81" s="96" t="s">
        <v>214</v>
      </c>
      <c r="C81" s="235">
        <v>1029</v>
      </c>
      <c r="D81" s="239" t="s">
        <v>632</v>
      </c>
      <c r="E81" s="800">
        <f t="shared" si="8"/>
        <v>3627.2727272727275</v>
      </c>
      <c r="F81" s="1455">
        <f>F80</f>
        <v>4389</v>
      </c>
      <c r="G81" s="797"/>
      <c r="H81" s="254"/>
      <c r="I81" s="48"/>
      <c r="J81" s="797"/>
      <c r="K81" s="254"/>
      <c r="L81" s="995"/>
      <c r="M81" s="227"/>
      <c r="N81" s="1459"/>
      <c r="O81" s="91"/>
      <c r="Q81" s="90"/>
      <c r="R81" s="91"/>
      <c r="S81" s="93"/>
      <c r="T81" s="93"/>
      <c r="U81" s="93"/>
      <c r="Z81" s="93"/>
    </row>
    <row r="82" spans="1:26" x14ac:dyDescent="0.25">
      <c r="A82" s="35">
        <v>100</v>
      </c>
      <c r="B82" s="96" t="s">
        <v>214</v>
      </c>
      <c r="C82" s="235">
        <v>1030</v>
      </c>
      <c r="D82" s="239" t="s">
        <v>378</v>
      </c>
      <c r="E82" s="800">
        <f t="shared" si="8"/>
        <v>3627.2727272727275</v>
      </c>
      <c r="F82" s="1455">
        <v>4389</v>
      </c>
      <c r="G82" s="797"/>
      <c r="H82" s="1460">
        <v>2100</v>
      </c>
      <c r="I82" s="48">
        <f t="shared" si="9"/>
        <v>0.58160714285714288</v>
      </c>
      <c r="J82" s="797"/>
      <c r="K82" s="254">
        <f>'Costos Fiambre'!AB80*(A82/1000)</f>
        <v>878.625</v>
      </c>
      <c r="L82" s="995">
        <f t="shared" si="6"/>
        <v>0.7577725563909774</v>
      </c>
      <c r="M82" s="227"/>
      <c r="N82" s="1459">
        <v>3782</v>
      </c>
      <c r="O82" s="91">
        <f t="shared" si="10"/>
        <v>-0.13830029619503303</v>
      </c>
      <c r="Q82" s="90"/>
      <c r="R82" s="91"/>
      <c r="S82" s="93"/>
      <c r="T82" s="93">
        <f>(F82/100)*1000</f>
        <v>43890</v>
      </c>
      <c r="U82" s="93"/>
      <c r="Z82" s="93"/>
    </row>
    <row r="83" spans="1:26" hidden="1" x14ac:dyDescent="0.25">
      <c r="A83" s="35">
        <v>120</v>
      </c>
      <c r="B83" s="96" t="s">
        <v>214</v>
      </c>
      <c r="C83" s="235">
        <v>567</v>
      </c>
      <c r="D83" s="239" t="s">
        <v>313</v>
      </c>
      <c r="E83" s="800">
        <f t="shared" si="8"/>
        <v>7263.636363636364</v>
      </c>
      <c r="F83" s="1455">
        <v>8789</v>
      </c>
      <c r="G83" s="797"/>
      <c r="H83" s="1460">
        <v>7260</v>
      </c>
      <c r="I83" s="48">
        <f t="shared" si="9"/>
        <v>0.58374823328983638</v>
      </c>
      <c r="J83" s="797"/>
      <c r="K83" s="254">
        <f>'Costos Fiambre'!AB81*(A83/1000)</f>
        <v>3021.9878263157875</v>
      </c>
      <c r="L83" s="995">
        <f t="shared" si="6"/>
        <v>0.58395661965614931</v>
      </c>
      <c r="M83" s="227"/>
      <c r="N83" s="1459">
        <v>11177</v>
      </c>
      <c r="O83" s="91">
        <f>(N83-F83)/F83</f>
        <v>0.27170326544544315</v>
      </c>
      <c r="Q83" s="90"/>
      <c r="R83" s="91"/>
      <c r="S83" s="93"/>
      <c r="U83" s="93"/>
      <c r="Z83" s="93"/>
    </row>
    <row r="84" spans="1:26" x14ac:dyDescent="0.25">
      <c r="A84" s="35">
        <v>120</v>
      </c>
      <c r="B84" s="96" t="s">
        <v>214</v>
      </c>
      <c r="C84" s="235">
        <v>1103</v>
      </c>
      <c r="D84" s="239" t="s">
        <v>314</v>
      </c>
      <c r="E84" s="800">
        <f t="shared" si="8"/>
        <v>1518.2819883801822</v>
      </c>
      <c r="F84" s="1455">
        <v>1837.1212059400202</v>
      </c>
      <c r="G84" s="797"/>
      <c r="H84" s="254">
        <v>990</v>
      </c>
      <c r="I84" s="48" t="e">
        <f t="shared" si="9"/>
        <v>#N/A</v>
      </c>
      <c r="J84" s="797"/>
      <c r="K84" s="254" t="e">
        <f>'Costos Fiambre'!AB82*(A84/1000)</f>
        <v>#N/A</v>
      </c>
      <c r="L84" s="995" t="e">
        <f t="shared" si="6"/>
        <v>#N/A</v>
      </c>
      <c r="M84" s="227"/>
      <c r="N84" s="1459"/>
      <c r="O84" s="91"/>
      <c r="Q84" s="90"/>
      <c r="R84" s="91"/>
      <c r="S84" s="93"/>
      <c r="U84" s="93"/>
      <c r="Z84" s="93"/>
    </row>
    <row r="85" spans="1:26" x14ac:dyDescent="0.25">
      <c r="A85" s="35">
        <v>150</v>
      </c>
      <c r="B85" s="96" t="s">
        <v>214</v>
      </c>
      <c r="C85" s="235">
        <v>1104</v>
      </c>
      <c r="D85" s="239" t="s">
        <v>315</v>
      </c>
      <c r="E85" s="800">
        <f t="shared" si="8"/>
        <v>2317.7972482990835</v>
      </c>
      <c r="F85" s="1455">
        <v>2804.5346704418907</v>
      </c>
      <c r="G85" s="797"/>
      <c r="H85" s="254">
        <v>1000</v>
      </c>
      <c r="I85" s="48" t="e">
        <f t="shared" si="9"/>
        <v>#N/A</v>
      </c>
      <c r="J85" s="797"/>
      <c r="K85" s="254" t="e">
        <f>'Costos Fiambre'!AB83*(A85/1000)</f>
        <v>#N/A</v>
      </c>
      <c r="L85" s="995" t="e">
        <f t="shared" si="6"/>
        <v>#N/A</v>
      </c>
      <c r="M85" s="227"/>
      <c r="N85" s="1459"/>
      <c r="O85" s="91"/>
      <c r="Q85" s="90"/>
      <c r="R85" s="91"/>
      <c r="S85" s="93"/>
      <c r="U85" s="93"/>
      <c r="Z85" s="93"/>
    </row>
    <row r="86" spans="1:26" hidden="1" x14ac:dyDescent="0.25">
      <c r="A86" s="35">
        <v>1000</v>
      </c>
      <c r="B86" s="245" t="s">
        <v>224</v>
      </c>
      <c r="C86" s="233">
        <v>18</v>
      </c>
      <c r="D86" s="234" t="s">
        <v>225</v>
      </c>
      <c r="E86" s="800">
        <f t="shared" si="8"/>
        <v>5526.0123328768077</v>
      </c>
      <c r="F86" s="1455">
        <v>6686.474922780937</v>
      </c>
      <c r="H86" s="254">
        <v>5000</v>
      </c>
      <c r="I86" s="48" t="e">
        <f t="shared" si="9"/>
        <v>#VALUE!</v>
      </c>
      <c r="K86" s="254" t="e">
        <f>'Costos Fiambre'!AB84*(A86/1000)</f>
        <v>#VALUE!</v>
      </c>
      <c r="L86" s="995" t="e">
        <f t="shared" si="6"/>
        <v>#VALUE!</v>
      </c>
      <c r="M86" s="227"/>
      <c r="N86" s="1459"/>
      <c r="O86" s="91"/>
      <c r="Q86" s="90"/>
      <c r="R86" s="91"/>
      <c r="S86" s="93"/>
      <c r="U86" s="93"/>
      <c r="Z86" s="93"/>
    </row>
    <row r="87" spans="1:26" hidden="1" x14ac:dyDescent="0.25">
      <c r="A87" s="35">
        <v>1000</v>
      </c>
      <c r="B87" s="245" t="s">
        <v>224</v>
      </c>
      <c r="C87" s="233">
        <v>20</v>
      </c>
      <c r="D87" s="234" t="s">
        <v>226</v>
      </c>
      <c r="E87" s="800">
        <f t="shared" si="8"/>
        <v>5523.994521675002</v>
      </c>
      <c r="F87" s="1455">
        <v>6684.033371226752</v>
      </c>
      <c r="H87" s="254">
        <v>5000</v>
      </c>
      <c r="I87" s="48" t="e">
        <f t="shared" si="9"/>
        <v>#VALUE!</v>
      </c>
      <c r="K87" s="254" t="e">
        <f>'Costos Fiambre'!AB85*(A87/1000)</f>
        <v>#VALUE!</v>
      </c>
      <c r="L87" s="995" t="e">
        <f t="shared" si="6"/>
        <v>#VALUE!</v>
      </c>
      <c r="M87" s="227"/>
      <c r="N87" s="1459"/>
      <c r="O87" s="91"/>
      <c r="Q87" s="90"/>
      <c r="R87" s="91"/>
      <c r="S87" s="93"/>
      <c r="U87" s="93"/>
      <c r="Z87" s="93"/>
    </row>
    <row r="88" spans="1:26" hidden="1" x14ac:dyDescent="0.25">
      <c r="A88" s="35">
        <v>1000</v>
      </c>
      <c r="B88" s="245" t="s">
        <v>224</v>
      </c>
      <c r="C88" s="233">
        <v>42</v>
      </c>
      <c r="D88" s="234" t="s">
        <v>227</v>
      </c>
      <c r="E88" s="800">
        <f t="shared" si="8"/>
        <v>9905.1164457225805</v>
      </c>
      <c r="F88" s="1455">
        <v>11985.190899324321</v>
      </c>
      <c r="H88" s="1460">
        <v>7000</v>
      </c>
      <c r="I88" s="48" t="e">
        <f t="shared" si="9"/>
        <v>#N/A</v>
      </c>
      <c r="K88" s="254" t="e">
        <f>'Costos Fiambre'!AB86*(A88/1000)</f>
        <v>#N/A</v>
      </c>
      <c r="L88" s="995" t="e">
        <f t="shared" si="6"/>
        <v>#N/A</v>
      </c>
      <c r="M88" s="227"/>
      <c r="N88" s="1459"/>
      <c r="O88" s="91"/>
      <c r="Q88" s="90"/>
      <c r="R88" s="91"/>
      <c r="S88" s="93"/>
      <c r="U88" s="93"/>
      <c r="Z88" s="93"/>
    </row>
    <row r="89" spans="1:26" hidden="1" x14ac:dyDescent="0.25">
      <c r="A89" s="35">
        <v>1000</v>
      </c>
      <c r="B89" s="245" t="s">
        <v>224</v>
      </c>
      <c r="C89" s="233">
        <v>43</v>
      </c>
      <c r="D89" s="234" t="s">
        <v>228</v>
      </c>
      <c r="E89" s="800">
        <f t="shared" si="8"/>
        <v>9905.1164457225805</v>
      </c>
      <c r="F89" s="1455">
        <v>11985.190899324321</v>
      </c>
      <c r="H89" s="1460">
        <v>7000</v>
      </c>
      <c r="I89" s="48" t="e">
        <f t="shared" si="9"/>
        <v>#N/A</v>
      </c>
      <c r="K89" s="254" t="e">
        <f>'Costos Fiambre'!AB87*(A89/1000)</f>
        <v>#N/A</v>
      </c>
      <c r="L89" s="995" t="e">
        <f t="shared" si="6"/>
        <v>#N/A</v>
      </c>
      <c r="M89" s="227"/>
      <c r="N89" s="1459"/>
      <c r="O89" s="91"/>
      <c r="Q89" s="90"/>
      <c r="R89" s="91"/>
      <c r="S89" s="93"/>
      <c r="U89" s="93"/>
      <c r="Z89" s="93"/>
    </row>
    <row r="90" spans="1:26" hidden="1" x14ac:dyDescent="0.25">
      <c r="A90" s="35">
        <v>1000</v>
      </c>
      <c r="B90" s="245" t="s">
        <v>224</v>
      </c>
      <c r="C90" s="233">
        <v>44</v>
      </c>
      <c r="D90" s="234" t="s">
        <v>229</v>
      </c>
      <c r="E90" s="800">
        <f t="shared" si="8"/>
        <v>9905.1164457225805</v>
      </c>
      <c r="F90" s="1455">
        <v>11985.190899324321</v>
      </c>
      <c r="H90" s="1460">
        <v>7000</v>
      </c>
      <c r="I90" s="48" t="e">
        <f t="shared" si="9"/>
        <v>#N/A</v>
      </c>
      <c r="K90" s="254" t="e">
        <f>'Costos Fiambre'!AB88*(A90/1000)</f>
        <v>#N/A</v>
      </c>
      <c r="L90" s="995" t="e">
        <f t="shared" si="6"/>
        <v>#N/A</v>
      </c>
      <c r="M90" s="227"/>
      <c r="N90" s="1459"/>
      <c r="O90" s="91"/>
      <c r="Q90" s="90"/>
      <c r="R90" s="91"/>
      <c r="S90" s="93"/>
      <c r="U90" s="93"/>
      <c r="Z90" s="93"/>
    </row>
    <row r="91" spans="1:26" hidden="1" x14ac:dyDescent="0.25">
      <c r="A91" s="35">
        <v>1000</v>
      </c>
      <c r="B91" s="245" t="s">
        <v>224</v>
      </c>
      <c r="C91" s="233">
        <v>2044</v>
      </c>
      <c r="D91" s="234" t="s">
        <v>230</v>
      </c>
      <c r="E91" s="800">
        <f t="shared" si="8"/>
        <v>9905.1164457225805</v>
      </c>
      <c r="F91" s="1455">
        <v>11985.190899324321</v>
      </c>
      <c r="H91" s="1460">
        <v>7000</v>
      </c>
      <c r="I91" s="48" t="e">
        <f t="shared" si="9"/>
        <v>#N/A</v>
      </c>
      <c r="K91" s="254" t="e">
        <f>'Costos Fiambre'!AB89*(A91/1000)</f>
        <v>#N/A</v>
      </c>
      <c r="L91" s="995" t="e">
        <f t="shared" si="6"/>
        <v>#N/A</v>
      </c>
      <c r="M91" s="227"/>
      <c r="N91" s="1459"/>
      <c r="O91" s="91"/>
      <c r="Q91" s="90"/>
      <c r="R91" s="91"/>
      <c r="S91" s="93"/>
      <c r="U91" s="93"/>
      <c r="Z91" s="93"/>
    </row>
    <row r="92" spans="1:26" hidden="1" x14ac:dyDescent="0.25">
      <c r="A92" s="35">
        <v>1000</v>
      </c>
      <c r="B92" s="245" t="s">
        <v>224</v>
      </c>
      <c r="C92" s="233">
        <v>68</v>
      </c>
      <c r="D92" s="234" t="s">
        <v>231</v>
      </c>
      <c r="E92" s="800">
        <f t="shared" ref="E92:E110" si="11">F92/1.21</f>
        <v>15639.657545877759</v>
      </c>
      <c r="F92" s="1455">
        <v>18923.985630512088</v>
      </c>
      <c r="H92" s="254">
        <v>12500</v>
      </c>
      <c r="I92" s="48" t="e">
        <f t="shared" si="9"/>
        <v>#VALUE!</v>
      </c>
      <c r="K92" s="254" t="e">
        <f>'Costos Fiambre'!AB90*(A92/1000)</f>
        <v>#VALUE!</v>
      </c>
      <c r="L92" s="995" t="e">
        <f t="shared" ref="L92:L109" si="12">(E92-K92)/E92</f>
        <v>#VALUE!</v>
      </c>
      <c r="M92" s="227"/>
      <c r="N92" s="1459"/>
      <c r="O92" s="91"/>
      <c r="Q92" s="90"/>
      <c r="R92" s="91"/>
      <c r="S92" s="93"/>
      <c r="U92" s="93"/>
      <c r="Z92" s="93"/>
    </row>
    <row r="93" spans="1:26" hidden="1" x14ac:dyDescent="0.25">
      <c r="A93" s="35">
        <v>1000</v>
      </c>
      <c r="B93" s="245" t="s">
        <v>224</v>
      </c>
      <c r="C93" s="233">
        <v>69</v>
      </c>
      <c r="D93" s="234" t="s">
        <v>232</v>
      </c>
      <c r="E93" s="800">
        <f t="shared" si="11"/>
        <v>14857.674668583872</v>
      </c>
      <c r="F93" s="1455">
        <v>17977.786348986483</v>
      </c>
      <c r="H93" s="254">
        <v>12000</v>
      </c>
      <c r="I93" s="48" t="e">
        <f t="shared" si="9"/>
        <v>#N/A</v>
      </c>
      <c r="K93" s="254" t="e">
        <f>'Costos Fiambre'!AB91*(A93/1000)</f>
        <v>#N/A</v>
      </c>
      <c r="L93" s="995" t="e">
        <f t="shared" si="12"/>
        <v>#N/A</v>
      </c>
      <c r="M93" s="227"/>
      <c r="N93" s="1459"/>
      <c r="O93" s="91"/>
      <c r="Q93" s="90"/>
      <c r="R93" s="91"/>
      <c r="S93" s="93"/>
      <c r="U93" s="93"/>
      <c r="Z93" s="93"/>
    </row>
    <row r="94" spans="1:26" hidden="1" x14ac:dyDescent="0.25">
      <c r="A94" s="35">
        <v>1000</v>
      </c>
      <c r="B94" s="245" t="s">
        <v>224</v>
      </c>
      <c r="C94" s="233">
        <v>48</v>
      </c>
      <c r="D94" s="234" t="s">
        <v>233</v>
      </c>
      <c r="E94" s="800">
        <f t="shared" si="11"/>
        <v>12511.726036702205</v>
      </c>
      <c r="F94" s="1455">
        <v>15139.188504409667</v>
      </c>
      <c r="H94" s="1460">
        <v>10500</v>
      </c>
      <c r="I94" s="48">
        <f t="shared" si="9"/>
        <v>0.53999713722175235</v>
      </c>
      <c r="K94" s="254">
        <f>'Costos Fiambre'!AB92*(A94/1000)</f>
        <v>4830.0300591716004</v>
      </c>
      <c r="L94" s="995">
        <f t="shared" si="12"/>
        <v>0.61395973305337159</v>
      </c>
      <c r="M94" s="227"/>
      <c r="N94" s="1459"/>
      <c r="O94" s="91"/>
      <c r="Q94" s="90"/>
      <c r="R94" s="91"/>
      <c r="S94" s="93"/>
      <c r="U94" s="93"/>
      <c r="Z94" s="93"/>
    </row>
    <row r="95" spans="1:26" hidden="1" x14ac:dyDescent="0.25">
      <c r="A95" s="35">
        <v>1000</v>
      </c>
      <c r="B95" s="245" t="s">
        <v>224</v>
      </c>
      <c r="C95" s="233">
        <v>49</v>
      </c>
      <c r="D95" s="234" t="s">
        <v>234</v>
      </c>
      <c r="E95" s="800">
        <f t="shared" si="11"/>
        <v>12511.726036702205</v>
      </c>
      <c r="F95" s="1455">
        <v>15139.188504409667</v>
      </c>
      <c r="H95" s="1460">
        <v>10500</v>
      </c>
      <c r="I95" s="48" t="e">
        <f t="shared" si="9"/>
        <v>#N/A</v>
      </c>
      <c r="K95" s="254" t="e">
        <f>'Costos Fiambre'!AB93*(A95/1000)</f>
        <v>#N/A</v>
      </c>
      <c r="L95" s="995" t="e">
        <f t="shared" si="12"/>
        <v>#N/A</v>
      </c>
      <c r="M95" s="227"/>
      <c r="N95" s="1459"/>
      <c r="O95" s="91"/>
      <c r="Q95" s="90"/>
      <c r="R95" s="91"/>
      <c r="S95" s="93"/>
      <c r="U95" s="93"/>
      <c r="Z95" s="93"/>
    </row>
    <row r="96" spans="1:26" hidden="1" x14ac:dyDescent="0.25">
      <c r="A96" s="35">
        <v>1000</v>
      </c>
      <c r="B96" s="245" t="s">
        <v>224</v>
      </c>
      <c r="C96" s="233">
        <v>112</v>
      </c>
      <c r="D96" s="234" t="s">
        <v>235</v>
      </c>
      <c r="E96" s="800">
        <f t="shared" si="11"/>
        <v>6738.0857926823355</v>
      </c>
      <c r="F96" s="1455">
        <v>8153.0838091456253</v>
      </c>
      <c r="H96" s="1460">
        <v>4000</v>
      </c>
      <c r="I96" s="48" t="e">
        <f t="shared" si="9"/>
        <v>#N/A</v>
      </c>
      <c r="K96" s="254" t="e">
        <f>'Costos Fiambre'!AB94*(A96/1000)</f>
        <v>#N/A</v>
      </c>
      <c r="L96" s="995" t="e">
        <f t="shared" si="12"/>
        <v>#N/A</v>
      </c>
      <c r="M96" s="227"/>
      <c r="N96" s="1459"/>
      <c r="O96" s="91"/>
      <c r="Q96" s="90"/>
      <c r="R96" s="91"/>
      <c r="S96" s="93"/>
      <c r="U96" s="93"/>
      <c r="Z96" s="93"/>
    </row>
    <row r="97" spans="1:26" x14ac:dyDescent="0.25">
      <c r="A97" s="35">
        <v>1000</v>
      </c>
      <c r="B97" s="245" t="s">
        <v>224</v>
      </c>
      <c r="C97" s="233">
        <v>109</v>
      </c>
      <c r="D97" s="234" t="s">
        <v>236</v>
      </c>
      <c r="E97" s="800">
        <f t="shared" si="11"/>
        <v>6386.1934979000825</v>
      </c>
      <c r="F97" s="1455">
        <v>7727.2941324591002</v>
      </c>
      <c r="H97" s="254">
        <v>5800</v>
      </c>
      <c r="I97" s="48" t="e">
        <f t="shared" si="9"/>
        <v>#N/A</v>
      </c>
      <c r="K97" s="254" t="e">
        <f>'Costos Fiambre'!AB95*(A97/1000)</f>
        <v>#N/A</v>
      </c>
      <c r="L97" s="995" t="e">
        <f t="shared" si="12"/>
        <v>#N/A</v>
      </c>
      <c r="M97" s="227"/>
      <c r="N97" s="1459"/>
      <c r="O97" s="91"/>
      <c r="Q97" s="90"/>
      <c r="R97" s="91"/>
      <c r="S97" s="93"/>
      <c r="U97" s="93"/>
      <c r="Z97" s="93"/>
    </row>
    <row r="98" spans="1:26" hidden="1" x14ac:dyDescent="0.25">
      <c r="A98" s="35">
        <v>1000</v>
      </c>
      <c r="B98" s="245" t="s">
        <v>224</v>
      </c>
      <c r="C98" s="233">
        <v>111</v>
      </c>
      <c r="D98" s="234" t="s">
        <v>237</v>
      </c>
      <c r="E98" s="800">
        <f t="shared" si="11"/>
        <v>6386.1934979000825</v>
      </c>
      <c r="F98" s="1455">
        <v>7727.2941324591002</v>
      </c>
      <c r="H98" s="254">
        <v>5800</v>
      </c>
      <c r="I98" s="48" t="e">
        <f t="shared" si="9"/>
        <v>#N/A</v>
      </c>
      <c r="K98" s="254" t="e">
        <f>'Costos Fiambre'!AB96*(A98/1000)</f>
        <v>#N/A</v>
      </c>
      <c r="L98" s="995" t="e">
        <f t="shared" si="12"/>
        <v>#N/A</v>
      </c>
      <c r="M98" s="227"/>
      <c r="N98" s="1459"/>
      <c r="O98" s="91"/>
      <c r="Q98" s="90"/>
      <c r="R98" s="91"/>
      <c r="S98" s="93"/>
      <c r="U98" s="93"/>
      <c r="Z98" s="93"/>
    </row>
    <row r="99" spans="1:26" hidden="1" x14ac:dyDescent="0.25">
      <c r="A99" s="35">
        <v>1000</v>
      </c>
      <c r="B99" s="245" t="s">
        <v>224</v>
      </c>
      <c r="C99" s="233">
        <v>441</v>
      </c>
      <c r="D99" s="234" t="s">
        <v>238</v>
      </c>
      <c r="E99" s="800">
        <f t="shared" si="11"/>
        <v>6386.1934979000825</v>
      </c>
      <c r="F99" s="1455">
        <v>7727.2941324591002</v>
      </c>
      <c r="H99" s="254">
        <v>5800</v>
      </c>
      <c r="I99" s="48" t="e">
        <f t="shared" si="9"/>
        <v>#N/A</v>
      </c>
      <c r="K99" s="254" t="e">
        <f>'Costos Fiambre'!AB97*(A99/1000)</f>
        <v>#N/A</v>
      </c>
      <c r="L99" s="995" t="e">
        <f t="shared" si="12"/>
        <v>#N/A</v>
      </c>
      <c r="M99" s="227"/>
      <c r="N99" s="1459"/>
      <c r="O99" s="91"/>
      <c r="Q99" s="90"/>
      <c r="R99" s="91"/>
      <c r="S99" s="93"/>
      <c r="U99" s="93"/>
      <c r="Z99" s="93"/>
    </row>
    <row r="100" spans="1:26" hidden="1" x14ac:dyDescent="0.25">
      <c r="A100" s="35">
        <v>965</v>
      </c>
      <c r="B100" s="96" t="s">
        <v>240</v>
      </c>
      <c r="C100" s="240">
        <v>571</v>
      </c>
      <c r="D100" s="241" t="s">
        <v>241</v>
      </c>
      <c r="E100" s="800">
        <f t="shared" si="11"/>
        <v>25118.819775000004</v>
      </c>
      <c r="F100" s="1455">
        <v>30393.771927750004</v>
      </c>
      <c r="G100" s="93"/>
      <c r="H100" s="1460">
        <v>19362</v>
      </c>
      <c r="I100" s="48" t="e">
        <f t="shared" si="9"/>
        <v>#VALUE!</v>
      </c>
      <c r="J100" s="93"/>
      <c r="K100" s="254" t="e">
        <f>'Costos Fiambre'!AB98*(A100/1000)</f>
        <v>#VALUE!</v>
      </c>
      <c r="L100" s="995" t="e">
        <f t="shared" si="12"/>
        <v>#VALUE!</v>
      </c>
      <c r="M100" s="227"/>
      <c r="N100" s="716">
        <v>23499</v>
      </c>
      <c r="O100" s="1284">
        <f>(F100-N100)/F100</f>
        <v>0.22684818271782076</v>
      </c>
      <c r="S100" s="93"/>
      <c r="U100" s="93"/>
      <c r="Z100" s="93"/>
    </row>
    <row r="101" spans="1:26" hidden="1" x14ac:dyDescent="0.25">
      <c r="A101" s="35">
        <v>1360</v>
      </c>
      <c r="B101" s="96" t="s">
        <v>240</v>
      </c>
      <c r="C101" s="240">
        <v>2146</v>
      </c>
      <c r="D101" s="241" t="s">
        <v>242</v>
      </c>
      <c r="E101" s="800">
        <f t="shared" si="11"/>
        <v>44407.181657045454</v>
      </c>
      <c r="F101" s="1455">
        <v>53732.689805025002</v>
      </c>
      <c r="H101" s="1460">
        <v>45050</v>
      </c>
      <c r="I101" s="48">
        <f t="shared" si="9"/>
        <v>0.43156123862375245</v>
      </c>
      <c r="K101" s="254">
        <f>'Costos Fiambre'!AB99*(A101/1000)</f>
        <v>25608.166199999952</v>
      </c>
      <c r="L101" s="995">
        <f>(E101-K101)/E101</f>
        <v>0.42333277536569203</v>
      </c>
      <c r="M101" s="227"/>
      <c r="Q101" s="93"/>
      <c r="S101" s="93"/>
      <c r="U101" s="93"/>
      <c r="Z101" s="93"/>
    </row>
    <row r="102" spans="1:26" hidden="1" x14ac:dyDescent="0.25">
      <c r="A102" s="35">
        <v>1000</v>
      </c>
      <c r="B102" s="245" t="s">
        <v>243</v>
      </c>
      <c r="C102" s="242">
        <v>481</v>
      </c>
      <c r="D102" s="243" t="s">
        <v>244</v>
      </c>
      <c r="E102" s="800">
        <f t="shared" si="11"/>
        <v>5254.9249354149251</v>
      </c>
      <c r="F102" s="1455">
        <f>F3*$F$111</f>
        <v>6358.4591718520596</v>
      </c>
      <c r="H102" s="254">
        <v>3500</v>
      </c>
      <c r="I102" s="48">
        <f t="shared" si="9"/>
        <v>0.43425000018277427</v>
      </c>
      <c r="K102" s="254">
        <f>'Costos Fiambre'!AB100*(A102/1000)</f>
        <v>1980.1249993602901</v>
      </c>
      <c r="L102" s="995">
        <f t="shared" si="12"/>
        <v>0.62318681547371313</v>
      </c>
      <c r="M102" s="227"/>
      <c r="S102" s="93"/>
      <c r="T102" s="93"/>
      <c r="U102" s="93"/>
      <c r="Z102" s="93"/>
    </row>
    <row r="103" spans="1:26" hidden="1" x14ac:dyDescent="0.25">
      <c r="A103" s="35">
        <v>1000</v>
      </c>
      <c r="B103" s="245" t="s">
        <v>243</v>
      </c>
      <c r="C103" s="242">
        <v>483</v>
      </c>
      <c r="D103" s="243" t="s">
        <v>245</v>
      </c>
      <c r="E103" s="800">
        <f t="shared" si="11"/>
        <v>13074.753708353803</v>
      </c>
      <c r="F103" s="1455">
        <f>F67*$F$111</f>
        <v>15820.451987108101</v>
      </c>
      <c r="H103" s="254">
        <v>11000</v>
      </c>
      <c r="I103" s="48" t="e">
        <f t="shared" si="9"/>
        <v>#N/A</v>
      </c>
      <c r="K103" s="254" t="e">
        <f>'Costos Fiambre'!AB101*(A103/1000)</f>
        <v>#N/A</v>
      </c>
      <c r="L103" s="995" t="e">
        <f t="shared" si="12"/>
        <v>#N/A</v>
      </c>
      <c r="M103" s="227"/>
      <c r="Q103" s="480"/>
      <c r="S103" s="93"/>
      <c r="T103" s="93"/>
      <c r="U103" s="93"/>
      <c r="Z103" s="93"/>
    </row>
    <row r="104" spans="1:26" hidden="1" x14ac:dyDescent="0.25">
      <c r="A104" s="35">
        <v>1000</v>
      </c>
      <c r="B104" s="245" t="s">
        <v>243</v>
      </c>
      <c r="C104" s="242">
        <v>485</v>
      </c>
      <c r="D104" s="243" t="s">
        <v>246</v>
      </c>
      <c r="E104" s="800">
        <f t="shared" si="11"/>
        <v>6193.3043881675922</v>
      </c>
      <c r="F104" s="1455">
        <f>F42*$F$111</f>
        <v>7493.898309682786</v>
      </c>
      <c r="H104" s="1460">
        <v>4800</v>
      </c>
      <c r="I104" s="48">
        <f t="shared" si="9"/>
        <v>0.5300239592183521</v>
      </c>
      <c r="K104" s="254">
        <f>'Costos Fiambre'!AB102*(A104/1000)</f>
        <v>2255.8849957519101</v>
      </c>
      <c r="L104" s="995">
        <f t="shared" si="12"/>
        <v>0.63575421869110538</v>
      </c>
      <c r="M104" s="227"/>
      <c r="S104" s="93"/>
      <c r="T104" s="93"/>
      <c r="U104" s="93"/>
      <c r="Z104" s="93"/>
    </row>
    <row r="105" spans="1:26" hidden="1" x14ac:dyDescent="0.25">
      <c r="A105" s="35">
        <v>1000</v>
      </c>
      <c r="B105" s="245" t="s">
        <v>243</v>
      </c>
      <c r="C105" s="242">
        <v>486</v>
      </c>
      <c r="D105" s="243" t="s">
        <v>247</v>
      </c>
      <c r="E105" s="800">
        <f t="shared" si="11"/>
        <v>11526.427611311909</v>
      </c>
      <c r="F105" s="1455">
        <f>F7*$F$111</f>
        <v>13946.977409687408</v>
      </c>
      <c r="H105" s="254">
        <v>8500</v>
      </c>
      <c r="I105" s="48">
        <f t="shared" si="9"/>
        <v>0.43418223542055412</v>
      </c>
      <c r="K105" s="254">
        <f>'Costos Fiambre'!AB103*(A105/1000)</f>
        <v>4809.4509989252902</v>
      </c>
      <c r="L105" s="995">
        <f t="shared" si="12"/>
        <v>0.58274574212348773</v>
      </c>
      <c r="M105" s="227"/>
      <c r="S105" s="93"/>
      <c r="T105" s="93"/>
      <c r="U105" s="93"/>
      <c r="Z105" s="93"/>
    </row>
    <row r="106" spans="1:26" hidden="1" x14ac:dyDescent="0.25">
      <c r="A106" s="35">
        <v>1000</v>
      </c>
      <c r="B106" s="245" t="s">
        <v>243</v>
      </c>
      <c r="C106" s="242">
        <v>487</v>
      </c>
      <c r="D106" s="243" t="s">
        <v>248</v>
      </c>
      <c r="E106" s="800">
        <f t="shared" si="11"/>
        <v>7892.5619834710742</v>
      </c>
      <c r="F106" s="1455">
        <v>9550</v>
      </c>
      <c r="H106" s="1460">
        <v>6690</v>
      </c>
      <c r="I106" s="48">
        <f t="shared" si="9"/>
        <v>0.52971330282433926</v>
      </c>
      <c r="K106" s="254">
        <f>'Costos Fiambre'!AB104*(A106/1000)</f>
        <v>3146.2180041051702</v>
      </c>
      <c r="L106" s="995">
        <f t="shared" si="12"/>
        <v>0.6013692371762035</v>
      </c>
      <c r="M106" s="227"/>
      <c r="S106" s="93"/>
      <c r="T106" s="93"/>
      <c r="U106" s="93"/>
      <c r="Z106" s="93"/>
    </row>
    <row r="107" spans="1:26" hidden="1" x14ac:dyDescent="0.25">
      <c r="A107" s="35">
        <v>1000</v>
      </c>
      <c r="B107" s="245" t="s">
        <v>243</v>
      </c>
      <c r="C107" s="242">
        <v>494</v>
      </c>
      <c r="D107" s="243" t="s">
        <v>249</v>
      </c>
      <c r="E107" s="800">
        <f t="shared" si="11"/>
        <v>13762.89864037243</v>
      </c>
      <c r="F107" s="1455">
        <f>F48*$F$111</f>
        <v>16653.107354850639</v>
      </c>
      <c r="H107" s="254">
        <v>10000</v>
      </c>
      <c r="I107" s="48" t="e">
        <f t="shared" si="9"/>
        <v>#N/A</v>
      </c>
      <c r="K107" s="254" t="e">
        <f>'Costos Fiambre'!AB105*(A107/1000)</f>
        <v>#N/A</v>
      </c>
      <c r="L107" s="995" t="e">
        <f t="shared" si="12"/>
        <v>#N/A</v>
      </c>
      <c r="M107" s="227"/>
      <c r="S107" s="93"/>
      <c r="T107" s="93"/>
      <c r="U107" s="93"/>
      <c r="Z107" s="93"/>
    </row>
    <row r="108" spans="1:26" hidden="1" x14ac:dyDescent="0.25">
      <c r="A108" s="35">
        <v>1000</v>
      </c>
      <c r="B108" s="245" t="s">
        <v>243</v>
      </c>
      <c r="C108" s="242">
        <v>495</v>
      </c>
      <c r="D108" s="243" t="s">
        <v>250</v>
      </c>
      <c r="E108" s="800">
        <f t="shared" si="11"/>
        <v>26118.228101615849</v>
      </c>
      <c r="F108" s="1455">
        <f>F32*$F$111</f>
        <v>31603.056002955178</v>
      </c>
      <c r="H108" s="254">
        <v>23000</v>
      </c>
      <c r="I108" s="48">
        <f t="shared" si="9"/>
        <v>0.50511078747339566</v>
      </c>
      <c r="K108" s="254">
        <f>'Costos Fiambre'!AB106*(A108/1000)</f>
        <v>11382.4518881119</v>
      </c>
      <c r="L108" s="995">
        <f t="shared" si="12"/>
        <v>0.56419509609046925</v>
      </c>
      <c r="M108" s="227"/>
      <c r="T108" s="93"/>
      <c r="U108" s="93"/>
      <c r="Z108" s="93"/>
    </row>
    <row r="109" spans="1:26" hidden="1" x14ac:dyDescent="0.25">
      <c r="A109" s="35">
        <v>1000</v>
      </c>
      <c r="B109" s="245" t="s">
        <v>243</v>
      </c>
      <c r="C109" s="242">
        <v>502</v>
      </c>
      <c r="D109" s="243" t="s">
        <v>251</v>
      </c>
      <c r="E109" s="800">
        <f t="shared" si="11"/>
        <v>14172.545454545458</v>
      </c>
      <c r="F109" s="1455">
        <f>F45*$F$111</f>
        <v>17148.780000000002</v>
      </c>
      <c r="H109" s="254">
        <v>11000</v>
      </c>
      <c r="I109" s="48" t="e">
        <f t="shared" si="9"/>
        <v>#N/A</v>
      </c>
      <c r="K109" s="254" t="e">
        <f>'Costos Fiambre'!AB107*(A109/1000)</f>
        <v>#N/A</v>
      </c>
      <c r="L109" s="995" t="e">
        <f t="shared" si="12"/>
        <v>#N/A</v>
      </c>
      <c r="M109" s="227"/>
      <c r="S109" s="93"/>
      <c r="T109" s="93"/>
      <c r="U109" s="93"/>
      <c r="Z109" s="93"/>
    </row>
    <row r="110" spans="1:26" hidden="1" x14ac:dyDescent="0.25">
      <c r="A110" s="35">
        <v>1000</v>
      </c>
      <c r="B110" s="245" t="s">
        <v>243</v>
      </c>
      <c r="C110" s="242">
        <v>1519</v>
      </c>
      <c r="D110" s="243" t="s">
        <v>532</v>
      </c>
      <c r="E110" s="800">
        <f t="shared" si="11"/>
        <v>12962.809917355373</v>
      </c>
      <c r="F110" s="1455">
        <v>15685</v>
      </c>
      <c r="H110" s="254"/>
      <c r="I110" s="48" t="e">
        <f t="shared" si="9"/>
        <v>#DIV/0!</v>
      </c>
      <c r="K110" s="254">
        <f>'Costos Fiambre'!AB108*(A110/1000)</f>
        <v>3797.48</v>
      </c>
      <c r="L110" s="995">
        <f>(E110-K110)/E110</f>
        <v>0.70704808415683784</v>
      </c>
      <c r="M110" s="227"/>
      <c r="Q110" s="93"/>
      <c r="S110" s="93"/>
      <c r="T110" s="93"/>
      <c r="U110" s="93"/>
      <c r="Z110" s="93"/>
    </row>
    <row r="111" spans="1:26" hidden="1" x14ac:dyDescent="0.25">
      <c r="D111" s="94" t="s">
        <v>489</v>
      </c>
      <c r="E111" s="252"/>
      <c r="F111" s="1128">
        <v>0.6</v>
      </c>
      <c r="G111" t="s">
        <v>397</v>
      </c>
      <c r="I111" s="1313" t="e">
        <f t="shared" si="9"/>
        <v>#DIV/0!</v>
      </c>
      <c r="L111" s="996"/>
      <c r="N111" s="253"/>
    </row>
    <row r="112" spans="1:26" hidden="1" x14ac:dyDescent="0.25">
      <c r="D112" s="94" t="s">
        <v>490</v>
      </c>
      <c r="E112" s="252"/>
      <c r="F112" s="1155"/>
      <c r="I112" s="1313" t="e">
        <f t="shared" si="9"/>
        <v>#DIV/0!</v>
      </c>
      <c r="L112" s="996"/>
      <c r="N112" s="253"/>
    </row>
    <row r="113" spans="4:14" hidden="1" x14ac:dyDescent="0.25">
      <c r="D113" s="94" t="s">
        <v>491</v>
      </c>
      <c r="E113" s="252"/>
      <c r="F113" s="1155"/>
      <c r="I113" s="1313" t="e">
        <f t="shared" si="9"/>
        <v>#DIV/0!</v>
      </c>
      <c r="L113" s="996"/>
      <c r="N113" s="253"/>
    </row>
    <row r="114" spans="4:14" hidden="1" x14ac:dyDescent="0.25">
      <c r="D114" s="94" t="s">
        <v>492</v>
      </c>
      <c r="E114" s="252"/>
      <c r="F114" s="1155"/>
      <c r="I114" s="1313" t="e">
        <f t="shared" si="9"/>
        <v>#DIV/0!</v>
      </c>
      <c r="L114" s="996"/>
      <c r="N114" s="253"/>
    </row>
    <row r="115" spans="4:14" hidden="1" x14ac:dyDescent="0.25">
      <c r="D115" s="94" t="s">
        <v>493</v>
      </c>
      <c r="E115" s="252"/>
      <c r="F115" s="1155"/>
      <c r="I115" s="1313" t="e">
        <f t="shared" si="9"/>
        <v>#DIV/0!</v>
      </c>
      <c r="L115" s="996"/>
      <c r="N115" s="253"/>
    </row>
    <row r="116" spans="4:14" hidden="1" x14ac:dyDescent="0.25">
      <c r="D116" s="94" t="s">
        <v>494</v>
      </c>
      <c r="E116" s="252"/>
      <c r="F116" s="1155"/>
      <c r="I116" s="1313" t="e">
        <f t="shared" si="9"/>
        <v>#DIV/0!</v>
      </c>
      <c r="L116" s="996"/>
      <c r="N116" s="253"/>
    </row>
    <row r="117" spans="4:14" hidden="1" x14ac:dyDescent="0.25">
      <c r="D117" s="94" t="s">
        <v>495</v>
      </c>
      <c r="F117" s="1155"/>
      <c r="I117" s="1313" t="e">
        <f t="shared" si="9"/>
        <v>#DIV/0!</v>
      </c>
    </row>
    <row r="118" spans="4:14" hidden="1" x14ac:dyDescent="0.25">
      <c r="D118" s="94" t="s">
        <v>496</v>
      </c>
      <c r="F118" s="1155"/>
      <c r="I118" s="1313" t="e">
        <f t="shared" si="9"/>
        <v>#DIV/0!</v>
      </c>
    </row>
    <row r="120" spans="4:14" x14ac:dyDescent="0.25">
      <c r="F120" s="1154">
        <v>5963.922744161383</v>
      </c>
    </row>
    <row r="121" spans="4:14" x14ac:dyDescent="0.25">
      <c r="F121" s="1154">
        <v>14838.807780115822</v>
      </c>
    </row>
    <row r="122" spans="4:14" x14ac:dyDescent="0.25">
      <c r="F122" s="1154">
        <v>6540.7902714984239</v>
      </c>
    </row>
    <row r="123" spans="4:14" x14ac:dyDescent="0.25">
      <c r="F123" s="1154">
        <v>13081.580542996848</v>
      </c>
    </row>
    <row r="124" spans="4:14" x14ac:dyDescent="0.25">
      <c r="F124" s="1154">
        <v>9567.1260687588874</v>
      </c>
    </row>
    <row r="125" spans="4:14" x14ac:dyDescent="0.25">
      <c r="F125" s="1154">
        <v>15619.797663279818</v>
      </c>
    </row>
    <row r="126" spans="4:14" x14ac:dyDescent="0.25">
      <c r="F126" s="1154">
        <v>29642.116020087829</v>
      </c>
    </row>
    <row r="127" spans="4:14" x14ac:dyDescent="0.25">
      <c r="F127" s="1154">
        <v>14199.816057527105</v>
      </c>
    </row>
  </sheetData>
  <autoFilter ref="A1:I118" xr:uid="{F87B2E95-F7A6-4250-B78E-A8E1051A1B79}">
    <filterColumn colId="2">
      <filters>
        <filter val="10"/>
        <filter val="100"/>
        <filter val="102"/>
        <filter val="1026"/>
        <filter val="1027"/>
        <filter val="1028"/>
        <filter val="1029"/>
        <filter val="1030"/>
        <filter val="1040"/>
        <filter val="106"/>
        <filter val="107"/>
        <filter val="108"/>
        <filter val="109"/>
        <filter val="110"/>
        <filter val="1103"/>
        <filter val="1104"/>
      </filters>
    </filterColumn>
  </autoFilter>
  <phoneticPr fontId="23" type="noConversion"/>
  <conditionalFormatting sqref="L1:L1048576">
    <cfRule type="cellIs" dxfId="613" priority="1" operator="equal">
      <formula>1</formula>
    </cfRule>
    <cfRule type="cellIs" dxfId="612" priority="2" operator="greaterThan">
      <formula>0.6</formula>
    </cfRule>
  </conditionalFormatting>
  <conditionalFormatting sqref="L3:L110">
    <cfRule type="cellIs" dxfId="611" priority="3" operator="equal">
      <formula>1</formula>
    </cfRule>
  </conditionalFormatting>
  <conditionalFormatting sqref="O3:O99 R3:R99">
    <cfRule type="cellIs" dxfId="610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A6" sqref="A6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6" bestFit="1" customWidth="1"/>
    <col min="8" max="8" width="10.42578125" style="84" bestFit="1" customWidth="1"/>
    <col min="9" max="9" width="10.7109375" style="1" bestFit="1" customWidth="1"/>
    <col min="10" max="10" width="11" style="16" bestFit="1" customWidth="1"/>
    <col min="11" max="11" width="9.7109375" style="16" bestFit="1" customWidth="1"/>
    <col min="12" max="12" width="11.28515625" style="16" bestFit="1" customWidth="1"/>
    <col min="13" max="13" width="8.42578125" style="16" bestFit="1" customWidth="1"/>
    <col min="14" max="14" width="10.140625" style="16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804"/>
      <c r="G1" s="719" t="s">
        <v>320</v>
      </c>
      <c r="H1" s="1240" t="s">
        <v>319</v>
      </c>
      <c r="I1" s="1030" t="s">
        <v>482</v>
      </c>
      <c r="J1" s="786" t="s">
        <v>455</v>
      </c>
      <c r="K1" s="786" t="s">
        <v>456</v>
      </c>
      <c r="L1" s="786" t="s">
        <v>457</v>
      </c>
      <c r="M1" s="786" t="s">
        <v>461</v>
      </c>
      <c r="N1" s="786" t="s">
        <v>462</v>
      </c>
      <c r="O1" s="786" t="s">
        <v>463</v>
      </c>
      <c r="P1" s="786" t="s">
        <v>464</v>
      </c>
      <c r="Q1" s="786" t="s">
        <v>465</v>
      </c>
      <c r="R1" s="786" t="s">
        <v>466</v>
      </c>
      <c r="S1" s="786" t="s">
        <v>470</v>
      </c>
      <c r="T1" s="786" t="s">
        <v>535</v>
      </c>
      <c r="U1" s="786" t="s">
        <v>519</v>
      </c>
    </row>
    <row r="2" spans="1:21" ht="15.75" thickBot="1" x14ac:dyDescent="0.3">
      <c r="B2" s="17"/>
      <c r="E2" s="1" t="s">
        <v>133</v>
      </c>
      <c r="F2" s="804"/>
      <c r="G2" s="720" t="e">
        <f t="shared" ref="G2:S2" si="0">AVERAGE(G6:G45)</f>
        <v>#DIV/0!</v>
      </c>
      <c r="H2" s="1241">
        <f t="shared" si="0"/>
        <v>0.36980085971479154</v>
      </c>
      <c r="I2" s="720">
        <f t="shared" si="0"/>
        <v>0.31211735756571451</v>
      </c>
      <c r="J2" s="720">
        <f t="shared" si="0"/>
        <v>-4.2446318538461411E-2</v>
      </c>
      <c r="K2" s="720">
        <f t="shared" si="0"/>
        <v>-7.7826459144208576E-2</v>
      </c>
      <c r="L2" s="720">
        <f t="shared" si="0"/>
        <v>-0.1762591093244347</v>
      </c>
      <c r="M2" s="720" t="e">
        <f t="shared" si="0"/>
        <v>#DIV/0!</v>
      </c>
      <c r="N2" s="720" t="e">
        <f t="shared" si="0"/>
        <v>#DIV/0!</v>
      </c>
      <c r="O2" s="720" t="e">
        <f t="shared" si="0"/>
        <v>#DIV/0!</v>
      </c>
      <c r="P2" s="720" t="e">
        <f t="shared" si="0"/>
        <v>#DIV/0!</v>
      </c>
      <c r="Q2" s="720" t="e">
        <f t="shared" si="0"/>
        <v>#DIV/0!</v>
      </c>
      <c r="R2" s="720" t="e">
        <f t="shared" si="0"/>
        <v>#DIV/0!</v>
      </c>
      <c r="S2" s="720" t="e">
        <f t="shared" si="0"/>
        <v>#DIV/0!</v>
      </c>
    </row>
    <row r="3" spans="1:21" s="1" customFormat="1" ht="15.75" thickBot="1" x14ac:dyDescent="0.3">
      <c r="B3" s="17"/>
      <c r="C3" s="983" t="s">
        <v>458</v>
      </c>
      <c r="D3" s="923"/>
      <c r="E3" s="13"/>
      <c r="F3" s="805" t="s">
        <v>0</v>
      </c>
      <c r="G3" s="71"/>
      <c r="H3" s="71"/>
      <c r="J3" s="812"/>
      <c r="K3" s="812"/>
      <c r="L3" s="812"/>
      <c r="M3" s="812"/>
      <c r="N3" s="812"/>
      <c r="O3" s="812"/>
      <c r="P3" s="812"/>
      <c r="Q3" s="812" t="e">
        <f>Competencias!#REF!</f>
        <v>#REF!</v>
      </c>
      <c r="R3" s="812" t="e">
        <f>Competencias!#REF!</f>
        <v>#REF!</v>
      </c>
    </row>
    <row r="4" spans="1:21" s="1" customFormat="1" x14ac:dyDescent="0.25">
      <c r="B4" s="17"/>
      <c r="F4" s="804"/>
      <c r="G4" s="71"/>
      <c r="H4" s="71"/>
      <c r="J4" s="1606"/>
      <c r="K4" s="1606"/>
      <c r="L4" s="1606"/>
      <c r="M4" s="1606"/>
      <c r="N4" s="813"/>
      <c r="P4" s="64"/>
    </row>
    <row r="5" spans="1:21" ht="60.75" thickBot="1" x14ac:dyDescent="0.3">
      <c r="B5" s="17"/>
      <c r="D5" s="943" t="s">
        <v>94</v>
      </c>
      <c r="E5" s="806" t="s">
        <v>1</v>
      </c>
      <c r="F5" s="804"/>
      <c r="G5" s="719" t="s">
        <v>320</v>
      </c>
      <c r="H5" s="1240" t="s">
        <v>319</v>
      </c>
      <c r="I5" s="1030" t="s">
        <v>482</v>
      </c>
      <c r="J5" s="786" t="s">
        <v>455</v>
      </c>
      <c r="K5" s="786" t="s">
        <v>456</v>
      </c>
      <c r="L5" s="786" t="s">
        <v>457</v>
      </c>
      <c r="M5" s="786" t="s">
        <v>461</v>
      </c>
      <c r="N5" s="786" t="s">
        <v>462</v>
      </c>
      <c r="O5" s="786" t="s">
        <v>463</v>
      </c>
      <c r="P5" s="786" t="s">
        <v>464</v>
      </c>
      <c r="Q5" s="786" t="s">
        <v>465</v>
      </c>
      <c r="R5" s="786" t="s">
        <v>466</v>
      </c>
      <c r="S5" s="786" t="s">
        <v>470</v>
      </c>
      <c r="T5" s="786" t="s">
        <v>535</v>
      </c>
      <c r="U5" s="786" t="s">
        <v>519</v>
      </c>
    </row>
    <row r="6" spans="1:21" x14ac:dyDescent="0.25">
      <c r="A6" s="807" t="s">
        <v>95</v>
      </c>
      <c r="B6" s="293">
        <v>911</v>
      </c>
      <c r="C6" s="984" t="s">
        <v>96</v>
      </c>
      <c r="D6" s="318">
        <f>E6/1.105</f>
        <v>22010.859728506788</v>
      </c>
      <c r="E6" s="319">
        <v>24322</v>
      </c>
      <c r="G6" s="188"/>
      <c r="H6" s="994">
        <f>(D6-'L41.old'!AV102)/D6</f>
        <v>0.35145650028780528</v>
      </c>
      <c r="I6" s="849">
        <f>(E6-Clusters!E46)/E6</f>
        <v>0.2932324644354905</v>
      </c>
      <c r="J6" s="849">
        <f>IF(IFERROR(($E$6-'Comp ER'!H6)/$E$6,"")=100%,"",IFERROR(($E$6-'Comp ER'!H6)/$E$6,""))</f>
        <v>-2.3846723131321439E-3</v>
      </c>
      <c r="K6" s="849" t="str">
        <f>IF(IFERROR(($E$6-'Comp ER'!I6)/$E$6,"")=100%,"",IFERROR(($E$6-'Comp ER'!I6)/$E$6,""))</f>
        <v/>
      </c>
      <c r="L6" s="849">
        <f>IF(IFERROR(($E$6-'Comp ER'!J6)/$E$6,"")=100%,"",IFERROR(($E$6-'Comp ER'!J6)/$E$6,""))</f>
        <v>4.6131074747142502E-2</v>
      </c>
      <c r="M6" s="849" t="str">
        <f>IF(IFERROR(($E$6-'Comp ER'!K6)/$E$6,"")=100%,"",IFERROR(($E$6-'Comp ER'!K6)/$E$6,""))</f>
        <v/>
      </c>
      <c r="N6" s="849" t="str">
        <f>IF(IFERROR(($E$6-'Comp ER'!L6)/$E$6,"")=100%,"",IFERROR(($E$6-'Comp ER'!L6)/$E$6,""))</f>
        <v/>
      </c>
      <c r="O6" s="849" t="str">
        <f>IF(IFERROR(($E$6-'Comp ER'!M6)/$E$6,"")=100%,"",IFERROR(($E$6-'Comp ER'!M6)/$E$6,""))</f>
        <v/>
      </c>
      <c r="P6" s="849" t="str">
        <f>IF(IFERROR(($E$6-'Comp ER'!N6)/$E$6,"")=100%,"",IFERROR(($E$6-'Comp ER'!N6)/$E$6,""))</f>
        <v/>
      </c>
      <c r="Q6" s="849" t="str">
        <f>IF(IFERROR(($E$6-'Comp ER'!O6)/$E$6,"")=100%,"",IFERROR(($E$6-'Comp ER'!O6)/$E$6,""))</f>
        <v/>
      </c>
      <c r="R6" s="849" t="str">
        <f>IF(IFERROR(($E$6-'Comp ER'!P6)/$E$6,"")=100%,"",IFERROR(($E$6-'Comp ER'!P6)/$E$6,""))</f>
        <v/>
      </c>
      <c r="S6" s="849" t="str">
        <f>IF(IFERROR(($E$6-'Comp ER'!Q6)/$E$6,"")=100%,"",IFERROR(($E$6-'Comp ER'!Q6)/$E$6,""))</f>
        <v/>
      </c>
      <c r="T6" s="849" t="str">
        <f>IF(IFERROR(($E$6-'Comp ER'!R6)/$E$6,"")=100%,"",IFERROR(($E$6-'Comp ER'!R6)/$E$6,""))</f>
        <v/>
      </c>
      <c r="U6" s="849" t="str">
        <f>IF(IFERROR(($E$6-'Comp ER'!S6)/$E$6,"")=100%,"",IFERROR(($E$6-'Comp ER'!S6)/$E$6,""))</f>
        <v/>
      </c>
    </row>
    <row r="7" spans="1:21" x14ac:dyDescent="0.25">
      <c r="A7" s="808" t="s">
        <v>95</v>
      </c>
      <c r="B7" s="284">
        <v>912</v>
      </c>
      <c r="C7" s="985" t="s">
        <v>97</v>
      </c>
      <c r="D7" s="151">
        <f t="shared" ref="D7:D57" si="1">E7/1.105</f>
        <v>19835.321945701362</v>
      </c>
      <c r="E7" s="168">
        <v>21918.030750000005</v>
      </c>
      <c r="G7" s="188"/>
      <c r="H7" s="994">
        <f>(D7-'L41.old'!AV103)/D7</f>
        <v>0.44770243558491235</v>
      </c>
      <c r="I7" s="849"/>
      <c r="J7" s="849">
        <f>IF(IFERROR(($E$7-'Comp ER'!H7)/$E$7,"")=100%,"",IFERROR(($E$7-'Comp ER'!H7)/$E$7,""))</f>
        <v>-8.7688956728012357E-2</v>
      </c>
      <c r="K7" s="849" t="str">
        <f>IF(IFERROR(($E$7-'Comp ER'!I7)/$E$7,"")=100%,"",IFERROR(($E$7-'Comp ER'!I7)/$E$7,""))</f>
        <v/>
      </c>
      <c r="L7" s="849">
        <f>IF(IFERROR(($E$7-'Comp ER'!J7)/$E$7,"")=100%,"",IFERROR(($E$7-'Comp ER'!J7)/$E$7,""))</f>
        <v>-0.32311156648961237</v>
      </c>
      <c r="M7" s="849" t="str">
        <f>IF(IFERROR(($E$7-'Comp ER'!K7)/$E$7,"")=100%,"",IFERROR(($E$7-'Comp ER'!K7)/$E$7,""))</f>
        <v/>
      </c>
      <c r="N7" s="849" t="str">
        <f>IF(IFERROR(($E$7-'Comp ER'!L7)/$E$7,"")=100%,"",IFERROR(($E$7-'Comp ER'!L7)/$E$7,""))</f>
        <v/>
      </c>
      <c r="O7" s="849" t="str">
        <f>IF(IFERROR(($E$7-'Comp ER'!M7)/$E$7,"")=100%,"",IFERROR(($E$7-'Comp ER'!M7)/$E$7,""))</f>
        <v/>
      </c>
      <c r="P7" s="849" t="str">
        <f>IF(IFERROR(($E$7-'Comp ER'!N7)/$E$7,"")=100%,"",IFERROR(($E$7-'Comp ER'!N7)/$E$7,""))</f>
        <v/>
      </c>
      <c r="Q7" s="849" t="str">
        <f>IF(IFERROR(($E$7-'Comp ER'!O7)/$E$7,"")=100%,"",IFERROR(($E$7-'Comp ER'!O7)/$E$7,""))</f>
        <v/>
      </c>
      <c r="R7" s="849" t="str">
        <f>IF(IFERROR(($E$7-'Comp ER'!P7)/$E$7,"")=100%,"",IFERROR(($E$7-'Comp ER'!P7)/$E$7,""))</f>
        <v/>
      </c>
      <c r="S7" s="849" t="str">
        <f>IF(IFERROR(($E$7-'Comp ER'!Q7)/$E$7,"")=100%,"",IFERROR(($E$7-'Comp ER'!Q7)/$E$7,""))</f>
        <v/>
      </c>
      <c r="T7" s="849" t="str">
        <f>IF(IFERROR(($E$7-'Comp ER'!R7)/$E$7,"")=100%,"",IFERROR(($E$7-'Comp ER'!R7)/$E$7,""))</f>
        <v/>
      </c>
      <c r="U7" s="849" t="str">
        <f>IF(IFERROR(($E$7-'Comp ER'!S7)/$E$7,"")=100%,"",IFERROR(($E$7-'Comp ER'!S7)/$E$7,""))</f>
        <v/>
      </c>
    </row>
    <row r="8" spans="1:21" x14ac:dyDescent="0.25">
      <c r="A8" s="808" t="s">
        <v>95</v>
      </c>
      <c r="B8" s="84">
        <v>913</v>
      </c>
      <c r="C8" s="986" t="s">
        <v>98</v>
      </c>
      <c r="D8" s="151">
        <f t="shared" si="1"/>
        <v>22394.718325791859</v>
      </c>
      <c r="E8" s="168">
        <v>24746.163750000003</v>
      </c>
      <c r="G8" s="188"/>
      <c r="H8" s="994">
        <f>(D8-'L41.old'!AV104)/D8</f>
        <v>0.36257291597369318</v>
      </c>
      <c r="I8" s="849">
        <f>(E8-Clusters!E46)/E8</f>
        <v>0.30534687422004964</v>
      </c>
      <c r="J8" s="849">
        <f>IF(IFERROR(($E$8-'Comp ER'!H8)/$E$8,"")=100%,"",IFERROR(($E$8-'Comp ER'!H8)/$E$8,""))</f>
        <v>7.0563007973306696E-2</v>
      </c>
      <c r="K8" s="849" t="str">
        <f>IF(IFERROR(($E$8-'Comp ER'!I8)/$E$8,"")=100%,"",IFERROR(($E$8-'Comp ER'!I8)/$E$8,""))</f>
        <v/>
      </c>
      <c r="L8" s="849" t="str">
        <f>IF(IFERROR(($E$8-'Comp ER'!J8)/$E$8,"")=100%,"",IFERROR(($E$8-'Comp ER'!J8)/$E$8,""))</f>
        <v/>
      </c>
      <c r="M8" s="849" t="str">
        <f>IF(IFERROR(($E$8-'Comp ER'!K8)/$E$8,"")=100%,"",IFERROR(($E$8-'Comp ER'!K8)/$E$8,""))</f>
        <v/>
      </c>
      <c r="N8" s="849" t="str">
        <f>IF(IFERROR(($E$8-'Comp ER'!L8)/$E$8,"")=100%,"",IFERROR(($E$8-'Comp ER'!L8)/$E$8,""))</f>
        <v/>
      </c>
      <c r="O8" s="849" t="str">
        <f>IF(IFERROR(($E$8-'Comp ER'!M8)/$E$8,"")=100%,"",IFERROR(($E$8-'Comp ER'!M8)/$E$8,""))</f>
        <v/>
      </c>
      <c r="P8" s="849" t="str">
        <f>IF(IFERROR(($E$8-'Comp ER'!N8)/$E$8,"")=100%,"",IFERROR(($E$8-'Comp ER'!N8)/$E$8,""))</f>
        <v/>
      </c>
      <c r="Q8" s="849" t="str">
        <f>IF(IFERROR(($E$8-'Comp ER'!O8)/$E$8,"")=100%,"",IFERROR(($E$8-'Comp ER'!O8)/$E$8,""))</f>
        <v/>
      </c>
      <c r="R8" s="849" t="str">
        <f>IF(IFERROR(($E$8-'Comp ER'!P8)/$E$8,"")=100%,"",IFERROR(($E$8-'Comp ER'!P8)/$E$8,""))</f>
        <v/>
      </c>
      <c r="S8" s="849" t="str">
        <f>IF(IFERROR(($E$8-'Comp ER'!Q8)/$E$8,"")=100%,"",IFERROR(($E$8-'Comp ER'!Q8)/$E$8,""))</f>
        <v/>
      </c>
      <c r="T8" s="849" t="str">
        <f>IF(IFERROR(($E$8-'Comp ER'!R8)/$E$8,"")=100%,"",IFERROR(($E$8-'Comp ER'!R8)/$E$8,""))</f>
        <v/>
      </c>
      <c r="U8" s="849" t="str">
        <f>IF(IFERROR(($E$8-'Comp ER'!S8)/$E$8,"")=100%,"",IFERROR(($E$8-'Comp ER'!S8)/$E$8,""))</f>
        <v/>
      </c>
    </row>
    <row r="9" spans="1:21" x14ac:dyDescent="0.25">
      <c r="A9" s="808" t="s">
        <v>95</v>
      </c>
      <c r="B9" s="84">
        <v>914</v>
      </c>
      <c r="C9" s="986" t="s">
        <v>99</v>
      </c>
      <c r="D9" s="151">
        <f t="shared" si="1"/>
        <v>20603.140859728508</v>
      </c>
      <c r="E9" s="168">
        <v>22766.470650000003</v>
      </c>
      <c r="F9" s="1" t="s">
        <v>521</v>
      </c>
      <c r="G9" s="188"/>
      <c r="H9" s="994">
        <f>(D9-'L41.old'!AV105)/D9</f>
        <v>0.36085359491419883</v>
      </c>
      <c r="I9" s="849">
        <f>(E9-Clusters!E49)/E9</f>
        <v>0.35036043893786417</v>
      </c>
      <c r="J9" s="849">
        <f>IF(IFERROR(($E$9-'Comp ER'!H9)/$E$9,"")=100%,"",IFERROR(($E$9-'Comp ER'!H9)/$E$9,""))</f>
        <v>0.14040255510574726</v>
      </c>
      <c r="K9" s="849">
        <f>IF(IFERROR(($E$9-'Comp ER'!I9)/$E$9,"")=100%,"",IFERROR(($E$9-'Comp ER'!I9)/$E$9,""))</f>
        <v>0.25372710328291498</v>
      </c>
      <c r="L9" s="849">
        <f>IF(IFERROR(($E$9-'Comp ER'!J9)/$E$9,"")=100%,"",IFERROR(($E$9-'Comp ER'!J9)/$E$9,""))</f>
        <v>0.12195437284434786</v>
      </c>
      <c r="M9" s="849" t="str">
        <f>IF(IFERROR(($E$9-'Comp ER'!K9)/$E$9,"")=100%,"",IFERROR(($E$9-'Comp ER'!K9)/$E$9,""))</f>
        <v/>
      </c>
      <c r="N9" s="849" t="str">
        <f>IF(IFERROR(($E$9-'Comp ER'!L9)/$E$9,"")=100%,"",IFERROR(($E$9-'Comp ER'!L9)/$E$9,""))</f>
        <v/>
      </c>
      <c r="O9" s="849" t="str">
        <f>IF(IFERROR(($E$9-'Comp ER'!M9)/$E$9,"")=100%,"",IFERROR(($E$9-'Comp ER'!M9)/$E$9,""))</f>
        <v/>
      </c>
      <c r="P9" s="849" t="str">
        <f>IF(IFERROR(($E$9-'Comp ER'!N9)/$E$9,"")=100%,"",IFERROR(($E$9-'Comp ER'!N9)/$E$9,""))</f>
        <v/>
      </c>
      <c r="Q9" s="849" t="str">
        <f>IF(IFERROR(($E$9-'Comp ER'!O9)/$E$9,"")=100%,"",IFERROR(($E$9-'Comp ER'!O9)/$E$9,""))</f>
        <v/>
      </c>
      <c r="R9" s="849" t="str">
        <f>IF(IFERROR(($E$9-'Comp ER'!P9)/$E$9,"")=100%,"",IFERROR(($E$9-'Comp ER'!P9)/$E$9,""))</f>
        <v/>
      </c>
      <c r="S9" s="849" t="str">
        <f>IF(IFERROR(($E$9-'Comp ER'!Q9)/$E$9,"")=100%,"",IFERROR(($E$9-'Comp ER'!Q9)/$E$9,""))</f>
        <v/>
      </c>
      <c r="T9" s="849" t="str">
        <f>IF(IFERROR(($E$9-'Comp ER'!R9)/$E$9,"")=100%,"",IFERROR(($E$9-'Comp ER'!R9)/$E$9,""))</f>
        <v/>
      </c>
      <c r="U9" s="849" t="str">
        <f>IF(IFERROR(($E$9-'Comp ER'!S9)/$E$9,"")=100%,"",IFERROR(($E$9-'Comp ER'!S9)/$E$9,""))</f>
        <v/>
      </c>
    </row>
    <row r="10" spans="1:21" x14ac:dyDescent="0.25">
      <c r="A10" s="808" t="s">
        <v>95</v>
      </c>
      <c r="B10" s="84">
        <v>915</v>
      </c>
      <c r="C10" s="1245" t="s">
        <v>100</v>
      </c>
      <c r="D10" s="151">
        <f t="shared" si="1"/>
        <v>24186.295791855209</v>
      </c>
      <c r="E10" s="168">
        <v>26725.856850000007</v>
      </c>
      <c r="G10" s="188"/>
      <c r="H10" s="994">
        <f>(D10-'L41.old'!AV106)/D10</f>
        <v>0.36406136217106932</v>
      </c>
      <c r="I10" s="849">
        <f>(E10-Clusters!E74)/E10</f>
        <v>0.28945215464625995</v>
      </c>
      <c r="J10" s="849">
        <f>IF(IFERROR(($E$10-'Comp ER'!H10)/$E$10,"")=100%,"",IFERROR(($E$10-'Comp ER'!H10)/$E$10,""))</f>
        <v>-0.12250844447668258</v>
      </c>
      <c r="K10" s="849">
        <f>IF(IFERROR(($E$10-'Comp ER'!I10)/$E$10,"")=100%,"",IFERROR(($E$10-'Comp ER'!I10)/$E$10,""))</f>
        <v>-0.15955122314441311</v>
      </c>
      <c r="L10" s="849">
        <f>IF(IFERROR(($E$10-'Comp ER'!J10)/$E$10,"")=100%,"",IFERROR(($E$10-'Comp ER'!J10)/$E$10,""))</f>
        <v>-8.5091496327459826E-2</v>
      </c>
      <c r="M10" s="849" t="str">
        <f>IF(IFERROR(($E$10-'Comp ER'!K10)/$E$10,"")=100%,"",IFERROR(($E$10-'Comp ER'!K10)/$E$10,""))</f>
        <v/>
      </c>
      <c r="N10" s="849" t="str">
        <f>IF(IFERROR(($E$10-'Comp ER'!L10)/$E$10,"")=100%,"",IFERROR(($E$10-'Comp ER'!L10)/$E$10,""))</f>
        <v/>
      </c>
      <c r="O10" s="849" t="str">
        <f>IF(IFERROR(($E$10-'Comp ER'!M10)/$E$10,"")=100%,"",IFERROR(($E$10-'Comp ER'!M10)/$E$10,""))</f>
        <v/>
      </c>
      <c r="P10" s="849" t="str">
        <f>IF(IFERROR(($E$10-'Comp ER'!N10)/$E$10,"")=100%,"",IFERROR(($E$10-'Comp ER'!N10)/$E$10,""))</f>
        <v/>
      </c>
      <c r="Q10" s="849" t="str">
        <f>IF(IFERROR(($E$10-'Comp ER'!O10)/$E$10,"")=100%,"",IFERROR(($E$10-'Comp ER'!O10)/$E$10,""))</f>
        <v/>
      </c>
      <c r="R10" s="849" t="str">
        <f>IF(IFERROR(($E$10-'Comp ER'!P10)/$E$10,"")=100%,"",IFERROR(($E$10-'Comp ER'!P10)/$E$10,""))</f>
        <v/>
      </c>
      <c r="S10" s="849" t="str">
        <f>IF(IFERROR(($E$10-'Comp ER'!Q10)/$E$10,"")=100%,"",IFERROR(($E$10-'Comp ER'!Q10)/$E$10,""))</f>
        <v/>
      </c>
      <c r="T10" s="849" t="str">
        <f>IF(IFERROR(($E$10-'Comp ER'!R10)/$E$10,"")=100%,"",IFERROR(($E$10-'Comp ER'!R10)/$E$10,""))</f>
        <v/>
      </c>
      <c r="U10" s="849" t="str">
        <f>IF(IFERROR(($E$10-'Comp ER'!S10)/$E$10,"")=100%,"",IFERROR(($E$10-'Comp ER'!S10)/$E$10,""))</f>
        <v/>
      </c>
    </row>
    <row r="11" spans="1:21" x14ac:dyDescent="0.25">
      <c r="A11" s="808" t="s">
        <v>95</v>
      </c>
      <c r="B11" s="84">
        <v>916</v>
      </c>
      <c r="C11" s="1245" t="s">
        <v>101</v>
      </c>
      <c r="D11" s="151">
        <f t="shared" si="1"/>
        <v>23546.446696832583</v>
      </c>
      <c r="E11" s="168">
        <v>26018.823600000003</v>
      </c>
      <c r="G11" s="188"/>
      <c r="H11" s="994">
        <f>(D11-'L41.old'!AV107)/D11</f>
        <v>0.33237891953712756</v>
      </c>
      <c r="I11" s="849">
        <f>(E11-Clusters!E45)/E11</f>
        <v>0.30857750232796854</v>
      </c>
      <c r="J11" s="849">
        <f>IF(IFERROR(($E$11-'Comp ER'!H11)/$E$11,"")=100%,"",IFERROR(($E$11-'Comp ER'!H11)/$E$11,""))</f>
        <v>-7.6143965248298015E-2</v>
      </c>
      <c r="K11" s="849">
        <f>IF(IFERROR(($E$11-'Comp ER'!I11)/$E$11,"")=100%,"",IFERROR(($E$11-'Comp ER'!I11)/$E$11,""))</f>
        <v>0.11640893710505816</v>
      </c>
      <c r="L11" s="849">
        <f>IF(IFERROR(($E$11-'Comp ER'!J11)/$E$11,"")=100%,"",IFERROR(($E$11-'Comp ER'!J11)/$E$11,""))</f>
        <v>-8.3830707857214429E-2</v>
      </c>
      <c r="M11" s="849" t="str">
        <f>IF(IFERROR(($E$11-'Comp ER'!K11)/$E$11,"")=100%,"",IFERROR(($E$11-'Comp ER'!K11)/$E$11,""))</f>
        <v/>
      </c>
      <c r="N11" s="849" t="str">
        <f>IF(IFERROR(($E$11-'Comp ER'!L11)/$E$11,"")=100%,"",IFERROR(($E$11-'Comp ER'!L11)/$E$11,""))</f>
        <v/>
      </c>
      <c r="O11" s="849" t="str">
        <f>IF(IFERROR(($E$11-'Comp ER'!M11)/$E$11,"")=100%,"",IFERROR(($E$11-'Comp ER'!M11)/$E$11,""))</f>
        <v/>
      </c>
      <c r="P11" s="849" t="str">
        <f>IF(IFERROR(($E$11-'Comp ER'!N11)/$E$11,"")=100%,"",IFERROR(($E$11-'Comp ER'!N11)/$E$11,""))</f>
        <v/>
      </c>
      <c r="Q11" s="849" t="str">
        <f>IF(IFERROR(($E$11-'Comp ER'!O11)/$E$11,"")=100%,"",IFERROR(($E$11-'Comp ER'!O11)/$E$11,""))</f>
        <v/>
      </c>
      <c r="R11" s="849" t="str">
        <f>IF(IFERROR(($E$11-'Comp ER'!P11)/$E$11,"")=100%,"",IFERROR(($E$11-'Comp ER'!P11)/$E$11,""))</f>
        <v/>
      </c>
      <c r="S11" s="849" t="str">
        <f>IF(IFERROR(($E$11-'Comp ER'!Q11)/$E$11,"")=100%,"",IFERROR(($E$11-'Comp ER'!Q11)/$E$11,""))</f>
        <v/>
      </c>
      <c r="T11" s="849" t="str">
        <f>IF(IFERROR(($E$11-'Comp ER'!R11)/$E$11,"")=100%,"",IFERROR(($E$11-'Comp ER'!R11)/$E$11,""))</f>
        <v/>
      </c>
      <c r="U11" s="849" t="str">
        <f>IF(IFERROR(($E$11-'Comp ER'!S11)/$E$11,"")=100%,"",IFERROR(($E$11-'Comp ER'!S11)/$E$11,""))</f>
        <v/>
      </c>
    </row>
    <row r="12" spans="1:21" x14ac:dyDescent="0.25">
      <c r="A12" s="808" t="s">
        <v>95</v>
      </c>
      <c r="B12" s="84">
        <v>917</v>
      </c>
      <c r="C12" s="1245" t="s">
        <v>102</v>
      </c>
      <c r="D12" s="151">
        <f t="shared" si="1"/>
        <v>23546.446696832583</v>
      </c>
      <c r="E12" s="168">
        <v>26018.823600000003</v>
      </c>
      <c r="G12" s="188"/>
      <c r="H12" s="994">
        <f>(D12-'L41.old'!AV108)/D12</f>
        <v>0.33234087493486841</v>
      </c>
      <c r="I12" s="849">
        <f>(E12-Clusters!E45)/E12</f>
        <v>0.30857750232796854</v>
      </c>
      <c r="J12" s="849">
        <f>IF(IFERROR(($E$12-'Comp ER'!H12)/$E$12,"")=100%,"",IFERROR(($E$12-'Comp ER'!H12)/$E$12,""))</f>
        <v>-7.6143965248298015E-2</v>
      </c>
      <c r="K12" s="849">
        <f>IF(IFERROR(($E$12-'Comp ER'!I12)/$E$12,"")=100%,"",IFERROR(($E$12-'Comp ER'!I12)/$E$12,""))</f>
        <v>0.577613493640043</v>
      </c>
      <c r="L12" s="849">
        <f>IF(IFERROR(($E$12-'Comp ER'!J12)/$E$12,"")=100%,"",IFERROR(($E$12-'Comp ER'!J12)/$E$12,""))</f>
        <v>-8.3830707857214429E-2</v>
      </c>
      <c r="M12" s="849" t="str">
        <f>IF(IFERROR(($E$12-'Comp ER'!K12)/$E$12,"")=100%,"",IFERROR(($E$12-'Comp ER'!K12)/$E$12,""))</f>
        <v/>
      </c>
      <c r="N12" s="849" t="str">
        <f>IF(IFERROR(($E$12-'Comp ER'!L12)/$E$12,"")=100%,"",IFERROR(($E$12-'Comp ER'!L12)/$E$12,""))</f>
        <v/>
      </c>
      <c r="O12" s="849" t="str">
        <f>IF(IFERROR(($E$12-'Comp ER'!M12)/$E$12,"")=100%,"",IFERROR(($E$12-'Comp ER'!M12)/$E$12,""))</f>
        <v/>
      </c>
      <c r="P12" s="849" t="str">
        <f>IF(IFERROR(($E$12-'Comp ER'!N12)/$E$12,"")=100%,"",IFERROR(($E$12-'Comp ER'!N12)/$E$12,""))</f>
        <v/>
      </c>
      <c r="Q12" s="849" t="str">
        <f>IF(IFERROR(($E$12-'Comp ER'!O12)/$E$12,"")=100%,"",IFERROR(($E$12-'Comp ER'!O12)/$E$12,""))</f>
        <v/>
      </c>
      <c r="R12" s="849" t="str">
        <f>IF(IFERROR(($E$12-'Comp ER'!P12)/$E$12,"")=100%,"",IFERROR(($E$12-'Comp ER'!P12)/$E$12,""))</f>
        <v/>
      </c>
      <c r="S12" s="849" t="str">
        <f>IF(IFERROR(($E$12-'Comp ER'!Q12)/$E$12,"")=100%,"",IFERROR(($E$12-'Comp ER'!Q12)/$E$12,""))</f>
        <v/>
      </c>
      <c r="T12" s="849" t="str">
        <f>IF(IFERROR(($E$12-'Comp ER'!R12)/$E$12,"")=100%,"",IFERROR(($E$12-'Comp ER'!R12)/$E$12,""))</f>
        <v/>
      </c>
      <c r="U12" s="849" t="str">
        <f>IF(IFERROR(($E$12-'Comp ER'!S12)/$E$12,"")=100%,"",IFERROR(($E$12-'Comp ER'!S12)/$E$12,""))</f>
        <v/>
      </c>
    </row>
    <row r="13" spans="1:21" x14ac:dyDescent="0.25">
      <c r="A13" s="808" t="s">
        <v>95</v>
      </c>
      <c r="B13" s="84">
        <v>918</v>
      </c>
      <c r="C13" s="1245" t="s">
        <v>103</v>
      </c>
      <c r="D13" s="151">
        <f t="shared" si="1"/>
        <v>14972.468823529416</v>
      </c>
      <c r="E13" s="168">
        <v>16544.578050000004</v>
      </c>
      <c r="F13" s="1" t="s">
        <v>521</v>
      </c>
      <c r="G13" s="188"/>
      <c r="H13" s="994">
        <f>(D13-'L41.old'!AV109)/D13</f>
        <v>0.41612835511389806</v>
      </c>
      <c r="I13" s="849">
        <f>(E13-Clusters!E70)/E13</f>
        <v>0.39563281881341195</v>
      </c>
      <c r="J13" s="849">
        <f>IF(IFERROR(($E$13-'Comp ER'!H13)/$E$13,"")=100%,"",IFERROR(($E$13-'Comp ER'!H13)/$E$13,""))</f>
        <v>0.12841536626556657</v>
      </c>
      <c r="K13" s="849" t="str">
        <f>IF(IFERROR(($E$13-'Comp ER'!I13)/$E$13,"")=100%,"",IFERROR(($E$13-'Comp ER'!I13)/$E$13,""))</f>
        <v/>
      </c>
      <c r="L13" s="849" t="str">
        <f>IF(IFERROR(($E$13-'Comp ER'!J13)/$E$13,"")=100%,"",IFERROR(($E$13-'Comp ER'!J13)/$E$13,""))</f>
        <v/>
      </c>
      <c r="M13" s="849" t="str">
        <f>IF(IFERROR(($E$13-'Comp ER'!K13)/$E$13,"")=100%,"",IFERROR(($E$13-'Comp ER'!K13)/$E$13,""))</f>
        <v/>
      </c>
      <c r="N13" s="849" t="str">
        <f>IF(IFERROR(($E$13-'Comp ER'!L13)/$E$13,"")=100%,"",IFERROR(($E$13-'Comp ER'!L13)/$E$13,""))</f>
        <v/>
      </c>
      <c r="O13" s="849" t="str">
        <f>IF(IFERROR(($E$13-'Comp ER'!M13)/$E$13,"")=100%,"",IFERROR(($E$13-'Comp ER'!M13)/$E$13,""))</f>
        <v/>
      </c>
      <c r="P13" s="849" t="str">
        <f>IF(IFERROR(($E$13-'Comp ER'!N13)/$E$13,"")=100%,"",IFERROR(($E$13-'Comp ER'!N13)/$E$13,""))</f>
        <v/>
      </c>
      <c r="Q13" s="849" t="str">
        <f>IF(IFERROR(($E$13-'Comp ER'!O13)/$E$13,"")=100%,"",IFERROR(($E$13-'Comp ER'!O13)/$E$13,""))</f>
        <v/>
      </c>
      <c r="R13" s="849" t="str">
        <f>IF(IFERROR(($E$13-'Comp ER'!P13)/$E$13,"")=100%,"",IFERROR(($E$13-'Comp ER'!P13)/$E$13,""))</f>
        <v/>
      </c>
      <c r="S13" s="849" t="str">
        <f>IF(IFERROR(($E$13-'Comp ER'!Q13)/$E$13,"")=100%,"",IFERROR(($E$13-'Comp ER'!Q13)/$E$13,""))</f>
        <v/>
      </c>
      <c r="T13" s="849" t="str">
        <f>IF(IFERROR(($E$13-'Comp ER'!R13)/$E$13,"")=100%,"",IFERROR(($E$13-'Comp ER'!R13)/$E$13,""))</f>
        <v/>
      </c>
      <c r="U13" s="849" t="str">
        <f>IF(IFERROR(($E$13-'Comp ER'!S13)/$E$13,"")=100%,"",IFERROR(($E$13-'Comp ER'!S13)/$E$13,""))</f>
        <v/>
      </c>
    </row>
    <row r="14" spans="1:21" x14ac:dyDescent="0.25">
      <c r="A14" s="808" t="s">
        <v>95</v>
      </c>
      <c r="B14" s="84">
        <v>919</v>
      </c>
      <c r="C14" s="1245" t="s">
        <v>104</v>
      </c>
      <c r="D14" s="151">
        <f t="shared" si="1"/>
        <v>22522.688144796382</v>
      </c>
      <c r="E14" s="168">
        <v>24887.570400000004</v>
      </c>
      <c r="G14" s="188"/>
      <c r="H14" s="994">
        <f>(D14-'L41.old'!AV110)/D14</f>
        <v>0.35669313064002428</v>
      </c>
      <c r="I14" s="849">
        <f>(E14-Clusters!E47)/E14</f>
        <v>0.25705885697866288</v>
      </c>
      <c r="J14" s="849" t="str">
        <f>IF(IFERROR(($E$14-'Comp ER'!H14)/$E$14,"")=100%,"",IFERROR(($E$14-'Comp ER'!H14)/$E$14,""))</f>
        <v/>
      </c>
      <c r="K14" s="849">
        <f>IF(IFERROR(($E$14-'Comp ER'!I14)/$E$14,"")=100%,"",IFERROR(($E$14-'Comp ER'!I14)/$E$14,""))</f>
        <v>-0.28538059303691593</v>
      </c>
      <c r="L14" s="849" t="str">
        <f>IF(IFERROR(($E$14-'Comp ER'!J14)/$E$14,"")=100%,"",IFERROR(($E$14-'Comp ER'!J14)/$E$14,""))</f>
        <v/>
      </c>
      <c r="M14" s="849" t="str">
        <f>IF(IFERROR(($E$14-'Comp ER'!K14)/$E$14,"")=100%,"",IFERROR(($E$14-'Comp ER'!K14)/$E$14,""))</f>
        <v/>
      </c>
      <c r="N14" s="849" t="str">
        <f>IF(IFERROR(($E$14-'Comp ER'!L14)/$E$14,"")=100%,"",IFERROR(($E$14-'Comp ER'!L14)/$E$14,""))</f>
        <v/>
      </c>
      <c r="O14" s="849" t="str">
        <f>IF(IFERROR(($E$14-'Comp ER'!M14)/$E$14,"")=100%,"",IFERROR(($E$14-'Comp ER'!M14)/$E$14,""))</f>
        <v/>
      </c>
      <c r="P14" s="849" t="str">
        <f>IF(IFERROR(($E$14-'Comp ER'!N14)/$E$14,"")=100%,"",IFERROR(($E$14-'Comp ER'!N14)/$E$14,""))</f>
        <v/>
      </c>
      <c r="Q14" s="849" t="str">
        <f>IF(IFERROR(($E$14-'Comp ER'!O14)/$E$14,"")=100%,"",IFERROR(($E$14-'Comp ER'!O14)/$E$14,""))</f>
        <v/>
      </c>
      <c r="R14" s="849" t="str">
        <f>IF(IFERROR(($E$14-'Comp ER'!P14)/$E$14,"")=100%,"",IFERROR(($E$14-'Comp ER'!P14)/$E$14,""))</f>
        <v/>
      </c>
      <c r="S14" s="849" t="str">
        <f>IF(IFERROR(($E$14-'Comp ER'!Q14)/$E$14,"")=100%,"",IFERROR(($E$14-'Comp ER'!Q14)/$E$14,""))</f>
        <v/>
      </c>
      <c r="T14" s="849" t="str">
        <f>IF(IFERROR(($E$14-'Comp ER'!R14)/$E$14,"")=100%,"",IFERROR(($E$14-'Comp ER'!R14)/$E$14,""))</f>
        <v/>
      </c>
      <c r="U14" s="849" t="str">
        <f>IF(IFERROR(($E$14-'Comp ER'!S14)/$E$14,"")=100%,"",IFERROR(($E$14-'Comp ER'!S14)/$E$14,""))</f>
        <v/>
      </c>
    </row>
    <row r="15" spans="1:21" x14ac:dyDescent="0.25">
      <c r="A15" s="808" t="s">
        <v>95</v>
      </c>
      <c r="B15" s="84">
        <v>920</v>
      </c>
      <c r="C15" s="1245" t="s">
        <v>105</v>
      </c>
      <c r="D15" s="151">
        <f t="shared" si="1"/>
        <v>19835.321945701362</v>
      </c>
      <c r="E15" s="168">
        <v>21918.030750000005</v>
      </c>
      <c r="G15" s="188"/>
      <c r="H15" s="994">
        <f>(D15-'L41.old'!AV111)/D15</f>
        <v>0.39194332045546576</v>
      </c>
      <c r="I15" s="849"/>
      <c r="J15" s="849">
        <f>IF(IFERROR(($E$15-'Comp ER'!H15)/$E$15,"")=100%,"",IFERROR(($E$15-'Comp ER'!H15)/$E$15,""))</f>
        <v>5.4203352643804693E-2</v>
      </c>
      <c r="K15" s="849" t="str">
        <f>IF(IFERROR(($E$15-'Comp ER'!I15)/$E$15,"")=100%,"",IFERROR(($E$15-'Comp ER'!I15)/$E$15,""))</f>
        <v/>
      </c>
      <c r="L15" s="849" t="str">
        <f>IF(IFERROR(($E$15-'Comp ER'!J15)/$E$15,"")=100%,"",IFERROR(($E$15-'Comp ER'!J15)/$E$15,""))</f>
        <v/>
      </c>
      <c r="M15" s="849" t="str">
        <f>IF(IFERROR(($E$15-'Comp ER'!K15)/$E$15,"")=100%,"",IFERROR(($E$15-'Comp ER'!K15)/$E$15,""))</f>
        <v/>
      </c>
      <c r="N15" s="849" t="str">
        <f>IF(IFERROR(($E$15-'Comp ER'!L15)/$E$15,"")=100%,"",IFERROR(($E$15-'Comp ER'!L15)/$E$15,""))</f>
        <v/>
      </c>
      <c r="O15" s="849" t="str">
        <f>IF(IFERROR(($E$15-'Comp ER'!M15)/$E$15,"")=100%,"",IFERROR(($E$15-'Comp ER'!M15)/$E$15,""))</f>
        <v/>
      </c>
      <c r="P15" s="849" t="str">
        <f>IF(IFERROR(($E$15-'Comp ER'!N15)/$E$15,"")=100%,"",IFERROR(($E$15-'Comp ER'!N15)/$E$15,""))</f>
        <v/>
      </c>
      <c r="Q15" s="849" t="str">
        <f>IF(IFERROR(($E$15-'Comp ER'!O15)/$E$15,"")=100%,"",IFERROR(($E$15-'Comp ER'!O15)/$E$15,""))</f>
        <v/>
      </c>
      <c r="R15" s="849" t="str">
        <f>IF(IFERROR(($E$15-'Comp ER'!P15)/$E$15,"")=100%,"",IFERROR(($E$15-'Comp ER'!P15)/$E$15,""))</f>
        <v/>
      </c>
      <c r="S15" s="849" t="str">
        <f>IF(IFERROR(($E$15-'Comp ER'!Q15)/$E$15,"")=100%,"",IFERROR(($E$15-'Comp ER'!Q15)/$E$15,""))</f>
        <v/>
      </c>
      <c r="T15" s="849" t="str">
        <f>IF(IFERROR(($E$15-'Comp ER'!R15)/$E$15,"")=100%,"",IFERROR(($E$15-'Comp ER'!R15)/$E$15,""))</f>
        <v/>
      </c>
      <c r="U15" s="849" t="str">
        <f>IF(IFERROR(($E$15-'Comp ER'!S15)/$E$15,"")=100%,"",IFERROR(($E$15-'Comp ER'!S15)/$E$15,""))</f>
        <v/>
      </c>
    </row>
    <row r="16" spans="1:21" x14ac:dyDescent="0.25">
      <c r="A16" s="808" t="s">
        <v>95</v>
      </c>
      <c r="B16" s="84">
        <v>921</v>
      </c>
      <c r="C16" s="1245" t="s">
        <v>106</v>
      </c>
      <c r="D16" s="151">
        <f t="shared" si="1"/>
        <v>22906.597601809961</v>
      </c>
      <c r="E16" s="168">
        <v>25311.790350000007</v>
      </c>
      <c r="G16" s="188"/>
      <c r="H16" s="994">
        <f>(D16-'L41.old'!AV112)/D16</f>
        <v>0.36747481001477261</v>
      </c>
      <c r="I16" s="849">
        <f>(E16-Clusters!E47)/E16</f>
        <v>0.26951038451533338</v>
      </c>
      <c r="J16" s="849">
        <f>IF(IFERROR(($E$16-'Comp ER'!H16)/$E$16,"")=100%,"",IFERROR(($E$16-'Comp ER'!H16)/$E$16,""))</f>
        <v>-4.6942931873643345E-2</v>
      </c>
      <c r="K16" s="849" t="str">
        <f>IF(IFERROR(($E$16-'Comp ER'!I16)/$E$16,"")=100%,"",IFERROR(($E$16-'Comp ER'!I16)/$E$16,""))</f>
        <v/>
      </c>
      <c r="L16" s="849">
        <f>IF(IFERROR(($E$16-'Comp ER'!J16)/$E$16,"")=100%,"",IFERROR(($E$16-'Comp ER'!J16)/$E$16,""))</f>
        <v>-0.14571113299379837</v>
      </c>
      <c r="M16" s="849" t="str">
        <f>IF(IFERROR(($E$16-'Comp ER'!K16)/$E$16,"")=100%,"",IFERROR(($E$16-'Comp ER'!K16)/$E$16,""))</f>
        <v/>
      </c>
      <c r="N16" s="849" t="str">
        <f>IF(IFERROR(($E$16-'Comp ER'!L16)/$E$16,"")=100%,"",IFERROR(($E$16-'Comp ER'!L16)/$E$16,""))</f>
        <v/>
      </c>
      <c r="O16" s="849" t="str">
        <f>IF(IFERROR(($E$16-'Comp ER'!M16)/$E$16,"")=100%,"",IFERROR(($E$16-'Comp ER'!M16)/$E$16,""))</f>
        <v/>
      </c>
      <c r="P16" s="849" t="str">
        <f>IF(IFERROR(($E$16-'Comp ER'!N16)/$E$16,"")=100%,"",IFERROR(($E$16-'Comp ER'!N16)/$E$16,""))</f>
        <v/>
      </c>
      <c r="Q16" s="849" t="str">
        <f>IF(IFERROR(($E$16-'Comp ER'!O16)/$E$16,"")=100%,"",IFERROR(($E$16-'Comp ER'!O16)/$E$16,""))</f>
        <v/>
      </c>
      <c r="R16" s="849" t="str">
        <f>IF(IFERROR(($E$16-'Comp ER'!P16)/$E$16,"")=100%,"",IFERROR(($E$16-'Comp ER'!P16)/$E$16,""))</f>
        <v/>
      </c>
      <c r="S16" s="849" t="str">
        <f>IF(IFERROR(($E$16-'Comp ER'!Q16)/$E$16,"")=100%,"",IFERROR(($E$16-'Comp ER'!Q16)/$E$16,""))</f>
        <v/>
      </c>
      <c r="T16" s="849" t="str">
        <f>IF(IFERROR(($E$16-'Comp ER'!R16)/$E$16,"")=100%,"",IFERROR(($E$16-'Comp ER'!R16)/$E$16,""))</f>
        <v/>
      </c>
      <c r="U16" s="849" t="str">
        <f>IF(IFERROR(($E$16-'Comp ER'!S16)/$E$16,"")=100%,"",IFERROR(($E$16-'Comp ER'!S16)/$E$16,""))</f>
        <v/>
      </c>
    </row>
    <row r="17" spans="1:66" x14ac:dyDescent="0.25">
      <c r="A17" s="808" t="s">
        <v>95</v>
      </c>
      <c r="B17" s="84">
        <v>922</v>
      </c>
      <c r="C17" s="1245" t="s">
        <v>107</v>
      </c>
      <c r="D17" s="151">
        <f t="shared" si="1"/>
        <v>19195.472850678736</v>
      </c>
      <c r="E17" s="168">
        <v>21210.997500000001</v>
      </c>
      <c r="F17" s="1" t="s">
        <v>521</v>
      </c>
      <c r="G17" s="188"/>
      <c r="H17" s="994">
        <f>(D17-'L41.old'!AV113)/D17</f>
        <v>0.31400491655331164</v>
      </c>
      <c r="I17" s="849">
        <f>(E17-Clusters!E50)/E17</f>
        <v>0.24614577885834935</v>
      </c>
      <c r="J17" s="849">
        <f>IF(IFERROR(($E$17-'Comp ER'!H17)/$E$17,"")=100%,"",IFERROR(($E$17-'Comp ER'!H17)/$E$17,""))</f>
        <v>0.13813577131391397</v>
      </c>
      <c r="K17" s="849" t="str">
        <f>IF(IFERROR(($E$17-'Comp ER'!I17)/$E$17,"")=100%,"",IFERROR(($E$17-'Comp ER'!I17)/$E$17,""))</f>
        <v/>
      </c>
      <c r="L17" s="849" t="str">
        <f>IF(IFERROR(($E$17-'Comp ER'!J17)/$E$17,"")=100%,"",IFERROR(($E$17-'Comp ER'!J17)/$E$17,""))</f>
        <v/>
      </c>
      <c r="M17" s="849" t="str">
        <f>IF(IFERROR(($E$17-'Comp ER'!K17)/$E$17,"")=100%,"",IFERROR(($E$17-'Comp ER'!K17)/$E$17,""))</f>
        <v/>
      </c>
      <c r="N17" s="849" t="str">
        <f>IF(IFERROR(($E$17-'Comp ER'!L17)/$E$17,"")=100%,"",IFERROR(($E$17-'Comp ER'!L17)/$E$17,""))</f>
        <v/>
      </c>
      <c r="O17" s="849" t="str">
        <f>IF(IFERROR(($E$17-'Comp ER'!M17)/$E$17,"")=100%,"",IFERROR(($E$17-'Comp ER'!M17)/$E$17,""))</f>
        <v/>
      </c>
      <c r="P17" s="849" t="str">
        <f>IF(IFERROR(($E$17-'Comp ER'!N17)/$E$17,"")=100%,"",IFERROR(($E$17-'Comp ER'!N17)/$E$17,""))</f>
        <v/>
      </c>
      <c r="Q17" s="849" t="str">
        <f>IF(IFERROR(($E$17-'Comp ER'!O17)/$E$17,"")=100%,"",IFERROR(($E$17-'Comp ER'!O17)/$E$17,""))</f>
        <v/>
      </c>
      <c r="R17" s="849" t="str">
        <f>IF(IFERROR(($E$17-'Comp ER'!P17)/$E$17,"")=100%,"",IFERROR(($E$17-'Comp ER'!P17)/$E$17,""))</f>
        <v/>
      </c>
      <c r="S17" s="849" t="str">
        <f>IF(IFERROR(($E$17-'Comp ER'!Q17)/$E$17,"")=100%,"",IFERROR(($E$17-'Comp ER'!Q17)/$E$17,""))</f>
        <v/>
      </c>
      <c r="T17" s="849" t="str">
        <f>IF(IFERROR(($E$17-'Comp ER'!R17)/$E$17,"")=100%,"",IFERROR(($E$17-'Comp ER'!R17)/$E$17,""))</f>
        <v/>
      </c>
      <c r="U17" s="849" t="str">
        <f>IF(IFERROR(($E$17-'Comp ER'!S17)/$E$17,"")=100%,"",IFERROR(($E$17-'Comp ER'!S17)/$E$17,""))</f>
        <v/>
      </c>
    </row>
    <row r="18" spans="1:66" x14ac:dyDescent="0.25">
      <c r="A18" s="808" t="s">
        <v>95</v>
      </c>
      <c r="B18" s="84">
        <v>923</v>
      </c>
      <c r="C18" s="1245" t="s">
        <v>108</v>
      </c>
      <c r="D18" s="151">
        <f t="shared" si="1"/>
        <v>22906.597601809961</v>
      </c>
      <c r="E18" s="168">
        <v>25311.790350000007</v>
      </c>
      <c r="F18" s="1" t="s">
        <v>521</v>
      </c>
      <c r="G18" s="188"/>
      <c r="H18" s="994">
        <f>(D18-'L41.old'!AV114)/D18</f>
        <v>0.37681709662232582</v>
      </c>
      <c r="I18" s="849">
        <f>(E18-Clusters!E59)/E18</f>
        <v>0.34457421736665123</v>
      </c>
      <c r="J18" s="849">
        <f>IF(IFERROR(($E$18-'Comp ER'!H18)/$E$18,"")=100%,"",IFERROR(($E$18-'Comp ER'!H18)/$E$18,""))</f>
        <v>0.16114191424629928</v>
      </c>
      <c r="K18" s="849" t="str">
        <f>IF(IFERROR(($E$18-'Comp ER'!I18)/$E$18,"")=100%,"",IFERROR(($E$18-'Comp ER'!I18)/$E$18,""))</f>
        <v/>
      </c>
      <c r="L18" s="849">
        <f>IF(IFERROR(($E$18-'Comp ER'!J18)/$E$18,"")=100%,"",IFERROR(($E$18-'Comp ER'!J18)/$E$18,""))</f>
        <v>0.20195293494914734</v>
      </c>
      <c r="M18" s="849" t="str">
        <f>IF(IFERROR(($E$18-'Comp ER'!K18)/$E$18,"")=100%,"",IFERROR(($E$18-'Comp ER'!K18)/$E$18,""))</f>
        <v/>
      </c>
      <c r="N18" s="849" t="str">
        <f>IF(IFERROR(($E$18-'Comp ER'!L18)/$E$18,"")=100%,"",IFERROR(($E$18-'Comp ER'!L18)/$E$18,""))</f>
        <v/>
      </c>
      <c r="O18" s="849" t="str">
        <f>IF(IFERROR(($E$18-'Comp ER'!M18)/$E$18,"")=100%,"",IFERROR(($E$18-'Comp ER'!M18)/$E$18,""))</f>
        <v/>
      </c>
      <c r="P18" s="849" t="str">
        <f>IF(IFERROR(($E$18-'Comp ER'!N18)/$E$18,"")=100%,"",IFERROR(($E$18-'Comp ER'!N18)/$E$18,""))</f>
        <v/>
      </c>
      <c r="Q18" s="849" t="str">
        <f>IF(IFERROR(($E$18-'Comp ER'!O18)/$E$18,"")=100%,"",IFERROR(($E$18-'Comp ER'!O18)/$E$18,""))</f>
        <v/>
      </c>
      <c r="R18" s="849" t="str">
        <f>IF(IFERROR(($E$18-'Comp ER'!P18)/$E$18,"")=100%,"",IFERROR(($E$18-'Comp ER'!P18)/$E$18,""))</f>
        <v/>
      </c>
      <c r="S18" s="849" t="str">
        <f>IF(IFERROR(($E$18-'Comp ER'!Q18)/$E$18,"")=100%,"",IFERROR(($E$18-'Comp ER'!Q18)/$E$18,""))</f>
        <v/>
      </c>
      <c r="T18" s="849" t="str">
        <f>IF(IFERROR(($E$18-'Comp ER'!R18)/$E$18,"")=100%,"",IFERROR(($E$18-'Comp ER'!R18)/$E$18,""))</f>
        <v/>
      </c>
      <c r="U18" s="849" t="str">
        <f>IF(IFERROR(($E$18-'Comp ER'!S18)/$E$18,"")=100%,"",IFERROR(($E$18-'Comp ER'!S18)/$E$18,""))</f>
        <v/>
      </c>
    </row>
    <row r="19" spans="1:66" x14ac:dyDescent="0.25">
      <c r="A19" s="808" t="s">
        <v>95</v>
      </c>
      <c r="B19" s="84">
        <v>924</v>
      </c>
      <c r="C19" s="1246" t="s">
        <v>109</v>
      </c>
      <c r="D19" s="151">
        <f t="shared" si="1"/>
        <v>17659.83502262444</v>
      </c>
      <c r="E19" s="168">
        <v>19514.117700000006</v>
      </c>
      <c r="G19" s="188"/>
      <c r="H19" s="994">
        <f>(D19-'L41.old'!AV115)/D19</f>
        <v>0.3659623668253269</v>
      </c>
      <c r="I19" s="849">
        <f>(E19-Clusters!E71)/E19</f>
        <v>0.26258515905128543</v>
      </c>
      <c r="J19" s="849">
        <f>IF(IFERROR(($E$19-'Comp ER'!H19)/$E$19,"")=100%,"",IFERROR(($E$19-'Comp ER'!H19)/$E$19,""))</f>
        <v>7.6309763161877708E-2</v>
      </c>
      <c r="K19" s="849">
        <f>IF(IFERROR(($E$19-'Comp ER'!I19)/$E$19,"")=100%,"",IFERROR(($E$19-'Comp ER'!I19)/$E$19,""))</f>
        <v>0.23183818861561981</v>
      </c>
      <c r="L19" s="849">
        <f>IF(IFERROR(($E$19-'Comp ER'!J19)/$E$19,"")=100%,"",IFERROR(($E$19-'Comp ER'!J19)/$E$19,""))</f>
        <v>-0.28112376815273549</v>
      </c>
      <c r="M19" s="849" t="str">
        <f>IF(IFERROR(($E$19-'Comp ER'!K19)/$E$19,"")=100%,"",IFERROR(($E$19-'Comp ER'!K19)/$E$19,""))</f>
        <v/>
      </c>
      <c r="N19" s="849" t="str">
        <f>IF(IFERROR(($E$19-'Comp ER'!L19)/$E$19,"")=100%,"",IFERROR(($E$19-'Comp ER'!L19)/$E$19,""))</f>
        <v/>
      </c>
      <c r="O19" s="849" t="str">
        <f>IF(IFERROR(($E$19-'Comp ER'!M19)/$E$19,"")=100%,"",IFERROR(($E$19-'Comp ER'!M19)/$E$19,""))</f>
        <v/>
      </c>
      <c r="P19" s="849" t="str">
        <f>IF(IFERROR(($E$19-'Comp ER'!N19)/$E$19,"")=100%,"",IFERROR(($E$19-'Comp ER'!N19)/$E$19,""))</f>
        <v/>
      </c>
      <c r="Q19" s="849" t="str">
        <f>IF(IFERROR(($E$19-'Comp ER'!O19)/$E$19,"")=100%,"",IFERROR(($E$19-'Comp ER'!O19)/$E$19,""))</f>
        <v/>
      </c>
      <c r="R19" s="849" t="str">
        <f>IF(IFERROR(($E$19-'Comp ER'!P19)/$E$19,"")=100%,"",IFERROR(($E$19-'Comp ER'!P19)/$E$19,""))</f>
        <v/>
      </c>
      <c r="S19" s="849" t="str">
        <f>IF(IFERROR(($E$19-'Comp ER'!Q19)/$E$19,"")=100%,"",IFERROR(($E$19-'Comp ER'!Q19)/$E$19,""))</f>
        <v/>
      </c>
      <c r="T19" s="849" t="str">
        <f>IF(IFERROR(($E$19-'Comp ER'!R19)/$E$19,"")=100%,"",IFERROR(($E$19-'Comp ER'!R19)/$E$19,""))</f>
        <v/>
      </c>
      <c r="U19" s="849" t="str">
        <f>IF(IFERROR(($E$19-'Comp ER'!S19)/$E$19,"")=100%,"",IFERROR(($E$19-'Comp ER'!S19)/$E$19,""))</f>
        <v/>
      </c>
    </row>
    <row r="20" spans="1:66" s="40" customFormat="1" x14ac:dyDescent="0.25">
      <c r="A20" s="808" t="s">
        <v>95</v>
      </c>
      <c r="B20" s="15">
        <v>2070</v>
      </c>
      <c r="C20" s="189" t="s">
        <v>531</v>
      </c>
      <c r="D20" s="151">
        <f t="shared" si="1"/>
        <v>14588.559366515841</v>
      </c>
      <c r="E20" s="1132">
        <f>E21</f>
        <v>16120.358100000005</v>
      </c>
      <c r="F20" s="966"/>
      <c r="G20" s="188"/>
      <c r="H20" s="994">
        <f>(D20-'L41.old'!AV116)/D20</f>
        <v>0.39524935883746254</v>
      </c>
      <c r="I20" s="849">
        <f>(E20-Clusters!E68)/E20</f>
        <v>0.53481182282172768</v>
      </c>
      <c r="J20" s="849" t="str">
        <f>IF(IFERROR(($E$20-'Comp ER'!H20)/$E$20,"")=100%,"",IFERROR(($E$20-'Comp ER'!H20)/$E$20,""))</f>
        <v/>
      </c>
      <c r="K20" s="849" t="str">
        <f>IF(IFERROR(($E$20-'Comp ER'!I20)/$E$20,"")=100%,"",IFERROR(($E$20-'Comp ER'!I20)/$E$20,""))</f>
        <v/>
      </c>
      <c r="L20" s="849" t="str">
        <f>IF(IFERROR(($E$20-'Comp ER'!J20)/$E$20,"")=100%,"",IFERROR(($E$20-'Comp ER'!J20)/$E$20,""))</f>
        <v/>
      </c>
      <c r="M20" s="849" t="str">
        <f>IF(IFERROR(($E$20-'Comp ER'!K20)/$E$20,"")=100%,"",IFERROR(($E$20-'Comp ER'!K20)/$E$20,""))</f>
        <v/>
      </c>
      <c r="N20" s="849" t="str">
        <f>IF(IFERROR(($E$20-'Comp ER'!L20)/$E$20,"")=100%,"",IFERROR(($E$20-'Comp ER'!L20)/$E$20,""))</f>
        <v/>
      </c>
      <c r="O20" s="849" t="str">
        <f>IF(IFERROR(($E$20-'Comp ER'!M20)/$E$20,"")=100%,"",IFERROR(($E$20-'Comp ER'!M20)/$E$20,""))</f>
        <v/>
      </c>
      <c r="P20" s="849" t="str">
        <f>IF(IFERROR(($E$20-'Comp ER'!N20)/$E$20,"")=100%,"",IFERROR(($E$20-'Comp ER'!N20)/$E$20,""))</f>
        <v/>
      </c>
      <c r="Q20" s="849" t="str">
        <f>IF(IFERROR(($E$20-'Comp ER'!O20)/$E$20,"")=100%,"",IFERROR(($E$20-'Comp ER'!O20)/$E$20,""))</f>
        <v/>
      </c>
      <c r="R20" s="849" t="str">
        <f>IF(IFERROR(($E$20-'Comp ER'!P20)/$E$20,"")=100%,"",IFERROR(($E$20-'Comp ER'!P20)/$E$20,""))</f>
        <v/>
      </c>
      <c r="S20" s="849" t="str">
        <f>IF(IFERROR(($E$20-'Comp ER'!Q20)/$E$20,"")=100%,"",IFERROR(($E$20-'Comp ER'!Q20)/$E$20,""))</f>
        <v/>
      </c>
      <c r="T20" s="849" t="str">
        <f>IF(IFERROR(($E$20-'Comp ER'!R20)/$E$20,"")=100%,"",IFERROR(($E$20-'Comp ER'!R20)/$E$20,""))</f>
        <v/>
      </c>
      <c r="U20" s="849" t="str">
        <f>IF(IFERROR(($E$20-'Comp ER'!S20)/$E$20,"")=100%,"",IFERROR(($E$20-'Comp ER'!S20)/$E$20,""))</f>
        <v/>
      </c>
      <c r="V20" s="460"/>
      <c r="W20" s="460"/>
      <c r="X20" s="460"/>
      <c r="Y20" s="460"/>
      <c r="Z20" s="460"/>
      <c r="AA20" s="460"/>
      <c r="AB20" s="460"/>
      <c r="AC20" s="834"/>
      <c r="AD20" s="968"/>
      <c r="AE20" s="35"/>
      <c r="AF20" s="911"/>
      <c r="AG20" s="462"/>
      <c r="AH20" s="1166"/>
      <c r="AI20" s="1164"/>
      <c r="AJ20" s="1168"/>
      <c r="AK20" s="460"/>
      <c r="AL20" s="460"/>
      <c r="AM20" s="834"/>
      <c r="AN20" s="834"/>
      <c r="AO20" s="834"/>
      <c r="AP20" s="834"/>
      <c r="AQ20" s="834"/>
      <c r="AR20" s="834"/>
      <c r="AS20" s="834"/>
      <c r="AT20" s="834"/>
      <c r="AU20" s="834"/>
      <c r="AV20" s="834"/>
      <c r="AW20" s="834"/>
      <c r="AX20" s="834"/>
      <c r="AY20" s="834"/>
      <c r="AZ20" s="834"/>
      <c r="BA20" s="834"/>
      <c r="BB20" s="834"/>
      <c r="BC20" s="834"/>
      <c r="BD20" s="834"/>
      <c r="BE20" s="834"/>
      <c r="BF20" s="834"/>
      <c r="BG20" s="834"/>
      <c r="BH20" s="834"/>
      <c r="BI20" s="834"/>
      <c r="BJ20" s="834"/>
      <c r="BK20" s="834"/>
      <c r="BL20" s="834"/>
      <c r="BM20" s="834"/>
      <c r="BN20" s="834"/>
    </row>
    <row r="21" spans="1:66" x14ac:dyDescent="0.25">
      <c r="A21" s="808" t="s">
        <v>95</v>
      </c>
      <c r="B21" s="294">
        <v>1065</v>
      </c>
      <c r="C21" s="1247" t="s">
        <v>115</v>
      </c>
      <c r="D21" s="151">
        <f t="shared" si="1"/>
        <v>14588.559366515841</v>
      </c>
      <c r="E21" s="168">
        <v>16120.358100000005</v>
      </c>
      <c r="G21" s="188"/>
      <c r="H21" s="994">
        <f>(D21-'L41.old'!AV117)/D21</f>
        <v>0.39524935883746254</v>
      </c>
      <c r="I21" s="849">
        <f>(E21-Clusters!E69)/E21</f>
        <v>0.37972841930850176</v>
      </c>
      <c r="J21" s="849">
        <f>IF(IFERROR(($E$21-'Comp ER'!H21)/$E$21,"")=100%,"",IFERROR(($E$21-'Comp ER'!H21)/$E$21,""))</f>
        <v>-9.7494229982396888E-2</v>
      </c>
      <c r="K21" s="849">
        <f>IF(IFERROR(($E$21-'Comp ER'!I21)/$E$21,"")=100%,"",IFERROR(($E$21-'Comp ER'!I21)/$E$21,""))</f>
        <v>-0.79834714713936727</v>
      </c>
      <c r="L21" s="849">
        <f>IF(IFERROR(($E$21-'Comp ER'!J21)/$E$21,"")=100%,"",IFERROR(($E$21-'Comp ER'!J21)/$E$21,""))</f>
        <v>-0.48880067372696845</v>
      </c>
      <c r="M21" s="849" t="str">
        <f>IF(IFERROR(($E$21-'Comp ER'!K21)/$E$21,"")=100%,"",IFERROR(($E$21-'Comp ER'!K21)/$E$21,""))</f>
        <v/>
      </c>
      <c r="N21" s="849" t="str">
        <f>IF(IFERROR(($E$21-'Comp ER'!L21)/$E$21,"")=100%,"",IFERROR(($E$21-'Comp ER'!L21)/$E$21,""))</f>
        <v/>
      </c>
      <c r="O21" s="849" t="str">
        <f>IF(IFERROR(($E$21-'Comp ER'!M21)/$E$21,"")=100%,"",IFERROR(($E$21-'Comp ER'!M21)/$E$21,""))</f>
        <v/>
      </c>
      <c r="P21" s="849" t="str">
        <f>IF(IFERROR(($E$21-'Comp ER'!N21)/$E$21,"")=100%,"",IFERROR(($E$21-'Comp ER'!N21)/$E$21,""))</f>
        <v/>
      </c>
      <c r="Q21" s="849" t="str">
        <f>IF(IFERROR(($E$21-'Comp ER'!O21)/$E$21,"")=100%,"",IFERROR(($E$21-'Comp ER'!O21)/$E$21,""))</f>
        <v/>
      </c>
      <c r="R21" s="849" t="str">
        <f>IF(IFERROR(($E$21-'Comp ER'!P21)/$E$21,"")=100%,"",IFERROR(($E$21-'Comp ER'!P21)/$E$21,""))</f>
        <v/>
      </c>
      <c r="S21" s="849" t="str">
        <f>IF(IFERROR(($E$21-'Comp ER'!Q21)/$E$21,"")=100%,"",IFERROR(($E$21-'Comp ER'!Q21)/$E$21,""))</f>
        <v/>
      </c>
      <c r="T21" s="849" t="str">
        <f>IF(IFERROR(($E$21-'Comp ER'!R21)/$E$21,"")=100%,"",IFERROR(($E$21-'Comp ER'!R21)/$E$21,""))</f>
        <v/>
      </c>
      <c r="U21" s="849" t="str">
        <f>IF(IFERROR(($E$21-'Comp ER'!S21)/$E$21,"")=100%,"",IFERROR(($E$21-'Comp ER'!S21)/$E$21,""))</f>
        <v/>
      </c>
    </row>
    <row r="22" spans="1:66" x14ac:dyDescent="0.25">
      <c r="A22" s="808" t="s">
        <v>95</v>
      </c>
      <c r="B22" s="84">
        <v>1066</v>
      </c>
      <c r="C22" s="1247" t="s">
        <v>114</v>
      </c>
      <c r="D22" s="151">
        <f t="shared" si="1"/>
        <v>14588.559366515841</v>
      </c>
      <c r="E22" s="168">
        <v>16120.358100000005</v>
      </c>
      <c r="G22" s="188"/>
      <c r="H22" s="994">
        <f>(D22-'L41.old'!AV118)/D22</f>
        <v>0.39524935883746254</v>
      </c>
      <c r="I22" s="849">
        <f>(E22-Clusters!E69)/E22</f>
        <v>0.37972841930850176</v>
      </c>
      <c r="J22" s="849">
        <f>IF(IFERROR(($E$22-'Comp ER'!H22)/$E$22,"")=100%,"",IFERROR(($E$22-'Comp ER'!H22)/$E$22,""))</f>
        <v>-9.7494229982396888E-2</v>
      </c>
      <c r="K22" s="849" t="str">
        <f>IF(IFERROR(($E$22-'Comp ER'!I22)/$E$22,"")=100%,"",IFERROR(($E$22-'Comp ER'!I22)/$E$22,""))</f>
        <v/>
      </c>
      <c r="L22" s="849">
        <f>IF(IFERROR(($E$22-'Comp ER'!J22)/$E$22,"")=100%,"",IFERROR(($E$22-'Comp ER'!J22)/$E$22,""))</f>
        <v>-0.48880067372696845</v>
      </c>
      <c r="M22" s="849" t="str">
        <f>IF(IFERROR(($E$22-'Comp ER'!K22)/$E$22,"")=100%,"",IFERROR(($E$22-'Comp ER'!K22)/$E$22,""))</f>
        <v/>
      </c>
      <c r="N22" s="849" t="str">
        <f>IF(IFERROR(($E$22-'Comp ER'!L22)/$E$22,"")=100%,"",IFERROR(($E$22-'Comp ER'!L22)/$E$22,""))</f>
        <v/>
      </c>
      <c r="O22" s="849" t="str">
        <f>IF(IFERROR(($E$22-'Comp ER'!M22)/$E$22,"")=100%,"",IFERROR(($E$22-'Comp ER'!M22)/$E$22,""))</f>
        <v/>
      </c>
      <c r="P22" s="849" t="str">
        <f>IF(IFERROR(($E$22-'Comp ER'!N22)/$E$22,"")=100%,"",IFERROR(($E$22-'Comp ER'!N22)/$E$22,""))</f>
        <v/>
      </c>
      <c r="Q22" s="849" t="str">
        <f>IF(IFERROR(($E$22-'Comp ER'!O22)/$E$22,"")=100%,"",IFERROR(($E$22-'Comp ER'!O22)/$E$22,""))</f>
        <v/>
      </c>
      <c r="R22" s="849" t="str">
        <f>IF(IFERROR(($E$22-'Comp ER'!P22)/$E$22,"")=100%,"",IFERROR(($E$22-'Comp ER'!P22)/$E$22,""))</f>
        <v/>
      </c>
      <c r="S22" s="849" t="str">
        <f>IF(IFERROR(($E$22-'Comp ER'!Q22)/$E$22,"")=100%,"",IFERROR(($E$22-'Comp ER'!Q22)/$E$22,""))</f>
        <v/>
      </c>
      <c r="T22" s="849" t="str">
        <f>IF(IFERROR(($E$22-'Comp ER'!R22)/$E$22,"")=100%,"",IFERROR(($E$22-'Comp ER'!R22)/$E$22,""))</f>
        <v/>
      </c>
      <c r="U22" s="849" t="str">
        <f>IF(IFERROR(($E$22-'Comp ER'!S22)/$E$22,"")=100%,"",IFERROR(($E$22-'Comp ER'!S22)/$E$22,""))</f>
        <v/>
      </c>
    </row>
    <row r="23" spans="1:66" x14ac:dyDescent="0.25">
      <c r="A23" s="808" t="s">
        <v>95</v>
      </c>
      <c r="B23" s="84">
        <v>1067</v>
      </c>
      <c r="C23" s="1247" t="s">
        <v>116</v>
      </c>
      <c r="D23" s="151">
        <f t="shared" si="1"/>
        <v>16123.981900452489</v>
      </c>
      <c r="E23" s="168">
        <v>17817</v>
      </c>
      <c r="G23" s="188"/>
      <c r="H23" s="994">
        <f>(D23-'L41.old'!AV119)/D23</f>
        <v>0.34061274660276331</v>
      </c>
      <c r="I23" s="849"/>
      <c r="J23" s="849" t="str">
        <f>IF(IFERROR(($E$23-'Comp ER'!H23)/$E$23,"")=100%,"",IFERROR(($E$23-'Comp ER'!H23)/$E$23,""))</f>
        <v/>
      </c>
      <c r="K23" s="849" t="str">
        <f>IF(IFERROR(($E$23-'Comp ER'!I23)/$E$23,"")=100%,"",IFERROR(($E$23-'Comp ER'!I23)/$E$23,""))</f>
        <v/>
      </c>
      <c r="L23" s="849" t="str">
        <f>IF(IFERROR(($E$23-'Comp ER'!J23)/$E$23,"")=100%,"",IFERROR(($E$23-'Comp ER'!J23)/$E$23,""))</f>
        <v/>
      </c>
      <c r="M23" s="849" t="str">
        <f>IF(IFERROR(($E$23-'Comp ER'!K23)/$E$23,"")=100%,"",IFERROR(($E$23-'Comp ER'!K23)/$E$23,""))</f>
        <v/>
      </c>
      <c r="N23" s="849" t="str">
        <f>IF(IFERROR(($E$23-'Comp ER'!L23)/$E$23,"")=100%,"",IFERROR(($E$23-'Comp ER'!L23)/$E$23,""))</f>
        <v/>
      </c>
      <c r="O23" s="849" t="str">
        <f>IF(IFERROR(($E$23-'Comp ER'!M23)/$E$23,"")=100%,"",IFERROR(($E$23-'Comp ER'!M23)/$E$23,""))</f>
        <v/>
      </c>
      <c r="P23" s="849" t="str">
        <f>IF(IFERROR(($E$23-'Comp ER'!N23)/$E$23,"")=100%,"",IFERROR(($E$23-'Comp ER'!N23)/$E$23,""))</f>
        <v/>
      </c>
      <c r="Q23" s="849" t="str">
        <f>IF(IFERROR(($E$23-'Comp ER'!O23)/$E$23,"")=100%,"",IFERROR(($E$23-'Comp ER'!O23)/$E$23,""))</f>
        <v/>
      </c>
      <c r="R23" s="849" t="str">
        <f>IF(IFERROR(($E$23-'Comp ER'!P23)/$E$23,"")=100%,"",IFERROR(($E$23-'Comp ER'!P23)/$E$23,""))</f>
        <v/>
      </c>
      <c r="S23" s="849" t="str">
        <f>IF(IFERROR(($E$23-'Comp ER'!Q23)/$E$23,"")=100%,"",IFERROR(($E$23-'Comp ER'!Q23)/$E$23,""))</f>
        <v/>
      </c>
      <c r="T23" s="849" t="str">
        <f>IF(IFERROR(($E$23-'Comp ER'!R23)/$E$23,"")=100%,"",IFERROR(($E$23-'Comp ER'!R23)/$E$23,""))</f>
        <v/>
      </c>
      <c r="U23" s="849" t="str">
        <f>IF(IFERROR(($E$23-'Comp ER'!S23)/$E$23,"")=100%,"",IFERROR(($E$23-'Comp ER'!S23)/$E$23,""))</f>
        <v/>
      </c>
    </row>
    <row r="24" spans="1:66" x14ac:dyDescent="0.25">
      <c r="A24" s="808" t="s">
        <v>95</v>
      </c>
      <c r="B24" s="84">
        <v>1068</v>
      </c>
      <c r="C24" s="1247" t="s">
        <v>118</v>
      </c>
      <c r="D24" s="151">
        <f t="shared" si="1"/>
        <v>16123.981900452489</v>
      </c>
      <c r="E24" s="168">
        <v>17817</v>
      </c>
      <c r="G24" s="188"/>
      <c r="H24" s="994">
        <f>(D24-'L41.old'!AV120)/D24</f>
        <v>0.35487399674468206</v>
      </c>
      <c r="I24" s="849"/>
      <c r="J24" s="849">
        <f>IF(IFERROR(($E$24-'Comp ER'!H24)/$E$24,"")=100%,"",IFERROR(($E$24-'Comp ER'!H24)/$E$24,""))</f>
        <v>-0.12252343267665712</v>
      </c>
      <c r="K24" s="849" t="str">
        <f>IF(IFERROR(($E$24-'Comp ER'!I24)/$E$24,"")=100%,"",IFERROR(($E$24-'Comp ER'!I24)/$E$24,""))</f>
        <v/>
      </c>
      <c r="L24" s="849">
        <f>IF(IFERROR(($E$24-'Comp ER'!J24)/$E$24,"")=100%,"",IFERROR(($E$24-'Comp ER'!J24)/$E$24,""))</f>
        <v>-0.34702811921198856</v>
      </c>
      <c r="M24" s="849" t="str">
        <f>IF(IFERROR(($E$24-'Comp ER'!K24)/$E$24,"")=100%,"",IFERROR(($E$24-'Comp ER'!K24)/$E$24,""))</f>
        <v/>
      </c>
      <c r="N24" s="849" t="str">
        <f>IF(IFERROR(($E$24-'Comp ER'!L24)/$E$24,"")=100%,"",IFERROR(($E$24-'Comp ER'!L24)/$E$24,""))</f>
        <v/>
      </c>
      <c r="O24" s="849" t="str">
        <f>IF(IFERROR(($E$24-'Comp ER'!M24)/$E$24,"")=100%,"",IFERROR(($E$24-'Comp ER'!M24)/$E$24,""))</f>
        <v/>
      </c>
      <c r="P24" s="849" t="str">
        <f>IF(IFERROR(($E$24-'Comp ER'!N24)/$E$24,"")=100%,"",IFERROR(($E$24-'Comp ER'!N24)/$E$24,""))</f>
        <v/>
      </c>
      <c r="Q24" s="849" t="str">
        <f>IF(IFERROR(($E$24-'Comp ER'!O24)/$E$24,"")=100%,"",IFERROR(($E$24-'Comp ER'!O24)/$E$24,""))</f>
        <v/>
      </c>
      <c r="R24" s="849" t="str">
        <f>IF(IFERROR(($E$24-'Comp ER'!P24)/$E$24,"")=100%,"",IFERROR(($E$24-'Comp ER'!P24)/$E$24,""))</f>
        <v/>
      </c>
      <c r="S24" s="849" t="str">
        <f>IF(IFERROR(($E$24-'Comp ER'!Q24)/$E$24,"")=100%,"",IFERROR(($E$24-'Comp ER'!Q24)/$E$24,""))</f>
        <v/>
      </c>
      <c r="T24" s="849" t="str">
        <f>IF(IFERROR(($E$24-'Comp ER'!R24)/$E$24,"")=100%,"",IFERROR(($E$24-'Comp ER'!R24)/$E$24,""))</f>
        <v/>
      </c>
      <c r="U24" s="849" t="str">
        <f>IF(IFERROR(($E$24-'Comp ER'!S24)/$E$24,"")=100%,"",IFERROR(($E$24-'Comp ER'!S24)/$E$24,""))</f>
        <v/>
      </c>
    </row>
    <row r="25" spans="1:66" x14ac:dyDescent="0.25">
      <c r="A25" s="808" t="s">
        <v>95</v>
      </c>
      <c r="B25" s="84">
        <v>1069</v>
      </c>
      <c r="C25" s="1247" t="s">
        <v>119</v>
      </c>
      <c r="D25" s="151">
        <f t="shared" si="1"/>
        <v>16124.197194570139</v>
      </c>
      <c r="E25" s="168">
        <v>17817.237900000004</v>
      </c>
      <c r="G25" s="188"/>
      <c r="H25" s="994">
        <f>(D25-'L41.old'!AV121)/D25</f>
        <v>0.35488261062058346</v>
      </c>
      <c r="I25" s="849"/>
      <c r="J25" s="849">
        <f>IF(IFERROR(($E$25-'Comp ER'!H25)/$E$25,"")=100%,"",IFERROR(($E$25-'Comp ER'!H25)/$E$25,""))</f>
        <v>-0.18985895114528362</v>
      </c>
      <c r="K25" s="849" t="str">
        <f>IF(IFERROR(($E$25-'Comp ER'!I25)/$E$25,"")=100%,"",IFERROR(($E$25-'Comp ER'!I25)/$E$25,""))</f>
        <v/>
      </c>
      <c r="L25" s="849">
        <f>IF(IFERROR(($E$25-'Comp ER'!J25)/$E$25,"")=100%,"",IFERROR(($E$25-'Comp ER'!J25)/$E$25,""))</f>
        <v>-0.17863386670051679</v>
      </c>
      <c r="M25" s="849" t="str">
        <f>IF(IFERROR(($E$25-'Comp ER'!K25)/$E$25,"")=100%,"",IFERROR(($E$25-'Comp ER'!K25)/$E$25,""))</f>
        <v/>
      </c>
      <c r="N25" s="849" t="str">
        <f>IF(IFERROR(($E$25-'Comp ER'!L25)/$E$25,"")=100%,"",IFERROR(($E$25-'Comp ER'!L25)/$E$25,""))</f>
        <v/>
      </c>
      <c r="O25" s="849" t="str">
        <f>IF(IFERROR(($E$25-'Comp ER'!M25)/$E$25,"")=100%,"",IFERROR(($E$25-'Comp ER'!M25)/$E$25,""))</f>
        <v/>
      </c>
      <c r="P25" s="849" t="str">
        <f>IF(IFERROR(($E$25-'Comp ER'!N25)/$E$25,"")=100%,"",IFERROR(($E$25-'Comp ER'!N25)/$E$25,""))</f>
        <v/>
      </c>
      <c r="Q25" s="849" t="str">
        <f>IF(IFERROR(($E$25-'Comp ER'!O25)/$E$25,"")=100%,"",IFERROR(($E$25-'Comp ER'!O25)/$E$25,""))</f>
        <v/>
      </c>
      <c r="R25" s="849" t="str">
        <f>IF(IFERROR(($E$25-'Comp ER'!P25)/$E$25,"")=100%,"",IFERROR(($E$25-'Comp ER'!P25)/$E$25,""))</f>
        <v/>
      </c>
      <c r="S25" s="849" t="str">
        <f>IF(IFERROR(($E$25-'Comp ER'!Q25)/$E$25,"")=100%,"",IFERROR(($E$25-'Comp ER'!Q25)/$E$25,""))</f>
        <v/>
      </c>
      <c r="T25" s="849" t="str">
        <f>IF(IFERROR(($E$25-'Comp ER'!R25)/$E$25,"")=100%,"",IFERROR(($E$25-'Comp ER'!R25)/$E$25,""))</f>
        <v/>
      </c>
      <c r="U25" s="849" t="str">
        <f>IF(IFERROR(($E$25-'Comp ER'!S25)/$E$25,"")=100%,"",IFERROR(($E$25-'Comp ER'!S25)/$E$25,""))</f>
        <v/>
      </c>
    </row>
    <row r="26" spans="1:66" x14ac:dyDescent="0.25">
      <c r="A26" s="808" t="s">
        <v>95</v>
      </c>
      <c r="B26" s="84">
        <v>1070</v>
      </c>
      <c r="C26" s="1247" t="s">
        <v>111</v>
      </c>
      <c r="D26" s="151">
        <f t="shared" si="1"/>
        <v>17019.909502262442</v>
      </c>
      <c r="E26" s="168">
        <v>18807</v>
      </c>
      <c r="G26" s="188"/>
      <c r="H26" s="994">
        <f>(D26-'L41.old'!AV122)/D26</f>
        <v>0.36865311537929202</v>
      </c>
      <c r="I26" s="849"/>
      <c r="J26" s="849">
        <f>IF(IFERROR(($E$26-'Comp ER'!H26)/$E$26,"")=100%,"",IFERROR(($E$26-'Comp ER'!H26)/$E$26,""))</f>
        <v>-0.12883500824161218</v>
      </c>
      <c r="K26" s="849" t="str">
        <f>IF(IFERROR(($E$26-'Comp ER'!I26)/$E$26,"")=100%,"",IFERROR(($E$26-'Comp ER'!I26)/$E$26,""))</f>
        <v/>
      </c>
      <c r="L26" s="849" t="str">
        <f>IF(IFERROR(($E$26-'Comp ER'!J26)/$E$26,"")=100%,"",IFERROR(($E$26-'Comp ER'!J26)/$E$26,""))</f>
        <v/>
      </c>
      <c r="M26" s="849" t="str">
        <f>IF(IFERROR(($E$26-'Comp ER'!K26)/$E$26,"")=100%,"",IFERROR(($E$26-'Comp ER'!K26)/$E$26,""))</f>
        <v/>
      </c>
      <c r="N26" s="849" t="str">
        <f>IF(IFERROR(($E$26-'Comp ER'!L26)/$E$26,"")=100%,"",IFERROR(($E$26-'Comp ER'!L26)/$E$26,""))</f>
        <v/>
      </c>
      <c r="O26" s="849" t="str">
        <f>IF(IFERROR(($E$26-'Comp ER'!M26)/$E$26,"")=100%,"",IFERROR(($E$26-'Comp ER'!M26)/$E$26,""))</f>
        <v/>
      </c>
      <c r="P26" s="849" t="str">
        <f>IF(IFERROR(($E$26-'Comp ER'!N26)/$E$26,"")=100%,"",IFERROR(($E$26-'Comp ER'!N26)/$E$26,""))</f>
        <v/>
      </c>
      <c r="Q26" s="849" t="str">
        <f>IF(IFERROR(($E$26-'Comp ER'!O26)/$E$26,"")=100%,"",IFERROR(($E$26-'Comp ER'!O26)/$E$26,""))</f>
        <v/>
      </c>
      <c r="R26" s="849" t="str">
        <f>IF(IFERROR(($E$26-'Comp ER'!P26)/$E$26,"")=100%,"",IFERROR(($E$26-'Comp ER'!P26)/$E$26,""))</f>
        <v/>
      </c>
      <c r="S26" s="849" t="str">
        <f>IF(IFERROR(($E$26-'Comp ER'!Q26)/$E$26,"")=100%,"",IFERROR(($E$26-'Comp ER'!Q26)/$E$26,""))</f>
        <v/>
      </c>
      <c r="T26" s="849" t="str">
        <f>IF(IFERROR(($E$26-'Comp ER'!R26)/$E$26,"")=100%,"",IFERROR(($E$26-'Comp ER'!R26)/$E$26,""))</f>
        <v/>
      </c>
      <c r="U26" s="849" t="str">
        <f>IF(IFERROR(($E$26-'Comp ER'!S26)/$E$26,"")=100%,"",IFERROR(($E$26-'Comp ER'!S26)/$E$26,""))</f>
        <v/>
      </c>
    </row>
    <row r="27" spans="1:66" x14ac:dyDescent="0.25">
      <c r="A27" s="808" t="s">
        <v>95</v>
      </c>
      <c r="B27" s="84">
        <v>1071</v>
      </c>
      <c r="C27" s="1247" t="s">
        <v>113</v>
      </c>
      <c r="D27" s="151">
        <f t="shared" si="1"/>
        <v>17019.985927601814</v>
      </c>
      <c r="E27" s="168">
        <v>18807.084450000006</v>
      </c>
      <c r="G27" s="188"/>
      <c r="H27" s="994">
        <f>(D27-'L41.old'!AV123)/D27</f>
        <v>0.36865595033462767</v>
      </c>
      <c r="I27" s="849"/>
      <c r="J27" s="849">
        <f>IF(IFERROR(($E$27-'Comp ER'!H27)/$E$27,"")=100%,"",IFERROR(($E$27-'Comp ER'!H27)/$E$27,""))</f>
        <v>-0.1288299394008407</v>
      </c>
      <c r="K27" s="849">
        <f>IF(IFERROR(($E$27-'Comp ER'!I27)/$E$27,"")=100%,"",IFERROR(($E$27-'Comp ER'!I27)/$E$27,""))</f>
        <v>-0.54144041183374336</v>
      </c>
      <c r="L27" s="849" t="str">
        <f>IF(IFERROR(($E$27-'Comp ER'!J27)/$E$27,"")=100%,"",IFERROR(($E$27-'Comp ER'!J27)/$E$27,""))</f>
        <v/>
      </c>
      <c r="M27" s="849" t="str">
        <f>IF(IFERROR(($E$27-'Comp ER'!K27)/$E$27,"")=100%,"",IFERROR(($E$27-'Comp ER'!K27)/$E$27,""))</f>
        <v/>
      </c>
      <c r="N27" s="849" t="str">
        <f>IF(IFERROR(($E$27-'Comp ER'!L27)/$E$27,"")=100%,"",IFERROR(($E$27-'Comp ER'!L27)/$E$27,""))</f>
        <v/>
      </c>
      <c r="O27" s="849" t="str">
        <f>IF(IFERROR(($E$27-'Comp ER'!M27)/$E$27,"")=100%,"",IFERROR(($E$27-'Comp ER'!M27)/$E$27,""))</f>
        <v/>
      </c>
      <c r="P27" s="849" t="str">
        <f>IF(IFERROR(($E$27-'Comp ER'!N27)/$E$27,"")=100%,"",IFERROR(($E$27-'Comp ER'!N27)/$E$27,""))</f>
        <v/>
      </c>
      <c r="Q27" s="849" t="str">
        <f>IF(IFERROR(($E$27-'Comp ER'!O27)/$E$27,"")=100%,"",IFERROR(($E$27-'Comp ER'!O27)/$E$27,""))</f>
        <v/>
      </c>
      <c r="R27" s="849" t="str">
        <f>IF(IFERROR(($E$27-'Comp ER'!P27)/$E$27,"")=100%,"",IFERROR(($E$27-'Comp ER'!P27)/$E$27,""))</f>
        <v/>
      </c>
      <c r="S27" s="849" t="str">
        <f>IF(IFERROR(($E$27-'Comp ER'!Q27)/$E$27,"")=100%,"",IFERROR(($E$27-'Comp ER'!Q27)/$E$27,""))</f>
        <v/>
      </c>
      <c r="T27" s="849" t="str">
        <f>IF(IFERROR(($E$27-'Comp ER'!R27)/$E$27,"")=100%,"",IFERROR(($E$27-'Comp ER'!R27)/$E$27,""))</f>
        <v/>
      </c>
      <c r="U27" s="849" t="str">
        <f>IF(IFERROR(($E$27-'Comp ER'!S27)/$E$27,"")=100%,"",IFERROR(($E$27-'Comp ER'!S27)/$E$27,""))</f>
        <v/>
      </c>
    </row>
    <row r="28" spans="1:66" x14ac:dyDescent="0.25">
      <c r="A28" s="808" t="s">
        <v>95</v>
      </c>
      <c r="B28" s="84">
        <v>1072</v>
      </c>
      <c r="C28" s="2" t="s">
        <v>117</v>
      </c>
      <c r="D28" s="151">
        <f t="shared" si="1"/>
        <v>17019.909502262442</v>
      </c>
      <c r="E28" s="168">
        <v>18807</v>
      </c>
      <c r="G28" s="188"/>
      <c r="H28" s="994">
        <f>(D28-'L41.old'!AV124)/D28</f>
        <v>0.30892699526771944</v>
      </c>
      <c r="I28" s="849"/>
      <c r="J28" s="849" t="str">
        <f>IF(IFERROR(($E$28-'Comp ER'!H28)/$E$28,"")=100%,"",IFERROR(($E$28-'Comp ER'!H28)/$E$28,""))</f>
        <v/>
      </c>
      <c r="K28" s="849" t="str">
        <f>IF(IFERROR(($E$28-'Comp ER'!I28)/$E$28,"")=100%,"",IFERROR(($E$28-'Comp ER'!I28)/$E$28,""))</f>
        <v/>
      </c>
      <c r="L28" s="849" t="str">
        <f>IF(IFERROR(($E$28-'Comp ER'!J28)/$E$28,"")=100%,"",IFERROR(($E$28-'Comp ER'!J28)/$E$28,""))</f>
        <v/>
      </c>
      <c r="M28" s="849" t="str">
        <f>IF(IFERROR(($E$28-'Comp ER'!K28)/$E$28,"")=100%,"",IFERROR(($E$28-'Comp ER'!K28)/$E$28,""))</f>
        <v/>
      </c>
      <c r="N28" s="849" t="str">
        <f>IF(IFERROR(($E$28-'Comp ER'!L28)/$E$28,"")=100%,"",IFERROR(($E$28-'Comp ER'!L28)/$E$28,""))</f>
        <v/>
      </c>
      <c r="O28" s="849" t="str">
        <f>IF(IFERROR(($E$28-'Comp ER'!M28)/$E$28,"")=100%,"",IFERROR(($E$28-'Comp ER'!M28)/$E$28,""))</f>
        <v/>
      </c>
      <c r="P28" s="849" t="str">
        <f>IF(IFERROR(($E$28-'Comp ER'!N28)/$E$28,"")=100%,"",IFERROR(($E$28-'Comp ER'!N28)/$E$28,""))</f>
        <v/>
      </c>
      <c r="Q28" s="849" t="str">
        <f>IF(IFERROR(($E$28-'Comp ER'!O28)/$E$28,"")=100%,"",IFERROR(($E$28-'Comp ER'!O28)/$E$28,""))</f>
        <v/>
      </c>
      <c r="R28" s="849" t="str">
        <f>IF(IFERROR(($E$28-'Comp ER'!P28)/$E$28,"")=100%,"",IFERROR(($E$28-'Comp ER'!P28)/$E$28,""))</f>
        <v/>
      </c>
      <c r="S28" s="849" t="str">
        <f>IF(IFERROR(($E$28-'Comp ER'!Q28)/$E$28,"")=100%,"",IFERROR(($E$28-'Comp ER'!Q28)/$E$28,""))</f>
        <v/>
      </c>
      <c r="T28" s="849" t="str">
        <f>IF(IFERROR(($E$28-'Comp ER'!R28)/$E$28,"")=100%,"",IFERROR(($E$28-'Comp ER'!R28)/$E$28,""))</f>
        <v/>
      </c>
      <c r="U28" s="849" t="str">
        <f>IF(IFERROR(($E$28-'Comp ER'!S28)/$E$28,"")=100%,"",IFERROR(($E$28-'Comp ER'!S28)/$E$28,""))</f>
        <v/>
      </c>
    </row>
    <row r="29" spans="1:66" x14ac:dyDescent="0.25">
      <c r="A29" s="808" t="s">
        <v>95</v>
      </c>
      <c r="B29" s="84">
        <v>1073</v>
      </c>
      <c r="C29" s="2" t="s">
        <v>120</v>
      </c>
      <c r="D29" s="151">
        <f t="shared" si="1"/>
        <v>16124.197194570139</v>
      </c>
      <c r="E29" s="168">
        <v>17817.237900000004</v>
      </c>
      <c r="G29" s="188"/>
      <c r="H29" s="994">
        <f>(D29-'L41.old'!AV125)/D29</f>
        <v>0.2705373261026055</v>
      </c>
      <c r="I29" s="849"/>
      <c r="J29" s="849">
        <f>IF(IFERROR(($E$29-'Comp ER'!H29)/$E$29,"")=100%,"",IFERROR(($E$29-'Comp ER'!H29)/$E$29,""))</f>
        <v>-0.12250844447668265</v>
      </c>
      <c r="K29" s="849" t="str">
        <f>IF(IFERROR(($E$29-'Comp ER'!I29)/$E$29,"")=100%,"",IFERROR(($E$29-'Comp ER'!I29)/$E$29,""))</f>
        <v/>
      </c>
      <c r="L29" s="849" t="str">
        <f>IF(IFERROR(($E$29-'Comp ER'!J29)/$E$29,"")=100%,"",IFERROR(($E$29-'Comp ER'!J29)/$E$29,""))</f>
        <v/>
      </c>
      <c r="M29" s="849" t="str">
        <f>IF(IFERROR(($E$29-'Comp ER'!K29)/$E$29,"")=100%,"",IFERROR(($E$29-'Comp ER'!K29)/$E$29,""))</f>
        <v/>
      </c>
      <c r="N29" s="849" t="str">
        <f>IF(IFERROR(($E$29-'Comp ER'!L29)/$E$29,"")=100%,"",IFERROR(($E$29-'Comp ER'!L29)/$E$29,""))</f>
        <v/>
      </c>
      <c r="O29" s="849" t="str">
        <f>IF(IFERROR(($E$29-'Comp ER'!M29)/$E$29,"")=100%,"",IFERROR(($E$29-'Comp ER'!M29)/$E$29,""))</f>
        <v/>
      </c>
      <c r="P29" s="849" t="str">
        <f>IF(IFERROR(($E$29-'Comp ER'!N29)/$E$29,"")=100%,"",IFERROR(($E$29-'Comp ER'!N29)/$E$29,""))</f>
        <v/>
      </c>
      <c r="Q29" s="849" t="str">
        <f>IF(IFERROR(($E$29-'Comp ER'!O29)/$E$29,"")=100%,"",IFERROR(($E$29-'Comp ER'!O29)/$E$29,""))</f>
        <v/>
      </c>
      <c r="R29" s="849" t="str">
        <f>IF(IFERROR(($E$29-'Comp ER'!P29)/$E$29,"")=100%,"",IFERROR(($E$29-'Comp ER'!P29)/$E$29,""))</f>
        <v/>
      </c>
      <c r="S29" s="849" t="str">
        <f>IF(IFERROR(($E$29-'Comp ER'!Q29)/$E$29,"")=100%,"",IFERROR(($E$29-'Comp ER'!Q29)/$E$29,""))</f>
        <v/>
      </c>
      <c r="T29" s="849" t="str">
        <f>IF(IFERROR(($E$29-'Comp ER'!R29)/$E$29,"")=100%,"",IFERROR(($E$29-'Comp ER'!R29)/$E$29,""))</f>
        <v/>
      </c>
      <c r="U29" s="849" t="str">
        <f>IF(IFERROR(($E$29-'Comp ER'!S29)/$E$29,"")=100%,"",IFERROR(($E$29-'Comp ER'!S29)/$E$29,""))</f>
        <v/>
      </c>
    </row>
    <row r="30" spans="1:66" x14ac:dyDescent="0.25">
      <c r="A30" s="808" t="s">
        <v>95</v>
      </c>
      <c r="B30" s="84">
        <v>1074</v>
      </c>
      <c r="C30" s="2" t="s">
        <v>112</v>
      </c>
      <c r="D30" s="151">
        <f t="shared" si="1"/>
        <v>19707.352126696835</v>
      </c>
      <c r="E30" s="168">
        <v>21776.624100000001</v>
      </c>
      <c r="G30" s="188"/>
      <c r="H30" s="994">
        <f>(D30-'L41.old'!AV126)/D30</f>
        <v>0.37447578156590727</v>
      </c>
      <c r="I30" s="849"/>
      <c r="J30" s="849">
        <f>IF(IFERROR(($E$30-'Comp ER'!H30)/$E$30,"")=100%,"",IFERROR(($E$30-'Comp ER'!H30)/$E$30,""))</f>
        <v>-4.5295170430020834E-2</v>
      </c>
      <c r="K30" s="849">
        <f>IF(IFERROR(($E$30-'Comp ER'!I30)/$E$30,"")=100%,"",IFERROR(($E$30-'Comp ER'!I30)/$E$30,""))</f>
        <v>-0.33124399203823329</v>
      </c>
      <c r="L30" s="849">
        <f>IF(IFERROR(($E$30-'Comp ER'!J30)/$E$30,"")=100%,"",IFERROR(($E$30-'Comp ER'!J30)/$E$30,""))</f>
        <v>-0.33170320003824644</v>
      </c>
      <c r="M30" s="849" t="str">
        <f>IF(IFERROR(($E$30-'Comp ER'!K30)/$E$30,"")=100%,"",IFERROR(($E$30-'Comp ER'!K30)/$E$30,""))</f>
        <v/>
      </c>
      <c r="N30" s="849" t="str">
        <f>IF(IFERROR(($E$30-'Comp ER'!L30)/$E$30,"")=100%,"",IFERROR(($E$30-'Comp ER'!L30)/$E$30,""))</f>
        <v/>
      </c>
      <c r="O30" s="849" t="str">
        <f>IF(IFERROR(($E$30-'Comp ER'!M30)/$E$30,"")=100%,"",IFERROR(($E$30-'Comp ER'!M30)/$E$30,""))</f>
        <v/>
      </c>
      <c r="P30" s="849" t="str">
        <f>IF(IFERROR(($E$30-'Comp ER'!N30)/$E$30,"")=100%,"",IFERROR(($E$30-'Comp ER'!N30)/$E$30,""))</f>
        <v/>
      </c>
      <c r="Q30" s="849" t="str">
        <f>IF(IFERROR(($E$30-'Comp ER'!O30)/$E$30,"")=100%,"",IFERROR(($E$30-'Comp ER'!O30)/$E$30,""))</f>
        <v/>
      </c>
      <c r="R30" s="849" t="str">
        <f>IF(IFERROR(($E$30-'Comp ER'!P30)/$E$30,"")=100%,"",IFERROR(($E$30-'Comp ER'!P30)/$E$30,""))</f>
        <v/>
      </c>
      <c r="S30" s="849" t="str">
        <f>IF(IFERROR(($E$30-'Comp ER'!Q30)/$E$30,"")=100%,"",IFERROR(($E$30-'Comp ER'!Q30)/$E$30,""))</f>
        <v/>
      </c>
      <c r="T30" s="849" t="str">
        <f>IF(IFERROR(($E$30-'Comp ER'!R30)/$E$30,"")=100%,"",IFERROR(($E$30-'Comp ER'!R30)/$E$30,""))</f>
        <v/>
      </c>
      <c r="U30" s="849" t="str">
        <f>IF(IFERROR(($E$30-'Comp ER'!S30)/$E$30,"")=100%,"",IFERROR(($E$30-'Comp ER'!S30)/$E$30,""))</f>
        <v/>
      </c>
    </row>
    <row r="31" spans="1:66" x14ac:dyDescent="0.25">
      <c r="A31" s="852" t="s">
        <v>95</v>
      </c>
      <c r="B31" s="17">
        <v>1408</v>
      </c>
      <c r="C31" s="189" t="s">
        <v>614</v>
      </c>
      <c r="D31" s="933">
        <f t="shared" si="1"/>
        <v>14588.559366515841</v>
      </c>
      <c r="E31" s="1147">
        <f>E20</f>
        <v>16120.358100000005</v>
      </c>
      <c r="G31" s="188"/>
      <c r="H31" s="994">
        <f>(D31-'L41.old'!AV127)/D31</f>
        <v>0.39524935883746254</v>
      </c>
      <c r="I31" s="849"/>
      <c r="J31" s="849"/>
      <c r="K31" s="849"/>
      <c r="L31" s="849"/>
      <c r="M31" s="849"/>
      <c r="N31" s="849"/>
      <c r="O31" s="849"/>
      <c r="P31" s="849"/>
      <c r="Q31" s="849"/>
      <c r="R31" s="849"/>
      <c r="S31" s="849"/>
      <c r="T31" s="849"/>
      <c r="U31" s="849"/>
    </row>
    <row r="32" spans="1:66" x14ac:dyDescent="0.25">
      <c r="A32" s="852" t="s">
        <v>95</v>
      </c>
      <c r="B32" s="17">
        <v>1409</v>
      </c>
      <c r="C32" s="189" t="s">
        <v>615</v>
      </c>
      <c r="D32" s="933">
        <f t="shared" si="1"/>
        <v>14588.559366515841</v>
      </c>
      <c r="E32" s="1147">
        <f>E21</f>
        <v>16120.358100000005</v>
      </c>
      <c r="G32" s="188"/>
      <c r="H32" s="994">
        <f>(D32-'L41.old'!AV128)/D32</f>
        <v>0.39524935883746254</v>
      </c>
      <c r="I32" s="849"/>
      <c r="J32" s="849"/>
      <c r="K32" s="849"/>
      <c r="L32" s="849"/>
      <c r="M32" s="849"/>
      <c r="N32" s="849"/>
      <c r="O32" s="849"/>
      <c r="P32" s="849"/>
      <c r="Q32" s="849"/>
      <c r="R32" s="849"/>
      <c r="S32" s="849"/>
      <c r="T32" s="849"/>
      <c r="U32" s="849"/>
    </row>
    <row r="33" spans="1:21" x14ac:dyDescent="0.25">
      <c r="A33" s="852" t="s">
        <v>95</v>
      </c>
      <c r="B33" s="17">
        <v>1410</v>
      </c>
      <c r="C33" s="189" t="s">
        <v>616</v>
      </c>
      <c r="D33" s="933">
        <f t="shared" si="1"/>
        <v>14588.559366515841</v>
      </c>
      <c r="E33" s="1147">
        <f>E22</f>
        <v>16120.358100000005</v>
      </c>
      <c r="G33" s="188"/>
      <c r="H33" s="994">
        <f>(D33-'L41.old'!AV129)/D33</f>
        <v>0.39524935883746254</v>
      </c>
      <c r="I33" s="849"/>
      <c r="J33" s="849"/>
      <c r="K33" s="849"/>
      <c r="L33" s="849"/>
      <c r="M33" s="849"/>
      <c r="N33" s="849"/>
      <c r="O33" s="849"/>
      <c r="P33" s="849"/>
      <c r="Q33" s="849"/>
      <c r="R33" s="849"/>
      <c r="S33" s="849"/>
      <c r="T33" s="849"/>
      <c r="U33" s="849"/>
    </row>
    <row r="34" spans="1:21" x14ac:dyDescent="0.25">
      <c r="A34" s="852" t="s">
        <v>95</v>
      </c>
      <c r="B34" s="17">
        <v>1412</v>
      </c>
      <c r="C34" s="189" t="s">
        <v>617</v>
      </c>
      <c r="D34" s="933">
        <f t="shared" si="1"/>
        <v>16123.981900452489</v>
      </c>
      <c r="E34" s="1147">
        <f>E24</f>
        <v>17817</v>
      </c>
      <c r="G34" s="188"/>
      <c r="H34" s="994">
        <f>(D34-'L41.old'!AV130)/D34</f>
        <v>0.35487399674468206</v>
      </c>
      <c r="I34" s="849"/>
      <c r="J34" s="849"/>
      <c r="K34" s="849"/>
      <c r="L34" s="849"/>
      <c r="M34" s="849"/>
      <c r="N34" s="849"/>
      <c r="O34" s="849"/>
      <c r="P34" s="849"/>
      <c r="Q34" s="849"/>
      <c r="R34" s="849"/>
      <c r="S34" s="849"/>
      <c r="T34" s="849"/>
      <c r="U34" s="849"/>
    </row>
    <row r="35" spans="1:21" x14ac:dyDescent="0.25">
      <c r="A35" s="852" t="s">
        <v>95</v>
      </c>
      <c r="B35" s="17">
        <v>1413</v>
      </c>
      <c r="C35" s="189" t="s">
        <v>618</v>
      </c>
      <c r="D35" s="933">
        <f t="shared" si="1"/>
        <v>16124.197194570139</v>
      </c>
      <c r="E35" s="1147">
        <f>E25</f>
        <v>17817.237900000004</v>
      </c>
      <c r="G35" s="188"/>
      <c r="H35" s="994">
        <f>(D35-'L41.old'!AV131)/D35</f>
        <v>0.35488261062058346</v>
      </c>
      <c r="I35" s="849"/>
      <c r="J35" s="849"/>
      <c r="K35" s="849"/>
      <c r="L35" s="849"/>
      <c r="M35" s="849"/>
      <c r="N35" s="849"/>
      <c r="O35" s="849"/>
      <c r="P35" s="849"/>
      <c r="Q35" s="849"/>
      <c r="R35" s="849"/>
      <c r="S35" s="849"/>
      <c r="T35" s="849"/>
      <c r="U35" s="849"/>
    </row>
    <row r="36" spans="1:21" x14ac:dyDescent="0.25">
      <c r="A36" s="852" t="s">
        <v>95</v>
      </c>
      <c r="B36" s="17">
        <v>1414</v>
      </c>
      <c r="C36" s="189" t="s">
        <v>619</v>
      </c>
      <c r="D36" s="933">
        <f t="shared" si="1"/>
        <v>17019.909502262442</v>
      </c>
      <c r="E36" s="1147">
        <f>E26</f>
        <v>18807</v>
      </c>
      <c r="G36" s="188"/>
      <c r="H36" s="994">
        <f>(D36-'L41.old'!AV132)/D36</f>
        <v>0.36865311537929202</v>
      </c>
      <c r="I36" s="849"/>
      <c r="J36" s="849"/>
      <c r="K36" s="849"/>
      <c r="L36" s="849"/>
      <c r="M36" s="849"/>
      <c r="N36" s="849"/>
      <c r="O36" s="849"/>
      <c r="P36" s="849"/>
      <c r="Q36" s="849"/>
      <c r="R36" s="849"/>
      <c r="S36" s="849"/>
      <c r="T36" s="849"/>
      <c r="U36" s="849"/>
    </row>
    <row r="37" spans="1:21" x14ac:dyDescent="0.25">
      <c r="A37" s="852" t="s">
        <v>95</v>
      </c>
      <c r="B37" s="17">
        <v>1415</v>
      </c>
      <c r="C37" s="189" t="s">
        <v>620</v>
      </c>
      <c r="D37" s="933">
        <f t="shared" si="1"/>
        <v>17019.985927601814</v>
      </c>
      <c r="E37" s="1147">
        <f>E27</f>
        <v>18807.084450000006</v>
      </c>
      <c r="G37" s="188"/>
      <c r="H37" s="994">
        <f>(D37-'L41.old'!AV133)/D37</f>
        <v>0.36865595033462767</v>
      </c>
      <c r="I37" s="849"/>
      <c r="J37" s="849"/>
      <c r="K37" s="849"/>
      <c r="L37" s="849"/>
      <c r="M37" s="849"/>
      <c r="N37" s="849"/>
      <c r="O37" s="849"/>
      <c r="P37" s="849"/>
      <c r="Q37" s="849"/>
      <c r="R37" s="849"/>
      <c r="S37" s="849"/>
      <c r="T37" s="849"/>
      <c r="U37" s="849"/>
    </row>
    <row r="38" spans="1:21" x14ac:dyDescent="0.25">
      <c r="A38" s="852" t="s">
        <v>95</v>
      </c>
      <c r="B38" s="17">
        <v>1416</v>
      </c>
      <c r="C38" s="189" t="s">
        <v>621</v>
      </c>
      <c r="D38" s="933">
        <f t="shared" si="1"/>
        <v>19707.352126696835</v>
      </c>
      <c r="E38" s="1147">
        <f>E30</f>
        <v>21776.624100000001</v>
      </c>
      <c r="G38" s="188"/>
      <c r="H38" s="994">
        <f>(D38-'L41.old'!AV134)/D38</f>
        <v>0.37447578156590727</v>
      </c>
      <c r="I38" s="849"/>
      <c r="J38" s="849"/>
      <c r="K38" s="849"/>
      <c r="L38" s="849"/>
      <c r="M38" s="849"/>
      <c r="N38" s="849"/>
      <c r="O38" s="849"/>
      <c r="P38" s="849"/>
      <c r="Q38" s="849"/>
      <c r="R38" s="849"/>
      <c r="S38" s="849"/>
      <c r="T38" s="849"/>
      <c r="U38" s="849"/>
    </row>
    <row r="39" spans="1:21" x14ac:dyDescent="0.25">
      <c r="A39" s="852" t="s">
        <v>95</v>
      </c>
      <c r="B39" s="17">
        <v>1417</v>
      </c>
      <c r="C39" s="189" t="s">
        <v>622</v>
      </c>
      <c r="D39" s="933">
        <f t="shared" si="1"/>
        <v>17019.909502262442</v>
      </c>
      <c r="E39" s="1147">
        <f>E28</f>
        <v>18807</v>
      </c>
      <c r="G39" s="188"/>
      <c r="H39" s="994">
        <f>(D39-'L41.old'!AV135)/D39</f>
        <v>0.30892699526771944</v>
      </c>
      <c r="I39" s="849"/>
      <c r="J39" s="849"/>
      <c r="K39" s="849"/>
      <c r="L39" s="849"/>
      <c r="M39" s="849"/>
      <c r="N39" s="849"/>
      <c r="O39" s="849"/>
      <c r="P39" s="849"/>
      <c r="Q39" s="849"/>
      <c r="R39" s="849"/>
      <c r="S39" s="849"/>
      <c r="T39" s="849"/>
      <c r="U39" s="849"/>
    </row>
    <row r="40" spans="1:21" x14ac:dyDescent="0.25">
      <c r="A40" s="852" t="s">
        <v>95</v>
      </c>
      <c r="B40" s="17">
        <v>1418</v>
      </c>
      <c r="C40" s="189" t="s">
        <v>623</v>
      </c>
      <c r="D40" s="933">
        <f t="shared" si="1"/>
        <v>16124.197194570139</v>
      </c>
      <c r="E40" s="1147">
        <f>E29</f>
        <v>17817.237900000004</v>
      </c>
      <c r="G40" s="188"/>
      <c r="H40" s="994">
        <f>(D40-'L41.old'!AV136)/D40</f>
        <v>0.2705373261026055</v>
      </c>
      <c r="I40" s="849"/>
      <c r="J40" s="849"/>
      <c r="K40" s="849"/>
      <c r="L40" s="849"/>
      <c r="M40" s="849"/>
      <c r="N40" s="849"/>
      <c r="O40" s="849"/>
      <c r="P40" s="849"/>
      <c r="Q40" s="849"/>
      <c r="R40" s="849"/>
      <c r="S40" s="849"/>
      <c r="T40" s="849"/>
      <c r="U40" s="849"/>
    </row>
    <row r="41" spans="1:21" x14ac:dyDescent="0.25">
      <c r="A41" s="808" t="s">
        <v>95</v>
      </c>
      <c r="B41" s="294">
        <v>925</v>
      </c>
      <c r="C41" s="809" t="s">
        <v>139</v>
      </c>
      <c r="D41" s="151">
        <f t="shared" si="1"/>
        <v>11744.416289592762</v>
      </c>
      <c r="E41" s="151">
        <v>12977.580000000002</v>
      </c>
      <c r="G41" s="188"/>
      <c r="H41" s="994">
        <f>(D41-'L41.old'!AV137)/D41</f>
        <v>0.43079333743271098</v>
      </c>
      <c r="I41" s="849">
        <f>(E41-Clusters!E30)/E41</f>
        <v>0.25332766201402734</v>
      </c>
      <c r="J41" s="849" t="str">
        <f>IF(IFERROR(($E$41-'Comp ER'!H41)/$E$41,"")=100%,"",IFERROR(($E$41-'Comp ER'!H41)/$E$41,""))</f>
        <v/>
      </c>
      <c r="K41" s="849" t="str">
        <f>IF(IFERROR(($E$41-'Comp ER'!I41)/$E$41,"")=100%,"",IFERROR(($E$41-'Comp ER'!I41)/$E$41,""))</f>
        <v/>
      </c>
      <c r="L41" s="849" t="str">
        <f>IF(IFERROR(($E$41-'Comp ER'!J41)/$E$41,"")=100%,"",IFERROR(($E$41-'Comp ER'!J41)/$E$41,""))</f>
        <v/>
      </c>
      <c r="M41" s="849" t="str">
        <f>IF(IFERROR(($E$41-'Comp ER'!K41)/$E$41,"")=100%,"",IFERROR(($E$41-'Comp ER'!K41)/$E$41,""))</f>
        <v/>
      </c>
      <c r="N41" s="849" t="str">
        <f>IF(IFERROR(($E$41-'Comp ER'!L41)/$E$41,"")=100%,"",IFERROR(($E$41-'Comp ER'!L41)/$E$41,""))</f>
        <v/>
      </c>
      <c r="O41" s="849" t="str">
        <f>IF(IFERROR(($E$41-'Comp ER'!M41)/$E$41,"")=100%,"",IFERROR(($E$41-'Comp ER'!M41)/$E$41,""))</f>
        <v/>
      </c>
      <c r="P41" s="849" t="str">
        <f>IF(IFERROR(($E$41-'Comp ER'!N41)/$E$41,"")=100%,"",IFERROR(($E$41-'Comp ER'!N41)/$E$41,""))</f>
        <v/>
      </c>
      <c r="Q41" s="849" t="str">
        <f>IF(IFERROR(($E$41-'Comp ER'!O41)/$E$41,"")=100%,"",IFERROR(($E$41-'Comp ER'!O41)/$E$41,""))</f>
        <v/>
      </c>
      <c r="R41" s="849" t="str">
        <f>IF(IFERROR(($E$41-'Comp ER'!P41)/$E$41,"")=100%,"",IFERROR(($E$41-'Comp ER'!P41)/$E$41,""))</f>
        <v/>
      </c>
      <c r="S41" s="849" t="str">
        <f>IF(IFERROR(($E$41-'Comp ER'!Q41)/$E$41,"")=100%,"",IFERROR(($E$41-'Comp ER'!Q41)/$E$41,""))</f>
        <v/>
      </c>
      <c r="T41" s="849" t="str">
        <f>IF(IFERROR(($E$41-'Comp ER'!R41)/$E$41,"")=100%,"",IFERROR(($E$41-'Comp ER'!R41)/$E$41,""))</f>
        <v/>
      </c>
      <c r="U41" s="849" t="str">
        <f>IF(IFERROR(($E$41-'Comp ER'!S41)/$E$41,"")=100%,"",IFERROR(($E$41-'Comp ER'!S41)/$E$41,""))</f>
        <v/>
      </c>
    </row>
    <row r="42" spans="1:21" x14ac:dyDescent="0.25">
      <c r="A42" s="808" t="s">
        <v>95</v>
      </c>
      <c r="B42" s="84">
        <v>926</v>
      </c>
      <c r="C42" s="809" t="s">
        <v>138</v>
      </c>
      <c r="D42" s="151">
        <f t="shared" si="1"/>
        <v>11301.23076923077</v>
      </c>
      <c r="E42" s="151">
        <v>12487.86</v>
      </c>
      <c r="G42" s="188"/>
      <c r="H42" s="994">
        <f>(D42-'L41.old'!AV138)/D42</f>
        <v>0.47775599662392115</v>
      </c>
      <c r="I42" s="849">
        <f>(E42-Clusters!E29)/E42</f>
        <v>0.26408527962357042</v>
      </c>
      <c r="J42" s="849" t="str">
        <f>IF(IFERROR(($E$42-'Comp ER'!H42)/$E$42,"")=100%,"",IFERROR(($E$42-'Comp ER'!H42)/$E$42,""))</f>
        <v/>
      </c>
      <c r="K42" s="849" t="str">
        <f>IF(IFERROR(($E$42-'Comp ER'!I42)/$E$42,"")=100%,"",IFERROR(($E$42-'Comp ER'!I42)/$E$42,""))</f>
        <v/>
      </c>
      <c r="L42" s="849" t="str">
        <f>IF(IFERROR(($E$42-'Comp ER'!J42)/$E$42,"")=100%,"",IFERROR(($E$42-'Comp ER'!J42)/$E$42,""))</f>
        <v/>
      </c>
      <c r="M42" s="849" t="str">
        <f>IF(IFERROR(($E$42-'Comp ER'!K42)/$E$42,"")=100%,"",IFERROR(($E$42-'Comp ER'!K42)/$E$42,""))</f>
        <v/>
      </c>
      <c r="N42" s="849" t="str">
        <f>IF(IFERROR(($E$42-'Comp ER'!L42)/$E$42,"")=100%,"",IFERROR(($E$42-'Comp ER'!L42)/$E$42,""))</f>
        <v/>
      </c>
      <c r="O42" s="849" t="str">
        <f>IF(IFERROR(($E$42-'Comp ER'!M42)/$E$42,"")=100%,"",IFERROR(($E$42-'Comp ER'!M42)/$E$42,""))</f>
        <v/>
      </c>
      <c r="P42" s="849" t="str">
        <f>IF(IFERROR(($E$42-'Comp ER'!N42)/$E$42,"")=100%,"",IFERROR(($E$42-'Comp ER'!N42)/$E$42,""))</f>
        <v/>
      </c>
      <c r="Q42" s="849" t="str">
        <f>IF(IFERROR(($E$42-'Comp ER'!O42)/$E$42,"")=100%,"",IFERROR(($E$42-'Comp ER'!O42)/$E$42,""))</f>
        <v/>
      </c>
      <c r="R42" s="849" t="str">
        <f>IF(IFERROR(($E$42-'Comp ER'!P42)/$E$42,"")=100%,"",IFERROR(($E$42-'Comp ER'!P42)/$E$42,""))</f>
        <v/>
      </c>
      <c r="S42" s="849" t="str">
        <f>IF(IFERROR(($E$42-'Comp ER'!Q42)/$E$42,"")=100%,"",IFERROR(($E$42-'Comp ER'!Q42)/$E$42,""))</f>
        <v/>
      </c>
      <c r="T42" s="849" t="str">
        <f>IF(IFERROR(($E$42-'Comp ER'!R42)/$E$42,"")=100%,"",IFERROR(($E$42-'Comp ER'!R42)/$E$42,""))</f>
        <v/>
      </c>
      <c r="U42" s="849" t="str">
        <f>IF(IFERROR(($E$42-'Comp ER'!S42)/$E$42,"")=100%,"",IFERROR(($E$42-'Comp ER'!S42)/$E$42,""))</f>
        <v/>
      </c>
    </row>
    <row r="43" spans="1:21" x14ac:dyDescent="0.25">
      <c r="A43" s="808" t="s">
        <v>95</v>
      </c>
      <c r="B43" s="84">
        <v>927</v>
      </c>
      <c r="C43" s="809" t="s">
        <v>137</v>
      </c>
      <c r="D43" s="151">
        <f t="shared" si="1"/>
        <v>12409.194570135749</v>
      </c>
      <c r="E43" s="151">
        <v>13712.160000000002</v>
      </c>
      <c r="G43" s="188"/>
      <c r="H43" s="994">
        <f>(D43-'L41.old'!AV139)/D43</f>
        <v>0.39577061527870167</v>
      </c>
      <c r="I43" s="849">
        <f>(E43-Clusters!E15)/E43</f>
        <v>0.29332796583470444</v>
      </c>
      <c r="J43" s="849" t="str">
        <f>IF(IFERROR(($E$43-'Comp ER'!H43)/$E$43,"")=100%,"",IFERROR(($E$43-'Comp ER'!H43)/$E$43,""))</f>
        <v/>
      </c>
      <c r="K43" s="849" t="str">
        <f>IF(IFERROR(($E$43-'Comp ER'!I43)/$E$43,"")=100%,"",IFERROR(($E$43-'Comp ER'!I43)/$E$43,""))</f>
        <v/>
      </c>
      <c r="L43" s="849" t="str">
        <f>IF(IFERROR(($E$43-'Comp ER'!J43)/$E$43,"")=100%,"",IFERROR(($E$43-'Comp ER'!J43)/$E$43,""))</f>
        <v/>
      </c>
      <c r="M43" s="849" t="str">
        <f>IF(IFERROR(($E$43-'Comp ER'!K43)/$E$43,"")=100%,"",IFERROR(($E$43-'Comp ER'!K43)/$E$43,""))</f>
        <v/>
      </c>
      <c r="N43" s="849" t="str">
        <f>IF(IFERROR(($E$43-'Comp ER'!L43)/$E$43,"")=100%,"",IFERROR(($E$43-'Comp ER'!L43)/$E$43,""))</f>
        <v/>
      </c>
      <c r="O43" s="849" t="str">
        <f>IF(IFERROR(($E$43-'Comp ER'!M43)/$E$43,"")=100%,"",IFERROR(($E$43-'Comp ER'!M43)/$E$43,""))</f>
        <v/>
      </c>
      <c r="P43" s="849" t="str">
        <f>IF(IFERROR(($E$43-'Comp ER'!N43)/$E$43,"")=100%,"",IFERROR(($E$43-'Comp ER'!N43)/$E$43,""))</f>
        <v/>
      </c>
      <c r="Q43" s="849" t="str">
        <f>IF(IFERROR(($E$43-'Comp ER'!O43)/$E$43,"")=100%,"",IFERROR(($E$43-'Comp ER'!O43)/$E$43,""))</f>
        <v/>
      </c>
      <c r="R43" s="849" t="str">
        <f>IF(IFERROR(($E$43-'Comp ER'!P43)/$E$43,"")=100%,"",IFERROR(($E$43-'Comp ER'!P43)/$E$43,""))</f>
        <v/>
      </c>
      <c r="S43" s="849" t="str">
        <f>IF(IFERROR(($E$43-'Comp ER'!Q43)/$E$43,"")=100%,"",IFERROR(($E$43-'Comp ER'!Q43)/$E$43,""))</f>
        <v/>
      </c>
      <c r="T43" s="849" t="str">
        <f>IF(IFERROR(($E$43-'Comp ER'!R43)/$E$43,"")=100%,"",IFERROR(($E$43-'Comp ER'!R43)/$E$43,""))</f>
        <v/>
      </c>
      <c r="U43" s="849" t="str">
        <f>IF(IFERROR(($E$43-'Comp ER'!S43)/$E$43,"")=100%,"",IFERROR(($E$43-'Comp ER'!S43)/$E$43,""))</f>
        <v/>
      </c>
    </row>
    <row r="44" spans="1:21" x14ac:dyDescent="0.25">
      <c r="A44" s="808" t="s">
        <v>95</v>
      </c>
      <c r="B44" s="84">
        <v>928</v>
      </c>
      <c r="C44" s="809" t="s">
        <v>136</v>
      </c>
      <c r="D44" s="151">
        <f t="shared" si="1"/>
        <v>15289.900452488688</v>
      </c>
      <c r="E44" s="151">
        <v>16895.34</v>
      </c>
      <c r="G44" s="188"/>
      <c r="H44" s="994">
        <f>(D44-'L41.old'!AV140)/D44</f>
        <v>0.45398921022822325</v>
      </c>
      <c r="I44" s="849">
        <f>(E44-Clusters!E14)/E44</f>
        <v>0.25482411126381593</v>
      </c>
      <c r="J44" s="849" t="str">
        <f>IF(IFERROR(($E$44-'Comp ER'!H44)/$E$44,"")=100%,"",IFERROR(($E$44-'Comp ER'!H44)/$E$44,""))</f>
        <v/>
      </c>
      <c r="K44" s="849">
        <f>IF(IFERROR(($E$44-'Comp ER'!I44)/$E$44,"")=100%,"",IFERROR(($E$44-'Comp ER'!I44)/$E$44,""))</f>
        <v>0.15811105310695139</v>
      </c>
      <c r="L44" s="849" t="str">
        <f>IF(IFERROR(($E$44-'Comp ER'!J44)/$E$44,"")=100%,"",IFERROR(($E$44-'Comp ER'!J44)/$E$44,""))</f>
        <v/>
      </c>
      <c r="M44" s="849" t="str">
        <f>IF(IFERROR(($E$44-'Comp ER'!K44)/$E$44,"")=100%,"",IFERROR(($E$44-'Comp ER'!K44)/$E$44,""))</f>
        <v/>
      </c>
      <c r="N44" s="849" t="str">
        <f>IF(IFERROR(($E$44-'Comp ER'!L44)/$E$44,"")=100%,"",IFERROR(($E$44-'Comp ER'!L44)/$E$44,""))</f>
        <v/>
      </c>
      <c r="O44" s="849" t="str">
        <f>IF(IFERROR(($E$44-'Comp ER'!M44)/$E$44,"")=100%,"",IFERROR(($E$44-'Comp ER'!M44)/$E$44,""))</f>
        <v/>
      </c>
      <c r="P44" s="849" t="str">
        <f>IF(IFERROR(($E$44-'Comp ER'!N44)/$E$44,"")=100%,"",IFERROR(($E$44-'Comp ER'!N44)/$E$44,""))</f>
        <v/>
      </c>
      <c r="Q44" s="849" t="str">
        <f>IF(IFERROR(($E$44-'Comp ER'!O44)/$E$44,"")=100%,"",IFERROR(($E$44-'Comp ER'!O44)/$E$44,""))</f>
        <v/>
      </c>
      <c r="R44" s="849" t="str">
        <f>IF(IFERROR(($E$44-'Comp ER'!P44)/$E$44,"")=100%,"",IFERROR(($E$44-'Comp ER'!P44)/$E$44,""))</f>
        <v/>
      </c>
      <c r="S44" s="849" t="str">
        <f>IF(IFERROR(($E$44-'Comp ER'!Q44)/$E$44,"")=100%,"",IFERROR(($E$44-'Comp ER'!Q44)/$E$44,""))</f>
        <v/>
      </c>
      <c r="T44" s="849" t="str">
        <f>IF(IFERROR(($E$44-'Comp ER'!R44)/$E$44,"")=100%,"",IFERROR(($E$44-'Comp ER'!R44)/$E$44,""))</f>
        <v/>
      </c>
      <c r="U44" s="849" t="str">
        <f>IF(IFERROR(($E$44-'Comp ER'!S44)/$E$44,"")=100%,"",IFERROR(($E$44-'Comp ER'!S44)/$E$44,""))</f>
        <v/>
      </c>
    </row>
    <row r="45" spans="1:21" x14ac:dyDescent="0.25">
      <c r="A45" s="1239" t="s">
        <v>95</v>
      </c>
      <c r="B45" s="84">
        <v>929</v>
      </c>
      <c r="C45" s="809" t="s">
        <v>135</v>
      </c>
      <c r="D45" s="151">
        <f t="shared" si="1"/>
        <v>8088.1357466063364</v>
      </c>
      <c r="E45" s="151">
        <v>8937.3900000000012</v>
      </c>
      <c r="G45" s="188"/>
      <c r="H45" s="994">
        <f>(D45-'L41.old'!AV141)/D45</f>
        <v>0.37921417774092897</v>
      </c>
      <c r="I45" s="849">
        <f>(E45-Clusters!E27)/E45</f>
        <v>0.25145931866014587</v>
      </c>
      <c r="J45" s="849">
        <f>IF(IFERROR(($E$45-'Comp ER'!H45)/$E$45,"")=100%,"",IFERROR(($E$45-'Comp ER'!H45)/$E$45,""))</f>
        <v>-0.35833839633270992</v>
      </c>
      <c r="K45" s="849" t="str">
        <f>IF(IFERROR(($E$45-'Comp ER'!I45)/$E$45,"")=100%,"",IFERROR(($E$45-'Comp ER'!I45)/$E$45,""))</f>
        <v/>
      </c>
      <c r="L45" s="849" t="str">
        <f>IF(IFERROR(($E$45-'Comp ER'!J45)/$E$45,"")=100%,"",IFERROR(($E$45-'Comp ER'!J45)/$E$45,""))</f>
        <v/>
      </c>
      <c r="M45" s="849" t="str">
        <f>IF(IFERROR(($E$45-'Comp ER'!K45)/$E$45,"")=100%,"",IFERROR(($E$45-'Comp ER'!K45)/$E$45,""))</f>
        <v/>
      </c>
      <c r="N45" s="849" t="str">
        <f>IF(IFERROR(($E$45-'Comp ER'!L45)/$E$45,"")=100%,"",IFERROR(($E$45-'Comp ER'!L45)/$E$45,""))</f>
        <v/>
      </c>
      <c r="O45" s="849" t="str">
        <f>IF(IFERROR(($E$45-'Comp ER'!M45)/$E$45,"")=100%,"",IFERROR(($E$45-'Comp ER'!M45)/$E$45,""))</f>
        <v/>
      </c>
      <c r="P45" s="849" t="str">
        <f>IF(IFERROR(($E$45-'Comp ER'!N45)/$E$45,"")=100%,"",IFERROR(($E$45-'Comp ER'!N45)/$E$45,""))</f>
        <v/>
      </c>
      <c r="Q45" s="849" t="str">
        <f>IF(IFERROR(($E$45-'Comp ER'!O45)/$E$45,"")=100%,"",IFERROR(($E$45-'Comp ER'!O45)/$E$45,""))</f>
        <v/>
      </c>
      <c r="R45" s="849" t="str">
        <f>IF(IFERROR(($E$45-'Comp ER'!P45)/$E$45,"")=100%,"",IFERROR(($E$45-'Comp ER'!P45)/$E$45,""))</f>
        <v/>
      </c>
      <c r="S45" s="849" t="str">
        <f>IF(IFERROR(($E$45-'Comp ER'!Q45)/$E$45,"")=100%,"",IFERROR(($E$45-'Comp ER'!Q45)/$E$45,""))</f>
        <v/>
      </c>
      <c r="T45" s="849" t="str">
        <f>IF(IFERROR(($E$45-'Comp ER'!R45)/$E$45,"")=100%,"",IFERROR(($E$45-'Comp ER'!R45)/$E$45,""))</f>
        <v/>
      </c>
      <c r="U45" s="849" t="str">
        <f>IF(IFERROR(($E$45-'Comp ER'!S45)/$E$45,"")=100%,"",IFERROR(($E$45-'Comp ER'!S45)/$E$45,""))</f>
        <v/>
      </c>
    </row>
    <row r="46" spans="1:21" s="1" customFormat="1" x14ac:dyDescent="0.25">
      <c r="A46" s="808" t="s">
        <v>95</v>
      </c>
      <c r="B46" s="84">
        <v>1393</v>
      </c>
      <c r="C46" s="809" t="s">
        <v>518</v>
      </c>
      <c r="D46" s="151">
        <f t="shared" ref="D46:D53" si="2">E46/1.105</f>
        <v>7058.8235294117649</v>
      </c>
      <c r="E46" s="147">
        <v>7800</v>
      </c>
      <c r="G46" s="260"/>
      <c r="H46" s="994">
        <f>(D46-'L41.old'!AV142)/D46</f>
        <v>0.70023333333333337</v>
      </c>
      <c r="I46" s="849">
        <f>(E46-Clusters!E79)/E46</f>
        <v>0.42320512820512818</v>
      </c>
      <c r="J46" s="849">
        <f>IF(IFERROR(($E$46-'Comp ER'!H58)/$E$46,"")=100%,"",IFERROR(($E$46-'Comp ER'!H58)/$E$46,""))</f>
        <v>-0.61538461538461542</v>
      </c>
      <c r="K46" s="849" t="str">
        <f>IF(IFERROR(($E$46-'Comp ER'!I58)/$E$46,"")=100%,"",IFERROR(($E$46-'Comp ER'!I58)/$E$46,""))</f>
        <v/>
      </c>
      <c r="L46" s="849">
        <f>IF(IFERROR(($E$46-'Comp ER'!J58)/$E$46,"")=100%,"",IFERROR(($E$46-'Comp ER'!J58)/$E$46,""))</f>
        <v>-0.53846153846153844</v>
      </c>
      <c r="M46" s="849" t="str">
        <f>IF(IFERROR(($E$46-'Comp ER'!K58)/$E$46,"")=100%,"",IFERROR(($E$46-'Comp ER'!K58)/$E$46,""))</f>
        <v/>
      </c>
      <c r="N46" s="849" t="str">
        <f>IF(IFERROR(($E$46-'Comp ER'!L58)/$E$46,"")=100%,"",IFERROR(($E$46-'Comp ER'!L58)/$E$46,""))</f>
        <v/>
      </c>
      <c r="O46" s="849" t="str">
        <f>IF(IFERROR(($E$46-'Comp ER'!M58)/$E$46,"")=100%,"",IFERROR(($E$46-'Comp ER'!M58)/$E$46,""))</f>
        <v/>
      </c>
      <c r="P46" s="849" t="str">
        <f>IF(IFERROR(($E$46-'Comp ER'!N58)/$E$46,"")=100%,"",IFERROR(($E$46-'Comp ER'!N58)/$E$46,""))</f>
        <v/>
      </c>
      <c r="Q46" s="849" t="str">
        <f>IF(IFERROR(($E$46-'Comp ER'!O58)/$E$46,"")=100%,"",IFERROR(($E$46-'Comp ER'!O58)/$E$46,""))</f>
        <v/>
      </c>
      <c r="R46" s="849" t="str">
        <f>IF(IFERROR(($E$46-'Comp ER'!P58)/$E$46,"")=100%,"",IFERROR(($E$46-'Comp ER'!P58)/$E$46,""))</f>
        <v/>
      </c>
      <c r="S46" s="849" t="str">
        <f>IF(IFERROR(($E$46-'Comp ER'!Q58)/$E$46,"")=100%,"",IFERROR(($E$46-'Comp ER'!Q58)/$E$46,""))</f>
        <v/>
      </c>
      <c r="T46" s="849" t="str">
        <f>IF(IFERROR(($E$46-'Comp ER'!R58)/$E$46,"")=100%,"",IFERROR(($E$46-'Comp ER'!R58)/$E$46,""))</f>
        <v/>
      </c>
      <c r="U46" s="849" t="str">
        <f>IF(IFERROR(($E$46-'Comp ER'!S58)/$E$46,"")=100%,"",IFERROR(($E$46-'Comp ER'!S58)/$E$46,""))</f>
        <v/>
      </c>
    </row>
    <row r="47" spans="1:21" s="1" customFormat="1" x14ac:dyDescent="0.25">
      <c r="A47" s="808" t="s">
        <v>95</v>
      </c>
      <c r="B47" s="84">
        <v>1394</v>
      </c>
      <c r="C47" s="965" t="s">
        <v>534</v>
      </c>
      <c r="D47" s="152">
        <f t="shared" si="2"/>
        <v>6153.8461538461543</v>
      </c>
      <c r="E47" s="167">
        <v>6800</v>
      </c>
      <c r="G47" s="260"/>
      <c r="H47" s="994">
        <f>(D47-'L41.old'!AV143)/D47</f>
        <v>0.74227500000000002</v>
      </c>
      <c r="I47" s="849">
        <f>(E47-Clusters!E95)/E47</f>
        <v>0.26617647058823529</v>
      </c>
      <c r="J47" s="849">
        <f>IF(IFERROR(($E$47-'Comp ER'!H46)/$E$47,"")=100%,"",IFERROR(($E$47-'Comp ER'!H46)/$E$47,""))</f>
        <v>-0.29411764705882354</v>
      </c>
      <c r="K47" s="849">
        <f>IF(IFERROR(($E$47-'Comp ER'!I46)/$E$47,"")=100%,"",IFERROR(($E$47-'Comp ER'!I46)/$E$47,""))</f>
        <v>-0.20441176470588235</v>
      </c>
      <c r="L47" s="849" t="str">
        <f>IF(IFERROR(($E$47-'Comp ER'!J46)/$E$47,"")=100%,"",IFERROR(($E$47-'Comp ER'!J46)/$E$47,""))</f>
        <v/>
      </c>
      <c r="M47" s="849" t="str">
        <f>IF(IFERROR(($E$47-'Comp ER'!K46)/$E$47,"")=100%,"",IFERROR(($E$47-'Comp ER'!K46)/$E$47,""))</f>
        <v/>
      </c>
      <c r="N47" s="849" t="str">
        <f>IF(IFERROR(($E$47-'Comp ER'!L46)/$E$47,"")=100%,"",IFERROR(($E$47-'Comp ER'!L46)/$E$47,""))</f>
        <v/>
      </c>
      <c r="O47" s="849">
        <f>IF(IFERROR(($E$47-'Comp ER'!M46)/$E$47,"")=100%,"",IFERROR(($E$47-'Comp ER'!M46)/$E$47,""))</f>
        <v>-0.16102941176470589</v>
      </c>
      <c r="P47" s="849" t="str">
        <f>IF(IFERROR(($E$47-'Comp ER'!N46)/$E$47,"")=100%,"",IFERROR(($E$47-'Comp ER'!N46)/$E$47,""))</f>
        <v/>
      </c>
      <c r="Q47" s="849" t="str">
        <f>IF(IFERROR(($E$47-'Comp ER'!O46)/$E$47,"")=100%,"",IFERROR(($E$47-'Comp ER'!O46)/$E$47,""))</f>
        <v/>
      </c>
      <c r="R47" s="849" t="str">
        <f>IF(IFERROR(($E$47-'Comp ER'!P46)/$E$47,"")=100%,"",IFERROR(($E$47-'Comp ER'!P46)/$E$47,""))</f>
        <v/>
      </c>
      <c r="S47" s="849" t="str">
        <f>IF(IFERROR(($E$47-'Comp ER'!Q46)/$E$47,"")=100%,"",IFERROR(($E$47-'Comp ER'!Q46)/$E$47,""))</f>
        <v/>
      </c>
      <c r="T47" s="849" t="str">
        <f>IF(IFERROR(($E$47-'Comp ER'!R46)/$E$47,"")=100%,"",IFERROR(($E$47-'Comp ER'!R46)/$E$47,""))</f>
        <v/>
      </c>
      <c r="U47" s="849" t="str">
        <f>IF(IFERROR(($E$47-'Comp ER'!S46)/$E$47,"")=100%,"",IFERROR(($E$47-'Comp ER'!S46)/$E$47,""))</f>
        <v/>
      </c>
    </row>
    <row r="48" spans="1:21" s="1" customFormat="1" x14ac:dyDescent="0.25">
      <c r="A48" s="808" t="s">
        <v>95</v>
      </c>
      <c r="B48" s="84">
        <v>1395</v>
      </c>
      <c r="C48" s="809" t="s">
        <v>537</v>
      </c>
      <c r="D48" s="151">
        <f t="shared" si="2"/>
        <v>21447.963800904978</v>
      </c>
      <c r="E48" s="147">
        <v>23700</v>
      </c>
      <c r="G48" s="260"/>
      <c r="H48" s="994">
        <f>(D48-'L41.old'!AV144)/D48</f>
        <v>0.64392890295358651</v>
      </c>
      <c r="I48" s="849">
        <f>(E48-Clusters!E88)/E48</f>
        <v>0.19873417721518988</v>
      </c>
      <c r="J48" s="849" t="str">
        <f>IF(IFERROR(($E$48-'Comp ER'!H47)/$E$48,"")=100%,"",IFERROR(($E$48-'Comp ER'!H47)/$E$48,""))</f>
        <v/>
      </c>
      <c r="K48" s="849" t="str">
        <f>IF(IFERROR(($E$48-'Comp ER'!I47)/$E$48,"")=100%,"",IFERROR(($E$48-'Comp ER'!I47)/$E$48,""))</f>
        <v/>
      </c>
      <c r="L48" s="849" t="str">
        <f>IF(IFERROR(($E$48-'Comp ER'!J47)/$E$48,"")=100%,"",IFERROR(($E$48-'Comp ER'!J47)/$E$48,""))</f>
        <v/>
      </c>
      <c r="M48" s="849" t="str">
        <f>IF(IFERROR(($E$48-'Comp ER'!K47)/$E$48,"")=100%,"",IFERROR(($E$48-'Comp ER'!K47)/$E$48,""))</f>
        <v/>
      </c>
      <c r="N48" s="849" t="str">
        <f>IF(IFERROR(($E$48-'Comp ER'!L47)/$E$48,"")=100%,"",IFERROR(($E$48-'Comp ER'!L47)/$E$48,""))</f>
        <v/>
      </c>
      <c r="O48" s="849" t="str">
        <f>IF(IFERROR(($E$48-'Comp ER'!M47)/$E$48,"")=100%,"",IFERROR(($E$48-'Comp ER'!M47)/$E$48,""))</f>
        <v/>
      </c>
      <c r="P48" s="849" t="str">
        <f>IF(IFERROR(($E$48-'Comp ER'!N47)/$E$48,"")=100%,"",IFERROR(($E$48-'Comp ER'!N47)/$E$48,""))</f>
        <v/>
      </c>
      <c r="Q48" s="849" t="str">
        <f>IF(IFERROR(($E$48-'Comp ER'!O47)/$E$48,"")=100%,"",IFERROR(($E$48-'Comp ER'!O47)/$E$48,""))</f>
        <v/>
      </c>
      <c r="R48" s="849" t="str">
        <f>IF(IFERROR(($E$48-'Comp ER'!P47)/$E$48,"")=100%,"",IFERROR(($E$48-'Comp ER'!P47)/$E$48,""))</f>
        <v/>
      </c>
      <c r="S48" s="849" t="str">
        <f>IF(IFERROR(($E$48-'Comp ER'!Q47)/$E$48,"")=100%,"",IFERROR(($E$48-'Comp ER'!Q47)/$E$48,""))</f>
        <v/>
      </c>
      <c r="T48" s="849" t="str">
        <f>IF(IFERROR(($E$48-'Comp ER'!R47)/$E$48,"")=100%,"",IFERROR(($E$48-'Comp ER'!R47)/$E$48,""))</f>
        <v/>
      </c>
      <c r="U48" s="849" t="str">
        <f>IF(IFERROR(($E$48-'Comp ER'!S47)/$E$48,"")=100%,"",IFERROR(($E$48-'Comp ER'!S47)/$E$48,""))</f>
        <v/>
      </c>
    </row>
    <row r="49" spans="1:21" s="1" customFormat="1" x14ac:dyDescent="0.25">
      <c r="A49" s="808" t="s">
        <v>95</v>
      </c>
      <c r="B49" s="84">
        <v>1047</v>
      </c>
      <c r="C49" s="809" t="s">
        <v>625</v>
      </c>
      <c r="D49" s="151">
        <f t="shared" si="2"/>
        <v>9049.7737556561096</v>
      </c>
      <c r="E49" s="147">
        <v>10000</v>
      </c>
      <c r="G49" s="260"/>
      <c r="H49" s="994">
        <f>(D49-'L41.old'!AV145)/D49</f>
        <v>0.51556800000000003</v>
      </c>
      <c r="I49" s="849">
        <f>(E49-(Clusters!E12*0.3))/E49</f>
        <v>0.76002999999999998</v>
      </c>
      <c r="J49" s="849">
        <f>IF(IFERROR(($E$49-'Comp ER'!H50)/$E$49,"")=100%,"",IFERROR(($E$49-'Comp ER'!H50)/$E$49,""))</f>
        <v>-0.48771428571428571</v>
      </c>
      <c r="K49" s="849">
        <f>IF(IFERROR(($E$49-'Comp ER'!I50)/$E$49,"")=100%,"",IFERROR(($E$49-'Comp ER'!I50)/$E$49,""))</f>
        <v>-0.42259999999999998</v>
      </c>
      <c r="L49" s="849">
        <f>IF(IFERROR(($E$49-'Comp ER'!J50)/$E$49,"")=100%,"",IFERROR(($E$49-'Comp ER'!J50)/$E$49,""))</f>
        <v>-0.62</v>
      </c>
      <c r="M49" s="849" t="str">
        <f>IF(IFERROR(($E$49-'Comp ER'!K50)/$E$49,"")=100%,"",IFERROR(($E$49-'Comp ER'!K50)/$E$49,""))</f>
        <v/>
      </c>
      <c r="N49" s="849" t="str">
        <f>IF(IFERROR(($E$49-'Comp ER'!L50)/$E$49,"")=100%,"",IFERROR(($E$49-'Comp ER'!L50)/$E$49,""))</f>
        <v/>
      </c>
      <c r="O49" s="849" t="str">
        <f>IF(IFERROR(($E$49-'Comp ER'!M50)/$E$49,"")=100%,"",IFERROR(($E$49-'Comp ER'!M50)/$E$49,""))</f>
        <v/>
      </c>
      <c r="P49" s="849" t="str">
        <f>IF(IFERROR(($E$49-'Comp ER'!N50)/$E$49,"")=100%,"",IFERROR(($E$49-'Comp ER'!N50)/$E$49,""))</f>
        <v/>
      </c>
      <c r="Q49" s="849" t="str">
        <f>IF(IFERROR(($E$49-'Comp ER'!O50)/$E$49,"")=100%,"",IFERROR(($E$49-'Comp ER'!O50)/$E$49,""))</f>
        <v/>
      </c>
      <c r="R49" s="849" t="str">
        <f>IF(IFERROR(($E$49-'Comp ER'!P50)/$E$49,"")=100%,"",IFERROR(($E$49-'Comp ER'!P50)/$E$49,""))</f>
        <v/>
      </c>
      <c r="S49" s="849" t="str">
        <f>IF(IFERROR(($E$49-'Comp ER'!Q50)/$E$49,"")=100%,"",IFERROR(($E$49-'Comp ER'!Q50)/$E$49,""))</f>
        <v/>
      </c>
      <c r="T49" s="849" t="str">
        <f>IF(IFERROR(($E$49-'Comp ER'!R50)/$E$49,"")=100%,"",IFERROR(($E$49-'Comp ER'!R50)/$E$49,""))</f>
        <v/>
      </c>
      <c r="U49" s="849" t="str">
        <f>IF(IFERROR(($E$49-'Comp ER'!S50)/$E$49,"")=100%,"",IFERROR(($E$49-'Comp ER'!S50)/$E$49,""))</f>
        <v/>
      </c>
    </row>
    <row r="50" spans="1:21" s="1" customFormat="1" x14ac:dyDescent="0.25">
      <c r="A50" s="808" t="s">
        <v>95</v>
      </c>
      <c r="B50" s="84">
        <v>1048</v>
      </c>
      <c r="C50" s="965" t="s">
        <v>626</v>
      </c>
      <c r="D50" s="151">
        <f t="shared" si="2"/>
        <v>9049.7737556561096</v>
      </c>
      <c r="E50" s="147">
        <v>10000</v>
      </c>
      <c r="G50" s="260"/>
      <c r="H50" s="994">
        <f>(D50-'L41.old'!AV146)/D50</f>
        <v>0.40794100000000005</v>
      </c>
      <c r="I50" s="849">
        <f>(E50-(Clusters!E9*0.3))/E50</f>
        <v>0.74529999999999996</v>
      </c>
      <c r="J50" s="849" t="str">
        <f>IF(IFERROR(($E$50-'Comp ER'!H48)/$E$50,"")=100%,"",IFERROR(($E$50-'Comp ER'!H48)/$E$50,""))</f>
        <v/>
      </c>
      <c r="K50" s="849" t="str">
        <f>IF(IFERROR(($E$50-'Comp ER'!I48)/$E$50,"")=100%,"",IFERROR(($E$50-'Comp ER'!I48)/$E$50,""))</f>
        <v/>
      </c>
      <c r="L50" s="849">
        <f>IF(IFERROR(($E$50-'Comp ER'!J48)/$E$50,"")=100%,"",IFERROR(($E$50-'Comp ER'!J48)/$E$50,""))</f>
        <v>-2.46</v>
      </c>
      <c r="M50" s="849" t="str">
        <f>IF(IFERROR(($E$50-'Comp ER'!K48)/$E$50,"")=100%,"",IFERROR(($E$50-'Comp ER'!K48)/$E$50,""))</f>
        <v/>
      </c>
      <c r="N50" s="849" t="str">
        <f>IF(IFERROR(($E$50-'Comp ER'!L48)/$E$50,"")=100%,"",IFERROR(($E$50-'Comp ER'!L48)/$E$50,""))</f>
        <v/>
      </c>
      <c r="O50" s="849">
        <f>IF(IFERROR(($E$50-'Comp ER'!M48)/$E$50,"")=100%,"",IFERROR(($E$50-'Comp ER'!M48)/$E$50,""))</f>
        <v>-2.8569</v>
      </c>
      <c r="P50" s="849" t="str">
        <f>IF(IFERROR(($E$50-'Comp ER'!N48)/$E$50,"")=100%,"",IFERROR(($E$50-'Comp ER'!N48)/$E$50,""))</f>
        <v/>
      </c>
      <c r="Q50" s="849" t="str">
        <f>IF(IFERROR(($E$50-'Comp ER'!O48)/$E$50,"")=100%,"",IFERROR(($E$50-'Comp ER'!O48)/$E$50,""))</f>
        <v/>
      </c>
      <c r="R50" s="849" t="str">
        <f>IF(IFERROR(($E$50-'Comp ER'!P48)/$E$50,"")=100%,"",IFERROR(($E$50-'Comp ER'!P48)/$E$50,""))</f>
        <v/>
      </c>
      <c r="S50" s="849" t="str">
        <f>IF(IFERROR(($E$50-'Comp ER'!Q48)/$E$50,"")=100%,"",IFERROR(($E$50-'Comp ER'!Q48)/$E$50,""))</f>
        <v/>
      </c>
      <c r="T50" s="849" t="str">
        <f>IF(IFERROR(($E$50-'Comp ER'!R48)/$E$50,"")=100%,"",IFERROR(($E$50-'Comp ER'!R48)/$E$50,""))</f>
        <v/>
      </c>
      <c r="U50" s="849" t="str">
        <f>IF(IFERROR(($E$50-'Comp ER'!S48)/$E$50,"")=100%,"",IFERROR(($E$50-'Comp ER'!S48)/$E$50,""))</f>
        <v/>
      </c>
    </row>
    <row r="51" spans="1:21" s="1" customFormat="1" ht="15.75" thickBot="1" x14ac:dyDescent="0.3">
      <c r="A51" s="810" t="s">
        <v>95</v>
      </c>
      <c r="B51" s="307">
        <v>1046</v>
      </c>
      <c r="C51" s="811" t="s">
        <v>624</v>
      </c>
      <c r="D51" s="513">
        <f t="shared" si="2"/>
        <v>6334.841628959276</v>
      </c>
      <c r="E51" s="149">
        <v>7000</v>
      </c>
      <c r="G51" s="260"/>
      <c r="H51" s="994">
        <f>(D51-'L41.old'!AV147)/D51</f>
        <v>0.64150642857142859</v>
      </c>
      <c r="I51" s="849">
        <f>(E51-(Clusters!E11*0.3))/E51</f>
        <v>0.78614285714285714</v>
      </c>
      <c r="J51" s="849">
        <f>IF(IFERROR(($E$51-'Comp ER'!H49)/$E$51,"")=100%,"",IFERROR(($E$51-'Comp ER'!H49)/$E$51,""))</f>
        <v>-0.70178571428571423</v>
      </c>
      <c r="K51" s="849">
        <f>IF(IFERROR(($E$51-'Comp ER'!I49)/$E$51,"")=100%,"",IFERROR(($E$51-'Comp ER'!I49)/$E$51,""))</f>
        <v>-0.93628571428571428</v>
      </c>
      <c r="L51" s="849">
        <f>IF(IFERROR(($E$51-'Comp ER'!J49)/$E$51,"")=100%,"",IFERROR(($E$51-'Comp ER'!J49)/$E$51,""))</f>
        <v>-1.2</v>
      </c>
      <c r="M51" s="849" t="str">
        <f>IF(IFERROR(($E$51-'Comp ER'!K49)/$E$51,"")=100%,"",IFERROR(($E$51-'Comp ER'!K49)/$E$51,""))</f>
        <v/>
      </c>
      <c r="N51" s="849" t="str">
        <f>IF(IFERROR(($E$51-'Comp ER'!L49)/$E$51,"")=100%,"",IFERROR(($E$51-'Comp ER'!L49)/$E$51,""))</f>
        <v/>
      </c>
      <c r="O51" s="849" t="str">
        <f>IF(IFERROR(($E$51-'Comp ER'!M49)/$E$51,"")=100%,"",IFERROR(($E$51-'Comp ER'!M49)/$E$51,""))</f>
        <v/>
      </c>
      <c r="P51" s="849" t="str">
        <f>IF(IFERROR(($E$51-'Comp ER'!N49)/$E$51,"")=100%,"",IFERROR(($E$51-'Comp ER'!N49)/$E$51,""))</f>
        <v/>
      </c>
      <c r="Q51" s="849" t="str">
        <f>IF(IFERROR(($E$51-'Comp ER'!O49)/$E$51,"")=100%,"",IFERROR(($E$51-'Comp ER'!O49)/$E$51,""))</f>
        <v/>
      </c>
      <c r="R51" s="849" t="str">
        <f>IF(IFERROR(($E$51-'Comp ER'!P49)/$E$51,"")=100%,"",IFERROR(($E$51-'Comp ER'!P49)/$E$51,""))</f>
        <v/>
      </c>
      <c r="S51" s="849" t="str">
        <f>IF(IFERROR(($E$51-'Comp ER'!Q49)/$E$51,"")=100%,"",IFERROR(($E$51-'Comp ER'!Q49)/$E$51,""))</f>
        <v/>
      </c>
      <c r="T51" s="849" t="str">
        <f>IF(IFERROR(($E$51-'Comp ER'!R49)/$E$51,"")=100%,"",IFERROR(($E$51-'Comp ER'!R49)/$E$51,""))</f>
        <v/>
      </c>
      <c r="U51" s="849" t="str">
        <f>IF(IFERROR(($E$51-'Comp ER'!S49)/$E$51,"")=100%,"",IFERROR(($E$51-'Comp ER'!S49)/$E$51,""))</f>
        <v/>
      </c>
    </row>
    <row r="52" spans="1:21" x14ac:dyDescent="0.25">
      <c r="A52" s="808" t="s">
        <v>95</v>
      </c>
      <c r="B52" s="84">
        <v>1376</v>
      </c>
      <c r="C52" s="809" t="s">
        <v>627</v>
      </c>
      <c r="D52" s="151">
        <f t="shared" si="2"/>
        <v>9049.7737556561096</v>
      </c>
      <c r="E52" s="151">
        <v>10000</v>
      </c>
      <c r="G52" s="188"/>
      <c r="H52" s="994">
        <f>(D52-'L41.old'!AV148)/D52</f>
        <v>0.41700200000000009</v>
      </c>
      <c r="I52" s="849"/>
      <c r="J52" s="849"/>
      <c r="K52" s="849"/>
      <c r="L52" s="849"/>
      <c r="M52" s="849"/>
      <c r="N52" s="849"/>
      <c r="O52" s="849"/>
      <c r="P52" s="849"/>
      <c r="Q52" s="849"/>
      <c r="R52" s="849"/>
      <c r="S52" s="849"/>
      <c r="T52" s="849"/>
      <c r="U52" s="849"/>
    </row>
    <row r="53" spans="1:21" x14ac:dyDescent="0.25">
      <c r="A53" s="1468" t="s">
        <v>95</v>
      </c>
      <c r="B53" s="84">
        <v>1377</v>
      </c>
      <c r="C53" s="809" t="s">
        <v>628</v>
      </c>
      <c r="D53" s="153">
        <f t="shared" si="2"/>
        <v>9049.7737556561096</v>
      </c>
      <c r="E53" s="151">
        <v>10000</v>
      </c>
      <c r="G53" s="188"/>
      <c r="H53" s="994">
        <f>(D53-'L41.old'!AV149)/D53</f>
        <v>0.61811199999999999</v>
      </c>
      <c r="I53" s="849"/>
      <c r="J53" s="849"/>
      <c r="K53" s="849"/>
      <c r="L53" s="849"/>
      <c r="M53" s="849"/>
      <c r="N53" s="849"/>
      <c r="O53" s="849"/>
      <c r="P53" s="849"/>
      <c r="Q53" s="849"/>
      <c r="R53" s="849"/>
      <c r="S53" s="849"/>
      <c r="T53" s="849"/>
      <c r="U53" s="849"/>
    </row>
    <row r="54" spans="1:21" s="1" customFormat="1" x14ac:dyDescent="0.25">
      <c r="A54" s="808" t="s">
        <v>95</v>
      </c>
      <c r="B54" s="84"/>
      <c r="C54" s="2" t="s">
        <v>513</v>
      </c>
      <c r="D54" s="151">
        <f t="shared" si="1"/>
        <v>30769.23076923077</v>
      </c>
      <c r="E54" s="146">
        <v>34000</v>
      </c>
      <c r="G54" s="260"/>
      <c r="H54" s="994">
        <f>(D54-'L41.old'!AV173)/D54</f>
        <v>0.99968895973154359</v>
      </c>
      <c r="I54" s="849"/>
      <c r="J54" s="849" t="str">
        <f>IF(IFERROR(($E$54-'Comp ER'!H54)/$E$54,"")=100%,"",IFERROR(($E$54-'Comp ER'!H54)/$E$54,""))</f>
        <v/>
      </c>
      <c r="K54" s="849" t="str">
        <f>IF(IFERROR(($E$54-'Comp ER'!I54)/$E$54,"")=100%,"",IFERROR(($E$54-'Comp ER'!I54)/$E$54,""))</f>
        <v/>
      </c>
      <c r="L54" s="849">
        <f>IF(IFERROR(($E$54-'Comp ER'!J54)/$E$54,"")=100%,"",IFERROR(($E$54-'Comp ER'!J54)/$E$54,""))</f>
        <v>-8.2352941176470587E-2</v>
      </c>
      <c r="M54" s="849" t="str">
        <f>IF(IFERROR(($E$54-'Comp ER'!K54)/$E$54,"")=100%,"",IFERROR(($E$54-'Comp ER'!K54)/$E$54,""))</f>
        <v/>
      </c>
      <c r="N54" s="849" t="str">
        <f>IF(IFERROR(($E$54-'Comp ER'!L54)/$E$54,"")=100%,"",IFERROR(($E$54-'Comp ER'!L54)/$E$54,""))</f>
        <v/>
      </c>
      <c r="O54" s="849" t="str">
        <f>IF(IFERROR(($E$54-'Comp ER'!M54)/$E$54,"")=100%,"",IFERROR(($E$54-'Comp ER'!M54)/$E$54,""))</f>
        <v/>
      </c>
      <c r="P54" s="849" t="str">
        <f>IF(IFERROR(($E$54-'Comp ER'!N54)/$E$54,"")=100%,"",IFERROR(($E$54-'Comp ER'!N54)/$E$54,""))</f>
        <v/>
      </c>
      <c r="Q54" s="849" t="str">
        <f>IF(IFERROR(($E$54-'Comp ER'!O54)/$E$54,"")=100%,"",IFERROR(($E$54-'Comp ER'!O54)/$E$54,""))</f>
        <v/>
      </c>
      <c r="R54" s="849" t="str">
        <f>IF(IFERROR(($E$54-'Comp ER'!P54)/$E$54,"")=100%,"",IFERROR(($E$54-'Comp ER'!P54)/$E$54,""))</f>
        <v/>
      </c>
      <c r="S54" s="849" t="str">
        <f>IF(IFERROR(($E$54-'Comp ER'!Q54)/$E$54,"")=100%,"",IFERROR(($E$54-'Comp ER'!Q54)/$E$54,""))</f>
        <v/>
      </c>
      <c r="T54" s="849" t="str">
        <f>IF(IFERROR(($E$54-'Comp ER'!R54)/$E$54,"")=100%,"",IFERROR(($E$54-'Comp ER'!R54)/$E$54,""))</f>
        <v/>
      </c>
      <c r="U54" s="849" t="str">
        <f>IF(IFERROR(($E$54-'Comp ER'!S54)/$E$54,"")=100%,"",IFERROR(($E$54-'Comp ER'!S54)/$E$54,""))</f>
        <v/>
      </c>
    </row>
    <row r="55" spans="1:21" s="1" customFormat="1" x14ac:dyDescent="0.25">
      <c r="A55" s="808" t="s">
        <v>95</v>
      </c>
      <c r="B55" s="84"/>
      <c r="C55" s="2" t="s">
        <v>514</v>
      </c>
      <c r="D55" s="151">
        <f t="shared" si="1"/>
        <v>19195.472850678736</v>
      </c>
      <c r="E55" s="147">
        <v>21210.997500000001</v>
      </c>
      <c r="G55" s="260"/>
      <c r="H55" s="994" t="e">
        <f>(D55-'L41.old'!AV174)/D55</f>
        <v>#N/A</v>
      </c>
      <c r="I55" s="849">
        <f>(E55-Clusters!E104)/E55</f>
        <v>0.43472719753043204</v>
      </c>
      <c r="J55" s="849">
        <f>IF(IFERROR(($E$55-'Comp ER'!H55)/$E$55,"")=100%,"",IFERROR(($E$55-'Comp ER'!H55)/$E$55,""))</f>
        <v>3.5123171364288795E-2</v>
      </c>
      <c r="K55" s="849" t="str">
        <f>IF(IFERROR(($E$55-'Comp ER'!I55)/$E$55,"")=100%,"",IFERROR(($E$55-'Comp ER'!I55)/$E$55,""))</f>
        <v/>
      </c>
      <c r="L55" s="849" t="str">
        <f>IF(IFERROR(($E$55-'Comp ER'!J55)/$E$55,"")=100%,"",IFERROR(($E$55-'Comp ER'!J55)/$E$55,""))</f>
        <v/>
      </c>
      <c r="M55" s="849" t="str">
        <f>IF(IFERROR(($E$55-'Comp ER'!K55)/$E$55,"")=100%,"",IFERROR(($E$55-'Comp ER'!K55)/$E$55,""))</f>
        <v/>
      </c>
      <c r="N55" s="849" t="str">
        <f>IF(IFERROR(($E$55-'Comp ER'!L55)/$E$55,"")=100%,"",IFERROR(($E$55-'Comp ER'!L55)/$E$55,""))</f>
        <v/>
      </c>
      <c r="O55" s="849" t="str">
        <f>IF(IFERROR(($E$55-'Comp ER'!M55)/$E$55,"")=100%,"",IFERROR(($E$55-'Comp ER'!M55)/$E$55,""))</f>
        <v/>
      </c>
      <c r="P55" s="849" t="str">
        <f>IF(IFERROR(($E$55-'Comp ER'!N55)/$E$55,"")=100%,"",IFERROR(($E$55-'Comp ER'!N55)/$E$55,""))</f>
        <v/>
      </c>
      <c r="Q55" s="849" t="str">
        <f>IF(IFERROR(($E$55-'Comp ER'!O55)/$E$55,"")=100%,"",IFERROR(($E$55-'Comp ER'!O55)/$E$55,""))</f>
        <v/>
      </c>
      <c r="R55" s="849" t="str">
        <f>IF(IFERROR(($E$55-'Comp ER'!P55)/$E$55,"")=100%,"",IFERROR(($E$55-'Comp ER'!P55)/$E$55,""))</f>
        <v/>
      </c>
      <c r="S55" s="849" t="str">
        <f>IF(IFERROR(($E$55-'Comp ER'!Q55)/$E$55,"")=100%,"",IFERROR(($E$55-'Comp ER'!Q55)/$E$55,""))</f>
        <v/>
      </c>
      <c r="T55" s="849" t="str">
        <f>IF(IFERROR(($E$55-'Comp ER'!R55)/$E$55,"")=100%,"",IFERROR(($E$55-'Comp ER'!R55)/$E$55,""))</f>
        <v/>
      </c>
      <c r="U55" s="849" t="str">
        <f>IF(IFERROR(($E$55-'Comp ER'!S55)/$E$55,"")=100%,"",IFERROR(($E$55-'Comp ER'!S55)/$E$55,""))</f>
        <v/>
      </c>
    </row>
    <row r="56" spans="1:21" s="1" customFormat="1" x14ac:dyDescent="0.25">
      <c r="A56" s="808" t="s">
        <v>95</v>
      </c>
      <c r="B56" s="84"/>
      <c r="C56" s="809" t="s">
        <v>515</v>
      </c>
      <c r="D56" s="151">
        <f t="shared" si="1"/>
        <v>19144.284923076924</v>
      </c>
      <c r="E56" s="147">
        <v>21154.434840000002</v>
      </c>
      <c r="G56" s="260"/>
      <c r="H56" s="260"/>
      <c r="I56" s="849"/>
      <c r="J56" s="849">
        <f>IF(IFERROR(($E$56-'Comp ER'!H56)/$E$56,"")=100%,"",IFERROR(($E$56-'Comp ER'!H56)/$E$56,""))</f>
        <v>9.1112565973896831E-2</v>
      </c>
      <c r="K56" s="849">
        <f>IF(IFERROR(($E$56-'Comp ER'!I56)/$E$56,"")=100%,"",IFERROR(($E$56-'Comp ER'!I56)/$E$56,""))</f>
        <v>0.22049441997761265</v>
      </c>
      <c r="L56" s="849">
        <f>IF(IFERROR(($E$56-'Comp ER'!J56)/$E$56,"")=100%,"",IFERROR(($E$56-'Comp ER'!J56)/$E$56,""))</f>
        <v>0.13966030585764405</v>
      </c>
      <c r="M56" s="849" t="str">
        <f>IF(IFERROR(($E$56-'Comp ER'!K56)/$E$56,"")=100%,"",IFERROR(($E$56-'Comp ER'!K56)/$E$56,""))</f>
        <v/>
      </c>
      <c r="N56" s="849" t="str">
        <f>IF(IFERROR(($E$56-'Comp ER'!L56)/$E$56,"")=100%,"",IFERROR(($E$56-'Comp ER'!L56)/$E$56,""))</f>
        <v/>
      </c>
      <c r="O56" s="849" t="str">
        <f>IF(IFERROR(($E$56-'Comp ER'!M56)/$E$56,"")=100%,"",IFERROR(($E$56-'Comp ER'!M56)/$E$56,""))</f>
        <v/>
      </c>
      <c r="P56" s="849" t="str">
        <f>IF(IFERROR(($E$56-'Comp ER'!N56)/$E$56,"")=100%,"",IFERROR(($E$56-'Comp ER'!N56)/$E$56,""))</f>
        <v/>
      </c>
      <c r="Q56" s="849" t="str">
        <f>IF(IFERROR(($E$56-'Comp ER'!O56)/$E$56,"")=100%,"",IFERROR(($E$56-'Comp ER'!O56)/$E$56,""))</f>
        <v/>
      </c>
      <c r="R56" s="849" t="str">
        <f>IF(IFERROR(($E$56-'Comp ER'!P56)/$E$56,"")=100%,"",IFERROR(($E$56-'Comp ER'!P56)/$E$56,""))</f>
        <v/>
      </c>
      <c r="S56" s="849" t="str">
        <f>IF(IFERROR(($E$56-'Comp ER'!Q56)/$E$56,"")=100%,"",IFERROR(($E$56-'Comp ER'!Q56)/$E$56,""))</f>
        <v/>
      </c>
      <c r="T56" s="849" t="str">
        <f>IF(IFERROR(($E$56-'Comp ER'!R56)/$E$56,"")=100%,"",IFERROR(($E$56-'Comp ER'!R56)/$E$56,""))</f>
        <v/>
      </c>
      <c r="U56" s="849" t="str">
        <f>IF(IFERROR(($E$56-'Comp ER'!S56)/$E$56,"")=100%,"",IFERROR(($E$56-'Comp ER'!S56)/$E$56,""))</f>
        <v/>
      </c>
    </row>
    <row r="57" spans="1:21" s="1" customFormat="1" x14ac:dyDescent="0.25">
      <c r="A57" s="808" t="s">
        <v>95</v>
      </c>
      <c r="B57" s="84"/>
      <c r="C57" s="809" t="s">
        <v>516</v>
      </c>
      <c r="D57" s="151">
        <f t="shared" si="1"/>
        <v>9954.7511312217193</v>
      </c>
      <c r="E57" s="147">
        <v>11000</v>
      </c>
      <c r="G57" s="260"/>
      <c r="H57" s="260"/>
      <c r="I57" s="849">
        <f>(E57-Clusters!E100)/E57</f>
        <v>0.24636363636363637</v>
      </c>
      <c r="J57" s="849">
        <f>IF(IFERROR(($E$57-'Comp ER'!H57)/$E$57,"")=100%,"",IFERROR(($E$57-'Comp ER'!H57)/$E$57,""))</f>
        <v>-0.74936363636363634</v>
      </c>
      <c r="K57" s="849" t="str">
        <f>IF(IFERROR(($E$57-'Comp ER'!I57)/$E$57,"")=100%,"",IFERROR(($E$57-'Comp ER'!I57)/$E$57,""))</f>
        <v/>
      </c>
      <c r="L57" s="849" t="str">
        <f>IF(IFERROR(($E$57-'Comp ER'!J57)/$E$57,"")=100%,"",IFERROR(($E$57-'Comp ER'!J57)/$E$57,""))</f>
        <v/>
      </c>
      <c r="M57" s="849" t="str">
        <f>IF(IFERROR(($E$57-'Comp ER'!K57)/$E$57,"")=100%,"",IFERROR(($E$57-'Comp ER'!K57)/$E$57,""))</f>
        <v/>
      </c>
      <c r="N57" s="849" t="str">
        <f>IF(IFERROR(($E$57-'Comp ER'!L57)/$E$57,"")=100%,"",IFERROR(($E$57-'Comp ER'!L57)/$E$57,""))</f>
        <v/>
      </c>
      <c r="O57" s="849" t="str">
        <f>IF(IFERROR(($E$57-'Comp ER'!M57)/$E$57,"")=100%,"",IFERROR(($E$57-'Comp ER'!M57)/$E$57,""))</f>
        <v/>
      </c>
      <c r="P57" s="849" t="str">
        <f>IF(IFERROR(($E$57-'Comp ER'!N57)/$E$57,"")=100%,"",IFERROR(($E$57-'Comp ER'!N57)/$E$57,""))</f>
        <v/>
      </c>
      <c r="Q57" s="849" t="str">
        <f>IF(IFERROR(($E$57-'Comp ER'!O57)/$E$57,"")=100%,"",IFERROR(($E$57-'Comp ER'!O57)/$E$57,""))</f>
        <v/>
      </c>
      <c r="R57" s="849" t="str">
        <f>IF(IFERROR(($E$57-'Comp ER'!P57)/$E$57,"")=100%,"",IFERROR(($E$57-'Comp ER'!P57)/$E$57,""))</f>
        <v/>
      </c>
      <c r="S57" s="849" t="str">
        <f>IF(IFERROR(($E$57-'Comp ER'!Q57)/$E$57,"")=100%,"",IFERROR(($E$57-'Comp ER'!Q57)/$E$57,""))</f>
        <v/>
      </c>
      <c r="T57" s="849" t="str">
        <f>IF(IFERROR(($E$57-'Comp ER'!R57)/$E$57,"")=100%,"",IFERROR(($E$57-'Comp ER'!R57)/$E$57,""))</f>
        <v/>
      </c>
      <c r="U57" s="849" t="str">
        <f>IF(IFERROR(($E$57-'Comp ER'!S57)/$E$57,"")=100%,"",IFERROR(($E$57-'Comp ER'!S57)/$E$57,""))</f>
        <v/>
      </c>
    </row>
    <row r="58" spans="1:21" s="1" customFormat="1" x14ac:dyDescent="0.25">
      <c r="A58" s="1454"/>
      <c r="B58" s="84">
        <v>1376</v>
      </c>
      <c r="C58" s="834" t="s">
        <v>610</v>
      </c>
      <c r="D58" s="699"/>
      <c r="E58" s="787"/>
      <c r="G58" s="84"/>
      <c r="H58" s="84"/>
      <c r="I58" s="1310"/>
      <c r="J58" s="1310"/>
      <c r="K58" s="1310"/>
      <c r="L58" s="1310"/>
      <c r="M58" s="1310"/>
      <c r="N58" s="1310"/>
      <c r="O58" s="1310"/>
      <c r="P58" s="1310"/>
      <c r="Q58" s="1310"/>
      <c r="R58" s="1310"/>
      <c r="S58" s="1310"/>
      <c r="T58" s="1310"/>
      <c r="U58" s="1310"/>
    </row>
    <row r="59" spans="1:21" s="1" customFormat="1" x14ac:dyDescent="0.25">
      <c r="B59" s="84">
        <v>1377</v>
      </c>
      <c r="C59" s="1" t="s">
        <v>611</v>
      </c>
      <c r="G59" s="84"/>
      <c r="H59" s="84"/>
      <c r="J59" s="84"/>
      <c r="K59" s="84"/>
      <c r="L59" s="84"/>
      <c r="M59" s="84"/>
      <c r="N59" s="84"/>
    </row>
    <row r="60" spans="1:21" s="1" customFormat="1" x14ac:dyDescent="0.25">
      <c r="G60" s="84"/>
      <c r="H60" s="84"/>
      <c r="J60" s="84"/>
      <c r="K60" s="84"/>
      <c r="L60" s="84"/>
      <c r="M60" s="84"/>
      <c r="N60" s="84"/>
    </row>
    <row r="61" spans="1:21" s="1" customFormat="1" x14ac:dyDescent="0.25">
      <c r="G61" s="84"/>
      <c r="H61" s="84"/>
      <c r="J61" s="84"/>
      <c r="K61" s="84"/>
      <c r="L61" s="84"/>
      <c r="M61" s="84"/>
      <c r="N61" s="84"/>
    </row>
    <row r="62" spans="1:21" s="1" customFormat="1" x14ac:dyDescent="0.25">
      <c r="G62" s="84"/>
      <c r="H62" s="84"/>
      <c r="J62" s="84"/>
      <c r="K62" s="84"/>
      <c r="L62" s="84"/>
      <c r="M62" s="84"/>
      <c r="N62" s="84"/>
    </row>
    <row r="63" spans="1:21" s="1" customFormat="1" x14ac:dyDescent="0.25">
      <c r="G63" s="84"/>
      <c r="H63" s="84"/>
      <c r="J63" s="84"/>
      <c r="K63" s="84"/>
      <c r="L63" s="84"/>
      <c r="M63" s="84"/>
      <c r="N63" s="84"/>
    </row>
    <row r="64" spans="1:21" s="1" customFormat="1" x14ac:dyDescent="0.25">
      <c r="G64" s="84"/>
      <c r="H64" s="84"/>
      <c r="J64" s="84"/>
      <c r="K64" s="84"/>
      <c r="L64" s="84"/>
      <c r="M64" s="84"/>
      <c r="N64" s="84"/>
    </row>
    <row r="65" spans="7:14" s="1" customFormat="1" x14ac:dyDescent="0.25">
      <c r="G65" s="84"/>
      <c r="H65" s="84"/>
      <c r="J65" s="84"/>
      <c r="K65" s="84"/>
      <c r="L65" s="84"/>
      <c r="M65" s="84"/>
      <c r="N65" s="84"/>
    </row>
    <row r="66" spans="7:14" s="1" customFormat="1" x14ac:dyDescent="0.25">
      <c r="G66" s="84"/>
      <c r="H66" s="84"/>
      <c r="J66" s="84"/>
      <c r="K66" s="84"/>
      <c r="L66" s="84"/>
      <c r="M66" s="84"/>
      <c r="N66" s="84"/>
    </row>
    <row r="67" spans="7:14" s="1" customFormat="1" x14ac:dyDescent="0.25">
      <c r="G67" s="84"/>
      <c r="H67" s="84"/>
      <c r="J67" s="84"/>
      <c r="K67" s="84"/>
      <c r="L67" s="84"/>
      <c r="M67" s="84"/>
      <c r="N67" s="84"/>
    </row>
    <row r="68" spans="7:14" s="1" customFormat="1" x14ac:dyDescent="0.25">
      <c r="G68" s="84"/>
      <c r="H68" s="84"/>
      <c r="J68" s="84"/>
      <c r="K68" s="84"/>
      <c r="L68" s="84"/>
      <c r="M68" s="84"/>
      <c r="N68" s="84"/>
    </row>
    <row r="69" spans="7:14" s="1" customFormat="1" x14ac:dyDescent="0.25">
      <c r="G69" s="84"/>
      <c r="H69" s="84"/>
      <c r="J69" s="84"/>
      <c r="K69" s="84"/>
      <c r="L69" s="84"/>
      <c r="M69" s="84"/>
      <c r="N69" s="84"/>
    </row>
    <row r="70" spans="7:14" s="1" customFormat="1" x14ac:dyDescent="0.25">
      <c r="G70" s="84"/>
      <c r="H70" s="84"/>
      <c r="J70" s="84"/>
      <c r="K70" s="84"/>
      <c r="L70" s="84"/>
      <c r="M70" s="84"/>
      <c r="N70" s="84"/>
    </row>
    <row r="71" spans="7:14" s="1" customFormat="1" x14ac:dyDescent="0.25">
      <c r="G71" s="84"/>
      <c r="H71" s="84"/>
      <c r="J71" s="84"/>
      <c r="K71" s="84"/>
      <c r="L71" s="84"/>
      <c r="M71" s="84"/>
      <c r="N71" s="84"/>
    </row>
    <row r="72" spans="7:14" s="1" customFormat="1" x14ac:dyDescent="0.25">
      <c r="G72" s="84"/>
      <c r="H72" s="84"/>
      <c r="J72" s="84"/>
      <c r="K72" s="84"/>
      <c r="L72" s="84"/>
      <c r="M72" s="84"/>
      <c r="N72" s="84"/>
    </row>
    <row r="73" spans="7:14" s="1" customFormat="1" x14ac:dyDescent="0.25">
      <c r="G73" s="84"/>
      <c r="H73" s="84"/>
      <c r="J73" s="84"/>
      <c r="K73" s="84"/>
      <c r="L73" s="84"/>
      <c r="M73" s="84"/>
      <c r="N73" s="84"/>
    </row>
    <row r="74" spans="7:14" s="1" customFormat="1" x14ac:dyDescent="0.25">
      <c r="G74" s="84"/>
      <c r="H74" s="84"/>
      <c r="J74" s="84"/>
      <c r="K74" s="84"/>
      <c r="L74" s="84"/>
      <c r="M74" s="84"/>
      <c r="N74" s="84"/>
    </row>
    <row r="75" spans="7:14" s="1" customFormat="1" x14ac:dyDescent="0.25">
      <c r="G75" s="84"/>
      <c r="H75" s="84"/>
      <c r="J75" s="84"/>
      <c r="K75" s="84"/>
      <c r="L75" s="84"/>
      <c r="M75" s="84"/>
      <c r="N75" s="84"/>
    </row>
    <row r="76" spans="7:14" s="1" customFormat="1" x14ac:dyDescent="0.25">
      <c r="G76" s="84"/>
      <c r="H76" s="84"/>
      <c r="J76" s="84"/>
      <c r="K76" s="84"/>
      <c r="L76" s="84"/>
      <c r="M76" s="84"/>
      <c r="N76" s="84"/>
    </row>
    <row r="77" spans="7:14" s="1" customFormat="1" x14ac:dyDescent="0.25">
      <c r="G77" s="84"/>
      <c r="H77" s="84"/>
      <c r="J77" s="84"/>
      <c r="K77" s="84"/>
      <c r="L77" s="84"/>
      <c r="M77" s="84"/>
      <c r="N77" s="84"/>
    </row>
    <row r="78" spans="7:14" s="1" customFormat="1" x14ac:dyDescent="0.25">
      <c r="G78" s="84"/>
      <c r="H78" s="84"/>
      <c r="J78" s="84"/>
      <c r="K78" s="84"/>
      <c r="L78" s="84"/>
      <c r="M78" s="84"/>
      <c r="N78" s="84"/>
    </row>
    <row r="79" spans="7:14" s="1" customFormat="1" x14ac:dyDescent="0.25">
      <c r="G79" s="84"/>
      <c r="H79" s="84"/>
      <c r="J79" s="84"/>
      <c r="K79" s="84"/>
      <c r="L79" s="84"/>
      <c r="M79" s="84"/>
      <c r="N79" s="84"/>
    </row>
    <row r="80" spans="7:14" s="1" customFormat="1" x14ac:dyDescent="0.25">
      <c r="G80" s="84"/>
      <c r="H80" s="84"/>
      <c r="J80" s="84"/>
      <c r="K80" s="84"/>
      <c r="L80" s="84"/>
      <c r="M80" s="84"/>
      <c r="N80" s="84"/>
    </row>
    <row r="81" spans="7:14" s="1" customFormat="1" x14ac:dyDescent="0.25">
      <c r="G81" s="84"/>
      <c r="H81" s="84"/>
      <c r="J81" s="84"/>
      <c r="K81" s="84"/>
      <c r="L81" s="84"/>
      <c r="M81" s="84"/>
      <c r="N81" s="84"/>
    </row>
    <row r="82" spans="7:14" s="1" customFormat="1" x14ac:dyDescent="0.25">
      <c r="G82" s="84"/>
      <c r="H82" s="84"/>
      <c r="J82" s="84"/>
      <c r="K82" s="84"/>
      <c r="L82" s="84"/>
      <c r="M82" s="84"/>
      <c r="N82" s="84"/>
    </row>
    <row r="83" spans="7:14" s="1" customFormat="1" x14ac:dyDescent="0.25">
      <c r="G83" s="84"/>
      <c r="H83" s="84"/>
      <c r="J83" s="84"/>
      <c r="K83" s="84"/>
      <c r="L83" s="84"/>
      <c r="M83" s="84"/>
      <c r="N83" s="84"/>
    </row>
    <row r="84" spans="7:14" s="1" customFormat="1" x14ac:dyDescent="0.25">
      <c r="G84" s="84"/>
      <c r="H84" s="84"/>
      <c r="J84" s="84"/>
      <c r="K84" s="84"/>
      <c r="L84" s="84"/>
      <c r="M84" s="84"/>
      <c r="N84" s="84"/>
    </row>
    <row r="85" spans="7:14" s="1" customFormat="1" x14ac:dyDescent="0.25">
      <c r="G85" s="84"/>
      <c r="H85" s="84"/>
      <c r="J85" s="84"/>
      <c r="K85" s="84"/>
      <c r="L85" s="84"/>
      <c r="M85" s="84"/>
      <c r="N85" s="84"/>
    </row>
    <row r="86" spans="7:14" s="1" customFormat="1" x14ac:dyDescent="0.25">
      <c r="G86" s="84"/>
      <c r="H86" s="84"/>
      <c r="J86" s="84"/>
      <c r="K86" s="84"/>
      <c r="L86" s="84"/>
      <c r="M86" s="84"/>
      <c r="N86" s="84"/>
    </row>
    <row r="87" spans="7:14" s="1" customFormat="1" x14ac:dyDescent="0.25">
      <c r="G87" s="84"/>
      <c r="H87" s="84"/>
      <c r="J87" s="84"/>
      <c r="K87" s="84"/>
      <c r="L87" s="84"/>
      <c r="M87" s="84"/>
      <c r="N87" s="84"/>
    </row>
    <row r="88" spans="7:14" s="1" customFormat="1" x14ac:dyDescent="0.25">
      <c r="G88" s="84"/>
      <c r="H88" s="84"/>
      <c r="J88" s="84"/>
      <c r="K88" s="84"/>
      <c r="L88" s="84"/>
      <c r="M88" s="84"/>
      <c r="N88" s="84"/>
    </row>
    <row r="89" spans="7:14" s="1" customFormat="1" x14ac:dyDescent="0.25">
      <c r="G89" s="84"/>
      <c r="H89" s="84"/>
      <c r="J89" s="84"/>
      <c r="K89" s="84"/>
      <c r="L89" s="84"/>
      <c r="M89" s="84"/>
      <c r="N89" s="84"/>
    </row>
    <row r="90" spans="7:14" s="1" customFormat="1" x14ac:dyDescent="0.25">
      <c r="G90" s="84"/>
      <c r="H90" s="84"/>
      <c r="J90" s="84"/>
      <c r="K90" s="84"/>
      <c r="L90" s="84"/>
      <c r="M90" s="84"/>
      <c r="N90" s="84"/>
    </row>
    <row r="91" spans="7:14" s="1" customFormat="1" x14ac:dyDescent="0.25">
      <c r="G91" s="84"/>
      <c r="H91" s="84"/>
      <c r="J91" s="84"/>
      <c r="K91" s="84"/>
      <c r="L91" s="84"/>
      <c r="M91" s="84"/>
      <c r="N91" s="84"/>
    </row>
    <row r="92" spans="7:14" s="1" customFormat="1" x14ac:dyDescent="0.25">
      <c r="G92" s="84"/>
      <c r="H92" s="84"/>
      <c r="J92" s="84"/>
      <c r="K92" s="84"/>
      <c r="L92" s="84"/>
      <c r="M92" s="84"/>
      <c r="N92" s="84"/>
    </row>
    <row r="93" spans="7:14" s="1" customFormat="1" x14ac:dyDescent="0.25">
      <c r="G93" s="84"/>
      <c r="H93" s="84"/>
      <c r="J93" s="84"/>
      <c r="K93" s="84"/>
      <c r="L93" s="84"/>
      <c r="M93" s="84"/>
      <c r="N93" s="84"/>
    </row>
    <row r="94" spans="7:14" s="1" customFormat="1" x14ac:dyDescent="0.25">
      <c r="G94" s="84"/>
      <c r="H94" s="84"/>
      <c r="J94" s="84"/>
      <c r="K94" s="84"/>
      <c r="L94" s="84"/>
      <c r="M94" s="84"/>
      <c r="N94" s="84"/>
    </row>
    <row r="95" spans="7:14" s="1" customFormat="1" x14ac:dyDescent="0.25">
      <c r="G95" s="84"/>
      <c r="H95" s="84"/>
      <c r="J95" s="84"/>
      <c r="K95" s="84"/>
      <c r="L95" s="84"/>
      <c r="M95" s="84"/>
      <c r="N95" s="84"/>
    </row>
    <row r="96" spans="7:14" s="1" customFormat="1" x14ac:dyDescent="0.25">
      <c r="G96" s="84"/>
      <c r="H96" s="84"/>
      <c r="J96" s="84"/>
      <c r="K96" s="84"/>
      <c r="L96" s="84"/>
      <c r="M96" s="84"/>
      <c r="N96" s="84"/>
    </row>
    <row r="97" spans="7:14" s="1" customFormat="1" x14ac:dyDescent="0.25">
      <c r="G97" s="84"/>
      <c r="H97" s="84"/>
      <c r="J97" s="84"/>
      <c r="K97" s="84"/>
      <c r="L97" s="84"/>
      <c r="M97" s="84"/>
      <c r="N97" s="84"/>
    </row>
    <row r="98" spans="7:14" s="1" customFormat="1" x14ac:dyDescent="0.25">
      <c r="G98" s="84"/>
      <c r="H98" s="84"/>
      <c r="J98" s="84"/>
      <c r="K98" s="84"/>
      <c r="L98" s="84"/>
      <c r="M98" s="84"/>
      <c r="N98" s="84"/>
    </row>
    <row r="99" spans="7:14" s="1" customFormat="1" x14ac:dyDescent="0.25">
      <c r="G99" s="84"/>
      <c r="H99" s="84"/>
      <c r="J99" s="84"/>
      <c r="K99" s="84"/>
      <c r="L99" s="84"/>
      <c r="M99" s="84"/>
      <c r="N99" s="84"/>
    </row>
    <row r="100" spans="7:14" s="1" customFormat="1" x14ac:dyDescent="0.25">
      <c r="G100" s="84"/>
      <c r="H100" s="84"/>
      <c r="J100" s="84"/>
      <c r="K100" s="84"/>
      <c r="L100" s="84"/>
      <c r="M100" s="84"/>
      <c r="N100" s="84"/>
    </row>
    <row r="101" spans="7:14" s="1" customFormat="1" x14ac:dyDescent="0.25">
      <c r="G101" s="84"/>
      <c r="H101" s="84"/>
      <c r="J101" s="84"/>
      <c r="K101" s="84"/>
      <c r="L101" s="84"/>
      <c r="M101" s="84"/>
      <c r="N101" s="84"/>
    </row>
    <row r="102" spans="7:14" s="1" customFormat="1" x14ac:dyDescent="0.25">
      <c r="G102" s="84"/>
      <c r="H102" s="84"/>
      <c r="J102" s="84"/>
      <c r="K102" s="84"/>
      <c r="L102" s="84"/>
      <c r="M102" s="84"/>
      <c r="N102" s="84"/>
    </row>
    <row r="103" spans="7:14" s="1" customFormat="1" x14ac:dyDescent="0.25">
      <c r="G103" s="84"/>
      <c r="H103" s="84"/>
      <c r="J103" s="84"/>
      <c r="K103" s="84"/>
      <c r="L103" s="84"/>
      <c r="M103" s="84"/>
      <c r="N103" s="84"/>
    </row>
    <row r="104" spans="7:14" s="1" customFormat="1" x14ac:dyDescent="0.25">
      <c r="G104" s="84"/>
      <c r="H104" s="84"/>
      <c r="J104" s="84"/>
      <c r="K104" s="84"/>
      <c r="L104" s="84"/>
      <c r="M104" s="84"/>
      <c r="N104" s="84"/>
    </row>
    <row r="105" spans="7:14" s="1" customFormat="1" x14ac:dyDescent="0.25">
      <c r="G105" s="84"/>
      <c r="H105" s="84"/>
      <c r="J105" s="84"/>
      <c r="K105" s="84"/>
      <c r="L105" s="84"/>
      <c r="M105" s="84"/>
      <c r="N105" s="84"/>
    </row>
    <row r="106" spans="7:14" s="1" customFormat="1" x14ac:dyDescent="0.25">
      <c r="G106" s="84"/>
      <c r="H106" s="84"/>
      <c r="J106" s="84"/>
      <c r="K106" s="84"/>
      <c r="L106" s="84"/>
      <c r="M106" s="84"/>
      <c r="N106" s="84"/>
    </row>
    <row r="107" spans="7:14" s="1" customFormat="1" x14ac:dyDescent="0.25">
      <c r="G107" s="84"/>
      <c r="H107" s="84"/>
      <c r="J107" s="84"/>
      <c r="K107" s="84"/>
      <c r="L107" s="84"/>
      <c r="M107" s="84"/>
      <c r="N107" s="84"/>
    </row>
    <row r="108" spans="7:14" s="1" customFormat="1" x14ac:dyDescent="0.25">
      <c r="G108" s="84"/>
      <c r="H108" s="84"/>
      <c r="J108" s="84"/>
      <c r="K108" s="84"/>
      <c r="L108" s="84"/>
      <c r="M108" s="84"/>
      <c r="N108" s="84"/>
    </row>
    <row r="109" spans="7:14" s="1" customFormat="1" x14ac:dyDescent="0.25">
      <c r="G109" s="84"/>
      <c r="H109" s="84"/>
      <c r="J109" s="84"/>
      <c r="K109" s="84"/>
      <c r="L109" s="84"/>
      <c r="M109" s="84"/>
      <c r="N109" s="84"/>
    </row>
    <row r="110" spans="7:14" s="1" customFormat="1" x14ac:dyDescent="0.25">
      <c r="G110" s="84"/>
      <c r="H110" s="84"/>
      <c r="J110" s="84"/>
      <c r="K110" s="84"/>
      <c r="L110" s="84"/>
      <c r="M110" s="84"/>
      <c r="N110" s="84"/>
    </row>
    <row r="111" spans="7:14" s="1" customFormat="1" x14ac:dyDescent="0.25">
      <c r="G111" s="84"/>
      <c r="H111" s="84"/>
      <c r="J111" s="84"/>
      <c r="K111" s="84"/>
      <c r="L111" s="84"/>
      <c r="M111" s="84"/>
      <c r="N111" s="84"/>
    </row>
    <row r="112" spans="7:14" s="1" customFormat="1" x14ac:dyDescent="0.25">
      <c r="G112" s="84"/>
      <c r="H112" s="84"/>
      <c r="J112" s="84"/>
      <c r="K112" s="84"/>
      <c r="L112" s="84"/>
      <c r="M112" s="84"/>
      <c r="N112" s="84"/>
    </row>
    <row r="113" spans="7:14" s="1" customFormat="1" x14ac:dyDescent="0.25">
      <c r="G113" s="84"/>
      <c r="H113" s="84"/>
      <c r="J113" s="84"/>
      <c r="K113" s="84"/>
      <c r="L113" s="84"/>
      <c r="M113" s="84"/>
      <c r="N113" s="84"/>
    </row>
    <row r="114" spans="7:14" s="1" customFormat="1" x14ac:dyDescent="0.25">
      <c r="G114" s="84"/>
      <c r="H114" s="84"/>
      <c r="J114" s="84"/>
      <c r="K114" s="84"/>
      <c r="L114" s="84"/>
      <c r="M114" s="84"/>
      <c r="N114" s="84"/>
    </row>
    <row r="115" spans="7:14" s="1" customFormat="1" x14ac:dyDescent="0.25">
      <c r="G115" s="84"/>
      <c r="H115" s="84"/>
      <c r="J115" s="84"/>
      <c r="K115" s="84"/>
      <c r="L115" s="84"/>
      <c r="M115" s="84"/>
      <c r="N115" s="84"/>
    </row>
    <row r="116" spans="7:14" s="1" customFormat="1" x14ac:dyDescent="0.25">
      <c r="G116" s="84"/>
      <c r="H116" s="84"/>
      <c r="J116" s="84"/>
      <c r="K116" s="84"/>
      <c r="L116" s="84"/>
      <c r="M116" s="84"/>
      <c r="N116" s="84"/>
    </row>
    <row r="117" spans="7:14" s="1" customFormat="1" x14ac:dyDescent="0.25">
      <c r="G117" s="84"/>
      <c r="H117" s="84"/>
      <c r="J117" s="84"/>
      <c r="K117" s="84"/>
      <c r="L117" s="84"/>
      <c r="M117" s="84"/>
      <c r="N117" s="84"/>
    </row>
    <row r="118" spans="7:14" s="1" customFormat="1" x14ac:dyDescent="0.25">
      <c r="G118" s="84"/>
      <c r="H118" s="84"/>
      <c r="J118" s="84"/>
      <c r="K118" s="84"/>
      <c r="L118" s="84"/>
      <c r="M118" s="84"/>
      <c r="N118" s="84"/>
    </row>
    <row r="119" spans="7:14" s="1" customFormat="1" x14ac:dyDescent="0.25">
      <c r="G119" s="84"/>
      <c r="H119" s="84"/>
      <c r="J119" s="84"/>
      <c r="K119" s="84"/>
      <c r="L119" s="84"/>
      <c r="M119" s="84"/>
      <c r="N119" s="84"/>
    </row>
    <row r="120" spans="7:14" s="1" customFormat="1" x14ac:dyDescent="0.25">
      <c r="G120" s="84"/>
      <c r="H120" s="84"/>
      <c r="J120" s="84"/>
      <c r="K120" s="84"/>
      <c r="L120" s="84"/>
      <c r="M120" s="84"/>
      <c r="N120" s="84"/>
    </row>
    <row r="121" spans="7:14" s="1" customFormat="1" x14ac:dyDescent="0.25">
      <c r="G121" s="84"/>
      <c r="H121" s="84"/>
      <c r="J121" s="84"/>
      <c r="K121" s="84"/>
      <c r="L121" s="84"/>
      <c r="M121" s="84"/>
      <c r="N121" s="84"/>
    </row>
    <row r="122" spans="7:14" s="1" customFormat="1" x14ac:dyDescent="0.25">
      <c r="G122" s="84"/>
      <c r="H122" s="84"/>
      <c r="J122" s="84"/>
      <c r="K122" s="84"/>
      <c r="L122" s="84"/>
      <c r="M122" s="84"/>
      <c r="N122" s="84"/>
    </row>
    <row r="123" spans="7:14" s="1" customFormat="1" x14ac:dyDescent="0.25">
      <c r="G123" s="84"/>
      <c r="H123" s="84"/>
      <c r="J123" s="84"/>
      <c r="K123" s="84"/>
      <c r="L123" s="84"/>
      <c r="M123" s="84"/>
      <c r="N123" s="84"/>
    </row>
    <row r="124" spans="7:14" s="1" customFormat="1" x14ac:dyDescent="0.25">
      <c r="G124" s="84"/>
      <c r="H124" s="84"/>
      <c r="J124" s="84"/>
      <c r="K124" s="84"/>
      <c r="L124" s="84"/>
      <c r="M124" s="84"/>
      <c r="N124" s="84"/>
    </row>
    <row r="125" spans="7:14" s="1" customFormat="1" x14ac:dyDescent="0.25">
      <c r="G125" s="84"/>
      <c r="H125" s="84"/>
      <c r="J125" s="84"/>
      <c r="K125" s="84"/>
      <c r="L125" s="84"/>
      <c r="M125" s="84"/>
      <c r="N125" s="84"/>
    </row>
    <row r="126" spans="7:14" s="1" customFormat="1" x14ac:dyDescent="0.25">
      <c r="G126" s="84"/>
      <c r="H126" s="84"/>
      <c r="J126" s="84"/>
      <c r="K126" s="84"/>
      <c r="L126" s="84"/>
      <c r="M126" s="84"/>
      <c r="N126" s="84"/>
    </row>
  </sheetData>
  <mergeCells count="1">
    <mergeCell ref="J4:M4"/>
  </mergeCells>
  <conditionalFormatting sqref="E20">
    <cfRule type="expression" dxfId="609" priority="2">
      <formula>IF(RIGHT(INT(E20),1)*1=9,TRUE,FALSE)</formula>
    </cfRule>
  </conditionalFormatting>
  <conditionalFormatting sqref="E31:E40">
    <cfRule type="expression" dxfId="608" priority="1">
      <formula>IF(RIGHT(INT(E31),1)*1=9,TRUE,FALSE)</formula>
    </cfRule>
  </conditionalFormatting>
  <conditionalFormatting sqref="G2:S2">
    <cfRule type="cellIs" dxfId="607" priority="79" operator="lessThan">
      <formula>-0.3</formula>
    </cfRule>
    <cfRule type="cellIs" dxfId="606" priority="80" operator="lessThan">
      <formula>0</formula>
    </cfRule>
  </conditionalFormatting>
  <conditionalFormatting sqref="H1 H3:H5">
    <cfRule type="cellIs" dxfId="605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604" priority="63" operator="equal">
      <formula>1</formula>
    </cfRule>
    <cfRule type="cellIs" dxfId="603" priority="67" operator="between">
      <formula>0.41</formula>
      <formula>0.99</formula>
    </cfRule>
    <cfRule type="cellIs" dxfId="602" priority="68" operator="between">
      <formula>0.21</formula>
      <formula>0.4</formula>
    </cfRule>
    <cfRule type="cellIs" dxfId="601" priority="69" operator="lessThan">
      <formula>0.2</formula>
    </cfRule>
  </conditionalFormatting>
  <conditionalFormatting sqref="I6:U58">
    <cfRule type="cellIs" dxfId="600" priority="52" operator="equal">
      <formula>1</formula>
    </cfRule>
    <cfRule type="cellIs" dxfId="599" priority="53" operator="greaterThanOrEqual">
      <formula>0</formula>
    </cfRule>
    <cfRule type="cellIs" dxfId="598" priority="54" operator="lessThan">
      <formula>-0.3</formula>
    </cfRule>
    <cfRule type="cellIs" dxfId="597" priority="55" operator="lessThan">
      <formula>0</formula>
    </cfRule>
    <cfRule type="beginsWith" priority="56" operator="beginsWith" text="#">
      <formula>LEFT(I6,LEN("#"))="#"</formula>
    </cfRule>
    <cfRule type="cellIs" dxfId="596" priority="57" operator="equal">
      <formula>1</formula>
    </cfRule>
  </conditionalFormatting>
  <conditionalFormatting sqref="V20:AB20">
    <cfRule type="cellIs" dxfId="595" priority="20" operator="equal">
      <formula>1</formula>
    </cfRule>
    <cfRule type="cellIs" dxfId="594" priority="24" operator="greaterThanOrEqual">
      <formula>0</formula>
    </cfRule>
    <cfRule type="cellIs" dxfId="593" priority="25" operator="lessThan">
      <formula>-0.3</formula>
    </cfRule>
    <cfRule type="cellIs" dxfId="592" priority="26" operator="lessThan">
      <formula>0</formula>
    </cfRule>
    <cfRule type="beginsWith" priority="27" operator="beginsWith" text="#">
      <formula>LEFT(V20,LEN("#"))="#"</formula>
    </cfRule>
    <cfRule type="cellIs" dxfId="591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90" priority="6" operator="lessThan">
      <formula>-0.3</formula>
    </cfRule>
    <cfRule type="cellIs" dxfId="589" priority="7" operator="greaterThan">
      <formula>0</formula>
    </cfRule>
    <cfRule type="cellIs" dxfId="588" priority="8" operator="equal">
      <formula>1</formula>
    </cfRule>
  </conditionalFormatting>
  <conditionalFormatting sqref="AG20:AI20">
    <cfRule type="cellIs" dxfId="587" priority="4" operator="lessThan">
      <formula>0</formula>
    </cfRule>
  </conditionalFormatting>
  <conditionalFormatting sqref="AH20:AI20">
    <cfRule type="cellIs" dxfId="586" priority="16" operator="greaterThan">
      <formula>0.7</formula>
    </cfRule>
    <cfRule type="cellIs" dxfId="585" priority="19" operator="equal">
      <formula>1</formula>
    </cfRule>
    <cfRule type="cellIs" dxfId="584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83" priority="9" operator="equal">
      <formula>1</formula>
    </cfRule>
    <cfRule type="cellIs" dxfId="582" priority="10" operator="greaterThanOrEqual">
      <formula>0</formula>
    </cfRule>
    <cfRule type="cellIs" dxfId="581" priority="11" operator="lessThan">
      <formula>0</formula>
    </cfRule>
    <cfRule type="beginsWith" priority="12" operator="beginsWith" text="#">
      <formula>LEFT(AK20,LEN("#"))="#"</formula>
    </cfRule>
    <cfRule type="cellIs" dxfId="580" priority="13" operator="equal">
      <formula>1</formula>
    </cfRule>
    <cfRule type="cellIs" dxfId="579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RowHeight="15" x14ac:dyDescent="0.25"/>
  <cols>
    <col min="1" max="1" width="19.42578125" bestFit="1" customWidth="1"/>
    <col min="2" max="2" width="11.28515625" style="16"/>
    <col min="3" max="3" width="45.5703125" bestFit="1" customWidth="1"/>
    <col min="4" max="8" width="9.42578125" hidden="1" customWidth="1"/>
    <col min="9" max="9" width="9.42578125" style="92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61" hidden="1" customWidth="1"/>
    <col min="22" max="22" width="7.85546875" hidden="1" customWidth="1"/>
    <col min="23" max="23" width="9.42578125" style="16" hidden="1" customWidth="1"/>
    <col min="24" max="24" width="7.85546875" hidden="1" customWidth="1"/>
    <col min="25" max="25" width="9.42578125" style="16" bestFit="1" customWidth="1"/>
    <col min="26" max="26" width="7.85546875" bestFit="1" customWidth="1"/>
    <col min="27" max="27" width="9.42578125" style="16" bestFit="1" customWidth="1"/>
    <col min="28" max="28" width="7.85546875" bestFit="1" customWidth="1"/>
    <col min="29" max="29" width="9.42578125" style="16" bestFit="1" customWidth="1"/>
    <col min="30" max="30" width="7.85546875" bestFit="1" customWidth="1"/>
    <col min="31" max="31" width="9.42578125" style="16" bestFit="1" customWidth="1"/>
    <col min="32" max="32" width="7.85546875" bestFit="1" customWidth="1"/>
    <col min="33" max="33" width="9.42578125" style="16" bestFit="1" customWidth="1"/>
    <col min="34" max="34" width="4.140625" style="16" customWidth="1"/>
    <col min="36" max="36" width="18.42578125" bestFit="1" customWidth="1"/>
  </cols>
  <sheetData>
    <row r="1" spans="1:36" ht="19.5" x14ac:dyDescent="0.3">
      <c r="B1" s="15"/>
      <c r="C1" s="424" t="s">
        <v>424</v>
      </c>
    </row>
    <row r="2" spans="1:36" x14ac:dyDescent="0.25">
      <c r="B2" s="15"/>
      <c r="D2" s="1125">
        <v>45688</v>
      </c>
      <c r="E2" s="1125">
        <v>45694</v>
      </c>
      <c r="F2" s="1125">
        <v>45701</v>
      </c>
      <c r="G2" s="1125">
        <v>45708</v>
      </c>
      <c r="H2" s="1125">
        <v>45716</v>
      </c>
      <c r="I2" s="1125">
        <v>45722</v>
      </c>
      <c r="J2" s="1125">
        <v>45744</v>
      </c>
      <c r="K2" s="1125">
        <v>45775</v>
      </c>
      <c r="L2" s="1125" t="s">
        <v>130</v>
      </c>
      <c r="M2" s="630">
        <v>45782</v>
      </c>
      <c r="N2" s="1125" t="s">
        <v>130</v>
      </c>
      <c r="O2" s="630">
        <v>45792</v>
      </c>
      <c r="P2" s="1125" t="s">
        <v>130</v>
      </c>
      <c r="Q2" s="630">
        <v>45803</v>
      </c>
      <c r="R2" s="1125" t="s">
        <v>130</v>
      </c>
      <c r="S2" s="630">
        <v>45803</v>
      </c>
      <c r="T2" s="1125" t="s">
        <v>130</v>
      </c>
      <c r="U2" s="1288" t="s">
        <v>375</v>
      </c>
      <c r="V2" s="1125" t="s">
        <v>130</v>
      </c>
      <c r="W2" s="1125">
        <v>45848</v>
      </c>
      <c r="X2" s="1125" t="s">
        <v>130</v>
      </c>
      <c r="Y2" s="1125">
        <v>45883</v>
      </c>
      <c r="Z2" s="1125" t="s">
        <v>130</v>
      </c>
      <c r="AA2" s="1125">
        <v>45893</v>
      </c>
      <c r="AB2" s="1125" t="s">
        <v>130</v>
      </c>
      <c r="AC2" s="1125">
        <v>45901</v>
      </c>
      <c r="AD2" s="1125" t="s">
        <v>130</v>
      </c>
      <c r="AE2" s="1125">
        <v>45908</v>
      </c>
      <c r="AF2" s="1125" t="s">
        <v>130</v>
      </c>
      <c r="AG2" s="1125">
        <v>45919</v>
      </c>
      <c r="AH2" s="1125"/>
      <c r="AI2" s="1125" t="s">
        <v>530</v>
      </c>
      <c r="AJ2" t="s">
        <v>529</v>
      </c>
    </row>
    <row r="3" spans="1:36" hidden="1" x14ac:dyDescent="0.25">
      <c r="A3" s="255" t="s">
        <v>2</v>
      </c>
      <c r="B3" s="256">
        <v>88</v>
      </c>
      <c r="C3" s="2" t="s">
        <v>4</v>
      </c>
      <c r="D3" s="92" t="e">
        <v>#N/A</v>
      </c>
      <c r="E3" s="92" t="e">
        <v>#N/A</v>
      </c>
      <c r="F3" s="92" t="e">
        <v>#N/A</v>
      </c>
      <c r="G3" s="92" t="e">
        <v>#N/A</v>
      </c>
      <c r="H3" s="92" t="e">
        <v>#N/A</v>
      </c>
      <c r="I3" s="92" t="e">
        <v>#N/A</v>
      </c>
      <c r="J3" s="92" t="e">
        <v>#N/A</v>
      </c>
      <c r="K3" s="92" t="e">
        <v>#N/A</v>
      </c>
      <c r="L3" s="1198" t="e">
        <f>(AG3-K3)/K3</f>
        <v>#N/A</v>
      </c>
      <c r="M3" s="92" t="e">
        <v>#N/A</v>
      </c>
      <c r="N3" s="1198" t="e">
        <f>(AJ3-M3)/M3</f>
        <v>#N/A</v>
      </c>
      <c r="O3" s="92"/>
      <c r="P3" s="1198" t="e">
        <f>(AL3-O3)/O3</f>
        <v>#DIV/0!</v>
      </c>
      <c r="Q3" s="92"/>
      <c r="R3" s="1198" t="e">
        <f>(AN3-Q3)/Q3</f>
        <v>#DIV/0!</v>
      </c>
      <c r="S3" s="92"/>
      <c r="T3" s="1198" t="e">
        <f>(AP3-S3)/S3</f>
        <v>#DIV/0!</v>
      </c>
      <c r="U3" s="1294"/>
      <c r="V3" s="1198" t="e">
        <f>(AR3-U3)/U3</f>
        <v>#DIV/0!</v>
      </c>
      <c r="W3" s="1287"/>
      <c r="X3" s="1198" t="e">
        <f>(AT3-W3)/W3</f>
        <v>#DIV/0!</v>
      </c>
      <c r="Y3" s="1287"/>
      <c r="Z3" s="1198" t="e">
        <f>(AV3-Y3)/Y3</f>
        <v>#DIV/0!</v>
      </c>
      <c r="AA3" s="1287"/>
      <c r="AB3" s="1198" t="e">
        <f>(AX3-AA3)/AA3</f>
        <v>#DIV/0!</v>
      </c>
      <c r="AC3" s="1287"/>
      <c r="AD3" s="1198" t="e">
        <f>(AZ3-AC3)/AC3</f>
        <v>#DIV/0!</v>
      </c>
      <c r="AE3" s="1287"/>
      <c r="AF3" s="1198" t="e">
        <f>(BB3-AE3)/AE3</f>
        <v>#DIV/0!</v>
      </c>
      <c r="AG3" s="1287"/>
      <c r="AH3" s="1287"/>
    </row>
    <row r="4" spans="1:36" hidden="1" x14ac:dyDescent="0.25">
      <c r="A4" s="255" t="s">
        <v>2</v>
      </c>
      <c r="B4" s="256">
        <v>1017</v>
      </c>
      <c r="C4" s="2" t="s">
        <v>273</v>
      </c>
      <c r="D4" s="92" t="e">
        <v>#N/A</v>
      </c>
      <c r="E4" s="92" t="e">
        <v>#N/A</v>
      </c>
      <c r="F4" s="92" t="e">
        <v>#N/A</v>
      </c>
      <c r="G4" s="92" t="e">
        <v>#N/A</v>
      </c>
      <c r="H4" s="92" t="e">
        <v>#N/A</v>
      </c>
      <c r="I4" s="92" t="e">
        <v>#N/A</v>
      </c>
      <c r="J4" s="92" t="e">
        <v>#N/A</v>
      </c>
      <c r="K4" s="92" t="e">
        <v>#N/A</v>
      </c>
      <c r="L4" s="1198" t="e">
        <f>(AG4-K4)/K4</f>
        <v>#N/A</v>
      </c>
      <c r="M4" s="92" t="e">
        <v>#N/A</v>
      </c>
      <c r="N4" s="1198" t="e">
        <f>(AJ4-M4)/M4</f>
        <v>#N/A</v>
      </c>
      <c r="O4" s="92"/>
      <c r="P4" s="1198" t="e">
        <f>(AL4-O4)/O4</f>
        <v>#DIV/0!</v>
      </c>
      <c r="Q4" s="92"/>
      <c r="R4" s="1198" t="e">
        <f>(AN4-Q4)/Q4</f>
        <v>#DIV/0!</v>
      </c>
      <c r="S4" s="92"/>
      <c r="T4" s="1198" t="e">
        <f>(AP4-S4)/S4</f>
        <v>#DIV/0!</v>
      </c>
      <c r="U4" s="1294"/>
      <c r="V4" s="1198" t="e">
        <f>(AR4-U4)/U4</f>
        <v>#DIV/0!</v>
      </c>
      <c r="W4" s="1287"/>
      <c r="X4" s="1198" t="e">
        <f>(AT4-W4)/W4</f>
        <v>#DIV/0!</v>
      </c>
      <c r="Y4" s="1287"/>
      <c r="Z4" s="1198" t="e">
        <f>(AV4-Y4)/Y4</f>
        <v>#DIV/0!</v>
      </c>
      <c r="AA4" s="1287"/>
      <c r="AB4" s="1198" t="e">
        <f>(AX4-AA4)/AA4</f>
        <v>#DIV/0!</v>
      </c>
      <c r="AC4" s="1287"/>
      <c r="AD4" s="1198" t="e">
        <f>(AZ4-AC4)/AC4</f>
        <v>#DIV/0!</v>
      </c>
      <c r="AE4" s="1287"/>
      <c r="AF4" s="1198" t="e">
        <f>(BB4-AE4)/AE4</f>
        <v>#DIV/0!</v>
      </c>
      <c r="AG4" s="1287"/>
      <c r="AH4" s="1287"/>
    </row>
    <row r="5" spans="1:36" hidden="1" x14ac:dyDescent="0.25">
      <c r="A5" s="255" t="s">
        <v>2</v>
      </c>
      <c r="B5" s="256">
        <v>89</v>
      </c>
      <c r="C5" s="2" t="s">
        <v>6</v>
      </c>
      <c r="D5" s="92" t="e">
        <v>#N/A</v>
      </c>
      <c r="E5" s="92" t="e">
        <v>#N/A</v>
      </c>
      <c r="F5" s="92" t="e">
        <v>#N/A</v>
      </c>
      <c r="G5" s="92" t="e">
        <v>#N/A</v>
      </c>
      <c r="H5" s="92" t="e">
        <v>#N/A</v>
      </c>
      <c r="I5" s="92" t="e">
        <v>#N/A</v>
      </c>
      <c r="J5" s="92" t="e">
        <v>#N/A</v>
      </c>
      <c r="K5" s="92" t="e">
        <v>#N/A</v>
      </c>
      <c r="L5" s="1198" t="e">
        <f>(AG5-K5)/K5</f>
        <v>#N/A</v>
      </c>
      <c r="M5" s="92" t="e">
        <v>#N/A</v>
      </c>
      <c r="N5" s="1198" t="e">
        <f>(AJ5-M5)/M5</f>
        <v>#N/A</v>
      </c>
      <c r="O5" s="92"/>
      <c r="P5" s="1198" t="e">
        <f>(AL5-O5)/O5</f>
        <v>#DIV/0!</v>
      </c>
      <c r="Q5" s="92"/>
      <c r="R5" s="1198" t="e">
        <f>(AN5-Q5)/Q5</f>
        <v>#DIV/0!</v>
      </c>
      <c r="S5" s="92"/>
      <c r="T5" s="1198" t="e">
        <f>(AP5-S5)/S5</f>
        <v>#DIV/0!</v>
      </c>
      <c r="U5" s="1294"/>
      <c r="V5" s="1198" t="e">
        <f>(AR5-U5)/U5</f>
        <v>#DIV/0!</v>
      </c>
      <c r="W5" s="1287"/>
      <c r="X5" s="1198" t="e">
        <f>(AT5-W5)/W5</f>
        <v>#DIV/0!</v>
      </c>
      <c r="Y5" s="1287"/>
      <c r="Z5" s="1198" t="e">
        <f>(AV5-Y5)/Y5</f>
        <v>#DIV/0!</v>
      </c>
      <c r="AA5" s="1287"/>
      <c r="AB5" s="1198" t="e">
        <f>(AX5-AA5)/AA5</f>
        <v>#DIV/0!</v>
      </c>
      <c r="AC5" s="1287"/>
      <c r="AD5" s="1198" t="e">
        <f>(AZ5-AC5)/AC5</f>
        <v>#DIV/0!</v>
      </c>
      <c r="AE5" s="1287"/>
      <c r="AF5" s="1198" t="e">
        <f>(BB5-AE5)/AE5</f>
        <v>#DIV/0!</v>
      </c>
      <c r="AG5" s="1287"/>
      <c r="AH5" s="1287"/>
    </row>
    <row r="6" spans="1:36" hidden="1" x14ac:dyDescent="0.25">
      <c r="A6" s="255" t="s">
        <v>2</v>
      </c>
      <c r="B6" s="256">
        <v>90</v>
      </c>
      <c r="C6" s="35" t="s">
        <v>8</v>
      </c>
      <c r="D6" s="92" t="e">
        <v>#N/A</v>
      </c>
      <c r="E6" s="92" t="e">
        <v>#N/A</v>
      </c>
      <c r="F6" s="92" t="e">
        <v>#N/A</v>
      </c>
      <c r="G6" s="92" t="e">
        <v>#N/A</v>
      </c>
      <c r="H6" s="92" t="e">
        <v>#N/A</v>
      </c>
      <c r="I6" s="92" t="e">
        <v>#N/A</v>
      </c>
      <c r="J6" s="92" t="e">
        <v>#N/A</v>
      </c>
      <c r="K6" s="92" t="e">
        <v>#N/A</v>
      </c>
      <c r="L6" s="1198" t="e">
        <f>(AG6-K6)/K6</f>
        <v>#N/A</v>
      </c>
      <c r="M6" s="92" t="e">
        <v>#N/A</v>
      </c>
      <c r="N6" s="1198" t="e">
        <f>(AJ6-M6)/M6</f>
        <v>#N/A</v>
      </c>
      <c r="O6" s="92"/>
      <c r="P6" s="1198" t="e">
        <f>(AL6-O6)/O6</f>
        <v>#DIV/0!</v>
      </c>
      <c r="Q6" s="92"/>
      <c r="R6" s="1198" t="e">
        <f>(AN6-Q6)/Q6</f>
        <v>#DIV/0!</v>
      </c>
      <c r="S6" s="92"/>
      <c r="T6" s="1198" t="e">
        <f>(AP6-S6)/S6</f>
        <v>#DIV/0!</v>
      </c>
      <c r="U6" s="1294"/>
      <c r="V6" s="1198" t="e">
        <f>(AR6-U6)/U6</f>
        <v>#DIV/0!</v>
      </c>
      <c r="W6" s="1287"/>
      <c r="X6" s="1198" t="e">
        <f>(AT6-W6)/W6</f>
        <v>#DIV/0!</v>
      </c>
      <c r="Y6" s="1287"/>
      <c r="Z6" s="1198" t="e">
        <f>(AV6-Y6)/Y6</f>
        <v>#DIV/0!</v>
      </c>
      <c r="AA6" s="1287"/>
      <c r="AB6" s="1198" t="e">
        <f>(AX6-AA6)/AA6</f>
        <v>#DIV/0!</v>
      </c>
      <c r="AC6" s="1287"/>
      <c r="AD6" s="1198" t="e">
        <f>(AZ6-AC6)/AC6</f>
        <v>#DIV/0!</v>
      </c>
      <c r="AE6" s="1287"/>
      <c r="AF6" s="1198" t="e">
        <f>(BB6-AE6)/AE6</f>
        <v>#DIV/0!</v>
      </c>
      <c r="AG6" s="1287"/>
      <c r="AH6" s="1287"/>
    </row>
    <row r="7" spans="1:36" hidden="1" x14ac:dyDescent="0.25">
      <c r="A7" s="255" t="s">
        <v>2</v>
      </c>
      <c r="B7" s="256">
        <v>91</v>
      </c>
      <c r="C7" s="2" t="s">
        <v>10</v>
      </c>
      <c r="D7" s="92" t="e">
        <v>#N/A</v>
      </c>
      <c r="E7" s="92" t="e">
        <v>#N/A</v>
      </c>
      <c r="F7" s="92" t="e">
        <v>#N/A</v>
      </c>
      <c r="G7" s="92" t="e">
        <v>#N/A</v>
      </c>
      <c r="H7" s="92" t="e">
        <v>#N/A</v>
      </c>
      <c r="I7" s="92" t="e">
        <v>#N/A</v>
      </c>
      <c r="J7" s="92" t="e">
        <v>#N/A</v>
      </c>
      <c r="K7" s="92" t="e">
        <v>#N/A</v>
      </c>
      <c r="L7" s="1198" t="e">
        <f>(AG7-K7)/K7</f>
        <v>#N/A</v>
      </c>
      <c r="M7" s="92" t="e">
        <v>#N/A</v>
      </c>
      <c r="N7" s="1198" t="e">
        <f>(AJ7-M7)/M7</f>
        <v>#N/A</v>
      </c>
      <c r="O7" s="92"/>
      <c r="P7" s="1198" t="e">
        <f>(AL7-O7)/O7</f>
        <v>#DIV/0!</v>
      </c>
      <c r="Q7" s="92"/>
      <c r="R7" s="1198" t="e">
        <f>(AN7-Q7)/Q7</f>
        <v>#DIV/0!</v>
      </c>
      <c r="S7" s="92"/>
      <c r="T7" s="1198" t="e">
        <f>(AP7-S7)/S7</f>
        <v>#DIV/0!</v>
      </c>
      <c r="U7" s="1294"/>
      <c r="V7" s="1198" t="e">
        <f>(AR7-U7)/U7</f>
        <v>#DIV/0!</v>
      </c>
      <c r="W7" s="1287"/>
      <c r="X7" s="1198" t="e">
        <f>(AT7-W7)/W7</f>
        <v>#DIV/0!</v>
      </c>
      <c r="Y7" s="1287"/>
      <c r="Z7" s="1198" t="e">
        <f>(AV7-Y7)/Y7</f>
        <v>#DIV/0!</v>
      </c>
      <c r="AA7" s="1287"/>
      <c r="AB7" s="1198" t="e">
        <f>(AX7-AA7)/AA7</f>
        <v>#DIV/0!</v>
      </c>
      <c r="AC7" s="1287"/>
      <c r="AD7" s="1198" t="e">
        <f>(AZ7-AC7)/AC7</f>
        <v>#DIV/0!</v>
      </c>
      <c r="AE7" s="1287"/>
      <c r="AF7" s="1198" t="e">
        <f>(BB7-AE7)/AE7</f>
        <v>#DIV/0!</v>
      </c>
      <c r="AG7" s="1287"/>
      <c r="AH7" s="1287"/>
    </row>
    <row r="8" spans="1:36" x14ac:dyDescent="0.25">
      <c r="A8" s="255" t="s">
        <v>12</v>
      </c>
      <c r="B8" s="257">
        <v>154</v>
      </c>
      <c r="C8" s="35" t="s">
        <v>14</v>
      </c>
      <c r="D8" s="92">
        <v>11500</v>
      </c>
      <c r="E8" s="92">
        <v>11650</v>
      </c>
      <c r="F8" s="92">
        <v>11650</v>
      </c>
      <c r="G8" s="92">
        <v>11650</v>
      </c>
      <c r="H8" s="92">
        <v>11800</v>
      </c>
      <c r="I8" s="92">
        <v>11800</v>
      </c>
      <c r="J8" s="92">
        <v>12000</v>
      </c>
      <c r="K8" s="161">
        <v>12000</v>
      </c>
      <c r="L8" s="1198">
        <f>(M8-K8)/K8</f>
        <v>0</v>
      </c>
      <c r="M8" s="161">
        <v>12000</v>
      </c>
      <c r="N8" s="1198">
        <f>(O8-M8)/M8</f>
        <v>-0.125</v>
      </c>
      <c r="O8" s="161">
        <v>10500</v>
      </c>
      <c r="P8" s="1198">
        <f>(Q8-O8)/O8</f>
        <v>-2.8571428571428571E-2</v>
      </c>
      <c r="Q8" s="161">
        <v>10200</v>
      </c>
      <c r="R8" s="1198">
        <f t="shared" ref="R8:AF39" si="0">(S8-Q8)/Q8</f>
        <v>0</v>
      </c>
      <c r="S8" s="161">
        <v>10200</v>
      </c>
      <c r="T8" s="1198">
        <f>(U8-S8)/S8</f>
        <v>-1.9607843137254902E-2</v>
      </c>
      <c r="U8" s="1294">
        <v>10000</v>
      </c>
      <c r="V8" s="1198">
        <f>(W8-U8)/U8</f>
        <v>-0.05</v>
      </c>
      <c r="W8" s="1288">
        <v>9500</v>
      </c>
      <c r="X8" s="1198">
        <f>(Y8-W8)/W8</f>
        <v>-2.1052631578947368E-2</v>
      </c>
      <c r="Y8" s="1288">
        <v>9300</v>
      </c>
      <c r="Z8" s="1198">
        <f>(AA8-Y8)/Y8</f>
        <v>2.1505376344086023E-2</v>
      </c>
      <c r="AA8" s="1288">
        <v>9500</v>
      </c>
      <c r="AB8" s="1198">
        <f>(AC8-AA8)/AA8</f>
        <v>3.6842105263157891E-2</v>
      </c>
      <c r="AC8" s="1288">
        <v>9850</v>
      </c>
      <c r="AD8" s="1198">
        <f>(AE8-AC8)/AC8</f>
        <v>0</v>
      </c>
      <c r="AE8" s="1288">
        <v>9850</v>
      </c>
      <c r="AF8" s="1198">
        <f>(AG8-AE8)/AE8</f>
        <v>-1.5228426395939087E-2</v>
      </c>
      <c r="AG8" s="1288">
        <v>9700</v>
      </c>
      <c r="AH8" s="1289"/>
      <c r="AI8" s="93">
        <f>AG8-AJ8</f>
        <v>2757</v>
      </c>
      <c r="AJ8" s="92">
        <f>'L41.old'!AV8</f>
        <v>6943</v>
      </c>
    </row>
    <row r="9" spans="1:36" x14ac:dyDescent="0.25">
      <c r="A9" s="255" t="s">
        <v>12</v>
      </c>
      <c r="B9" s="257">
        <v>159</v>
      </c>
      <c r="C9" s="35" t="s">
        <v>16</v>
      </c>
      <c r="D9" s="92">
        <v>6300</v>
      </c>
      <c r="E9" s="92">
        <v>6000</v>
      </c>
      <c r="F9" s="92">
        <v>6000</v>
      </c>
      <c r="G9" s="92">
        <v>6000</v>
      </c>
      <c r="H9" s="92">
        <v>6000</v>
      </c>
      <c r="I9" s="92">
        <v>5700</v>
      </c>
      <c r="J9" s="92">
        <v>5700</v>
      </c>
      <c r="K9" s="161">
        <v>5500</v>
      </c>
      <c r="L9" s="1198">
        <f t="shared" ref="L9:P73" si="1">(M9-K9)/K9</f>
        <v>0</v>
      </c>
      <c r="M9" s="161">
        <v>5500</v>
      </c>
      <c r="N9" s="1198">
        <f t="shared" si="1"/>
        <v>0</v>
      </c>
      <c r="O9" s="161">
        <v>5500</v>
      </c>
      <c r="P9" s="1198">
        <f t="shared" si="1"/>
        <v>-3.6363636363636362E-2</v>
      </c>
      <c r="Q9" s="161">
        <v>5300</v>
      </c>
      <c r="R9" s="1198">
        <f t="shared" si="0"/>
        <v>0</v>
      </c>
      <c r="S9" s="161">
        <v>5300</v>
      </c>
      <c r="T9" s="1198">
        <f t="shared" si="0"/>
        <v>0</v>
      </c>
      <c r="U9" s="1294">
        <v>5300</v>
      </c>
      <c r="V9" s="1198">
        <f t="shared" si="0"/>
        <v>0</v>
      </c>
      <c r="W9" s="1288">
        <v>5300</v>
      </c>
      <c r="X9" s="1198">
        <f t="shared" si="0"/>
        <v>0</v>
      </c>
      <c r="Y9" s="1288">
        <v>5300</v>
      </c>
      <c r="Z9" s="1198">
        <f t="shared" si="0"/>
        <v>0</v>
      </c>
      <c r="AA9" s="1288">
        <v>5300</v>
      </c>
      <c r="AB9" s="1198">
        <f t="shared" si="0"/>
        <v>5.6603773584905662E-2</v>
      </c>
      <c r="AC9" s="1288">
        <v>5600</v>
      </c>
      <c r="AD9" s="1198">
        <f t="shared" si="0"/>
        <v>0</v>
      </c>
      <c r="AE9" s="1288">
        <v>5600</v>
      </c>
      <c r="AF9" s="1198">
        <f t="shared" si="0"/>
        <v>0</v>
      </c>
      <c r="AG9" s="1288">
        <v>5600</v>
      </c>
      <c r="AH9" s="1289"/>
      <c r="AI9" s="93">
        <f>AG9-AJ9</f>
        <v>-483</v>
      </c>
      <c r="AJ9" s="92">
        <f>'L41.old'!AV9</f>
        <v>6083</v>
      </c>
    </row>
    <row r="10" spans="1:36" x14ac:dyDescent="0.25">
      <c r="A10" s="255" t="s">
        <v>12</v>
      </c>
      <c r="B10" s="257">
        <v>193</v>
      </c>
      <c r="C10" s="35" t="s">
        <v>17</v>
      </c>
      <c r="D10" s="92">
        <v>5000</v>
      </c>
      <c r="E10" s="92">
        <v>5000</v>
      </c>
      <c r="F10" s="92">
        <v>5000</v>
      </c>
      <c r="G10" s="92">
        <v>5000</v>
      </c>
      <c r="H10" s="92">
        <v>5100</v>
      </c>
      <c r="I10" s="92">
        <v>5100</v>
      </c>
      <c r="J10" s="92">
        <v>4700</v>
      </c>
      <c r="K10" s="161">
        <v>4500</v>
      </c>
      <c r="L10" s="1198">
        <f t="shared" si="1"/>
        <v>0</v>
      </c>
      <c r="M10" s="161">
        <v>4500</v>
      </c>
      <c r="N10" s="1198">
        <f t="shared" si="1"/>
        <v>-4.4444444444444446E-2</v>
      </c>
      <c r="O10" s="161">
        <v>4300</v>
      </c>
      <c r="P10" s="1198">
        <f t="shared" si="1"/>
        <v>-4.6511627906976744E-2</v>
      </c>
      <c r="Q10" s="161">
        <v>4100</v>
      </c>
      <c r="R10" s="1198">
        <f t="shared" si="0"/>
        <v>0</v>
      </c>
      <c r="S10" s="161">
        <v>4100</v>
      </c>
      <c r="T10" s="1198">
        <f t="shared" si="0"/>
        <v>0</v>
      </c>
      <c r="U10" s="1294">
        <v>4100</v>
      </c>
      <c r="V10" s="1198">
        <f t="shared" si="0"/>
        <v>4.878048780487805E-2</v>
      </c>
      <c r="W10" s="1288">
        <v>4300</v>
      </c>
      <c r="X10" s="1198">
        <f t="shared" si="0"/>
        <v>-2.3255813953488372E-2</v>
      </c>
      <c r="Y10" s="1288">
        <v>4200</v>
      </c>
      <c r="Z10" s="1198">
        <f t="shared" si="0"/>
        <v>4.7619047619047616E-2</v>
      </c>
      <c r="AA10" s="1288">
        <v>4400</v>
      </c>
      <c r="AB10" s="1198">
        <f t="shared" si="0"/>
        <v>1.1363636363636364E-2</v>
      </c>
      <c r="AC10" s="1288">
        <v>4450</v>
      </c>
      <c r="AD10" s="1198">
        <f t="shared" si="0"/>
        <v>0</v>
      </c>
      <c r="AE10" s="1288">
        <v>4450</v>
      </c>
      <c r="AF10" s="1198">
        <f t="shared" si="0"/>
        <v>0</v>
      </c>
      <c r="AG10" s="1288">
        <v>4450</v>
      </c>
      <c r="AH10" s="1289"/>
      <c r="AI10" s="93">
        <f t="shared" ref="AI10:AI73" si="2">AG10-AJ10</f>
        <v>-491</v>
      </c>
      <c r="AJ10" s="92">
        <f>'L41.old'!AV10</f>
        <v>4941</v>
      </c>
    </row>
    <row r="11" spans="1:36" hidden="1" x14ac:dyDescent="0.25">
      <c r="A11" s="255" t="s">
        <v>12</v>
      </c>
      <c r="B11" s="257">
        <v>195</v>
      </c>
      <c r="C11" s="35" t="s">
        <v>18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161">
        <v>0</v>
      </c>
      <c r="L11" s="1198" t="e">
        <f t="shared" si="1"/>
        <v>#DIV/0!</v>
      </c>
      <c r="M11" s="161">
        <v>0</v>
      </c>
      <c r="N11" s="1198" t="e">
        <f t="shared" si="1"/>
        <v>#DIV/0!</v>
      </c>
      <c r="O11" s="161">
        <v>0</v>
      </c>
      <c r="P11" s="1198" t="e">
        <f t="shared" si="1"/>
        <v>#DIV/0!</v>
      </c>
      <c r="Q11" s="161">
        <v>0</v>
      </c>
      <c r="R11" s="1198" t="e">
        <f t="shared" si="0"/>
        <v>#DIV/0!</v>
      </c>
      <c r="S11" s="161">
        <v>0</v>
      </c>
      <c r="T11" s="1198" t="e">
        <f t="shared" si="0"/>
        <v>#DIV/0!</v>
      </c>
      <c r="U11" s="1294">
        <v>0</v>
      </c>
      <c r="V11" s="1198" t="e">
        <f t="shared" si="0"/>
        <v>#DIV/0!</v>
      </c>
      <c r="W11" s="1288">
        <v>0</v>
      </c>
      <c r="X11" s="1198" t="e">
        <f t="shared" si="0"/>
        <v>#DIV/0!</v>
      </c>
      <c r="Y11" s="1288">
        <v>0</v>
      </c>
      <c r="Z11" s="1198" t="e">
        <f t="shared" si="0"/>
        <v>#DIV/0!</v>
      </c>
      <c r="AA11" s="1288">
        <v>0</v>
      </c>
      <c r="AB11" s="1198" t="e">
        <f t="shared" si="0"/>
        <v>#DIV/0!</v>
      </c>
      <c r="AC11" s="1288">
        <v>0</v>
      </c>
      <c r="AD11" s="1198" t="e">
        <f t="shared" si="0"/>
        <v>#DIV/0!</v>
      </c>
      <c r="AE11" s="1288">
        <v>0</v>
      </c>
      <c r="AF11" s="1198" t="e">
        <f t="shared" si="0"/>
        <v>#DIV/0!</v>
      </c>
      <c r="AG11" s="1288">
        <v>0</v>
      </c>
      <c r="AH11" s="1289"/>
      <c r="AI11" s="93" t="e">
        <f t="shared" si="2"/>
        <v>#N/A</v>
      </c>
      <c r="AJ11" s="92" t="e">
        <f>'L41.old'!AV11</f>
        <v>#N/A</v>
      </c>
    </row>
    <row r="12" spans="1:36" x14ac:dyDescent="0.25">
      <c r="A12" s="255" t="s">
        <v>12</v>
      </c>
      <c r="B12" s="257">
        <v>196</v>
      </c>
      <c r="C12" s="35" t="s">
        <v>19</v>
      </c>
      <c r="D12" s="92">
        <v>4000</v>
      </c>
      <c r="E12" s="92">
        <v>4300</v>
      </c>
      <c r="F12" s="92">
        <v>4300</v>
      </c>
      <c r="G12" s="92">
        <v>4300</v>
      </c>
      <c r="H12" s="92">
        <v>4100</v>
      </c>
      <c r="I12" s="92">
        <v>3900</v>
      </c>
      <c r="J12" s="92">
        <v>3700</v>
      </c>
      <c r="K12" s="161">
        <v>3400</v>
      </c>
      <c r="L12" s="1198">
        <f t="shared" si="1"/>
        <v>0</v>
      </c>
      <c r="M12" s="161">
        <v>3400</v>
      </c>
      <c r="N12" s="1198">
        <f t="shared" si="1"/>
        <v>-5.8823529411764705E-2</v>
      </c>
      <c r="O12" s="161">
        <v>3200</v>
      </c>
      <c r="P12" s="1198">
        <f t="shared" si="1"/>
        <v>-3.125E-2</v>
      </c>
      <c r="Q12" s="161">
        <v>3100</v>
      </c>
      <c r="R12" s="1198">
        <f t="shared" si="0"/>
        <v>0</v>
      </c>
      <c r="S12" s="161">
        <v>3100</v>
      </c>
      <c r="T12" s="1198">
        <f>(U12-S12)/S12</f>
        <v>0</v>
      </c>
      <c r="U12" s="1294">
        <v>3100</v>
      </c>
      <c r="V12" s="1198">
        <f>(W12-U12)/U12</f>
        <v>0</v>
      </c>
      <c r="W12" s="1288">
        <v>3100</v>
      </c>
      <c r="X12" s="1198">
        <f>(Y12-W12)/W12</f>
        <v>0.16129032258064516</v>
      </c>
      <c r="Y12" s="1288">
        <v>3600</v>
      </c>
      <c r="Z12" s="1198">
        <f>(AA12-Y12)/Y12</f>
        <v>-0.1388888888888889</v>
      </c>
      <c r="AA12" s="1288">
        <v>3100</v>
      </c>
      <c r="AB12" s="1198">
        <f>(AC12-AA12)/AA12</f>
        <v>0.22580645161290322</v>
      </c>
      <c r="AC12" s="1288">
        <v>3800</v>
      </c>
      <c r="AD12" s="1198">
        <f>(AE12-AC12)/AC12</f>
        <v>0</v>
      </c>
      <c r="AE12" s="1288">
        <v>3800</v>
      </c>
      <c r="AF12" s="1198">
        <f>(AG12-AE12)/AE12</f>
        <v>-7.8947368421052627E-2</v>
      </c>
      <c r="AG12" s="1288">
        <v>3500</v>
      </c>
      <c r="AH12" s="1289"/>
      <c r="AI12" s="93">
        <f t="shared" si="2"/>
        <v>-471</v>
      </c>
      <c r="AJ12" s="92">
        <f>'L41.old'!AV12</f>
        <v>3971</v>
      </c>
    </row>
    <row r="13" spans="1:36" x14ac:dyDescent="0.25">
      <c r="A13" s="255" t="s">
        <v>12</v>
      </c>
      <c r="B13" s="257">
        <v>197</v>
      </c>
      <c r="C13" s="35" t="s">
        <v>21</v>
      </c>
      <c r="D13" s="92">
        <v>3000</v>
      </c>
      <c r="E13" s="92">
        <v>3150</v>
      </c>
      <c r="F13" s="92">
        <v>3150</v>
      </c>
      <c r="G13" s="92">
        <v>3350</v>
      </c>
      <c r="H13" s="92">
        <v>3400</v>
      </c>
      <c r="I13" s="92">
        <v>3550</v>
      </c>
      <c r="J13" s="92">
        <v>3500</v>
      </c>
      <c r="K13" s="161">
        <v>3500</v>
      </c>
      <c r="L13" s="1198">
        <f t="shared" si="1"/>
        <v>0</v>
      </c>
      <c r="M13" s="161">
        <v>3500</v>
      </c>
      <c r="N13" s="1198">
        <f t="shared" si="1"/>
        <v>0</v>
      </c>
      <c r="O13" s="161">
        <v>3500</v>
      </c>
      <c r="P13" s="1198">
        <f t="shared" si="1"/>
        <v>-2.8571428571428571E-2</v>
      </c>
      <c r="Q13" s="161">
        <v>3400</v>
      </c>
      <c r="R13" s="1198">
        <f t="shared" si="0"/>
        <v>0</v>
      </c>
      <c r="S13" s="161">
        <v>3400</v>
      </c>
      <c r="T13" s="1198">
        <f t="shared" si="0"/>
        <v>-5.8823529411764705E-2</v>
      </c>
      <c r="U13" s="1294">
        <v>3200</v>
      </c>
      <c r="V13" s="1198">
        <f t="shared" si="0"/>
        <v>-1.5625E-2</v>
      </c>
      <c r="W13" s="1288">
        <v>3150</v>
      </c>
      <c r="X13" s="1198">
        <f t="shared" si="0"/>
        <v>0.14285714285714285</v>
      </c>
      <c r="Y13" s="1288">
        <v>3600</v>
      </c>
      <c r="Z13" s="1198">
        <f t="shared" si="0"/>
        <v>-6.9444444444444448E-2</v>
      </c>
      <c r="AA13" s="1288">
        <v>3350</v>
      </c>
      <c r="AB13" s="1198">
        <f t="shared" si="0"/>
        <v>0.13432835820895522</v>
      </c>
      <c r="AC13" s="1288">
        <v>3800</v>
      </c>
      <c r="AD13" s="1198">
        <f t="shared" si="0"/>
        <v>0</v>
      </c>
      <c r="AE13" s="1288">
        <v>3800</v>
      </c>
      <c r="AF13" s="1198">
        <f t="shared" si="0"/>
        <v>-3.9473684210526314E-2</v>
      </c>
      <c r="AG13" s="1288">
        <v>3650</v>
      </c>
      <c r="AH13" s="1289"/>
      <c r="AI13" s="93">
        <f t="shared" si="2"/>
        <v>-384</v>
      </c>
      <c r="AJ13" s="92">
        <f>'L41.old'!AV13</f>
        <v>4034</v>
      </c>
    </row>
    <row r="14" spans="1:36" x14ac:dyDescent="0.25">
      <c r="A14" s="255" t="s">
        <v>12</v>
      </c>
      <c r="B14" s="257">
        <v>198</v>
      </c>
      <c r="C14" s="35" t="s">
        <v>23</v>
      </c>
      <c r="D14" s="92">
        <v>850</v>
      </c>
      <c r="E14" s="92">
        <v>850</v>
      </c>
      <c r="F14" s="92">
        <v>850</v>
      </c>
      <c r="G14" s="92">
        <v>850</v>
      </c>
      <c r="H14" s="92">
        <v>850</v>
      </c>
      <c r="I14" s="92">
        <v>850</v>
      </c>
      <c r="J14" s="92">
        <v>875</v>
      </c>
      <c r="K14" s="161">
        <v>900</v>
      </c>
      <c r="L14" s="1198">
        <f t="shared" si="1"/>
        <v>0</v>
      </c>
      <c r="M14" s="161">
        <v>900</v>
      </c>
      <c r="N14" s="1198">
        <f t="shared" si="1"/>
        <v>-5.5555555555555552E-2</v>
      </c>
      <c r="O14" s="161">
        <v>850</v>
      </c>
      <c r="P14" s="1198">
        <f t="shared" si="1"/>
        <v>0</v>
      </c>
      <c r="Q14" s="161">
        <v>850</v>
      </c>
      <c r="R14" s="1198">
        <f t="shared" si="0"/>
        <v>0</v>
      </c>
      <c r="S14" s="161">
        <v>850</v>
      </c>
      <c r="T14" s="1198">
        <f t="shared" si="0"/>
        <v>0</v>
      </c>
      <c r="U14" s="1294">
        <v>850</v>
      </c>
      <c r="V14" s="1198">
        <f t="shared" si="0"/>
        <v>0.29411764705882354</v>
      </c>
      <c r="W14" s="1288">
        <v>1100</v>
      </c>
      <c r="X14" s="1198">
        <f t="shared" si="0"/>
        <v>0.13636363636363635</v>
      </c>
      <c r="Y14" s="1288">
        <v>1250</v>
      </c>
      <c r="Z14" s="1198">
        <f t="shared" si="0"/>
        <v>-0.12</v>
      </c>
      <c r="AA14" s="1288">
        <v>1100</v>
      </c>
      <c r="AB14" s="1198">
        <f t="shared" si="0"/>
        <v>0.2</v>
      </c>
      <c r="AC14" s="1288">
        <v>1320</v>
      </c>
      <c r="AD14" s="1198">
        <f t="shared" si="0"/>
        <v>0</v>
      </c>
      <c r="AE14" s="1288">
        <v>1320</v>
      </c>
      <c r="AF14" s="1198">
        <f t="shared" si="0"/>
        <v>0</v>
      </c>
      <c r="AG14" s="1288">
        <v>1320</v>
      </c>
      <c r="AH14" s="1289"/>
      <c r="AI14" s="93">
        <f t="shared" si="2"/>
        <v>666</v>
      </c>
      <c r="AJ14" s="92">
        <f>'L41.old'!AV14</f>
        <v>654</v>
      </c>
    </row>
    <row r="15" spans="1:36" hidden="1" x14ac:dyDescent="0.25">
      <c r="A15" s="255" t="s">
        <v>12</v>
      </c>
      <c r="B15" s="257">
        <v>199</v>
      </c>
      <c r="C15" s="35" t="s">
        <v>25</v>
      </c>
      <c r="D15" s="92">
        <v>0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92">
        <v>0</v>
      </c>
      <c r="K15" s="161">
        <v>0</v>
      </c>
      <c r="L15" s="1198" t="e">
        <f t="shared" si="1"/>
        <v>#DIV/0!</v>
      </c>
      <c r="M15" s="161">
        <v>0</v>
      </c>
      <c r="N15" s="1198" t="e">
        <f t="shared" si="1"/>
        <v>#DIV/0!</v>
      </c>
      <c r="O15" s="161">
        <v>0</v>
      </c>
      <c r="P15" s="1198" t="e">
        <f t="shared" si="1"/>
        <v>#DIV/0!</v>
      </c>
      <c r="Q15" s="161">
        <v>0</v>
      </c>
      <c r="R15" s="1198" t="e">
        <f t="shared" si="0"/>
        <v>#DIV/0!</v>
      </c>
      <c r="S15" s="161">
        <v>0</v>
      </c>
      <c r="T15" s="1198" t="e">
        <f t="shared" si="0"/>
        <v>#DIV/0!</v>
      </c>
      <c r="U15" s="1294">
        <v>0</v>
      </c>
      <c r="V15" s="1198" t="e">
        <f t="shared" si="0"/>
        <v>#DIV/0!</v>
      </c>
      <c r="W15" s="1288">
        <v>0</v>
      </c>
      <c r="X15" s="1198" t="e">
        <f t="shared" si="0"/>
        <v>#DIV/0!</v>
      </c>
      <c r="Y15" s="1288">
        <v>0</v>
      </c>
      <c r="Z15" s="1198" t="e">
        <f t="shared" si="0"/>
        <v>#DIV/0!</v>
      </c>
      <c r="AA15" s="1288">
        <v>0</v>
      </c>
      <c r="AB15" s="1198" t="e">
        <f t="shared" si="0"/>
        <v>#DIV/0!</v>
      </c>
      <c r="AC15" s="1288">
        <v>0</v>
      </c>
      <c r="AD15" s="1198" t="e">
        <f t="shared" si="0"/>
        <v>#DIV/0!</v>
      </c>
      <c r="AE15" s="1288">
        <v>0</v>
      </c>
      <c r="AF15" s="1198" t="e">
        <f t="shared" si="0"/>
        <v>#DIV/0!</v>
      </c>
      <c r="AG15" s="1288">
        <v>0</v>
      </c>
      <c r="AH15" s="1289"/>
      <c r="AI15" s="93">
        <f t="shared" si="2"/>
        <v>-392</v>
      </c>
      <c r="AJ15" s="92">
        <f>'L41.old'!AV15</f>
        <v>392</v>
      </c>
    </row>
    <row r="16" spans="1:36" hidden="1" x14ac:dyDescent="0.25">
      <c r="A16" s="255" t="s">
        <v>12</v>
      </c>
      <c r="B16" s="257">
        <v>200</v>
      </c>
      <c r="C16" s="35" t="s">
        <v>27</v>
      </c>
      <c r="D16" s="92">
        <v>700</v>
      </c>
      <c r="E16" s="92">
        <v>0</v>
      </c>
      <c r="F16" s="92">
        <v>0</v>
      </c>
      <c r="G16" s="92">
        <v>0</v>
      </c>
      <c r="H16" s="92">
        <v>0</v>
      </c>
      <c r="I16" s="92">
        <v>0</v>
      </c>
      <c r="J16" s="92">
        <v>0</v>
      </c>
      <c r="K16" s="161">
        <v>0</v>
      </c>
      <c r="L16" s="1198" t="e">
        <f t="shared" si="1"/>
        <v>#DIV/0!</v>
      </c>
      <c r="M16" s="161">
        <v>0</v>
      </c>
      <c r="N16" s="1198" t="e">
        <f t="shared" si="1"/>
        <v>#DIV/0!</v>
      </c>
      <c r="O16" s="161">
        <v>0</v>
      </c>
      <c r="P16" s="1198" t="e">
        <f t="shared" si="1"/>
        <v>#DIV/0!</v>
      </c>
      <c r="Q16" s="161">
        <v>0</v>
      </c>
      <c r="R16" s="1198" t="e">
        <f t="shared" si="0"/>
        <v>#DIV/0!</v>
      </c>
      <c r="S16" s="161">
        <v>0</v>
      </c>
      <c r="T16" s="1198" t="e">
        <f t="shared" si="0"/>
        <v>#DIV/0!</v>
      </c>
      <c r="U16" s="1294">
        <v>0</v>
      </c>
      <c r="V16" s="1198" t="e">
        <f t="shared" si="0"/>
        <v>#DIV/0!</v>
      </c>
      <c r="W16" s="1288">
        <v>0</v>
      </c>
      <c r="X16" s="1198" t="e">
        <f t="shared" si="0"/>
        <v>#DIV/0!</v>
      </c>
      <c r="Y16" s="1288">
        <v>0</v>
      </c>
      <c r="Z16" s="1198" t="e">
        <f t="shared" si="0"/>
        <v>#DIV/0!</v>
      </c>
      <c r="AA16" s="1288">
        <v>0</v>
      </c>
      <c r="AB16" s="1198" t="e">
        <f t="shared" si="0"/>
        <v>#DIV/0!</v>
      </c>
      <c r="AC16" s="1288">
        <v>0</v>
      </c>
      <c r="AD16" s="1198" t="e">
        <f t="shared" si="0"/>
        <v>#DIV/0!</v>
      </c>
      <c r="AE16" s="1288">
        <v>0</v>
      </c>
      <c r="AF16" s="1198" t="e">
        <f t="shared" si="0"/>
        <v>#DIV/0!</v>
      </c>
      <c r="AG16" s="1288">
        <v>0</v>
      </c>
      <c r="AH16" s="1289"/>
      <c r="AI16" s="93" t="e">
        <f t="shared" si="2"/>
        <v>#N/A</v>
      </c>
      <c r="AJ16" s="92" t="e">
        <f>'L41.old'!AV16</f>
        <v>#N/A</v>
      </c>
    </row>
    <row r="17" spans="1:36" hidden="1" x14ac:dyDescent="0.25">
      <c r="A17" s="255" t="s">
        <v>12</v>
      </c>
      <c r="B17" s="257">
        <v>201</v>
      </c>
      <c r="C17" s="35" t="s">
        <v>29</v>
      </c>
      <c r="D17" s="92">
        <v>0</v>
      </c>
      <c r="E17" s="92">
        <v>0</v>
      </c>
      <c r="F17" s="92">
        <v>0</v>
      </c>
      <c r="G17" s="92">
        <v>0</v>
      </c>
      <c r="H17" s="92">
        <v>0</v>
      </c>
      <c r="I17" s="92">
        <v>0</v>
      </c>
      <c r="J17" s="92">
        <v>0</v>
      </c>
      <c r="K17" s="161">
        <v>0</v>
      </c>
      <c r="L17" s="1198" t="e">
        <f t="shared" si="1"/>
        <v>#DIV/0!</v>
      </c>
      <c r="M17" s="161">
        <v>0</v>
      </c>
      <c r="N17" s="1198" t="e">
        <f t="shared" si="1"/>
        <v>#DIV/0!</v>
      </c>
      <c r="O17" s="161">
        <v>0</v>
      </c>
      <c r="P17" s="1198" t="e">
        <f t="shared" si="1"/>
        <v>#DIV/0!</v>
      </c>
      <c r="Q17" s="161">
        <v>0</v>
      </c>
      <c r="R17" s="1198" t="e">
        <f t="shared" si="0"/>
        <v>#DIV/0!</v>
      </c>
      <c r="S17" s="161">
        <v>0</v>
      </c>
      <c r="T17" s="1198" t="e">
        <f t="shared" si="0"/>
        <v>#DIV/0!</v>
      </c>
      <c r="U17" s="1294">
        <v>0</v>
      </c>
      <c r="V17" s="1198" t="e">
        <f t="shared" si="0"/>
        <v>#DIV/0!</v>
      </c>
      <c r="W17" s="1288">
        <v>0</v>
      </c>
      <c r="X17" s="1198" t="e">
        <f t="shared" si="0"/>
        <v>#DIV/0!</v>
      </c>
      <c r="Y17" s="1288">
        <v>0</v>
      </c>
      <c r="Z17" s="1198" t="e">
        <f t="shared" si="0"/>
        <v>#DIV/0!</v>
      </c>
      <c r="AA17" s="1288">
        <v>0</v>
      </c>
      <c r="AB17" s="1198" t="e">
        <f t="shared" si="0"/>
        <v>#DIV/0!</v>
      </c>
      <c r="AC17" s="1288">
        <v>0</v>
      </c>
      <c r="AD17" s="1198" t="e">
        <f t="shared" si="0"/>
        <v>#DIV/0!</v>
      </c>
      <c r="AE17" s="1288">
        <v>0</v>
      </c>
      <c r="AF17" s="1198" t="e">
        <f t="shared" si="0"/>
        <v>#DIV/0!</v>
      </c>
      <c r="AG17" s="1288">
        <v>0</v>
      </c>
      <c r="AH17" s="1289"/>
      <c r="AI17" s="93">
        <f t="shared" si="2"/>
        <v>-647</v>
      </c>
      <c r="AJ17" s="92">
        <f>'L41.old'!AV17</f>
        <v>647</v>
      </c>
    </row>
    <row r="18" spans="1:36" hidden="1" x14ac:dyDescent="0.25">
      <c r="A18" s="255" t="s">
        <v>12</v>
      </c>
      <c r="B18" s="257">
        <v>202</v>
      </c>
      <c r="C18" s="35" t="s">
        <v>31</v>
      </c>
      <c r="D18" s="92" t="e">
        <v>#N/A</v>
      </c>
      <c r="E18" s="92" t="e">
        <v>#N/A</v>
      </c>
      <c r="F18" s="92" t="e">
        <v>#N/A</v>
      </c>
      <c r="G18" s="92" t="e">
        <v>#N/A</v>
      </c>
      <c r="H18" s="92" t="e">
        <v>#N/A</v>
      </c>
      <c r="I18" s="92" t="e">
        <v>#N/A</v>
      </c>
      <c r="J18" s="92" t="e">
        <v>#N/A</v>
      </c>
      <c r="K18" s="161" t="e">
        <v>#N/A</v>
      </c>
      <c r="L18" s="1198" t="e">
        <f t="shared" si="1"/>
        <v>#N/A</v>
      </c>
      <c r="M18" s="161" t="e">
        <v>#N/A</v>
      </c>
      <c r="N18" s="1198" t="e">
        <f t="shared" si="1"/>
        <v>#N/A</v>
      </c>
      <c r="O18" s="161" t="e">
        <v>#N/A</v>
      </c>
      <c r="P18" s="1198" t="e">
        <f t="shared" si="1"/>
        <v>#N/A</v>
      </c>
      <c r="Q18" s="161" t="e">
        <v>#N/A</v>
      </c>
      <c r="R18" s="1198" t="e">
        <f t="shared" si="0"/>
        <v>#N/A</v>
      </c>
      <c r="S18" s="161" t="e">
        <v>#N/A</v>
      </c>
      <c r="T18" s="1198" t="e">
        <f t="shared" si="0"/>
        <v>#N/A</v>
      </c>
      <c r="U18" s="1294" t="e">
        <v>#N/A</v>
      </c>
      <c r="V18" s="1198" t="e">
        <f t="shared" si="0"/>
        <v>#N/A</v>
      </c>
      <c r="W18" s="1288" t="e">
        <v>#N/A</v>
      </c>
      <c r="X18" s="1198" t="e">
        <f t="shared" si="0"/>
        <v>#N/A</v>
      </c>
      <c r="Y18" s="1288" t="e">
        <v>#N/A</v>
      </c>
      <c r="Z18" s="1198" t="e">
        <f t="shared" si="0"/>
        <v>#N/A</v>
      </c>
      <c r="AA18" s="1288" t="e">
        <v>#N/A</v>
      </c>
      <c r="AB18" s="1198" t="e">
        <f t="shared" si="0"/>
        <v>#N/A</v>
      </c>
      <c r="AC18" s="1288" t="e">
        <v>#N/A</v>
      </c>
      <c r="AD18" s="1198" t="e">
        <f t="shared" si="0"/>
        <v>#N/A</v>
      </c>
      <c r="AE18" s="1288" t="e">
        <v>#N/A</v>
      </c>
      <c r="AF18" s="1198" t="e">
        <f t="shared" si="0"/>
        <v>#N/A</v>
      </c>
      <c r="AG18" s="1288" t="e">
        <v>#N/A</v>
      </c>
      <c r="AH18" s="1289"/>
      <c r="AI18" s="93" t="e">
        <f t="shared" si="2"/>
        <v>#N/A</v>
      </c>
      <c r="AJ18" s="92" t="e">
        <f>'L41.old'!AV18</f>
        <v>#N/A</v>
      </c>
    </row>
    <row r="19" spans="1:36" hidden="1" x14ac:dyDescent="0.25">
      <c r="A19" s="255" t="s">
        <v>12</v>
      </c>
      <c r="B19" s="257">
        <v>208</v>
      </c>
      <c r="C19" s="35" t="s">
        <v>33</v>
      </c>
      <c r="D19" s="92" t="e">
        <v>#N/A</v>
      </c>
      <c r="E19" s="92" t="e">
        <v>#N/A</v>
      </c>
      <c r="F19" s="92" t="e">
        <v>#N/A</v>
      </c>
      <c r="G19" s="92" t="e">
        <v>#N/A</v>
      </c>
      <c r="H19" s="92" t="e">
        <v>#N/A</v>
      </c>
      <c r="I19" s="92" t="e">
        <v>#N/A</v>
      </c>
      <c r="J19" s="92" t="e">
        <v>#N/A</v>
      </c>
      <c r="K19" s="161" t="e">
        <v>#N/A</v>
      </c>
      <c r="L19" s="1198" t="e">
        <f t="shared" si="1"/>
        <v>#N/A</v>
      </c>
      <c r="M19" s="161" t="e">
        <v>#N/A</v>
      </c>
      <c r="N19" s="1198" t="e">
        <f t="shared" si="1"/>
        <v>#N/A</v>
      </c>
      <c r="O19" s="161" t="e">
        <v>#N/A</v>
      </c>
      <c r="P19" s="1198" t="e">
        <f t="shared" si="1"/>
        <v>#N/A</v>
      </c>
      <c r="Q19" s="161" t="e">
        <v>#N/A</v>
      </c>
      <c r="R19" s="1198" t="e">
        <f t="shared" si="0"/>
        <v>#N/A</v>
      </c>
      <c r="S19" s="161" t="e">
        <v>#N/A</v>
      </c>
      <c r="T19" s="1198" t="e">
        <f t="shared" si="0"/>
        <v>#N/A</v>
      </c>
      <c r="U19" s="1294" t="e">
        <v>#N/A</v>
      </c>
      <c r="V19" s="1198" t="e">
        <f t="shared" si="0"/>
        <v>#N/A</v>
      </c>
      <c r="W19" s="1288" t="e">
        <v>#N/A</v>
      </c>
      <c r="X19" s="1198" t="e">
        <f t="shared" si="0"/>
        <v>#N/A</v>
      </c>
      <c r="Y19" s="1288" t="e">
        <v>#N/A</v>
      </c>
      <c r="Z19" s="1198" t="e">
        <f t="shared" si="0"/>
        <v>#N/A</v>
      </c>
      <c r="AA19" s="1288" t="e">
        <v>#N/A</v>
      </c>
      <c r="AB19" s="1198" t="e">
        <f t="shared" si="0"/>
        <v>#N/A</v>
      </c>
      <c r="AC19" s="1288" t="e">
        <v>#N/A</v>
      </c>
      <c r="AD19" s="1198" t="e">
        <f t="shared" si="0"/>
        <v>#N/A</v>
      </c>
      <c r="AE19" s="1288" t="e">
        <v>#N/A</v>
      </c>
      <c r="AF19" s="1198" t="e">
        <f t="shared" si="0"/>
        <v>#N/A</v>
      </c>
      <c r="AG19" s="1288" t="e">
        <v>#N/A</v>
      </c>
      <c r="AH19" s="1289"/>
      <c r="AI19" s="93" t="e">
        <f t="shared" si="2"/>
        <v>#N/A</v>
      </c>
      <c r="AJ19" s="92" t="e">
        <f>'L41.old'!AV19</f>
        <v>#N/A</v>
      </c>
    </row>
    <row r="20" spans="1:36" x14ac:dyDescent="0.25">
      <c r="A20" s="255" t="s">
        <v>12</v>
      </c>
      <c r="B20" s="257">
        <v>215</v>
      </c>
      <c r="C20" s="35" t="s">
        <v>35</v>
      </c>
      <c r="D20" s="92">
        <v>4000</v>
      </c>
      <c r="E20" s="92">
        <v>4150</v>
      </c>
      <c r="F20" s="92">
        <v>4150</v>
      </c>
      <c r="G20" s="92">
        <v>4250</v>
      </c>
      <c r="H20" s="92">
        <v>4200</v>
      </c>
      <c r="I20" s="92">
        <v>4100</v>
      </c>
      <c r="J20" s="92">
        <v>3900</v>
      </c>
      <c r="K20" s="161">
        <v>3800</v>
      </c>
      <c r="L20" s="1198">
        <f t="shared" si="1"/>
        <v>0</v>
      </c>
      <c r="M20" s="161">
        <v>3800</v>
      </c>
      <c r="N20" s="1198">
        <f t="shared" si="1"/>
        <v>0</v>
      </c>
      <c r="O20" s="161">
        <v>3800</v>
      </c>
      <c r="P20" s="1198">
        <f t="shared" si="1"/>
        <v>-2.6315789473684209E-2</v>
      </c>
      <c r="Q20" s="161">
        <v>3700</v>
      </c>
      <c r="R20" s="1198">
        <f t="shared" si="0"/>
        <v>0</v>
      </c>
      <c r="S20" s="161">
        <v>3700</v>
      </c>
      <c r="T20" s="1198">
        <f t="shared" si="0"/>
        <v>-8.1081081081081086E-2</v>
      </c>
      <c r="U20" s="1294">
        <v>3400</v>
      </c>
      <c r="V20" s="1198">
        <f t="shared" si="0"/>
        <v>-1.4705882352941176E-2</v>
      </c>
      <c r="W20" s="1288">
        <v>3350</v>
      </c>
      <c r="X20" s="1198">
        <f t="shared" si="0"/>
        <v>0.13432835820895522</v>
      </c>
      <c r="Y20" s="1288">
        <v>3800</v>
      </c>
      <c r="Z20" s="1198">
        <f t="shared" si="0"/>
        <v>-6.5789473684210523E-2</v>
      </c>
      <c r="AA20" s="1288">
        <v>3550</v>
      </c>
      <c r="AB20" s="1198">
        <f t="shared" si="0"/>
        <v>0.12957746478873239</v>
      </c>
      <c r="AC20" s="1288">
        <v>4010</v>
      </c>
      <c r="AD20" s="1198">
        <f t="shared" si="0"/>
        <v>0</v>
      </c>
      <c r="AE20" s="1288">
        <v>4010</v>
      </c>
      <c r="AF20" s="1198">
        <f t="shared" si="0"/>
        <v>-3.9900249376558602E-2</v>
      </c>
      <c r="AG20" s="1288">
        <v>3850</v>
      </c>
      <c r="AH20" s="1289"/>
      <c r="AI20" s="93" t="e">
        <f t="shared" si="2"/>
        <v>#N/A</v>
      </c>
      <c r="AJ20" s="92" t="e">
        <f>'L41.old'!AV20</f>
        <v>#N/A</v>
      </c>
    </row>
    <row r="21" spans="1:36" x14ac:dyDescent="0.25">
      <c r="A21" s="255" t="s">
        <v>12</v>
      </c>
      <c r="B21" s="257">
        <v>221</v>
      </c>
      <c r="C21" s="35" t="s">
        <v>37</v>
      </c>
      <c r="D21" s="92">
        <v>4000</v>
      </c>
      <c r="E21" s="92">
        <v>3800</v>
      </c>
      <c r="F21" s="92">
        <v>3800</v>
      </c>
      <c r="G21" s="92">
        <v>3500</v>
      </c>
      <c r="H21" s="92">
        <v>3400</v>
      </c>
      <c r="I21" s="92">
        <v>3300</v>
      </c>
      <c r="J21" s="92">
        <v>3200</v>
      </c>
      <c r="K21" s="161">
        <v>3200</v>
      </c>
      <c r="L21" s="1198">
        <f t="shared" si="1"/>
        <v>0</v>
      </c>
      <c r="M21" s="161">
        <v>3200</v>
      </c>
      <c r="N21" s="1198">
        <f t="shared" si="1"/>
        <v>0</v>
      </c>
      <c r="O21" s="161">
        <v>3200</v>
      </c>
      <c r="P21" s="1198">
        <f t="shared" si="1"/>
        <v>0</v>
      </c>
      <c r="Q21" s="161">
        <v>3200</v>
      </c>
      <c r="R21" s="1198">
        <f t="shared" si="0"/>
        <v>0</v>
      </c>
      <c r="S21" s="161">
        <v>3200</v>
      </c>
      <c r="T21" s="1198">
        <f t="shared" si="0"/>
        <v>-3.125E-2</v>
      </c>
      <c r="U21" s="1294">
        <v>3100</v>
      </c>
      <c r="V21" s="1198">
        <f t="shared" si="0"/>
        <v>-9.6774193548387094E-2</v>
      </c>
      <c r="W21" s="1288">
        <v>2800</v>
      </c>
      <c r="X21" s="1198">
        <f t="shared" si="0"/>
        <v>0.17857142857142858</v>
      </c>
      <c r="Y21" s="1288">
        <v>3300</v>
      </c>
      <c r="Z21" s="1198">
        <f t="shared" si="0"/>
        <v>-0.12121212121212122</v>
      </c>
      <c r="AA21" s="1288">
        <v>2900</v>
      </c>
      <c r="AB21" s="1198">
        <f t="shared" si="0"/>
        <v>0.20344827586206896</v>
      </c>
      <c r="AC21" s="1288">
        <v>3490</v>
      </c>
      <c r="AD21" s="1198">
        <f t="shared" si="0"/>
        <v>0</v>
      </c>
      <c r="AE21" s="1288">
        <v>3490</v>
      </c>
      <c r="AF21" s="1198">
        <f t="shared" si="0"/>
        <v>6.0171919770773637E-2</v>
      </c>
      <c r="AG21" s="1288">
        <v>3700</v>
      </c>
      <c r="AH21" s="1289"/>
      <c r="AI21" s="93" t="e">
        <f t="shared" si="2"/>
        <v>#N/A</v>
      </c>
      <c r="AJ21" s="92" t="e">
        <f>'L41.old'!AV21</f>
        <v>#N/A</v>
      </c>
    </row>
    <row r="22" spans="1:36" x14ac:dyDescent="0.25">
      <c r="A22" s="255" t="s">
        <v>12</v>
      </c>
      <c r="B22" s="257">
        <v>243</v>
      </c>
      <c r="C22" s="35" t="s">
        <v>39</v>
      </c>
      <c r="D22" s="92">
        <v>5400</v>
      </c>
      <c r="E22" s="92">
        <v>5700</v>
      </c>
      <c r="F22" s="92">
        <v>5700</v>
      </c>
      <c r="G22" s="92">
        <v>5700</v>
      </c>
      <c r="H22" s="92">
        <v>5600</v>
      </c>
      <c r="I22" s="92">
        <v>5600</v>
      </c>
      <c r="J22" s="92">
        <v>5500</v>
      </c>
      <c r="K22" s="161">
        <v>5400</v>
      </c>
      <c r="L22" s="1198">
        <f t="shared" si="1"/>
        <v>0</v>
      </c>
      <c r="M22" s="161">
        <v>5400</v>
      </c>
      <c r="N22" s="1198">
        <f t="shared" si="1"/>
        <v>-2.7777777777777776E-2</v>
      </c>
      <c r="O22" s="161">
        <v>5250</v>
      </c>
      <c r="P22" s="1198">
        <f t="shared" si="1"/>
        <v>-2.8571428571428571E-2</v>
      </c>
      <c r="Q22" s="161">
        <v>5100</v>
      </c>
      <c r="R22" s="1198">
        <f t="shared" si="0"/>
        <v>0</v>
      </c>
      <c r="S22" s="161">
        <v>5100</v>
      </c>
      <c r="T22" s="1198">
        <f t="shared" si="0"/>
        <v>-1.9607843137254902E-2</v>
      </c>
      <c r="U22" s="1294">
        <v>5000</v>
      </c>
      <c r="V22" s="1198">
        <f t="shared" si="0"/>
        <v>-0.02</v>
      </c>
      <c r="W22" s="1288">
        <v>4900</v>
      </c>
      <c r="X22" s="1198">
        <f t="shared" si="0"/>
        <v>0</v>
      </c>
      <c r="Y22" s="1288">
        <v>4900</v>
      </c>
      <c r="Z22" s="1198">
        <f t="shared" si="0"/>
        <v>0</v>
      </c>
      <c r="AA22" s="1288">
        <v>4900</v>
      </c>
      <c r="AB22" s="1198">
        <f t="shared" si="0"/>
        <v>5.5102040816326532E-2</v>
      </c>
      <c r="AC22" s="1288">
        <v>5170</v>
      </c>
      <c r="AD22" s="1198">
        <f t="shared" si="0"/>
        <v>0</v>
      </c>
      <c r="AE22" s="1288">
        <v>5170</v>
      </c>
      <c r="AF22" s="1198">
        <f t="shared" si="0"/>
        <v>-5.2224371373307543E-2</v>
      </c>
      <c r="AG22" s="1288">
        <v>4900</v>
      </c>
      <c r="AH22" s="1289"/>
      <c r="AI22" s="93">
        <f t="shared" si="2"/>
        <v>-639</v>
      </c>
      <c r="AJ22" s="92">
        <f>'L41.old'!AV22</f>
        <v>5539</v>
      </c>
    </row>
    <row r="23" spans="1:36" x14ac:dyDescent="0.25">
      <c r="A23" s="255" t="s">
        <v>12</v>
      </c>
      <c r="B23" s="257">
        <v>266</v>
      </c>
      <c r="C23" s="35" t="s">
        <v>41</v>
      </c>
      <c r="D23" s="92">
        <v>4500</v>
      </c>
      <c r="E23" s="92">
        <v>4500</v>
      </c>
      <c r="F23" s="92">
        <v>4500</v>
      </c>
      <c r="G23" s="92">
        <v>4600</v>
      </c>
      <c r="H23" s="92">
        <v>4600</v>
      </c>
      <c r="I23" s="92">
        <v>4700</v>
      </c>
      <c r="J23" s="92">
        <v>4800</v>
      </c>
      <c r="K23" s="161">
        <v>4800</v>
      </c>
      <c r="L23" s="1198">
        <f t="shared" si="1"/>
        <v>0</v>
      </c>
      <c r="M23" s="161">
        <v>4800</v>
      </c>
      <c r="N23" s="1198">
        <f t="shared" si="1"/>
        <v>0</v>
      </c>
      <c r="O23" s="161">
        <v>4800</v>
      </c>
      <c r="P23" s="1198">
        <f t="shared" si="1"/>
        <v>0</v>
      </c>
      <c r="Q23" s="161">
        <v>4800</v>
      </c>
      <c r="R23" s="1198">
        <f t="shared" si="0"/>
        <v>0</v>
      </c>
      <c r="S23" s="161">
        <v>4800</v>
      </c>
      <c r="T23" s="1198">
        <f t="shared" si="0"/>
        <v>0</v>
      </c>
      <c r="U23" s="1294">
        <v>4800</v>
      </c>
      <c r="V23" s="1198">
        <f t="shared" si="0"/>
        <v>6.25E-2</v>
      </c>
      <c r="W23" s="1288">
        <v>5100</v>
      </c>
      <c r="X23" s="1198">
        <f t="shared" si="0"/>
        <v>6.8627450980392163E-2</v>
      </c>
      <c r="Y23" s="1288">
        <v>5450</v>
      </c>
      <c r="Z23" s="1198">
        <f t="shared" si="0"/>
        <v>-4.5871559633027525E-2</v>
      </c>
      <c r="AA23" s="1288">
        <v>5200</v>
      </c>
      <c r="AB23" s="1198">
        <f t="shared" si="0"/>
        <v>0.10576923076923077</v>
      </c>
      <c r="AC23" s="1288">
        <v>5750</v>
      </c>
      <c r="AD23" s="1198">
        <f t="shared" si="0"/>
        <v>0</v>
      </c>
      <c r="AE23" s="1288">
        <v>5750</v>
      </c>
      <c r="AF23" s="1198">
        <f t="shared" si="0"/>
        <v>0</v>
      </c>
      <c r="AG23" s="1288">
        <v>5750</v>
      </c>
      <c r="AH23" s="1289"/>
      <c r="AI23" s="93">
        <f t="shared" si="2"/>
        <v>630</v>
      </c>
      <c r="AJ23" s="92">
        <f>'L41.old'!AV23</f>
        <v>5120</v>
      </c>
    </row>
    <row r="24" spans="1:36" x14ac:dyDescent="0.25">
      <c r="A24" s="255" t="s">
        <v>12</v>
      </c>
      <c r="B24" s="257">
        <v>416</v>
      </c>
      <c r="C24" s="35" t="s">
        <v>43</v>
      </c>
      <c r="D24" s="92">
        <v>5700</v>
      </c>
      <c r="E24" s="92">
        <v>5700</v>
      </c>
      <c r="F24" s="92">
        <v>5700</v>
      </c>
      <c r="G24" s="92">
        <v>5800</v>
      </c>
      <c r="H24" s="92">
        <v>5900</v>
      </c>
      <c r="I24" s="92">
        <v>5900</v>
      </c>
      <c r="J24" s="92">
        <v>6000</v>
      </c>
      <c r="K24" s="161">
        <v>6000</v>
      </c>
      <c r="L24" s="1198">
        <f t="shared" si="1"/>
        <v>0</v>
      </c>
      <c r="M24" s="161">
        <v>6000</v>
      </c>
      <c r="N24" s="1198">
        <f t="shared" si="1"/>
        <v>-3.3333333333333333E-2</v>
      </c>
      <c r="O24" s="161">
        <v>5800</v>
      </c>
      <c r="P24" s="1198">
        <f t="shared" si="1"/>
        <v>-1.7241379310344827E-2</v>
      </c>
      <c r="Q24" s="161">
        <v>5700</v>
      </c>
      <c r="R24" s="1198">
        <f t="shared" si="0"/>
        <v>0</v>
      </c>
      <c r="S24" s="161">
        <v>5700</v>
      </c>
      <c r="T24" s="1198">
        <f t="shared" si="0"/>
        <v>-3.5087719298245612E-2</v>
      </c>
      <c r="U24" s="1294">
        <v>5500</v>
      </c>
      <c r="V24" s="1198">
        <f t="shared" si="0"/>
        <v>0</v>
      </c>
      <c r="W24" s="1288">
        <v>5500</v>
      </c>
      <c r="X24" s="1198">
        <f t="shared" si="0"/>
        <v>5.4545454545454543E-2</v>
      </c>
      <c r="Y24" s="1288">
        <v>5800</v>
      </c>
      <c r="Z24" s="1198">
        <f t="shared" si="0"/>
        <v>-5.1724137931034482E-2</v>
      </c>
      <c r="AA24" s="1288">
        <v>5500</v>
      </c>
      <c r="AB24" s="1198">
        <f t="shared" si="0"/>
        <v>0.11272727272727273</v>
      </c>
      <c r="AC24" s="1288">
        <v>6120</v>
      </c>
      <c r="AD24" s="1198">
        <f t="shared" si="0"/>
        <v>0</v>
      </c>
      <c r="AE24" s="1288">
        <v>6120</v>
      </c>
      <c r="AF24" s="1198">
        <f t="shared" si="0"/>
        <v>0</v>
      </c>
      <c r="AG24" s="1288">
        <v>6120</v>
      </c>
      <c r="AH24" s="1289"/>
      <c r="AI24" s="93">
        <f t="shared" si="2"/>
        <v>404</v>
      </c>
      <c r="AJ24" s="92">
        <f>'L41.old'!AV24</f>
        <v>5716</v>
      </c>
    </row>
    <row r="25" spans="1:36" hidden="1" x14ac:dyDescent="0.25">
      <c r="A25" s="255" t="s">
        <v>12</v>
      </c>
      <c r="B25" s="257">
        <v>468</v>
      </c>
      <c r="C25" s="35" t="s">
        <v>44</v>
      </c>
      <c r="D25" s="92" t="e">
        <v>#N/A</v>
      </c>
      <c r="E25" s="92" t="e">
        <v>#N/A</v>
      </c>
      <c r="F25" s="92" t="e">
        <v>#N/A</v>
      </c>
      <c r="G25" s="92" t="e">
        <v>#N/A</v>
      </c>
      <c r="H25" s="92" t="e">
        <v>#N/A</v>
      </c>
      <c r="I25" s="92" t="e">
        <v>#N/A</v>
      </c>
      <c r="J25" s="92" t="e">
        <v>#N/A</v>
      </c>
      <c r="K25" s="161" t="e">
        <v>#N/A</v>
      </c>
      <c r="L25" s="1198" t="e">
        <f t="shared" si="1"/>
        <v>#N/A</v>
      </c>
      <c r="M25" s="161" t="e">
        <v>#N/A</v>
      </c>
      <c r="N25" s="1198" t="e">
        <f t="shared" si="1"/>
        <v>#N/A</v>
      </c>
      <c r="O25" s="161" t="e">
        <v>#N/A</v>
      </c>
      <c r="P25" s="1198" t="e">
        <f t="shared" si="1"/>
        <v>#N/A</v>
      </c>
      <c r="Q25" s="161" t="e">
        <v>#N/A</v>
      </c>
      <c r="R25" s="1198" t="e">
        <f t="shared" si="0"/>
        <v>#N/A</v>
      </c>
      <c r="S25" s="161" t="e">
        <v>#N/A</v>
      </c>
      <c r="T25" s="1198" t="e">
        <f t="shared" si="0"/>
        <v>#N/A</v>
      </c>
      <c r="U25" s="1294" t="e">
        <v>#N/A</v>
      </c>
      <c r="V25" s="1198" t="e">
        <f t="shared" si="0"/>
        <v>#N/A</v>
      </c>
      <c r="W25" s="1288" t="e">
        <v>#N/A</v>
      </c>
      <c r="X25" s="1198" t="e">
        <f t="shared" si="0"/>
        <v>#N/A</v>
      </c>
      <c r="Y25" s="1288" t="e">
        <v>#N/A</v>
      </c>
      <c r="Z25" s="1198" t="e">
        <f t="shared" si="0"/>
        <v>#N/A</v>
      </c>
      <c r="AA25" s="1288" t="e">
        <v>#N/A</v>
      </c>
      <c r="AB25" s="1198" t="e">
        <f t="shared" si="0"/>
        <v>#N/A</v>
      </c>
      <c r="AC25" s="1288" t="e">
        <v>#N/A</v>
      </c>
      <c r="AD25" s="1198" t="e">
        <f t="shared" si="0"/>
        <v>#N/A</v>
      </c>
      <c r="AE25" s="1288" t="e">
        <v>#N/A</v>
      </c>
      <c r="AF25" s="1198" t="e">
        <f t="shared" si="0"/>
        <v>#N/A</v>
      </c>
      <c r="AG25" s="1288" t="e">
        <v>#N/A</v>
      </c>
      <c r="AH25" s="1289"/>
      <c r="AI25" s="93" t="e">
        <f t="shared" si="2"/>
        <v>#N/A</v>
      </c>
      <c r="AJ25" s="92">
        <f>'L41.old'!AV25</f>
        <v>467</v>
      </c>
    </row>
    <row r="26" spans="1:36" x14ac:dyDescent="0.25">
      <c r="A26" s="255" t="s">
        <v>12</v>
      </c>
      <c r="B26" s="257">
        <v>665</v>
      </c>
      <c r="C26" s="35" t="s">
        <v>46</v>
      </c>
      <c r="D26" s="92">
        <v>7500</v>
      </c>
      <c r="E26" s="92">
        <v>7500</v>
      </c>
      <c r="F26" s="92">
        <v>7500</v>
      </c>
      <c r="G26" s="92">
        <v>7500</v>
      </c>
      <c r="H26" s="92">
        <v>7500</v>
      </c>
      <c r="I26" s="92">
        <v>7100</v>
      </c>
      <c r="J26" s="92">
        <v>6800</v>
      </c>
      <c r="K26" s="161">
        <v>6500</v>
      </c>
      <c r="L26" s="1198">
        <f t="shared" si="1"/>
        <v>0</v>
      </c>
      <c r="M26" s="161">
        <v>6500</v>
      </c>
      <c r="N26" s="1198">
        <f t="shared" si="1"/>
        <v>-7.6923076923076927E-2</v>
      </c>
      <c r="O26" s="161">
        <v>6000</v>
      </c>
      <c r="P26" s="1198">
        <f t="shared" si="1"/>
        <v>-8.3333333333333329E-2</v>
      </c>
      <c r="Q26" s="161">
        <v>5500</v>
      </c>
      <c r="R26" s="1198">
        <f t="shared" si="0"/>
        <v>0</v>
      </c>
      <c r="S26" s="161">
        <v>5500</v>
      </c>
      <c r="T26" s="1198">
        <f t="shared" si="0"/>
        <v>-3.6363636363636362E-2</v>
      </c>
      <c r="U26" s="1294">
        <v>5300</v>
      </c>
      <c r="V26" s="1198">
        <f t="shared" si="0"/>
        <v>0</v>
      </c>
      <c r="W26" s="1288">
        <v>5300</v>
      </c>
      <c r="X26" s="1198">
        <f t="shared" si="0"/>
        <v>3.7735849056603772E-2</v>
      </c>
      <c r="Y26" s="1288">
        <v>5500</v>
      </c>
      <c r="Z26" s="1198">
        <f t="shared" si="0"/>
        <v>0</v>
      </c>
      <c r="AA26" s="1288">
        <v>5500</v>
      </c>
      <c r="AB26" s="1198">
        <f t="shared" si="0"/>
        <v>6.363636363636363E-2</v>
      </c>
      <c r="AC26" s="1288">
        <v>5850</v>
      </c>
      <c r="AD26" s="1198">
        <f t="shared" si="0"/>
        <v>0</v>
      </c>
      <c r="AE26" s="1288">
        <v>5850</v>
      </c>
      <c r="AF26" s="1198">
        <f t="shared" si="0"/>
        <v>0</v>
      </c>
      <c r="AG26" s="1288">
        <v>5850</v>
      </c>
      <c r="AH26" s="1289"/>
      <c r="AI26" s="93" t="e">
        <f t="shared" si="2"/>
        <v>#N/A</v>
      </c>
      <c r="AJ26" s="92" t="e">
        <f>'L41.old'!AV26</f>
        <v>#N/A</v>
      </c>
    </row>
    <row r="27" spans="1:36" hidden="1" x14ac:dyDescent="0.25">
      <c r="A27" s="255" t="s">
        <v>12</v>
      </c>
      <c r="B27" s="257">
        <v>6071</v>
      </c>
      <c r="C27" s="35" t="s">
        <v>254</v>
      </c>
      <c r="D27" s="92" t="e">
        <v>#N/A</v>
      </c>
      <c r="E27" s="92" t="e">
        <v>#N/A</v>
      </c>
      <c r="F27" s="92" t="e">
        <v>#N/A</v>
      </c>
      <c r="G27" s="92" t="e">
        <v>#N/A</v>
      </c>
      <c r="H27" s="92" t="e">
        <v>#N/A</v>
      </c>
      <c r="I27" s="92" t="e">
        <v>#N/A</v>
      </c>
      <c r="J27" s="92" t="e">
        <v>#N/A</v>
      </c>
      <c r="K27" s="161" t="e">
        <v>#N/A</v>
      </c>
      <c r="L27" s="1198" t="e">
        <f t="shared" si="1"/>
        <v>#N/A</v>
      </c>
      <c r="M27" s="161" t="e">
        <v>#N/A</v>
      </c>
      <c r="N27" s="1198" t="e">
        <f t="shared" si="1"/>
        <v>#N/A</v>
      </c>
      <c r="O27" s="161" t="e">
        <v>#N/A</v>
      </c>
      <c r="P27" s="1198" t="e">
        <f t="shared" si="1"/>
        <v>#N/A</v>
      </c>
      <c r="Q27" s="161" t="e">
        <v>#N/A</v>
      </c>
      <c r="R27" s="1198" t="e">
        <f t="shared" si="0"/>
        <v>#N/A</v>
      </c>
      <c r="S27" s="161" t="e">
        <v>#N/A</v>
      </c>
      <c r="T27" s="1198" t="e">
        <f t="shared" si="0"/>
        <v>#N/A</v>
      </c>
      <c r="U27" s="1294" t="e">
        <v>#N/A</v>
      </c>
      <c r="V27" s="1198" t="e">
        <f t="shared" si="0"/>
        <v>#N/A</v>
      </c>
      <c r="W27" s="1288" t="e">
        <v>#N/A</v>
      </c>
      <c r="X27" s="1198" t="e">
        <f t="shared" si="0"/>
        <v>#N/A</v>
      </c>
      <c r="Y27" s="1288" t="e">
        <v>#N/A</v>
      </c>
      <c r="Z27" s="1198" t="e">
        <f t="shared" si="0"/>
        <v>#N/A</v>
      </c>
      <c r="AA27" s="1288" t="e">
        <v>#N/A</v>
      </c>
      <c r="AB27" s="1198" t="e">
        <f t="shared" si="0"/>
        <v>#N/A</v>
      </c>
      <c r="AC27" s="1288" t="e">
        <v>#N/A</v>
      </c>
      <c r="AD27" s="1198" t="e">
        <f t="shared" si="0"/>
        <v>#N/A</v>
      </c>
      <c r="AE27" s="1288" t="e">
        <v>#N/A</v>
      </c>
      <c r="AF27" s="1198" t="e">
        <f t="shared" si="0"/>
        <v>#N/A</v>
      </c>
      <c r="AG27" s="1288" t="e">
        <v>#N/A</v>
      </c>
      <c r="AH27" s="1289"/>
      <c r="AI27" s="93" t="e">
        <f t="shared" si="2"/>
        <v>#N/A</v>
      </c>
      <c r="AJ27" s="92">
        <f>'L41.old'!AV27</f>
        <v>5539</v>
      </c>
    </row>
    <row r="28" spans="1:36" hidden="1" x14ac:dyDescent="0.25">
      <c r="A28" s="255" t="s">
        <v>12</v>
      </c>
      <c r="B28" s="257">
        <v>6072</v>
      </c>
      <c r="C28" s="2" t="s">
        <v>255</v>
      </c>
      <c r="D28" s="92" t="e">
        <v>#N/A</v>
      </c>
      <c r="E28" s="92" t="e">
        <v>#N/A</v>
      </c>
      <c r="F28" s="92" t="e">
        <v>#N/A</v>
      </c>
      <c r="G28" s="92" t="e">
        <v>#N/A</v>
      </c>
      <c r="H28" s="92" t="e">
        <v>#N/A</v>
      </c>
      <c r="I28" s="92" t="e">
        <v>#N/A</v>
      </c>
      <c r="J28" s="92" t="e">
        <v>#N/A</v>
      </c>
      <c r="K28" s="161" t="e">
        <v>#N/A</v>
      </c>
      <c r="L28" s="1198" t="e">
        <f t="shared" si="1"/>
        <v>#N/A</v>
      </c>
      <c r="M28" s="161" t="e">
        <v>#N/A</v>
      </c>
      <c r="N28" s="1198" t="e">
        <f t="shared" si="1"/>
        <v>#N/A</v>
      </c>
      <c r="O28" s="161" t="e">
        <v>#N/A</v>
      </c>
      <c r="P28" s="1198" t="e">
        <f t="shared" si="1"/>
        <v>#N/A</v>
      </c>
      <c r="Q28" s="161" t="e">
        <v>#N/A</v>
      </c>
      <c r="R28" s="1198" t="e">
        <f t="shared" si="0"/>
        <v>#N/A</v>
      </c>
      <c r="S28" s="161" t="e">
        <v>#N/A</v>
      </c>
      <c r="T28" s="1198" t="e">
        <f t="shared" si="0"/>
        <v>#N/A</v>
      </c>
      <c r="U28" s="1294" t="e">
        <v>#N/A</v>
      </c>
      <c r="V28" s="1198" t="e">
        <f t="shared" si="0"/>
        <v>#N/A</v>
      </c>
      <c r="W28" s="1288" t="e">
        <v>#N/A</v>
      </c>
      <c r="X28" s="1198" t="e">
        <f t="shared" si="0"/>
        <v>#N/A</v>
      </c>
      <c r="Y28" s="1288" t="e">
        <v>#N/A</v>
      </c>
      <c r="Z28" s="1198" t="e">
        <f t="shared" si="0"/>
        <v>#N/A</v>
      </c>
      <c r="AA28" s="1288" t="e">
        <v>#N/A</v>
      </c>
      <c r="AB28" s="1198" t="e">
        <f t="shared" si="0"/>
        <v>#N/A</v>
      </c>
      <c r="AC28" s="1288" t="e">
        <v>#N/A</v>
      </c>
      <c r="AD28" s="1198" t="e">
        <f t="shared" si="0"/>
        <v>#N/A</v>
      </c>
      <c r="AE28" s="1288" t="e">
        <v>#N/A</v>
      </c>
      <c r="AF28" s="1198" t="e">
        <f t="shared" si="0"/>
        <v>#N/A</v>
      </c>
      <c r="AG28" s="1288" t="e">
        <v>#N/A</v>
      </c>
      <c r="AH28" s="1289"/>
      <c r="AI28" s="93" t="e">
        <f t="shared" si="2"/>
        <v>#N/A</v>
      </c>
      <c r="AJ28" s="92">
        <f>'L41.old'!AV28</f>
        <v>6943</v>
      </c>
    </row>
    <row r="29" spans="1:36" hidden="1" x14ac:dyDescent="0.25">
      <c r="A29" s="255" t="s">
        <v>12</v>
      </c>
      <c r="B29" s="257">
        <v>6073</v>
      </c>
      <c r="C29" s="2" t="s">
        <v>256</v>
      </c>
      <c r="D29" s="92" t="e">
        <v>#N/A</v>
      </c>
      <c r="E29" s="92" t="e">
        <v>#N/A</v>
      </c>
      <c r="F29" s="92" t="e">
        <v>#N/A</v>
      </c>
      <c r="G29" s="92" t="e">
        <v>#N/A</v>
      </c>
      <c r="H29" s="92" t="e">
        <v>#N/A</v>
      </c>
      <c r="I29" s="92" t="e">
        <v>#N/A</v>
      </c>
      <c r="J29" s="92" t="e">
        <v>#N/A</v>
      </c>
      <c r="K29" s="161" t="e">
        <v>#N/A</v>
      </c>
      <c r="L29" s="1198" t="e">
        <f t="shared" si="1"/>
        <v>#N/A</v>
      </c>
      <c r="M29" s="161" t="e">
        <v>#N/A</v>
      </c>
      <c r="N29" s="1198" t="e">
        <f t="shared" si="1"/>
        <v>#N/A</v>
      </c>
      <c r="O29" s="161" t="e">
        <v>#N/A</v>
      </c>
      <c r="P29" s="1198" t="e">
        <f t="shared" si="1"/>
        <v>#N/A</v>
      </c>
      <c r="Q29" s="161" t="e">
        <v>#N/A</v>
      </c>
      <c r="R29" s="1198" t="e">
        <f t="shared" si="0"/>
        <v>#N/A</v>
      </c>
      <c r="S29" s="161" t="e">
        <v>#N/A</v>
      </c>
      <c r="T29" s="1198" t="e">
        <f t="shared" si="0"/>
        <v>#N/A</v>
      </c>
      <c r="U29" s="1294" t="e">
        <v>#N/A</v>
      </c>
      <c r="V29" s="1198" t="e">
        <f t="shared" si="0"/>
        <v>#N/A</v>
      </c>
      <c r="W29" s="1288" t="e">
        <v>#N/A</v>
      </c>
      <c r="X29" s="1198" t="e">
        <f t="shared" si="0"/>
        <v>#N/A</v>
      </c>
      <c r="Y29" s="1288" t="e">
        <v>#N/A</v>
      </c>
      <c r="Z29" s="1198" t="e">
        <f t="shared" si="0"/>
        <v>#N/A</v>
      </c>
      <c r="AA29" s="1288" t="e">
        <v>#N/A</v>
      </c>
      <c r="AB29" s="1198" t="e">
        <f t="shared" si="0"/>
        <v>#N/A</v>
      </c>
      <c r="AC29" s="1288" t="e">
        <v>#N/A</v>
      </c>
      <c r="AD29" s="1198" t="e">
        <f t="shared" si="0"/>
        <v>#N/A</v>
      </c>
      <c r="AE29" s="1288" t="e">
        <v>#N/A</v>
      </c>
      <c r="AF29" s="1198" t="e">
        <f t="shared" si="0"/>
        <v>#N/A</v>
      </c>
      <c r="AG29" s="1288" t="e">
        <v>#N/A</v>
      </c>
      <c r="AH29" s="1289"/>
      <c r="AI29" s="93" t="e">
        <f t="shared" si="2"/>
        <v>#N/A</v>
      </c>
      <c r="AJ29" s="92">
        <f>'L41.old'!AV29</f>
        <v>3971</v>
      </c>
    </row>
    <row r="30" spans="1:36" hidden="1" x14ac:dyDescent="0.25">
      <c r="A30" s="255" t="s">
        <v>12</v>
      </c>
      <c r="B30" s="257">
        <v>6074</v>
      </c>
      <c r="C30" s="2" t="s">
        <v>257</v>
      </c>
      <c r="D30" s="92" t="e">
        <v>#N/A</v>
      </c>
      <c r="E30" s="92" t="e">
        <v>#N/A</v>
      </c>
      <c r="F30" s="92" t="e">
        <v>#N/A</v>
      </c>
      <c r="G30" s="92" t="e">
        <v>#N/A</v>
      </c>
      <c r="H30" s="92" t="e">
        <v>#N/A</v>
      </c>
      <c r="I30" s="92" t="e">
        <v>#N/A</v>
      </c>
      <c r="J30" s="92" t="e">
        <v>#N/A</v>
      </c>
      <c r="K30" s="161" t="e">
        <v>#N/A</v>
      </c>
      <c r="L30" s="1198" t="e">
        <f t="shared" si="1"/>
        <v>#N/A</v>
      </c>
      <c r="M30" s="161" t="e">
        <v>#N/A</v>
      </c>
      <c r="N30" s="1198" t="e">
        <f t="shared" si="1"/>
        <v>#N/A</v>
      </c>
      <c r="O30" s="161" t="e">
        <v>#N/A</v>
      </c>
      <c r="P30" s="1198" t="e">
        <f t="shared" si="1"/>
        <v>#N/A</v>
      </c>
      <c r="Q30" s="161" t="e">
        <v>#N/A</v>
      </c>
      <c r="R30" s="1198" t="e">
        <f t="shared" si="0"/>
        <v>#N/A</v>
      </c>
      <c r="S30" s="161" t="e">
        <v>#N/A</v>
      </c>
      <c r="T30" s="1198" t="e">
        <f t="shared" si="0"/>
        <v>#N/A</v>
      </c>
      <c r="U30" s="1294" t="e">
        <v>#N/A</v>
      </c>
      <c r="V30" s="1198" t="e">
        <f t="shared" si="0"/>
        <v>#N/A</v>
      </c>
      <c r="W30" s="1288" t="e">
        <v>#N/A</v>
      </c>
      <c r="X30" s="1198" t="e">
        <f t="shared" si="0"/>
        <v>#N/A</v>
      </c>
      <c r="Y30" s="1288" t="e">
        <v>#N/A</v>
      </c>
      <c r="Z30" s="1198" t="e">
        <f t="shared" si="0"/>
        <v>#N/A</v>
      </c>
      <c r="AA30" s="1288" t="e">
        <v>#N/A</v>
      </c>
      <c r="AB30" s="1198" t="e">
        <f t="shared" si="0"/>
        <v>#N/A</v>
      </c>
      <c r="AC30" s="1288" t="e">
        <v>#N/A</v>
      </c>
      <c r="AD30" s="1198" t="e">
        <f t="shared" si="0"/>
        <v>#N/A</v>
      </c>
      <c r="AE30" s="1288" t="e">
        <v>#N/A</v>
      </c>
      <c r="AF30" s="1198" t="e">
        <f t="shared" si="0"/>
        <v>#N/A</v>
      </c>
      <c r="AG30" s="1288" t="e">
        <v>#N/A</v>
      </c>
      <c r="AH30" s="1289"/>
      <c r="AI30" s="93" t="e">
        <f t="shared" si="2"/>
        <v>#N/A</v>
      </c>
      <c r="AJ30" s="92">
        <f>'L41.old'!AV30</f>
        <v>4034</v>
      </c>
    </row>
    <row r="31" spans="1:36" hidden="1" x14ac:dyDescent="0.25">
      <c r="A31" s="255" t="s">
        <v>12</v>
      </c>
      <c r="B31" s="257">
        <v>6075</v>
      </c>
      <c r="C31" s="2" t="s">
        <v>258</v>
      </c>
      <c r="D31" s="92" t="e">
        <v>#N/A</v>
      </c>
      <c r="E31" s="92" t="e">
        <v>#N/A</v>
      </c>
      <c r="F31" s="92" t="e">
        <v>#N/A</v>
      </c>
      <c r="G31" s="92" t="e">
        <v>#N/A</v>
      </c>
      <c r="H31" s="92" t="e">
        <v>#N/A</v>
      </c>
      <c r="I31" s="92" t="e">
        <v>#N/A</v>
      </c>
      <c r="J31" s="92" t="e">
        <v>#N/A</v>
      </c>
      <c r="K31" s="161" t="e">
        <v>#N/A</v>
      </c>
      <c r="L31" s="1198" t="e">
        <f t="shared" si="1"/>
        <v>#N/A</v>
      </c>
      <c r="M31" s="161" t="e">
        <v>#N/A</v>
      </c>
      <c r="N31" s="1198" t="e">
        <f t="shared" si="1"/>
        <v>#N/A</v>
      </c>
      <c r="O31" s="161" t="e">
        <v>#N/A</v>
      </c>
      <c r="P31" s="1198" t="e">
        <f t="shared" si="1"/>
        <v>#N/A</v>
      </c>
      <c r="Q31" s="161" t="e">
        <v>#N/A</v>
      </c>
      <c r="R31" s="1198" t="e">
        <f t="shared" si="0"/>
        <v>#N/A</v>
      </c>
      <c r="S31" s="161" t="e">
        <v>#N/A</v>
      </c>
      <c r="T31" s="1198" t="e">
        <f t="shared" si="0"/>
        <v>#N/A</v>
      </c>
      <c r="U31" s="1294" t="e">
        <v>#N/A</v>
      </c>
      <c r="V31" s="1198" t="e">
        <f t="shared" si="0"/>
        <v>#N/A</v>
      </c>
      <c r="W31" s="1288" t="e">
        <v>#N/A</v>
      </c>
      <c r="X31" s="1198" t="e">
        <f t="shared" si="0"/>
        <v>#N/A</v>
      </c>
      <c r="Y31" s="1288" t="e">
        <v>#N/A</v>
      </c>
      <c r="Z31" s="1198" t="e">
        <f t="shared" si="0"/>
        <v>#N/A</v>
      </c>
      <c r="AA31" s="1288" t="e">
        <v>#N/A</v>
      </c>
      <c r="AB31" s="1198" t="e">
        <f t="shared" si="0"/>
        <v>#N/A</v>
      </c>
      <c r="AC31" s="1288" t="e">
        <v>#N/A</v>
      </c>
      <c r="AD31" s="1198" t="e">
        <f t="shared" si="0"/>
        <v>#N/A</v>
      </c>
      <c r="AE31" s="1288" t="e">
        <v>#N/A</v>
      </c>
      <c r="AF31" s="1198" t="e">
        <f t="shared" si="0"/>
        <v>#N/A</v>
      </c>
      <c r="AG31" s="1288" t="e">
        <v>#N/A</v>
      </c>
      <c r="AH31" s="1289"/>
      <c r="AI31" s="93" t="e">
        <f t="shared" si="2"/>
        <v>#N/A</v>
      </c>
      <c r="AJ31" s="92">
        <f>'L41.old'!AV31</f>
        <v>5716</v>
      </c>
    </row>
    <row r="32" spans="1:36" hidden="1" x14ac:dyDescent="0.25">
      <c r="A32" s="255" t="s">
        <v>12</v>
      </c>
      <c r="B32" s="257">
        <v>6076</v>
      </c>
      <c r="C32" s="2" t="s">
        <v>259</v>
      </c>
      <c r="D32" s="92" t="e">
        <v>#N/A</v>
      </c>
      <c r="E32" s="92" t="e">
        <v>#N/A</v>
      </c>
      <c r="F32" s="92" t="e">
        <v>#N/A</v>
      </c>
      <c r="G32" s="92" t="e">
        <v>#N/A</v>
      </c>
      <c r="H32" s="92" t="e">
        <v>#N/A</v>
      </c>
      <c r="I32" s="92" t="e">
        <v>#N/A</v>
      </c>
      <c r="J32" s="92" t="e">
        <v>#N/A</v>
      </c>
      <c r="K32" s="161" t="e">
        <v>#N/A</v>
      </c>
      <c r="L32" s="1198" t="e">
        <f t="shared" si="1"/>
        <v>#N/A</v>
      </c>
      <c r="M32" s="161" t="e">
        <v>#N/A</v>
      </c>
      <c r="N32" s="1198" t="e">
        <f t="shared" si="1"/>
        <v>#N/A</v>
      </c>
      <c r="O32" s="161" t="e">
        <v>#N/A</v>
      </c>
      <c r="P32" s="1198" t="e">
        <f t="shared" si="1"/>
        <v>#N/A</v>
      </c>
      <c r="Q32" s="161" t="e">
        <v>#N/A</v>
      </c>
      <c r="R32" s="1198" t="e">
        <f t="shared" si="0"/>
        <v>#N/A</v>
      </c>
      <c r="S32" s="161" t="e">
        <v>#N/A</v>
      </c>
      <c r="T32" s="1198" t="e">
        <f t="shared" si="0"/>
        <v>#N/A</v>
      </c>
      <c r="U32" s="1294" t="e">
        <v>#N/A</v>
      </c>
      <c r="V32" s="1198" t="e">
        <f t="shared" si="0"/>
        <v>#N/A</v>
      </c>
      <c r="W32" s="1288" t="e">
        <v>#N/A</v>
      </c>
      <c r="X32" s="1198" t="e">
        <f t="shared" si="0"/>
        <v>#N/A</v>
      </c>
      <c r="Y32" s="1288" t="e">
        <v>#N/A</v>
      </c>
      <c r="Z32" s="1198" t="e">
        <f t="shared" si="0"/>
        <v>#N/A</v>
      </c>
      <c r="AA32" s="1288" t="e">
        <v>#N/A</v>
      </c>
      <c r="AB32" s="1198" t="e">
        <f t="shared" si="0"/>
        <v>#N/A</v>
      </c>
      <c r="AC32" s="1288" t="e">
        <v>#N/A</v>
      </c>
      <c r="AD32" s="1198" t="e">
        <f t="shared" si="0"/>
        <v>#N/A</v>
      </c>
      <c r="AE32" s="1288" t="e">
        <v>#N/A</v>
      </c>
      <c r="AF32" s="1198" t="e">
        <f t="shared" si="0"/>
        <v>#N/A</v>
      </c>
      <c r="AG32" s="1288" t="e">
        <v>#N/A</v>
      </c>
      <c r="AH32" s="1289"/>
      <c r="AI32" s="93" t="e">
        <f t="shared" si="2"/>
        <v>#N/A</v>
      </c>
      <c r="AJ32" s="92">
        <f>'L41.old'!AV32</f>
        <v>5120</v>
      </c>
    </row>
    <row r="33" spans="1:36" hidden="1" x14ac:dyDescent="0.25">
      <c r="A33" s="255" t="s">
        <v>12</v>
      </c>
      <c r="B33" s="257">
        <v>6077</v>
      </c>
      <c r="C33" s="2" t="s">
        <v>260</v>
      </c>
      <c r="D33" s="92" t="e">
        <v>#N/A</v>
      </c>
      <c r="E33" s="92" t="e">
        <v>#N/A</v>
      </c>
      <c r="F33" s="92" t="e">
        <v>#N/A</v>
      </c>
      <c r="G33" s="92" t="e">
        <v>#N/A</v>
      </c>
      <c r="H33" s="92" t="e">
        <v>#N/A</v>
      </c>
      <c r="I33" s="92" t="e">
        <v>#N/A</v>
      </c>
      <c r="J33" s="92" t="e">
        <v>#N/A</v>
      </c>
      <c r="K33" s="161" t="e">
        <v>#N/A</v>
      </c>
      <c r="L33" s="1198" t="e">
        <f t="shared" si="1"/>
        <v>#N/A</v>
      </c>
      <c r="M33" s="161" t="e">
        <v>#N/A</v>
      </c>
      <c r="N33" s="1198" t="e">
        <f t="shared" si="1"/>
        <v>#N/A</v>
      </c>
      <c r="O33" s="161" t="e">
        <v>#N/A</v>
      </c>
      <c r="P33" s="1198" t="e">
        <f t="shared" si="1"/>
        <v>#N/A</v>
      </c>
      <c r="Q33" s="161" t="e">
        <v>#N/A</v>
      </c>
      <c r="R33" s="1198" t="e">
        <f t="shared" si="0"/>
        <v>#N/A</v>
      </c>
      <c r="S33" s="161" t="e">
        <v>#N/A</v>
      </c>
      <c r="T33" s="1198" t="e">
        <f t="shared" si="0"/>
        <v>#N/A</v>
      </c>
      <c r="U33" s="1294" t="e">
        <v>#N/A</v>
      </c>
      <c r="V33" s="1198" t="e">
        <f t="shared" si="0"/>
        <v>#N/A</v>
      </c>
      <c r="W33" s="1288" t="e">
        <v>#N/A</v>
      </c>
      <c r="X33" s="1198" t="e">
        <f t="shared" si="0"/>
        <v>#N/A</v>
      </c>
      <c r="Y33" s="1288" t="e">
        <v>#N/A</v>
      </c>
      <c r="Z33" s="1198" t="e">
        <f t="shared" si="0"/>
        <v>#N/A</v>
      </c>
      <c r="AA33" s="1288" t="e">
        <v>#N/A</v>
      </c>
      <c r="AB33" s="1198" t="e">
        <f t="shared" si="0"/>
        <v>#N/A</v>
      </c>
      <c r="AC33" s="1288" t="e">
        <v>#N/A</v>
      </c>
      <c r="AD33" s="1198" t="e">
        <f t="shared" si="0"/>
        <v>#N/A</v>
      </c>
      <c r="AE33" s="1288" t="e">
        <v>#N/A</v>
      </c>
      <c r="AF33" s="1198" t="e">
        <f t="shared" si="0"/>
        <v>#N/A</v>
      </c>
      <c r="AG33" s="1288" t="e">
        <v>#N/A</v>
      </c>
      <c r="AH33" s="1289"/>
      <c r="AI33" s="93" t="e">
        <f t="shared" si="2"/>
        <v>#N/A</v>
      </c>
      <c r="AJ33" s="92">
        <f>'L41.old'!AV33</f>
        <v>467</v>
      </c>
    </row>
    <row r="34" spans="1:36" hidden="1" x14ac:dyDescent="0.25">
      <c r="A34" s="255" t="s">
        <v>12</v>
      </c>
      <c r="B34" s="257">
        <v>6078</v>
      </c>
      <c r="C34" s="2" t="s">
        <v>261</v>
      </c>
      <c r="D34" s="92" t="e">
        <v>#N/A</v>
      </c>
      <c r="E34" s="92" t="e">
        <v>#N/A</v>
      </c>
      <c r="F34" s="92" t="e">
        <v>#N/A</v>
      </c>
      <c r="G34" s="92" t="e">
        <v>#N/A</v>
      </c>
      <c r="H34" s="92" t="e">
        <v>#N/A</v>
      </c>
      <c r="I34" s="92" t="e">
        <v>#N/A</v>
      </c>
      <c r="J34" s="92" t="e">
        <v>#N/A</v>
      </c>
      <c r="K34" s="161" t="e">
        <v>#N/A</v>
      </c>
      <c r="L34" s="1198" t="e">
        <f t="shared" si="1"/>
        <v>#N/A</v>
      </c>
      <c r="M34" s="161" t="e">
        <v>#N/A</v>
      </c>
      <c r="N34" s="1198" t="e">
        <f t="shared" si="1"/>
        <v>#N/A</v>
      </c>
      <c r="O34" s="161" t="e">
        <v>#N/A</v>
      </c>
      <c r="P34" s="1198" t="e">
        <f t="shared" si="1"/>
        <v>#N/A</v>
      </c>
      <c r="Q34" s="161" t="e">
        <v>#N/A</v>
      </c>
      <c r="R34" s="1198" t="e">
        <f t="shared" si="0"/>
        <v>#N/A</v>
      </c>
      <c r="S34" s="161" t="e">
        <v>#N/A</v>
      </c>
      <c r="T34" s="1198" t="e">
        <f t="shared" si="0"/>
        <v>#N/A</v>
      </c>
      <c r="U34" s="1294" t="e">
        <v>#N/A</v>
      </c>
      <c r="V34" s="1198" t="e">
        <f t="shared" si="0"/>
        <v>#N/A</v>
      </c>
      <c r="W34" s="1288" t="e">
        <v>#N/A</v>
      </c>
      <c r="X34" s="1198" t="e">
        <f t="shared" si="0"/>
        <v>#N/A</v>
      </c>
      <c r="Y34" s="1288" t="e">
        <v>#N/A</v>
      </c>
      <c r="Z34" s="1198" t="e">
        <f t="shared" si="0"/>
        <v>#N/A</v>
      </c>
      <c r="AA34" s="1288" t="e">
        <v>#N/A</v>
      </c>
      <c r="AB34" s="1198" t="e">
        <f t="shared" si="0"/>
        <v>#N/A</v>
      </c>
      <c r="AC34" s="1288" t="e">
        <v>#N/A</v>
      </c>
      <c r="AD34" s="1198" t="e">
        <f t="shared" si="0"/>
        <v>#N/A</v>
      </c>
      <c r="AE34" s="1288" t="e">
        <v>#N/A</v>
      </c>
      <c r="AF34" s="1198" t="e">
        <f t="shared" si="0"/>
        <v>#N/A</v>
      </c>
      <c r="AG34" s="1288" t="e">
        <v>#N/A</v>
      </c>
      <c r="AH34" s="1289"/>
      <c r="AI34" s="93" t="e">
        <f t="shared" si="2"/>
        <v>#N/A</v>
      </c>
      <c r="AJ34" s="92">
        <f>'L41.old'!AV34</f>
        <v>4783</v>
      </c>
    </row>
    <row r="35" spans="1:36" hidden="1" x14ac:dyDescent="0.25">
      <c r="A35" s="255" t="s">
        <v>12</v>
      </c>
      <c r="B35" s="257">
        <v>6079</v>
      </c>
      <c r="C35" s="2" t="s">
        <v>262</v>
      </c>
      <c r="D35" s="92" t="e">
        <v>#N/A</v>
      </c>
      <c r="E35" s="92" t="e">
        <v>#N/A</v>
      </c>
      <c r="F35" s="92" t="e">
        <v>#N/A</v>
      </c>
      <c r="G35" s="92" t="e">
        <v>#N/A</v>
      </c>
      <c r="H35" s="92" t="e">
        <v>#N/A</v>
      </c>
      <c r="I35" s="92" t="e">
        <v>#N/A</v>
      </c>
      <c r="J35" s="92" t="e">
        <v>#N/A</v>
      </c>
      <c r="K35" s="161" t="e">
        <v>#N/A</v>
      </c>
      <c r="L35" s="1198" t="e">
        <f t="shared" si="1"/>
        <v>#N/A</v>
      </c>
      <c r="M35" s="161" t="e">
        <v>#N/A</v>
      </c>
      <c r="N35" s="1198" t="e">
        <f t="shared" si="1"/>
        <v>#N/A</v>
      </c>
      <c r="O35" s="161" t="e">
        <v>#N/A</v>
      </c>
      <c r="P35" s="1198" t="e">
        <f t="shared" si="1"/>
        <v>#N/A</v>
      </c>
      <c r="Q35" s="161" t="e">
        <v>#N/A</v>
      </c>
      <c r="R35" s="1198" t="e">
        <f t="shared" si="0"/>
        <v>#N/A</v>
      </c>
      <c r="S35" s="161" t="e">
        <v>#N/A</v>
      </c>
      <c r="T35" s="1198" t="e">
        <f t="shared" si="0"/>
        <v>#N/A</v>
      </c>
      <c r="U35" s="1294" t="e">
        <v>#N/A</v>
      </c>
      <c r="V35" s="1198" t="e">
        <f t="shared" si="0"/>
        <v>#N/A</v>
      </c>
      <c r="W35" s="1288" t="e">
        <v>#N/A</v>
      </c>
      <c r="X35" s="1198" t="e">
        <f t="shared" si="0"/>
        <v>#N/A</v>
      </c>
      <c r="Y35" s="1288" t="e">
        <v>#N/A</v>
      </c>
      <c r="Z35" s="1198" t="e">
        <f t="shared" si="0"/>
        <v>#N/A</v>
      </c>
      <c r="AA35" s="1288" t="e">
        <v>#N/A</v>
      </c>
      <c r="AB35" s="1198" t="e">
        <f t="shared" si="0"/>
        <v>#N/A</v>
      </c>
      <c r="AC35" s="1288" t="e">
        <v>#N/A</v>
      </c>
      <c r="AD35" s="1198" t="e">
        <f t="shared" si="0"/>
        <v>#N/A</v>
      </c>
      <c r="AE35" s="1288" t="e">
        <v>#N/A</v>
      </c>
      <c r="AF35" s="1198" t="e">
        <f t="shared" si="0"/>
        <v>#N/A</v>
      </c>
      <c r="AG35" s="1288" t="e">
        <v>#N/A</v>
      </c>
      <c r="AH35" s="1289"/>
      <c r="AI35" s="93" t="e">
        <f t="shared" si="2"/>
        <v>#N/A</v>
      </c>
      <c r="AJ35" s="92">
        <f>'L41.old'!AV35</f>
        <v>3540</v>
      </c>
    </row>
    <row r="36" spans="1:36" hidden="1" x14ac:dyDescent="0.25">
      <c r="A36" s="255" t="s">
        <v>12</v>
      </c>
      <c r="B36" s="257">
        <v>6080</v>
      </c>
      <c r="C36" s="2" t="s">
        <v>263</v>
      </c>
      <c r="D36" s="92" t="e">
        <v>#N/A</v>
      </c>
      <c r="E36" s="92" t="e">
        <v>#N/A</v>
      </c>
      <c r="F36" s="92" t="e">
        <v>#N/A</v>
      </c>
      <c r="G36" s="92" t="e">
        <v>#N/A</v>
      </c>
      <c r="H36" s="92" t="e">
        <v>#N/A</v>
      </c>
      <c r="I36" s="92" t="e">
        <v>#N/A</v>
      </c>
      <c r="J36" s="92" t="e">
        <v>#N/A</v>
      </c>
      <c r="K36" s="161" t="e">
        <v>#N/A</v>
      </c>
      <c r="L36" s="1198" t="e">
        <f t="shared" si="1"/>
        <v>#N/A</v>
      </c>
      <c r="M36" s="161" t="e">
        <v>#N/A</v>
      </c>
      <c r="N36" s="1198" t="e">
        <f t="shared" si="1"/>
        <v>#N/A</v>
      </c>
      <c r="O36" s="161" t="e">
        <v>#N/A</v>
      </c>
      <c r="P36" s="1198" t="e">
        <f t="shared" si="1"/>
        <v>#N/A</v>
      </c>
      <c r="Q36" s="161" t="e">
        <v>#N/A</v>
      </c>
      <c r="R36" s="1198" t="e">
        <f t="shared" si="0"/>
        <v>#N/A</v>
      </c>
      <c r="S36" s="161" t="e">
        <v>#N/A</v>
      </c>
      <c r="T36" s="1198" t="e">
        <f t="shared" si="0"/>
        <v>#N/A</v>
      </c>
      <c r="U36" s="1294" t="e">
        <v>#N/A</v>
      </c>
      <c r="V36" s="1198" t="e">
        <f t="shared" si="0"/>
        <v>#N/A</v>
      </c>
      <c r="W36" s="1288" t="e">
        <v>#N/A</v>
      </c>
      <c r="X36" s="1198" t="e">
        <f t="shared" si="0"/>
        <v>#N/A</v>
      </c>
      <c r="Y36" s="1288" t="e">
        <v>#N/A</v>
      </c>
      <c r="Z36" s="1198" t="e">
        <f t="shared" si="0"/>
        <v>#N/A</v>
      </c>
      <c r="AA36" s="1288" t="e">
        <v>#N/A</v>
      </c>
      <c r="AB36" s="1198" t="e">
        <f t="shared" si="0"/>
        <v>#N/A</v>
      </c>
      <c r="AC36" s="1288" t="e">
        <v>#N/A</v>
      </c>
      <c r="AD36" s="1198" t="e">
        <f t="shared" si="0"/>
        <v>#N/A</v>
      </c>
      <c r="AE36" s="1288" t="e">
        <v>#N/A</v>
      </c>
      <c r="AF36" s="1198" t="e">
        <f t="shared" si="0"/>
        <v>#N/A</v>
      </c>
      <c r="AG36" s="1288" t="e">
        <v>#N/A</v>
      </c>
      <c r="AH36" s="1289"/>
      <c r="AI36" s="93" t="e">
        <f t="shared" si="2"/>
        <v>#N/A</v>
      </c>
      <c r="AJ36" s="92">
        <f>'L41.old'!AV36</f>
        <v>6083</v>
      </c>
    </row>
    <row r="37" spans="1:36" hidden="1" x14ac:dyDescent="0.25">
      <c r="A37" s="255" t="s">
        <v>12</v>
      </c>
      <c r="B37" s="257">
        <v>6081</v>
      </c>
      <c r="C37" s="2" t="s">
        <v>264</v>
      </c>
      <c r="D37" s="92" t="e">
        <v>#N/A</v>
      </c>
      <c r="E37" s="92" t="e">
        <v>#N/A</v>
      </c>
      <c r="F37" s="92" t="e">
        <v>#N/A</v>
      </c>
      <c r="G37" s="92" t="e">
        <v>#N/A</v>
      </c>
      <c r="H37" s="92" t="e">
        <v>#N/A</v>
      </c>
      <c r="I37" s="92" t="e">
        <v>#N/A</v>
      </c>
      <c r="J37" s="92" t="e">
        <v>#N/A</v>
      </c>
      <c r="K37" s="161" t="e">
        <v>#N/A</v>
      </c>
      <c r="L37" s="1198" t="e">
        <f t="shared" si="1"/>
        <v>#N/A</v>
      </c>
      <c r="M37" s="161" t="e">
        <v>#N/A</v>
      </c>
      <c r="N37" s="1198" t="e">
        <f t="shared" si="1"/>
        <v>#N/A</v>
      </c>
      <c r="O37" s="161" t="e">
        <v>#N/A</v>
      </c>
      <c r="P37" s="1198" t="e">
        <f t="shared" si="1"/>
        <v>#N/A</v>
      </c>
      <c r="Q37" s="161" t="e">
        <v>#N/A</v>
      </c>
      <c r="R37" s="1198" t="e">
        <f t="shared" si="0"/>
        <v>#N/A</v>
      </c>
      <c r="S37" s="161" t="e">
        <v>#N/A</v>
      </c>
      <c r="T37" s="1198" t="e">
        <f t="shared" si="0"/>
        <v>#N/A</v>
      </c>
      <c r="U37" s="1294" t="e">
        <v>#N/A</v>
      </c>
      <c r="V37" s="1198" t="e">
        <f t="shared" si="0"/>
        <v>#N/A</v>
      </c>
      <c r="W37" s="1288" t="e">
        <v>#N/A</v>
      </c>
      <c r="X37" s="1198" t="e">
        <f t="shared" si="0"/>
        <v>#N/A</v>
      </c>
      <c r="Y37" s="1288" t="e">
        <v>#N/A</v>
      </c>
      <c r="Z37" s="1198" t="e">
        <f t="shared" si="0"/>
        <v>#N/A</v>
      </c>
      <c r="AA37" s="1288" t="e">
        <v>#N/A</v>
      </c>
      <c r="AB37" s="1198" t="e">
        <f t="shared" si="0"/>
        <v>#N/A</v>
      </c>
      <c r="AC37" s="1288" t="e">
        <v>#N/A</v>
      </c>
      <c r="AD37" s="1198" t="e">
        <f t="shared" si="0"/>
        <v>#N/A</v>
      </c>
      <c r="AE37" s="1288" t="e">
        <v>#N/A</v>
      </c>
      <c r="AF37" s="1198" t="e">
        <f t="shared" si="0"/>
        <v>#N/A</v>
      </c>
      <c r="AG37" s="1288" t="e">
        <v>#N/A</v>
      </c>
      <c r="AH37" s="1289"/>
      <c r="AI37" s="93" t="e">
        <f t="shared" si="2"/>
        <v>#N/A</v>
      </c>
      <c r="AJ37" s="92" t="e">
        <f>'L41.old'!AV37</f>
        <v>#N/A</v>
      </c>
    </row>
    <row r="38" spans="1:36" x14ac:dyDescent="0.25">
      <c r="A38" s="255" t="s">
        <v>48</v>
      </c>
      <c r="B38" s="257">
        <v>9373</v>
      </c>
      <c r="C38" s="2" t="s">
        <v>50</v>
      </c>
      <c r="D38" s="92">
        <v>4300</v>
      </c>
      <c r="E38" s="92">
        <v>4700</v>
      </c>
      <c r="F38" s="92">
        <v>4700</v>
      </c>
      <c r="G38" s="92">
        <v>5400</v>
      </c>
      <c r="H38" s="92">
        <v>5500</v>
      </c>
      <c r="I38" s="92">
        <v>5500</v>
      </c>
      <c r="J38" s="92">
        <v>5600</v>
      </c>
      <c r="K38" s="161">
        <v>5600</v>
      </c>
      <c r="L38" s="1198">
        <f t="shared" si="1"/>
        <v>8.9285714285714288E-2</v>
      </c>
      <c r="M38" s="161">
        <v>6100</v>
      </c>
      <c r="N38" s="1198">
        <f t="shared" si="1"/>
        <v>0</v>
      </c>
      <c r="O38" s="161">
        <v>6100</v>
      </c>
      <c r="P38" s="1198">
        <f t="shared" si="1"/>
        <v>0</v>
      </c>
      <c r="Q38" s="161">
        <v>6100</v>
      </c>
      <c r="R38" s="1198">
        <f t="shared" si="0"/>
        <v>0</v>
      </c>
      <c r="S38" s="161">
        <v>6100</v>
      </c>
      <c r="T38" s="1198">
        <f t="shared" si="0"/>
        <v>0</v>
      </c>
      <c r="U38" s="1294">
        <v>6100</v>
      </c>
      <c r="V38" s="1198">
        <f t="shared" si="0"/>
        <v>1.6393442622950821E-2</v>
      </c>
      <c r="W38" s="1288">
        <v>6200</v>
      </c>
      <c r="X38" s="1198">
        <f t="shared" si="0"/>
        <v>8.0645161290322578E-3</v>
      </c>
      <c r="Y38" s="1288">
        <v>6250</v>
      </c>
      <c r="Z38" s="1198">
        <f t="shared" si="0"/>
        <v>-8.0000000000000002E-3</v>
      </c>
      <c r="AA38" s="1288">
        <v>6200</v>
      </c>
      <c r="AB38" s="1198">
        <f t="shared" si="0"/>
        <v>8.0645161290322578E-3</v>
      </c>
      <c r="AC38" s="1288">
        <v>6250</v>
      </c>
      <c r="AD38" s="1198">
        <f t="shared" si="0"/>
        <v>0.04</v>
      </c>
      <c r="AE38" s="1288">
        <v>6500</v>
      </c>
      <c r="AF38" s="1198">
        <f t="shared" si="0"/>
        <v>6.1538461538461542E-2</v>
      </c>
      <c r="AG38" s="1288">
        <v>6900</v>
      </c>
      <c r="AH38" s="1289"/>
      <c r="AI38" s="93">
        <f t="shared" si="2"/>
        <v>926</v>
      </c>
      <c r="AJ38" s="92">
        <f>'L41.old'!AV38</f>
        <v>5974</v>
      </c>
    </row>
    <row r="39" spans="1:36" x14ac:dyDescent="0.25">
      <c r="A39" s="255" t="s">
        <v>48</v>
      </c>
      <c r="B39" s="257">
        <v>726</v>
      </c>
      <c r="C39" s="2" t="s">
        <v>52</v>
      </c>
      <c r="D39" s="92">
        <v>8900</v>
      </c>
      <c r="E39" s="92">
        <v>0</v>
      </c>
      <c r="F39" s="92">
        <v>0</v>
      </c>
      <c r="G39" s="92">
        <v>0</v>
      </c>
      <c r="H39" s="92">
        <v>0</v>
      </c>
      <c r="I39" s="92">
        <v>0</v>
      </c>
      <c r="J39" s="92">
        <v>0</v>
      </c>
      <c r="K39" s="161">
        <v>15400</v>
      </c>
      <c r="L39" s="1198">
        <f t="shared" si="1"/>
        <v>0</v>
      </c>
      <c r="M39" s="161">
        <v>15400</v>
      </c>
      <c r="N39" s="1198">
        <f t="shared" si="1"/>
        <v>-1.2987012987012988E-2</v>
      </c>
      <c r="O39" s="161">
        <v>15200</v>
      </c>
      <c r="P39" s="1198">
        <f t="shared" si="1"/>
        <v>0</v>
      </c>
      <c r="Q39" s="161">
        <v>15200</v>
      </c>
      <c r="R39" s="1198">
        <f t="shared" si="0"/>
        <v>0</v>
      </c>
      <c r="S39" s="161">
        <v>15200</v>
      </c>
      <c r="T39" s="1198">
        <f t="shared" si="0"/>
        <v>0</v>
      </c>
      <c r="U39" s="1294">
        <v>15200</v>
      </c>
      <c r="V39" s="1198">
        <f t="shared" si="0"/>
        <v>0</v>
      </c>
      <c r="W39" s="1288">
        <v>15200</v>
      </c>
      <c r="X39" s="1198">
        <f t="shared" si="0"/>
        <v>0</v>
      </c>
      <c r="Y39" s="1288">
        <v>15200</v>
      </c>
      <c r="Z39" s="1198">
        <f t="shared" si="0"/>
        <v>0</v>
      </c>
      <c r="AA39" s="1288">
        <v>15200</v>
      </c>
      <c r="AB39" s="1198">
        <f t="shared" si="0"/>
        <v>0</v>
      </c>
      <c r="AC39" s="1288">
        <v>15200</v>
      </c>
      <c r="AD39" s="1198">
        <f t="shared" si="0"/>
        <v>0</v>
      </c>
      <c r="AE39" s="1288">
        <v>15200</v>
      </c>
      <c r="AF39" s="1198">
        <f t="shared" si="0"/>
        <v>0.25</v>
      </c>
      <c r="AG39" s="1288">
        <v>19000</v>
      </c>
      <c r="AH39" s="1289"/>
      <c r="AI39" s="93">
        <f t="shared" si="2"/>
        <v>9667</v>
      </c>
      <c r="AJ39" s="92">
        <f>'L41.old'!AV39</f>
        <v>9333</v>
      </c>
    </row>
    <row r="40" spans="1:36" x14ac:dyDescent="0.25">
      <c r="A40" s="255" t="s">
        <v>48</v>
      </c>
      <c r="B40" s="257">
        <v>711</v>
      </c>
      <c r="C40" s="2" t="s">
        <v>54</v>
      </c>
      <c r="D40" s="92">
        <v>8830</v>
      </c>
      <c r="E40" s="92">
        <v>0</v>
      </c>
      <c r="F40" s="92">
        <v>0</v>
      </c>
      <c r="G40" s="92">
        <v>0</v>
      </c>
      <c r="H40" s="92">
        <v>0</v>
      </c>
      <c r="I40" s="92">
        <v>0</v>
      </c>
      <c r="J40" s="92">
        <v>0</v>
      </c>
      <c r="K40" s="161">
        <v>11300</v>
      </c>
      <c r="L40" s="1198">
        <f t="shared" si="1"/>
        <v>0</v>
      </c>
      <c r="M40" s="161">
        <v>11300</v>
      </c>
      <c r="N40" s="1198">
        <f t="shared" si="1"/>
        <v>0</v>
      </c>
      <c r="O40" s="161">
        <v>11300</v>
      </c>
      <c r="P40" s="1198">
        <f t="shared" si="1"/>
        <v>0</v>
      </c>
      <c r="Q40" s="161">
        <v>11300</v>
      </c>
      <c r="R40" s="1198">
        <f t="shared" ref="R40:AF72" si="3">(S40-Q40)/Q40</f>
        <v>0</v>
      </c>
      <c r="S40" s="161">
        <v>11300</v>
      </c>
      <c r="T40" s="1198">
        <f t="shared" si="3"/>
        <v>0</v>
      </c>
      <c r="U40" s="1294">
        <v>11300</v>
      </c>
      <c r="V40" s="1198">
        <f t="shared" si="3"/>
        <v>0</v>
      </c>
      <c r="W40" s="1288">
        <v>11300</v>
      </c>
      <c r="X40" s="1198">
        <f t="shared" si="3"/>
        <v>-0.11504424778761062</v>
      </c>
      <c r="Y40" s="1288">
        <v>10000</v>
      </c>
      <c r="Z40" s="1198">
        <f t="shared" si="3"/>
        <v>0</v>
      </c>
      <c r="AA40" s="1288">
        <v>10000</v>
      </c>
      <c r="AB40" s="1198">
        <f t="shared" si="3"/>
        <v>0.01</v>
      </c>
      <c r="AC40" s="1288">
        <v>10100</v>
      </c>
      <c r="AD40" s="1198">
        <f t="shared" si="3"/>
        <v>0</v>
      </c>
      <c r="AE40" s="1288">
        <v>10100</v>
      </c>
      <c r="AF40" s="1198">
        <f t="shared" si="3"/>
        <v>0</v>
      </c>
      <c r="AG40" s="1288">
        <v>10100</v>
      </c>
      <c r="AH40" s="1289"/>
      <c r="AI40" s="93">
        <f t="shared" si="2"/>
        <v>407</v>
      </c>
      <c r="AJ40" s="92">
        <f>'L41.old'!AV40</f>
        <v>9693</v>
      </c>
    </row>
    <row r="41" spans="1:36" x14ac:dyDescent="0.25">
      <c r="A41" s="255" t="s">
        <v>48</v>
      </c>
      <c r="B41" s="257">
        <v>713</v>
      </c>
      <c r="C41" s="2" t="s">
        <v>56</v>
      </c>
      <c r="D41" s="92" t="e">
        <v>#N/A</v>
      </c>
      <c r="E41" s="92" t="e">
        <v>#N/A</v>
      </c>
      <c r="F41" s="92" t="e">
        <v>#N/A</v>
      </c>
      <c r="G41" s="92" t="e">
        <v>#N/A</v>
      </c>
      <c r="H41" s="92" t="e">
        <v>#N/A</v>
      </c>
      <c r="I41" s="92" t="e">
        <v>#N/A</v>
      </c>
      <c r="J41" s="92" t="e">
        <v>#N/A</v>
      </c>
      <c r="K41" s="161">
        <v>11500</v>
      </c>
      <c r="L41" s="1198">
        <f t="shared" si="1"/>
        <v>0</v>
      </c>
      <c r="M41" s="161">
        <v>11500</v>
      </c>
      <c r="N41" s="1198">
        <f t="shared" si="1"/>
        <v>0</v>
      </c>
      <c r="O41" s="161">
        <v>11500</v>
      </c>
      <c r="P41" s="1198">
        <f t="shared" si="1"/>
        <v>0</v>
      </c>
      <c r="Q41" s="161">
        <v>11500</v>
      </c>
      <c r="R41" s="1198">
        <f t="shared" si="3"/>
        <v>0</v>
      </c>
      <c r="S41" s="161">
        <v>11500</v>
      </c>
      <c r="T41" s="1198">
        <f t="shared" si="3"/>
        <v>0</v>
      </c>
      <c r="U41" s="1294">
        <v>11500</v>
      </c>
      <c r="V41" s="1198">
        <f t="shared" si="3"/>
        <v>0</v>
      </c>
      <c r="W41" s="1288">
        <v>11500</v>
      </c>
      <c r="X41" s="1198">
        <f t="shared" si="3"/>
        <v>-0.11304347826086956</v>
      </c>
      <c r="Y41" s="1288">
        <v>10200</v>
      </c>
      <c r="Z41" s="1198">
        <f t="shared" si="3"/>
        <v>-1.9607843137254902E-2</v>
      </c>
      <c r="AA41" s="1288">
        <v>10000</v>
      </c>
      <c r="AB41" s="1198">
        <f t="shared" si="3"/>
        <v>0.05</v>
      </c>
      <c r="AC41" s="1288">
        <v>10500</v>
      </c>
      <c r="AD41" s="1198">
        <f t="shared" si="3"/>
        <v>0</v>
      </c>
      <c r="AE41" s="1288">
        <v>10500</v>
      </c>
      <c r="AF41" s="1198">
        <f t="shared" si="3"/>
        <v>0</v>
      </c>
      <c r="AG41" s="1288">
        <v>10500</v>
      </c>
      <c r="AH41" s="1289"/>
      <c r="AI41" s="93">
        <f t="shared" si="2"/>
        <v>187</v>
      </c>
      <c r="AJ41" s="92">
        <f>'L41.old'!AV41</f>
        <v>10313</v>
      </c>
    </row>
    <row r="42" spans="1:36" x14ac:dyDescent="0.25">
      <c r="A42" s="255" t="s">
        <v>48</v>
      </c>
      <c r="B42" s="257">
        <v>457</v>
      </c>
      <c r="C42" s="35" t="s">
        <v>57</v>
      </c>
      <c r="D42" s="92">
        <v>7600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161">
        <v>8400</v>
      </c>
      <c r="L42" s="1198">
        <f t="shared" si="1"/>
        <v>0</v>
      </c>
      <c r="M42" s="161">
        <v>8400</v>
      </c>
      <c r="N42" s="1198">
        <f t="shared" si="1"/>
        <v>0</v>
      </c>
      <c r="O42" s="161">
        <v>8400</v>
      </c>
      <c r="P42" s="1198">
        <f t="shared" si="1"/>
        <v>0</v>
      </c>
      <c r="Q42" s="161">
        <v>8400</v>
      </c>
      <c r="R42" s="1198">
        <f t="shared" si="3"/>
        <v>0</v>
      </c>
      <c r="S42" s="161">
        <v>8400</v>
      </c>
      <c r="T42" s="1198">
        <f t="shared" si="3"/>
        <v>0</v>
      </c>
      <c r="U42" s="1294">
        <v>8400</v>
      </c>
      <c r="V42" s="1198">
        <f t="shared" si="3"/>
        <v>0</v>
      </c>
      <c r="W42" s="1288">
        <v>8400</v>
      </c>
      <c r="X42" s="1198">
        <f t="shared" si="3"/>
        <v>-1.1904761904761904E-2</v>
      </c>
      <c r="Y42" s="1288">
        <v>8300</v>
      </c>
      <c r="Z42" s="1198">
        <f t="shared" si="3"/>
        <v>-1.2048192771084338E-2</v>
      </c>
      <c r="AA42" s="1288">
        <v>8200</v>
      </c>
      <c r="AB42" s="1198">
        <f t="shared" si="3"/>
        <v>4.878048780487805E-2</v>
      </c>
      <c r="AC42" s="1288">
        <v>8600</v>
      </c>
      <c r="AD42" s="1198">
        <f t="shared" si="3"/>
        <v>0</v>
      </c>
      <c r="AE42" s="1288">
        <v>8600</v>
      </c>
      <c r="AF42" s="1198">
        <f t="shared" si="3"/>
        <v>3.4883720930232558E-2</v>
      </c>
      <c r="AG42" s="1288">
        <v>8900</v>
      </c>
      <c r="AH42" s="1289"/>
      <c r="AI42" s="93">
        <f t="shared" si="2"/>
        <v>740</v>
      </c>
      <c r="AJ42" s="92">
        <f>'L41.old'!AV42</f>
        <v>8160</v>
      </c>
    </row>
    <row r="43" spans="1:36" x14ac:dyDescent="0.25">
      <c r="A43" s="255" t="s">
        <v>48</v>
      </c>
      <c r="B43" s="257">
        <v>705</v>
      </c>
      <c r="C43" s="35" t="s">
        <v>58</v>
      </c>
      <c r="D43" s="92">
        <v>6930</v>
      </c>
      <c r="E43" s="92">
        <v>0</v>
      </c>
      <c r="F43" s="92">
        <v>0</v>
      </c>
      <c r="G43" s="92">
        <v>0</v>
      </c>
      <c r="H43" s="92">
        <v>0</v>
      </c>
      <c r="I43" s="92">
        <v>0</v>
      </c>
      <c r="J43" s="92">
        <v>0</v>
      </c>
      <c r="K43" s="161">
        <v>7900</v>
      </c>
      <c r="L43" s="1198">
        <f t="shared" si="1"/>
        <v>0</v>
      </c>
      <c r="M43" s="161">
        <v>7900</v>
      </c>
      <c r="N43" s="1198">
        <f t="shared" si="1"/>
        <v>0</v>
      </c>
      <c r="O43" s="161">
        <v>7900</v>
      </c>
      <c r="P43" s="1198">
        <f t="shared" si="1"/>
        <v>0</v>
      </c>
      <c r="Q43" s="161">
        <v>7900</v>
      </c>
      <c r="R43" s="1198">
        <f t="shared" si="3"/>
        <v>0</v>
      </c>
      <c r="S43" s="161">
        <v>7900</v>
      </c>
      <c r="T43" s="1198">
        <f t="shared" si="3"/>
        <v>0</v>
      </c>
      <c r="U43" s="1294">
        <v>7900</v>
      </c>
      <c r="V43" s="1198">
        <f t="shared" si="3"/>
        <v>-1.2658227848101266E-2</v>
      </c>
      <c r="W43" s="1288">
        <v>7800</v>
      </c>
      <c r="X43" s="1198">
        <f t="shared" si="3"/>
        <v>1.282051282051282E-2</v>
      </c>
      <c r="Y43" s="1288">
        <v>7900</v>
      </c>
      <c r="Z43" s="1198">
        <f t="shared" si="3"/>
        <v>0</v>
      </c>
      <c r="AA43" s="1288">
        <v>7900</v>
      </c>
      <c r="AB43" s="1198">
        <f t="shared" si="3"/>
        <v>0</v>
      </c>
      <c r="AC43" s="1288">
        <v>7900</v>
      </c>
      <c r="AD43" s="1198">
        <f t="shared" si="3"/>
        <v>0</v>
      </c>
      <c r="AE43" s="1288">
        <v>7900</v>
      </c>
      <c r="AF43" s="1198">
        <f t="shared" si="3"/>
        <v>0.13924050632911392</v>
      </c>
      <c r="AG43" s="1288">
        <v>9000</v>
      </c>
      <c r="AH43" s="1289"/>
      <c r="AI43" s="93">
        <f t="shared" si="2"/>
        <v>1695</v>
      </c>
      <c r="AJ43" s="92">
        <f>'L41.old'!AV43</f>
        <v>7305</v>
      </c>
    </row>
    <row r="44" spans="1:36" x14ac:dyDescent="0.25">
      <c r="A44" s="255" t="s">
        <v>48</v>
      </c>
      <c r="B44" s="257">
        <v>766</v>
      </c>
      <c r="C44" s="35" t="s">
        <v>60</v>
      </c>
      <c r="D44" s="92">
        <v>6000</v>
      </c>
      <c r="E44" s="92">
        <v>0</v>
      </c>
      <c r="F44" s="92">
        <v>0</v>
      </c>
      <c r="G44" s="92">
        <v>0</v>
      </c>
      <c r="H44" s="92">
        <v>0</v>
      </c>
      <c r="I44" s="92">
        <v>0</v>
      </c>
      <c r="J44" s="92">
        <v>0</v>
      </c>
      <c r="K44" s="161">
        <v>7700</v>
      </c>
      <c r="L44" s="1198">
        <f t="shared" si="1"/>
        <v>0</v>
      </c>
      <c r="M44" s="161">
        <v>7700</v>
      </c>
      <c r="N44" s="1198">
        <f t="shared" si="1"/>
        <v>0</v>
      </c>
      <c r="O44" s="161">
        <v>7700</v>
      </c>
      <c r="P44" s="1198">
        <f t="shared" si="1"/>
        <v>0</v>
      </c>
      <c r="Q44" s="161">
        <v>7700</v>
      </c>
      <c r="R44" s="1198">
        <f t="shared" si="3"/>
        <v>0</v>
      </c>
      <c r="S44" s="161">
        <v>7700</v>
      </c>
      <c r="T44" s="1198">
        <f t="shared" si="3"/>
        <v>0</v>
      </c>
      <c r="U44" s="1294">
        <v>7700</v>
      </c>
      <c r="V44" s="1198">
        <f t="shared" si="3"/>
        <v>-1.2987012987012988E-2</v>
      </c>
      <c r="W44" s="1288">
        <v>7600</v>
      </c>
      <c r="X44" s="1198">
        <f t="shared" si="3"/>
        <v>4.6052631578947366E-2</v>
      </c>
      <c r="Y44" s="1288">
        <v>7950</v>
      </c>
      <c r="Z44" s="1198">
        <f t="shared" si="3"/>
        <v>-8.1761006289308172E-2</v>
      </c>
      <c r="AA44" s="1288">
        <v>7300</v>
      </c>
      <c r="AB44" s="1198">
        <f t="shared" si="3"/>
        <v>0.13698630136986301</v>
      </c>
      <c r="AC44" s="1288">
        <v>8300</v>
      </c>
      <c r="AD44" s="1198">
        <f t="shared" si="3"/>
        <v>7.2289156626506021E-2</v>
      </c>
      <c r="AE44" s="1288">
        <v>8900</v>
      </c>
      <c r="AF44" s="1198">
        <f t="shared" si="3"/>
        <v>0.10112359550561797</v>
      </c>
      <c r="AG44" s="1288">
        <v>9800</v>
      </c>
      <c r="AH44" s="1289"/>
      <c r="AI44" s="93">
        <f>AG44-AJ44</f>
        <v>2621</v>
      </c>
      <c r="AJ44" s="92">
        <f>'L41.old'!AV44</f>
        <v>7179</v>
      </c>
    </row>
    <row r="45" spans="1:36" x14ac:dyDescent="0.25">
      <c r="A45" s="255" t="s">
        <v>48</v>
      </c>
      <c r="B45" s="257">
        <v>708</v>
      </c>
      <c r="C45" s="35" t="s">
        <v>62</v>
      </c>
      <c r="D45" s="92">
        <v>6050</v>
      </c>
      <c r="E45" s="92">
        <v>0</v>
      </c>
      <c r="F45" s="92">
        <v>0</v>
      </c>
      <c r="G45" s="92">
        <v>0</v>
      </c>
      <c r="H45" s="92">
        <v>0</v>
      </c>
      <c r="I45" s="92">
        <v>0</v>
      </c>
      <c r="J45" s="92">
        <v>0</v>
      </c>
      <c r="K45" s="161">
        <v>6600</v>
      </c>
      <c r="L45" s="1198">
        <f t="shared" si="1"/>
        <v>0</v>
      </c>
      <c r="M45" s="161">
        <v>6600</v>
      </c>
      <c r="N45" s="1198">
        <f t="shared" si="1"/>
        <v>0</v>
      </c>
      <c r="O45" s="161">
        <v>6600</v>
      </c>
      <c r="P45" s="1198">
        <f t="shared" si="1"/>
        <v>0</v>
      </c>
      <c r="Q45" s="161">
        <v>6600</v>
      </c>
      <c r="R45" s="1198">
        <f t="shared" si="3"/>
        <v>0</v>
      </c>
      <c r="S45" s="161">
        <v>6600</v>
      </c>
      <c r="T45" s="1198">
        <f t="shared" si="3"/>
        <v>0</v>
      </c>
      <c r="U45" s="1294">
        <v>6600</v>
      </c>
      <c r="V45" s="1198">
        <f t="shared" si="3"/>
        <v>4.5454545454545456E-2</v>
      </c>
      <c r="W45" s="1288">
        <v>6900</v>
      </c>
      <c r="X45" s="1198">
        <f t="shared" si="3"/>
        <v>0.2318840579710145</v>
      </c>
      <c r="Y45" s="1288">
        <v>8500</v>
      </c>
      <c r="Z45" s="1198">
        <f t="shared" si="3"/>
        <v>-0.11764705882352941</v>
      </c>
      <c r="AA45" s="1288">
        <v>7500</v>
      </c>
      <c r="AB45" s="1198">
        <f t="shared" si="3"/>
        <v>0.14666666666666667</v>
      </c>
      <c r="AC45" s="1288">
        <v>8600</v>
      </c>
      <c r="AD45" s="1198">
        <f t="shared" si="3"/>
        <v>0</v>
      </c>
      <c r="AE45" s="1288">
        <v>8600</v>
      </c>
      <c r="AF45" s="1198">
        <f t="shared" si="3"/>
        <v>0.13953488372093023</v>
      </c>
      <c r="AG45" s="1288">
        <v>9800</v>
      </c>
      <c r="AH45" s="1289"/>
      <c r="AI45" s="93">
        <f t="shared" si="2"/>
        <v>2945</v>
      </c>
      <c r="AJ45" s="92">
        <f>'L41.old'!AV45</f>
        <v>6855</v>
      </c>
    </row>
    <row r="46" spans="1:36" x14ac:dyDescent="0.25">
      <c r="A46" s="255" t="s">
        <v>48</v>
      </c>
      <c r="B46" s="257">
        <v>709</v>
      </c>
      <c r="C46" s="35" t="s">
        <v>64</v>
      </c>
      <c r="D46" s="92">
        <v>6350</v>
      </c>
      <c r="E46" s="92">
        <v>0</v>
      </c>
      <c r="F46" s="92">
        <v>0</v>
      </c>
      <c r="G46" s="92">
        <v>0</v>
      </c>
      <c r="H46" s="92">
        <v>0</v>
      </c>
      <c r="I46" s="92">
        <v>0</v>
      </c>
      <c r="J46" s="92">
        <v>0</v>
      </c>
      <c r="K46" s="161">
        <v>7600</v>
      </c>
      <c r="L46" s="1198">
        <f t="shared" si="1"/>
        <v>0</v>
      </c>
      <c r="M46" s="161">
        <v>7600</v>
      </c>
      <c r="N46" s="1198">
        <f t="shared" si="1"/>
        <v>0</v>
      </c>
      <c r="O46" s="161">
        <v>7600</v>
      </c>
      <c r="P46" s="1198">
        <f t="shared" si="1"/>
        <v>0</v>
      </c>
      <c r="Q46" s="161">
        <v>7600</v>
      </c>
      <c r="R46" s="1198">
        <f t="shared" si="3"/>
        <v>0</v>
      </c>
      <c r="S46" s="161">
        <v>7600</v>
      </c>
      <c r="T46" s="1198">
        <f t="shared" si="3"/>
        <v>0</v>
      </c>
      <c r="U46" s="1294">
        <v>7600</v>
      </c>
      <c r="V46" s="1198">
        <f t="shared" si="3"/>
        <v>5.2631578947368418E-2</v>
      </c>
      <c r="W46" s="1288">
        <v>8000</v>
      </c>
      <c r="X46" s="1198">
        <f t="shared" si="3"/>
        <v>2.5000000000000001E-2</v>
      </c>
      <c r="Y46" s="1288">
        <v>8200</v>
      </c>
      <c r="Z46" s="1198">
        <f t="shared" si="3"/>
        <v>-2.4390243902439025E-2</v>
      </c>
      <c r="AA46" s="1288">
        <v>8000</v>
      </c>
      <c r="AB46" s="1198">
        <f t="shared" si="3"/>
        <v>2.5000000000000001E-2</v>
      </c>
      <c r="AC46" s="1288">
        <v>8200</v>
      </c>
      <c r="AD46" s="1198">
        <f t="shared" si="3"/>
        <v>0</v>
      </c>
      <c r="AE46" s="1288">
        <v>8200</v>
      </c>
      <c r="AF46" s="1198">
        <f t="shared" si="3"/>
        <v>6.097560975609756E-2</v>
      </c>
      <c r="AG46" s="1288">
        <v>8700</v>
      </c>
      <c r="AH46" s="1289"/>
      <c r="AI46" s="93">
        <f t="shared" si="2"/>
        <v>485</v>
      </c>
      <c r="AJ46" s="92">
        <f>'L41.old'!AV46</f>
        <v>8215</v>
      </c>
    </row>
    <row r="47" spans="1:36" x14ac:dyDescent="0.25">
      <c r="A47" s="255" t="s">
        <v>48</v>
      </c>
      <c r="B47" s="257">
        <v>710</v>
      </c>
      <c r="C47" s="35" t="s">
        <v>66</v>
      </c>
      <c r="D47" s="92">
        <v>6550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161">
        <v>6500</v>
      </c>
      <c r="L47" s="1198">
        <f t="shared" si="1"/>
        <v>0</v>
      </c>
      <c r="M47" s="161">
        <v>6500</v>
      </c>
      <c r="N47" s="1198">
        <f t="shared" si="1"/>
        <v>0</v>
      </c>
      <c r="O47" s="161">
        <v>6500</v>
      </c>
      <c r="P47" s="1198">
        <f t="shared" si="1"/>
        <v>0</v>
      </c>
      <c r="Q47" s="161">
        <v>6500</v>
      </c>
      <c r="R47" s="1198">
        <f t="shared" si="3"/>
        <v>0</v>
      </c>
      <c r="S47" s="161">
        <v>6500</v>
      </c>
      <c r="T47" s="1198">
        <f t="shared" si="3"/>
        <v>0</v>
      </c>
      <c r="U47" s="1294">
        <v>6500</v>
      </c>
      <c r="V47" s="1198">
        <f t="shared" si="3"/>
        <v>3.0769230769230771E-2</v>
      </c>
      <c r="W47" s="1288">
        <v>6700</v>
      </c>
      <c r="X47" s="1198">
        <f t="shared" si="3"/>
        <v>0.19402985074626866</v>
      </c>
      <c r="Y47" s="1288">
        <v>8000</v>
      </c>
      <c r="Z47" s="1198">
        <f t="shared" si="3"/>
        <v>-8.7499999999999994E-2</v>
      </c>
      <c r="AA47" s="1288">
        <v>7300</v>
      </c>
      <c r="AB47" s="1198">
        <f t="shared" si="3"/>
        <v>9.5890410958904104E-2</v>
      </c>
      <c r="AC47" s="1288">
        <v>8000</v>
      </c>
      <c r="AD47" s="1198">
        <f t="shared" si="3"/>
        <v>0</v>
      </c>
      <c r="AE47" s="1288">
        <v>8000</v>
      </c>
      <c r="AF47" s="1198">
        <f t="shared" si="3"/>
        <v>0.05</v>
      </c>
      <c r="AG47" s="1288">
        <v>8400</v>
      </c>
      <c r="AH47" s="1289"/>
      <c r="AI47" s="93">
        <f t="shared" si="2"/>
        <v>1876</v>
      </c>
      <c r="AJ47" s="92">
        <f>'L41.old'!AV47</f>
        <v>6524</v>
      </c>
    </row>
    <row r="48" spans="1:36" x14ac:dyDescent="0.25">
      <c r="A48" s="255" t="s">
        <v>48</v>
      </c>
      <c r="B48" s="257">
        <v>712</v>
      </c>
      <c r="C48" s="35" t="s">
        <v>68</v>
      </c>
      <c r="D48" s="92">
        <v>5050</v>
      </c>
      <c r="E48" s="92">
        <v>0</v>
      </c>
      <c r="F48" s="92">
        <v>0</v>
      </c>
      <c r="G48" s="92">
        <v>0</v>
      </c>
      <c r="H48" s="92">
        <v>0</v>
      </c>
      <c r="I48" s="92">
        <v>0</v>
      </c>
      <c r="J48" s="92">
        <v>0</v>
      </c>
      <c r="K48" s="161">
        <v>6500</v>
      </c>
      <c r="L48" s="1198">
        <f t="shared" si="1"/>
        <v>0</v>
      </c>
      <c r="M48" s="161">
        <v>6500</v>
      </c>
      <c r="N48" s="1198">
        <f t="shared" si="1"/>
        <v>0</v>
      </c>
      <c r="O48" s="161">
        <v>6500</v>
      </c>
      <c r="P48" s="1198">
        <f t="shared" si="1"/>
        <v>0</v>
      </c>
      <c r="Q48" s="161">
        <v>6500</v>
      </c>
      <c r="R48" s="1198">
        <f t="shared" si="3"/>
        <v>0</v>
      </c>
      <c r="S48" s="161">
        <v>6500</v>
      </c>
      <c r="T48" s="1198">
        <f t="shared" si="3"/>
        <v>0</v>
      </c>
      <c r="U48" s="1294">
        <v>6500</v>
      </c>
      <c r="V48" s="1198">
        <f t="shared" si="3"/>
        <v>1.5384615384615385E-2</v>
      </c>
      <c r="W48" s="1288">
        <v>6600</v>
      </c>
      <c r="X48" s="1198">
        <f t="shared" si="3"/>
        <v>7.575757575757576E-2</v>
      </c>
      <c r="Y48" s="1288">
        <v>7100</v>
      </c>
      <c r="Z48" s="1198">
        <f t="shared" si="3"/>
        <v>-4.2253521126760563E-2</v>
      </c>
      <c r="AA48" s="1288">
        <v>6800</v>
      </c>
      <c r="AB48" s="1198">
        <f t="shared" si="3"/>
        <v>4.4117647058823532E-2</v>
      </c>
      <c r="AC48" s="1288">
        <v>7100</v>
      </c>
      <c r="AD48" s="1198">
        <f t="shared" si="3"/>
        <v>9.8591549295774641E-2</v>
      </c>
      <c r="AE48" s="1288">
        <v>7800</v>
      </c>
      <c r="AF48" s="1198">
        <f t="shared" si="3"/>
        <v>2.564102564102564E-2</v>
      </c>
      <c r="AG48" s="1288">
        <v>8000</v>
      </c>
      <c r="AH48" s="1289"/>
      <c r="AI48" s="93">
        <f t="shared" si="2"/>
        <v>695</v>
      </c>
      <c r="AJ48" s="92">
        <f>'L41.old'!AV48</f>
        <v>7305</v>
      </c>
    </row>
    <row r="49" spans="1:36" x14ac:dyDescent="0.25">
      <c r="A49" s="255" t="s">
        <v>48</v>
      </c>
      <c r="B49" s="257">
        <v>716</v>
      </c>
      <c r="C49" s="35" t="s">
        <v>69</v>
      </c>
      <c r="D49" s="92" t="e">
        <v>#N/A</v>
      </c>
      <c r="E49" s="92" t="e">
        <v>#N/A</v>
      </c>
      <c r="F49" s="92" t="e">
        <v>#N/A</v>
      </c>
      <c r="G49" s="92" t="e">
        <v>#N/A</v>
      </c>
      <c r="H49" s="92" t="e">
        <v>#N/A</v>
      </c>
      <c r="I49" s="92" t="e">
        <v>#N/A</v>
      </c>
      <c r="J49" s="92" t="e">
        <v>#N/A</v>
      </c>
      <c r="K49" s="161">
        <v>6400</v>
      </c>
      <c r="L49" s="1198">
        <f t="shared" si="1"/>
        <v>0</v>
      </c>
      <c r="M49" s="161">
        <v>6400</v>
      </c>
      <c r="N49" s="1198">
        <f t="shared" si="1"/>
        <v>-1.5625E-2</v>
      </c>
      <c r="O49" s="161">
        <v>6300</v>
      </c>
      <c r="P49" s="1198">
        <f t="shared" si="1"/>
        <v>0</v>
      </c>
      <c r="Q49" s="161">
        <v>6300</v>
      </c>
      <c r="R49" s="1198">
        <f t="shared" si="3"/>
        <v>0</v>
      </c>
      <c r="S49" s="161">
        <v>6300</v>
      </c>
      <c r="T49" s="1198">
        <f t="shared" si="3"/>
        <v>0</v>
      </c>
      <c r="U49" s="1294">
        <v>6300</v>
      </c>
      <c r="V49" s="1198">
        <f t="shared" si="3"/>
        <v>1.5873015873015872E-2</v>
      </c>
      <c r="W49" s="1288">
        <v>6400</v>
      </c>
      <c r="X49" s="1198">
        <f t="shared" si="3"/>
        <v>7.03125E-2</v>
      </c>
      <c r="Y49" s="1288">
        <v>6850</v>
      </c>
      <c r="Z49" s="1198">
        <f t="shared" si="3"/>
        <v>-2.1897810218978103E-2</v>
      </c>
      <c r="AA49" s="1288">
        <v>6700</v>
      </c>
      <c r="AB49" s="1198">
        <f t="shared" si="3"/>
        <v>3.7313432835820892E-2</v>
      </c>
      <c r="AC49" s="1288">
        <v>6950</v>
      </c>
      <c r="AD49" s="1198">
        <f t="shared" si="3"/>
        <v>9.3525179856115109E-2</v>
      </c>
      <c r="AE49" s="1288">
        <v>7600</v>
      </c>
      <c r="AF49" s="1198">
        <f t="shared" si="3"/>
        <v>7.8947368421052627E-2</v>
      </c>
      <c r="AG49" s="1288">
        <v>8200</v>
      </c>
      <c r="AH49" s="1289"/>
      <c r="AI49" s="93">
        <f t="shared" si="2"/>
        <v>1615</v>
      </c>
      <c r="AJ49" s="92">
        <f>'L41.old'!AV49</f>
        <v>6585</v>
      </c>
    </row>
    <row r="50" spans="1:36" x14ac:dyDescent="0.25">
      <c r="A50" s="255" t="s">
        <v>48</v>
      </c>
      <c r="B50" s="257">
        <v>717</v>
      </c>
      <c r="C50" s="35" t="s">
        <v>70</v>
      </c>
      <c r="D50" s="92" t="e">
        <v>#N/A</v>
      </c>
      <c r="E50" s="92" t="e">
        <v>#N/A</v>
      </c>
      <c r="F50" s="92" t="e">
        <v>#N/A</v>
      </c>
      <c r="G50" s="92" t="e">
        <v>#N/A</v>
      </c>
      <c r="H50" s="92" t="e">
        <v>#N/A</v>
      </c>
      <c r="I50" s="92" t="e">
        <v>#N/A</v>
      </c>
      <c r="J50" s="92" t="e">
        <v>#N/A</v>
      </c>
      <c r="K50" s="161">
        <v>6500</v>
      </c>
      <c r="L50" s="1198">
        <f t="shared" si="1"/>
        <v>0</v>
      </c>
      <c r="M50" s="161">
        <v>6500</v>
      </c>
      <c r="N50" s="1198">
        <f t="shared" si="1"/>
        <v>0</v>
      </c>
      <c r="O50" s="161">
        <v>6500</v>
      </c>
      <c r="P50" s="1198">
        <f t="shared" si="1"/>
        <v>0</v>
      </c>
      <c r="Q50" s="161">
        <v>6500</v>
      </c>
      <c r="R50" s="1198">
        <f t="shared" si="3"/>
        <v>0</v>
      </c>
      <c r="S50" s="161">
        <v>6500</v>
      </c>
      <c r="T50" s="1198">
        <f t="shared" si="3"/>
        <v>0</v>
      </c>
      <c r="U50" s="1294">
        <v>6500</v>
      </c>
      <c r="V50" s="1198">
        <f t="shared" si="3"/>
        <v>1.5384615384615385E-2</v>
      </c>
      <c r="W50" s="1288">
        <v>6600</v>
      </c>
      <c r="X50" s="1198">
        <f t="shared" si="3"/>
        <v>0.10606060606060606</v>
      </c>
      <c r="Y50" s="1288">
        <v>7300</v>
      </c>
      <c r="Z50" s="1198">
        <f t="shared" si="3"/>
        <v>-6.8493150684931503E-2</v>
      </c>
      <c r="AA50" s="1288">
        <v>6800</v>
      </c>
      <c r="AB50" s="1198">
        <f t="shared" si="3"/>
        <v>7.3529411764705885E-2</v>
      </c>
      <c r="AC50" s="1288">
        <v>7300</v>
      </c>
      <c r="AD50" s="1198">
        <f t="shared" si="3"/>
        <v>5.4794520547945202E-2</v>
      </c>
      <c r="AE50" s="1288">
        <v>7700</v>
      </c>
      <c r="AF50" s="1198">
        <f t="shared" si="3"/>
        <v>3.896103896103896E-2</v>
      </c>
      <c r="AG50" s="1288">
        <v>8000</v>
      </c>
      <c r="AH50" s="1289"/>
      <c r="AI50" s="93">
        <f t="shared" si="2"/>
        <v>609</v>
      </c>
      <c r="AJ50" s="92">
        <f>'L41.old'!AV50</f>
        <v>7391</v>
      </c>
    </row>
    <row r="51" spans="1:36" hidden="1" x14ac:dyDescent="0.25">
      <c r="A51" s="255" t="s">
        <v>48</v>
      </c>
      <c r="B51" s="257">
        <v>7217</v>
      </c>
      <c r="C51" s="35" t="s">
        <v>71</v>
      </c>
      <c r="D51" s="92" t="e">
        <v>#N/A</v>
      </c>
      <c r="E51" s="92" t="e">
        <v>#N/A</v>
      </c>
      <c r="F51" s="92" t="e">
        <v>#N/A</v>
      </c>
      <c r="G51" s="92" t="e">
        <v>#N/A</v>
      </c>
      <c r="H51" s="92" t="e">
        <v>#N/A</v>
      </c>
      <c r="I51" s="92" t="e">
        <v>#N/A</v>
      </c>
      <c r="J51" s="92" t="e">
        <v>#N/A</v>
      </c>
      <c r="K51" s="161" t="e">
        <v>#N/A</v>
      </c>
      <c r="L51" s="1198" t="e">
        <f t="shared" si="1"/>
        <v>#N/A</v>
      </c>
      <c r="M51" s="161" t="e">
        <v>#N/A</v>
      </c>
      <c r="N51" s="1198" t="e">
        <f t="shared" si="1"/>
        <v>#N/A</v>
      </c>
      <c r="O51" s="161" t="e">
        <v>#N/A</v>
      </c>
      <c r="P51" s="1198" t="e">
        <f t="shared" si="1"/>
        <v>#N/A</v>
      </c>
      <c r="Q51" s="161" t="e">
        <v>#N/A</v>
      </c>
      <c r="R51" s="1198" t="e">
        <f t="shared" si="3"/>
        <v>#N/A</v>
      </c>
      <c r="S51" s="161" t="e">
        <v>#N/A</v>
      </c>
      <c r="T51" s="1198" t="e">
        <f t="shared" si="3"/>
        <v>#N/A</v>
      </c>
      <c r="U51" s="1294" t="e">
        <v>#N/A</v>
      </c>
      <c r="V51" s="1198" t="e">
        <f t="shared" si="3"/>
        <v>#N/A</v>
      </c>
      <c r="W51" s="1288" t="e">
        <v>#N/A</v>
      </c>
      <c r="X51" s="1198" t="e">
        <f t="shared" si="3"/>
        <v>#N/A</v>
      </c>
      <c r="Y51" s="1288" t="e">
        <v>#N/A</v>
      </c>
      <c r="Z51" s="1198" t="e">
        <f t="shared" si="3"/>
        <v>#N/A</v>
      </c>
      <c r="AA51" s="1288" t="e">
        <v>#N/A</v>
      </c>
      <c r="AB51" s="1198" t="e">
        <f t="shared" si="3"/>
        <v>#N/A</v>
      </c>
      <c r="AC51" s="1288" t="e">
        <v>#N/A</v>
      </c>
      <c r="AD51" s="1198" t="e">
        <f t="shared" si="3"/>
        <v>#N/A</v>
      </c>
      <c r="AE51" s="1288" t="e">
        <v>#N/A</v>
      </c>
      <c r="AF51" s="1198" t="e">
        <f t="shared" si="3"/>
        <v>#N/A</v>
      </c>
      <c r="AG51" s="1288" t="e">
        <v>#N/A</v>
      </c>
      <c r="AH51" s="1289"/>
      <c r="AI51" s="93" t="e">
        <f t="shared" si="2"/>
        <v>#N/A</v>
      </c>
      <c r="AJ51" s="92" t="e">
        <f>'L41.old'!AV51</f>
        <v>#N/A</v>
      </c>
    </row>
    <row r="52" spans="1:36" x14ac:dyDescent="0.25">
      <c r="A52" s="255" t="s">
        <v>48</v>
      </c>
      <c r="B52" s="257">
        <v>794</v>
      </c>
      <c r="C52" s="35" t="s">
        <v>72</v>
      </c>
      <c r="D52" s="92">
        <v>4350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161">
        <v>6000</v>
      </c>
      <c r="L52" s="1198">
        <f t="shared" si="1"/>
        <v>0</v>
      </c>
      <c r="M52" s="161">
        <v>6000</v>
      </c>
      <c r="N52" s="1198">
        <f t="shared" si="1"/>
        <v>0</v>
      </c>
      <c r="O52" s="161">
        <v>6000</v>
      </c>
      <c r="P52" s="1198">
        <f t="shared" si="1"/>
        <v>0</v>
      </c>
      <c r="Q52" s="161">
        <v>6000</v>
      </c>
      <c r="R52" s="1198">
        <f t="shared" si="3"/>
        <v>0</v>
      </c>
      <c r="S52" s="161">
        <v>6000</v>
      </c>
      <c r="T52" s="1198">
        <f t="shared" si="3"/>
        <v>0</v>
      </c>
      <c r="U52" s="1294">
        <v>6000</v>
      </c>
      <c r="V52" s="1198">
        <f t="shared" si="3"/>
        <v>0</v>
      </c>
      <c r="W52" s="1288">
        <v>6000</v>
      </c>
      <c r="X52" s="1198">
        <f t="shared" si="3"/>
        <v>0.16666666666666666</v>
      </c>
      <c r="Y52" s="1288">
        <v>7000</v>
      </c>
      <c r="Z52" s="1198">
        <f t="shared" si="3"/>
        <v>-0.12857142857142856</v>
      </c>
      <c r="AA52" s="1288">
        <v>6100</v>
      </c>
      <c r="AB52" s="1198">
        <f t="shared" si="3"/>
        <v>0.14754098360655737</v>
      </c>
      <c r="AC52" s="1288">
        <v>7000</v>
      </c>
      <c r="AD52" s="1198">
        <f t="shared" si="3"/>
        <v>5.7142857142857141E-2</v>
      </c>
      <c r="AE52" s="1288">
        <v>7400</v>
      </c>
      <c r="AF52" s="1198">
        <f t="shared" si="3"/>
        <v>1.3513513513513514E-2</v>
      </c>
      <c r="AG52" s="1288">
        <v>7500</v>
      </c>
      <c r="AH52" s="1289"/>
      <c r="AI52" s="93">
        <f t="shared" si="2"/>
        <v>2321</v>
      </c>
      <c r="AJ52" s="92">
        <f>'L41.old'!AV52</f>
        <v>5179</v>
      </c>
    </row>
    <row r="53" spans="1:36" x14ac:dyDescent="0.25">
      <c r="A53" s="255" t="s">
        <v>48</v>
      </c>
      <c r="B53" s="257">
        <v>706</v>
      </c>
      <c r="C53" s="35" t="s">
        <v>73</v>
      </c>
      <c r="D53" s="92" t="e">
        <v>#N/A</v>
      </c>
      <c r="E53" s="92" t="e">
        <v>#N/A</v>
      </c>
      <c r="F53" s="92" t="e">
        <v>#N/A</v>
      </c>
      <c r="G53" s="92" t="e">
        <v>#N/A</v>
      </c>
      <c r="H53" s="92" t="e">
        <v>#N/A</v>
      </c>
      <c r="I53" s="92" t="e">
        <v>#N/A</v>
      </c>
      <c r="J53" s="92" t="e">
        <v>#N/A</v>
      </c>
      <c r="K53" s="161">
        <v>9200</v>
      </c>
      <c r="L53" s="1198">
        <f t="shared" si="1"/>
        <v>0</v>
      </c>
      <c r="M53" s="161">
        <v>9200</v>
      </c>
      <c r="N53" s="1198">
        <f t="shared" si="1"/>
        <v>0</v>
      </c>
      <c r="O53" s="161">
        <v>9200</v>
      </c>
      <c r="P53" s="1198">
        <f t="shared" si="1"/>
        <v>0</v>
      </c>
      <c r="Q53" s="161">
        <v>9200</v>
      </c>
      <c r="R53" s="1198">
        <f t="shared" si="3"/>
        <v>0</v>
      </c>
      <c r="S53" s="161">
        <v>9200</v>
      </c>
      <c r="T53" s="1198">
        <f t="shared" si="3"/>
        <v>0</v>
      </c>
      <c r="U53" s="1294">
        <v>9200</v>
      </c>
      <c r="V53" s="1198">
        <f t="shared" si="3"/>
        <v>-2.1739130434782608E-2</v>
      </c>
      <c r="W53" s="1288">
        <v>9000</v>
      </c>
      <c r="X53" s="1198">
        <f t="shared" si="3"/>
        <v>0</v>
      </c>
      <c r="Y53" s="1288">
        <v>9000</v>
      </c>
      <c r="Z53" s="1198">
        <f t="shared" si="3"/>
        <v>0</v>
      </c>
      <c r="AA53" s="1288">
        <v>9000</v>
      </c>
      <c r="AB53" s="1198">
        <f t="shared" si="3"/>
        <v>0</v>
      </c>
      <c r="AC53" s="1288">
        <v>9000</v>
      </c>
      <c r="AD53" s="1198">
        <f t="shared" si="3"/>
        <v>0</v>
      </c>
      <c r="AE53" s="1288">
        <v>9000</v>
      </c>
      <c r="AF53" s="1198">
        <f t="shared" si="3"/>
        <v>0</v>
      </c>
      <c r="AG53" s="1288">
        <v>9000</v>
      </c>
      <c r="AH53" s="1289"/>
      <c r="AI53" s="93">
        <f t="shared" si="2"/>
        <v>577</v>
      </c>
      <c r="AJ53" s="92">
        <f>'L41.old'!AV53</f>
        <v>8423</v>
      </c>
    </row>
    <row r="54" spans="1:36" x14ac:dyDescent="0.25">
      <c r="A54" s="255" t="s">
        <v>48</v>
      </c>
      <c r="B54" s="276">
        <v>7224</v>
      </c>
      <c r="C54" s="809" t="s">
        <v>74</v>
      </c>
      <c r="D54" s="92"/>
      <c r="E54" s="92"/>
      <c r="F54" s="92"/>
      <c r="G54" s="92"/>
      <c r="H54" s="92"/>
      <c r="J54" s="92"/>
      <c r="K54" s="161"/>
      <c r="L54" s="1198"/>
      <c r="M54" s="161"/>
      <c r="N54" s="1198"/>
      <c r="O54" s="161"/>
      <c r="P54" s="1198"/>
      <c r="Q54" s="161"/>
      <c r="R54" s="1198"/>
      <c r="S54" s="161"/>
      <c r="T54" s="1198"/>
      <c r="U54" s="1294"/>
      <c r="V54" s="1198"/>
      <c r="W54" s="1288"/>
      <c r="X54" s="1198"/>
      <c r="Y54" s="1288"/>
      <c r="Z54" s="1198"/>
      <c r="AA54" s="1288" t="e">
        <v>#N/A</v>
      </c>
      <c r="AB54" s="1198"/>
      <c r="AC54" s="1288" t="e">
        <v>#N/A</v>
      </c>
      <c r="AD54" s="1198"/>
      <c r="AE54" s="1288">
        <v>0</v>
      </c>
      <c r="AF54" s="1198"/>
      <c r="AG54" s="1288">
        <v>0</v>
      </c>
      <c r="AH54" s="1289"/>
      <c r="AI54" s="93"/>
      <c r="AJ54" s="92">
        <f>'L41.old'!AV54</f>
        <v>9528</v>
      </c>
    </row>
    <row r="55" spans="1:36" x14ac:dyDescent="0.25">
      <c r="A55" s="255" t="s">
        <v>48</v>
      </c>
      <c r="B55" s="257">
        <v>745</v>
      </c>
      <c r="C55" s="2" t="s">
        <v>74</v>
      </c>
      <c r="D55" s="92">
        <v>6950</v>
      </c>
      <c r="E55" s="92">
        <v>0</v>
      </c>
      <c r="F55" s="92">
        <v>0</v>
      </c>
      <c r="G55" s="92">
        <v>0</v>
      </c>
      <c r="H55" s="92">
        <v>0</v>
      </c>
      <c r="I55" s="92">
        <v>0</v>
      </c>
      <c r="J55" s="92">
        <v>0</v>
      </c>
      <c r="K55" s="161">
        <v>8500</v>
      </c>
      <c r="L55" s="1198">
        <f t="shared" si="1"/>
        <v>0</v>
      </c>
      <c r="M55" s="161">
        <v>8500</v>
      </c>
      <c r="N55" s="1198">
        <f t="shared" si="1"/>
        <v>0</v>
      </c>
      <c r="O55" s="161">
        <v>8500</v>
      </c>
      <c r="P55" s="1198">
        <f t="shared" si="1"/>
        <v>0</v>
      </c>
      <c r="Q55" s="161">
        <v>8500</v>
      </c>
      <c r="R55" s="1198">
        <f t="shared" si="3"/>
        <v>0</v>
      </c>
      <c r="S55" s="161">
        <v>8500</v>
      </c>
      <c r="T55" s="1198">
        <f t="shared" si="3"/>
        <v>0</v>
      </c>
      <c r="U55" s="1294">
        <v>8500</v>
      </c>
      <c r="V55" s="1198">
        <f t="shared" si="3"/>
        <v>4.7058823529411764E-2</v>
      </c>
      <c r="W55" s="1288">
        <v>8900</v>
      </c>
      <c r="X55" s="1198">
        <f t="shared" si="3"/>
        <v>2.247191011235955E-2</v>
      </c>
      <c r="Y55" s="1288">
        <v>9100</v>
      </c>
      <c r="Z55" s="1198">
        <f t="shared" si="3"/>
        <v>-2.197802197802198E-2</v>
      </c>
      <c r="AA55" s="1288">
        <v>8900</v>
      </c>
      <c r="AB55" s="1198">
        <f t="shared" si="3"/>
        <v>2.247191011235955E-2</v>
      </c>
      <c r="AC55" s="1288">
        <v>9100</v>
      </c>
      <c r="AD55" s="1198">
        <f t="shared" si="3"/>
        <v>3.2967032967032968E-2</v>
      </c>
      <c r="AE55" s="1288">
        <v>9400</v>
      </c>
      <c r="AF55" s="1198">
        <f t="shared" si="3"/>
        <v>3.1914893617021274E-2</v>
      </c>
      <c r="AG55" s="1288">
        <v>9700</v>
      </c>
      <c r="AH55" s="1289"/>
      <c r="AI55" s="93">
        <f t="shared" si="2"/>
        <v>172</v>
      </c>
      <c r="AJ55" s="92">
        <f>'L41.old'!AV55</f>
        <v>9528</v>
      </c>
    </row>
    <row r="56" spans="1:36" x14ac:dyDescent="0.25">
      <c r="A56" s="255" t="s">
        <v>48</v>
      </c>
      <c r="B56" s="257">
        <v>746</v>
      </c>
      <c r="C56" s="2" t="s">
        <v>75</v>
      </c>
      <c r="D56" s="92"/>
      <c r="E56" s="92"/>
      <c r="F56" s="92"/>
      <c r="G56" s="92"/>
      <c r="H56" s="92"/>
      <c r="J56" s="92"/>
      <c r="K56" s="161"/>
      <c r="L56" s="1198"/>
      <c r="M56" s="161"/>
      <c r="N56" s="1198"/>
      <c r="O56" s="161"/>
      <c r="P56" s="1198" t="e">
        <f t="shared" si="1"/>
        <v>#DIV/0!</v>
      </c>
      <c r="Q56" s="161">
        <v>6400</v>
      </c>
      <c r="R56" s="1198">
        <f t="shared" si="3"/>
        <v>0</v>
      </c>
      <c r="S56" s="161">
        <v>6400</v>
      </c>
      <c r="T56" s="1198">
        <f t="shared" si="3"/>
        <v>0</v>
      </c>
      <c r="U56" s="1294">
        <v>6400</v>
      </c>
      <c r="V56" s="1198">
        <f t="shared" si="3"/>
        <v>1.5625E-2</v>
      </c>
      <c r="W56" s="1288">
        <v>6500</v>
      </c>
      <c r="X56" s="1198">
        <f t="shared" si="3"/>
        <v>0.12307692307692308</v>
      </c>
      <c r="Y56" s="1288">
        <v>7300</v>
      </c>
      <c r="Z56" s="1198">
        <f t="shared" si="3"/>
        <v>-5.4794520547945202E-2</v>
      </c>
      <c r="AA56" s="1288">
        <v>6900</v>
      </c>
      <c r="AB56" s="1198">
        <f t="shared" si="3"/>
        <v>5.7971014492753624E-2</v>
      </c>
      <c r="AC56" s="1288">
        <v>7300</v>
      </c>
      <c r="AD56" s="1198">
        <f t="shared" si="3"/>
        <v>4.1095890410958902E-2</v>
      </c>
      <c r="AE56" s="1288">
        <v>7600</v>
      </c>
      <c r="AF56" s="1198">
        <f t="shared" si="3"/>
        <v>2.6315789473684209E-2</v>
      </c>
      <c r="AG56" s="1288">
        <v>7800</v>
      </c>
      <c r="AH56" s="1289"/>
      <c r="AI56" s="93" t="e">
        <f t="shared" si="2"/>
        <v>#N/A</v>
      </c>
      <c r="AJ56" s="92" t="e">
        <f>'L41.old'!AV56</f>
        <v>#N/A</v>
      </c>
    </row>
    <row r="57" spans="1:36" x14ac:dyDescent="0.25">
      <c r="A57" s="255" t="s">
        <v>48</v>
      </c>
      <c r="B57" s="257">
        <v>736</v>
      </c>
      <c r="C57" s="23" t="s">
        <v>77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3800</v>
      </c>
      <c r="J57" s="92">
        <v>3800</v>
      </c>
      <c r="K57" s="161">
        <v>3800</v>
      </c>
      <c r="L57" s="1198">
        <f t="shared" si="1"/>
        <v>0</v>
      </c>
      <c r="M57" s="161">
        <v>3800</v>
      </c>
      <c r="N57" s="1198">
        <f t="shared" si="1"/>
        <v>0</v>
      </c>
      <c r="O57" s="161">
        <v>3800</v>
      </c>
      <c r="P57" s="1198">
        <f t="shared" si="1"/>
        <v>0</v>
      </c>
      <c r="Q57" s="161">
        <v>3800</v>
      </c>
      <c r="R57" s="1198">
        <f t="shared" si="3"/>
        <v>0</v>
      </c>
      <c r="S57" s="161">
        <v>3800</v>
      </c>
      <c r="T57" s="1198">
        <f t="shared" si="3"/>
        <v>0</v>
      </c>
      <c r="U57" s="1294">
        <v>3800</v>
      </c>
      <c r="V57" s="1198">
        <f t="shared" si="3"/>
        <v>5.2631578947368418E-2</v>
      </c>
      <c r="W57" s="1288">
        <v>4000</v>
      </c>
      <c r="X57" s="1198">
        <f t="shared" si="3"/>
        <v>7.4999999999999997E-2</v>
      </c>
      <c r="Y57" s="1288">
        <v>4300</v>
      </c>
      <c r="Z57" s="1198">
        <f t="shared" si="3"/>
        <v>-4.6511627906976744E-2</v>
      </c>
      <c r="AA57" s="1288">
        <v>4100</v>
      </c>
      <c r="AB57" s="1198">
        <f t="shared" si="3"/>
        <v>4.878048780487805E-2</v>
      </c>
      <c r="AC57" s="1288">
        <v>4300</v>
      </c>
      <c r="AD57" s="1198">
        <f t="shared" si="3"/>
        <v>0.16279069767441862</v>
      </c>
      <c r="AE57" s="1288">
        <v>5000</v>
      </c>
      <c r="AF57" s="1198">
        <f t="shared" si="3"/>
        <v>0.1</v>
      </c>
      <c r="AG57" s="1288">
        <v>5500</v>
      </c>
      <c r="AH57" s="1289"/>
      <c r="AI57" s="93" t="e">
        <f t="shared" si="2"/>
        <v>#N/A</v>
      </c>
      <c r="AJ57" s="92" t="e">
        <f>'L41.old'!AV57</f>
        <v>#N/A</v>
      </c>
    </row>
    <row r="58" spans="1:36" hidden="1" x14ac:dyDescent="0.25">
      <c r="A58" s="255" t="s">
        <v>48</v>
      </c>
      <c r="B58" s="257">
        <v>755</v>
      </c>
      <c r="C58" s="23" t="s">
        <v>80</v>
      </c>
      <c r="D58" s="92">
        <v>0</v>
      </c>
      <c r="E58" s="92">
        <v>0</v>
      </c>
      <c r="F58" s="92">
        <v>0</v>
      </c>
      <c r="G58" s="92">
        <v>0</v>
      </c>
      <c r="H58" s="92">
        <v>0</v>
      </c>
      <c r="I58" s="92">
        <v>0</v>
      </c>
      <c r="J58" s="92">
        <v>0</v>
      </c>
      <c r="K58" s="161">
        <v>0</v>
      </c>
      <c r="L58" s="1198" t="e">
        <f t="shared" si="1"/>
        <v>#DIV/0!</v>
      </c>
      <c r="M58" s="161">
        <v>0</v>
      </c>
      <c r="N58" s="1198" t="e">
        <f t="shared" si="1"/>
        <v>#DIV/0!</v>
      </c>
      <c r="O58" s="161">
        <v>0</v>
      </c>
      <c r="P58" s="1198" t="e">
        <f t="shared" si="1"/>
        <v>#DIV/0!</v>
      </c>
      <c r="Q58" s="161">
        <v>0</v>
      </c>
      <c r="R58" s="1198" t="e">
        <f t="shared" si="3"/>
        <v>#DIV/0!</v>
      </c>
      <c r="S58" s="161">
        <v>0</v>
      </c>
      <c r="T58" s="1198" t="e">
        <f t="shared" si="3"/>
        <v>#DIV/0!</v>
      </c>
      <c r="U58" s="1294">
        <v>0</v>
      </c>
      <c r="V58" s="1198" t="e">
        <f t="shared" si="3"/>
        <v>#DIV/0!</v>
      </c>
      <c r="W58" s="1288">
        <v>0</v>
      </c>
      <c r="X58" s="1198" t="e">
        <f t="shared" si="3"/>
        <v>#DIV/0!</v>
      </c>
      <c r="Y58" s="1288">
        <v>0</v>
      </c>
      <c r="Z58" s="1198" t="e">
        <f t="shared" si="3"/>
        <v>#DIV/0!</v>
      </c>
      <c r="AA58" s="1288">
        <v>8000</v>
      </c>
      <c r="AB58" s="1198">
        <f t="shared" si="3"/>
        <v>-1</v>
      </c>
      <c r="AC58" s="1288">
        <v>0</v>
      </c>
      <c r="AD58" s="1198" t="e">
        <f t="shared" si="3"/>
        <v>#DIV/0!</v>
      </c>
      <c r="AE58" s="1288">
        <v>0</v>
      </c>
      <c r="AF58" s="1198" t="e">
        <f t="shared" si="3"/>
        <v>#DIV/0!</v>
      </c>
      <c r="AG58" s="1288">
        <v>0</v>
      </c>
      <c r="AH58" s="1289"/>
      <c r="AI58" s="93" t="e">
        <f t="shared" si="2"/>
        <v>#N/A</v>
      </c>
      <c r="AJ58" s="92" t="e">
        <f>'L41.old'!AV58</f>
        <v>#N/A</v>
      </c>
    </row>
    <row r="59" spans="1:36" hidden="1" x14ac:dyDescent="0.25">
      <c r="A59" s="255" t="s">
        <v>48</v>
      </c>
      <c r="B59" s="257">
        <v>1095</v>
      </c>
      <c r="C59" s="23" t="s">
        <v>332</v>
      </c>
      <c r="D59" s="92" t="e">
        <v>#N/A</v>
      </c>
      <c r="E59" s="92" t="e">
        <v>#N/A</v>
      </c>
      <c r="F59" s="92" t="e">
        <v>#N/A</v>
      </c>
      <c r="G59" s="92" t="e">
        <v>#N/A</v>
      </c>
      <c r="H59" s="92" t="e">
        <v>#N/A</v>
      </c>
      <c r="I59" s="92" t="e">
        <v>#N/A</v>
      </c>
      <c r="J59" s="92" t="e">
        <v>#N/A</v>
      </c>
      <c r="K59" s="161" t="e">
        <v>#N/A</v>
      </c>
      <c r="L59" s="1198" t="e">
        <f t="shared" si="1"/>
        <v>#N/A</v>
      </c>
      <c r="M59" s="161" t="e">
        <v>#N/A</v>
      </c>
      <c r="N59" s="1198" t="e">
        <f t="shared" si="1"/>
        <v>#N/A</v>
      </c>
      <c r="O59" s="161" t="e">
        <v>#N/A</v>
      </c>
      <c r="P59" s="1198" t="e">
        <f t="shared" si="1"/>
        <v>#N/A</v>
      </c>
      <c r="Q59" s="161" t="e">
        <v>#N/A</v>
      </c>
      <c r="R59" s="1198" t="e">
        <f t="shared" si="3"/>
        <v>#N/A</v>
      </c>
      <c r="S59" s="161" t="e">
        <v>#N/A</v>
      </c>
      <c r="T59" s="1198" t="e">
        <f t="shared" si="3"/>
        <v>#N/A</v>
      </c>
      <c r="U59" s="1294" t="e">
        <v>#N/A</v>
      </c>
      <c r="V59" s="1198" t="e">
        <f t="shared" si="3"/>
        <v>#N/A</v>
      </c>
      <c r="W59" s="1288" t="e">
        <v>#N/A</v>
      </c>
      <c r="X59" s="1198" t="e">
        <f t="shared" si="3"/>
        <v>#N/A</v>
      </c>
      <c r="Y59" s="1288" t="e">
        <v>#N/A</v>
      </c>
      <c r="Z59" s="1198" t="e">
        <f t="shared" si="3"/>
        <v>#N/A</v>
      </c>
      <c r="AA59" s="1288" t="e">
        <v>#N/A</v>
      </c>
      <c r="AB59" s="1198" t="e">
        <f t="shared" si="3"/>
        <v>#N/A</v>
      </c>
      <c r="AC59" s="1288" t="e">
        <v>#N/A</v>
      </c>
      <c r="AD59" s="1198" t="e">
        <f t="shared" si="3"/>
        <v>#N/A</v>
      </c>
      <c r="AE59" s="1288" t="e">
        <v>#N/A</v>
      </c>
      <c r="AF59" s="1198" t="e">
        <f t="shared" si="3"/>
        <v>#N/A</v>
      </c>
      <c r="AG59" s="1288" t="e">
        <v>#N/A</v>
      </c>
      <c r="AH59" s="1289"/>
      <c r="AI59" s="93" t="e">
        <f t="shared" si="2"/>
        <v>#N/A</v>
      </c>
      <c r="AJ59" s="92">
        <f>'L41.old'!AV60</f>
        <v>4876</v>
      </c>
    </row>
    <row r="60" spans="1:36" hidden="1" x14ac:dyDescent="0.25">
      <c r="A60" s="255" t="s">
        <v>48</v>
      </c>
      <c r="B60" s="258">
        <v>181</v>
      </c>
      <c r="C60" s="23" t="s">
        <v>49</v>
      </c>
      <c r="D60" s="92">
        <v>0</v>
      </c>
      <c r="E60" s="92">
        <v>0</v>
      </c>
      <c r="F60" s="92">
        <v>0</v>
      </c>
      <c r="G60" s="92">
        <v>0</v>
      </c>
      <c r="H60" s="92">
        <v>0</v>
      </c>
      <c r="I60" s="92">
        <v>0</v>
      </c>
      <c r="J60" s="92">
        <v>0</v>
      </c>
      <c r="K60" s="161">
        <v>0</v>
      </c>
      <c r="L60" s="1198" t="e">
        <f t="shared" si="1"/>
        <v>#DIV/0!</v>
      </c>
      <c r="M60" s="161">
        <v>0</v>
      </c>
      <c r="N60" s="1198" t="e">
        <f t="shared" si="1"/>
        <v>#DIV/0!</v>
      </c>
      <c r="O60" s="161">
        <v>0</v>
      </c>
      <c r="P60" s="1198" t="e">
        <f t="shared" si="1"/>
        <v>#DIV/0!</v>
      </c>
      <c r="Q60" s="161">
        <v>0</v>
      </c>
      <c r="R60" s="1198" t="e">
        <f t="shared" si="3"/>
        <v>#DIV/0!</v>
      </c>
      <c r="S60" s="161">
        <v>0</v>
      </c>
      <c r="T60" s="1198" t="e">
        <f t="shared" si="3"/>
        <v>#DIV/0!</v>
      </c>
      <c r="U60" s="1294">
        <v>0</v>
      </c>
      <c r="V60" s="1198" t="e">
        <f t="shared" si="3"/>
        <v>#DIV/0!</v>
      </c>
      <c r="W60" s="1288">
        <v>0</v>
      </c>
      <c r="X60" s="1198" t="e">
        <f t="shared" si="3"/>
        <v>#DIV/0!</v>
      </c>
      <c r="Y60" s="1288">
        <v>0</v>
      </c>
      <c r="Z60" s="1198" t="e">
        <f t="shared" si="3"/>
        <v>#DIV/0!</v>
      </c>
      <c r="AA60" s="1288">
        <v>0</v>
      </c>
      <c r="AB60" s="1198" t="e">
        <f t="shared" si="3"/>
        <v>#DIV/0!</v>
      </c>
      <c r="AC60" s="1288">
        <v>0</v>
      </c>
      <c r="AD60" s="1198" t="e">
        <f t="shared" si="3"/>
        <v>#DIV/0!</v>
      </c>
      <c r="AE60" s="1288">
        <v>0</v>
      </c>
      <c r="AF60" s="1198" t="e">
        <f t="shared" si="3"/>
        <v>#DIV/0!</v>
      </c>
      <c r="AG60" s="1288">
        <v>0</v>
      </c>
      <c r="AH60" s="1289"/>
      <c r="AI60" s="93">
        <f t="shared" si="2"/>
        <v>-4876</v>
      </c>
      <c r="AJ60" s="92">
        <f>'L41.old'!AV61</f>
        <v>4876</v>
      </c>
    </row>
    <row r="61" spans="1:36" x14ac:dyDescent="0.25">
      <c r="A61" s="255" t="s">
        <v>3</v>
      </c>
      <c r="B61" s="258">
        <v>1396</v>
      </c>
      <c r="C61" s="23" t="s">
        <v>613</v>
      </c>
      <c r="D61" s="92">
        <v>5300</v>
      </c>
      <c r="E61" s="92">
        <v>5450</v>
      </c>
      <c r="F61" s="92">
        <v>5450</v>
      </c>
      <c r="G61" s="92">
        <v>5650</v>
      </c>
      <c r="H61" s="92">
        <v>5750</v>
      </c>
      <c r="I61" s="92">
        <v>5750</v>
      </c>
      <c r="J61" s="92">
        <v>5900</v>
      </c>
      <c r="K61" s="161">
        <v>6000</v>
      </c>
      <c r="L61" s="1198">
        <f t="shared" si="1"/>
        <v>0</v>
      </c>
      <c r="M61" s="161">
        <v>6000</v>
      </c>
      <c r="N61" s="1198">
        <f t="shared" si="1"/>
        <v>-0.1</v>
      </c>
      <c r="O61" s="161">
        <v>5400</v>
      </c>
      <c r="P61" s="1198">
        <f t="shared" si="1"/>
        <v>-5.5555555555555552E-2</v>
      </c>
      <c r="Q61" s="161">
        <v>5100</v>
      </c>
      <c r="R61" s="1198">
        <f t="shared" si="3"/>
        <v>0</v>
      </c>
      <c r="S61" s="161">
        <v>5100</v>
      </c>
      <c r="T61" s="1198">
        <f t="shared" si="3"/>
        <v>-3.9215686274509803E-2</v>
      </c>
      <c r="U61" s="1294">
        <v>4900</v>
      </c>
      <c r="V61" s="1198">
        <f t="shared" si="3"/>
        <v>0</v>
      </c>
      <c r="W61" s="1288">
        <v>4900</v>
      </c>
      <c r="X61" s="1198">
        <f t="shared" si="3"/>
        <v>6.1224489795918366E-2</v>
      </c>
      <c r="Y61" s="1288">
        <v>5200</v>
      </c>
      <c r="Z61" s="1198">
        <f t="shared" si="3"/>
        <v>0</v>
      </c>
      <c r="AA61" s="1288">
        <v>5200</v>
      </c>
      <c r="AB61" s="1198">
        <f t="shared" si="3"/>
        <v>-1</v>
      </c>
      <c r="AC61" s="1288">
        <v>0</v>
      </c>
      <c r="AD61" s="1198" t="e">
        <f t="shared" si="3"/>
        <v>#DIV/0!</v>
      </c>
      <c r="AE61" s="1288">
        <v>0</v>
      </c>
      <c r="AF61" s="1198" t="e">
        <f t="shared" si="3"/>
        <v>#DIV/0!</v>
      </c>
      <c r="AG61" s="1288">
        <v>6700</v>
      </c>
      <c r="AH61" s="1289"/>
      <c r="AI61" s="93">
        <f t="shared" si="2"/>
        <v>1292</v>
      </c>
      <c r="AJ61" s="92">
        <f>'L41.old'!AV62</f>
        <v>5408</v>
      </c>
    </row>
    <row r="62" spans="1:36" hidden="1" x14ac:dyDescent="0.25">
      <c r="A62" s="255" t="s">
        <v>3</v>
      </c>
      <c r="B62" s="258">
        <v>157</v>
      </c>
      <c r="C62" s="61" t="s">
        <v>7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161">
        <v>0</v>
      </c>
      <c r="L62" s="1198" t="e">
        <f t="shared" si="1"/>
        <v>#DIV/0!</v>
      </c>
      <c r="M62" s="161">
        <v>0</v>
      </c>
      <c r="N62" s="1198" t="e">
        <f t="shared" si="1"/>
        <v>#DIV/0!</v>
      </c>
      <c r="O62" s="161">
        <v>0</v>
      </c>
      <c r="P62" s="1198" t="e">
        <f t="shared" si="1"/>
        <v>#DIV/0!</v>
      </c>
      <c r="Q62" s="161">
        <v>0</v>
      </c>
      <c r="R62" s="1198" t="e">
        <f t="shared" si="3"/>
        <v>#DIV/0!</v>
      </c>
      <c r="S62" s="161">
        <v>0</v>
      </c>
      <c r="T62" s="1198" t="e">
        <f t="shared" si="3"/>
        <v>#DIV/0!</v>
      </c>
      <c r="U62" s="1294">
        <v>0</v>
      </c>
      <c r="V62" s="1198" t="e">
        <f t="shared" si="3"/>
        <v>#DIV/0!</v>
      </c>
      <c r="W62" s="1288">
        <v>0</v>
      </c>
      <c r="X62" s="1198" t="e">
        <f t="shared" si="3"/>
        <v>#DIV/0!</v>
      </c>
      <c r="Y62" s="1288">
        <v>0</v>
      </c>
      <c r="Z62" s="1198" t="e">
        <f t="shared" si="3"/>
        <v>#DIV/0!</v>
      </c>
      <c r="AA62" s="1288">
        <v>0</v>
      </c>
      <c r="AB62" s="1198" t="e">
        <f t="shared" si="3"/>
        <v>#DIV/0!</v>
      </c>
      <c r="AC62" s="1288">
        <v>0</v>
      </c>
      <c r="AD62" s="1198" t="e">
        <f t="shared" si="3"/>
        <v>#DIV/0!</v>
      </c>
      <c r="AE62" s="1288">
        <v>0</v>
      </c>
      <c r="AF62" s="1198" t="e">
        <f t="shared" si="3"/>
        <v>#DIV/0!</v>
      </c>
      <c r="AG62" s="1288">
        <v>0</v>
      </c>
      <c r="AH62" s="1289"/>
      <c r="AI62" s="93">
        <f t="shared" si="2"/>
        <v>-4443</v>
      </c>
      <c r="AJ62" s="92">
        <f>'L41.old'!AV63</f>
        <v>4443</v>
      </c>
    </row>
    <row r="63" spans="1:36" x14ac:dyDescent="0.25">
      <c r="A63" s="255" t="s">
        <v>3</v>
      </c>
      <c r="B63" s="258">
        <v>715</v>
      </c>
      <c r="C63" s="61" t="s">
        <v>9</v>
      </c>
      <c r="D63" s="92">
        <v>5000</v>
      </c>
      <c r="E63" s="92">
        <v>0</v>
      </c>
      <c r="F63" s="92">
        <v>0</v>
      </c>
      <c r="G63" s="92">
        <v>0</v>
      </c>
      <c r="H63" s="92">
        <v>0</v>
      </c>
      <c r="I63" s="92">
        <v>0</v>
      </c>
      <c r="J63" s="92">
        <v>0</v>
      </c>
      <c r="K63" s="161">
        <v>7900</v>
      </c>
      <c r="L63" s="1198">
        <f t="shared" si="1"/>
        <v>0</v>
      </c>
      <c r="M63" s="161">
        <v>7900</v>
      </c>
      <c r="N63" s="1198">
        <f t="shared" si="1"/>
        <v>-2.5316455696202531E-2</v>
      </c>
      <c r="O63" s="161">
        <v>7700</v>
      </c>
      <c r="P63" s="1198">
        <f t="shared" si="1"/>
        <v>-2.5974025974025976E-2</v>
      </c>
      <c r="Q63" s="161">
        <v>7500</v>
      </c>
      <c r="R63" s="1198">
        <f t="shared" si="3"/>
        <v>0</v>
      </c>
      <c r="S63" s="161">
        <v>7500</v>
      </c>
      <c r="T63" s="1198">
        <f t="shared" si="3"/>
        <v>-6.6666666666666666E-2</v>
      </c>
      <c r="U63" s="1294">
        <v>7000</v>
      </c>
      <c r="V63" s="1198">
        <f t="shared" si="3"/>
        <v>0</v>
      </c>
      <c r="W63" s="1288">
        <v>7000</v>
      </c>
      <c r="X63" s="1198">
        <f t="shared" si="3"/>
        <v>0</v>
      </c>
      <c r="Y63" s="1288">
        <v>7000</v>
      </c>
      <c r="Z63" s="1198">
        <f t="shared" si="3"/>
        <v>0</v>
      </c>
      <c r="AA63" s="1288">
        <v>7000</v>
      </c>
      <c r="AB63" s="1198">
        <f t="shared" si="3"/>
        <v>0</v>
      </c>
      <c r="AC63" s="1288">
        <v>7000</v>
      </c>
      <c r="AD63" s="1198">
        <f t="shared" si="3"/>
        <v>4.2857142857142858E-2</v>
      </c>
      <c r="AE63" s="1288">
        <v>7300</v>
      </c>
      <c r="AF63" s="1198">
        <f t="shared" si="3"/>
        <v>5.4794520547945202E-2</v>
      </c>
      <c r="AG63" s="1288">
        <v>7700</v>
      </c>
      <c r="AH63" s="1289"/>
      <c r="AI63" s="93">
        <f t="shared" si="2"/>
        <v>2384</v>
      </c>
      <c r="AJ63" s="92">
        <f>'L41.old'!AV64</f>
        <v>5316</v>
      </c>
    </row>
    <row r="64" spans="1:36" x14ac:dyDescent="0.25">
      <c r="A64" s="255" t="s">
        <v>3</v>
      </c>
      <c r="B64" s="258">
        <v>714</v>
      </c>
      <c r="C64" s="61" t="s">
        <v>11</v>
      </c>
      <c r="D64" s="92">
        <v>7356.800000000002</v>
      </c>
      <c r="E64" s="92">
        <v>0</v>
      </c>
      <c r="F64" s="92">
        <v>0</v>
      </c>
      <c r="G64" s="92">
        <v>0</v>
      </c>
      <c r="H64" s="92">
        <v>0</v>
      </c>
      <c r="I64" s="92">
        <v>0</v>
      </c>
      <c r="J64" s="92">
        <v>0</v>
      </c>
      <c r="K64" s="161">
        <v>9000</v>
      </c>
      <c r="L64" s="1198">
        <f t="shared" si="1"/>
        <v>0</v>
      </c>
      <c r="M64" s="161">
        <v>9000</v>
      </c>
      <c r="N64" s="1198">
        <f t="shared" si="1"/>
        <v>-3.3333333333333333E-2</v>
      </c>
      <c r="O64" s="161">
        <v>8700</v>
      </c>
      <c r="P64" s="1198">
        <f t="shared" si="1"/>
        <v>-2.2988505747126436E-2</v>
      </c>
      <c r="Q64" s="161">
        <v>8500</v>
      </c>
      <c r="R64" s="1198">
        <f t="shared" si="3"/>
        <v>0</v>
      </c>
      <c r="S64" s="161">
        <v>8500</v>
      </c>
      <c r="T64" s="1198">
        <f t="shared" si="3"/>
        <v>-5.8823529411764705E-2</v>
      </c>
      <c r="U64" s="1294">
        <v>8000</v>
      </c>
      <c r="V64" s="1198">
        <f t="shared" si="3"/>
        <v>0</v>
      </c>
      <c r="W64" s="1288">
        <v>8000</v>
      </c>
      <c r="X64" s="1198">
        <f t="shared" si="3"/>
        <v>-1.2500000000000001E-2</v>
      </c>
      <c r="Y64" s="1288">
        <v>7900</v>
      </c>
      <c r="Z64" s="1198">
        <f t="shared" si="3"/>
        <v>0</v>
      </c>
      <c r="AA64" s="1288">
        <v>7900</v>
      </c>
      <c r="AB64" s="1198">
        <f t="shared" si="3"/>
        <v>0</v>
      </c>
      <c r="AC64" s="1288">
        <v>7900</v>
      </c>
      <c r="AD64" s="1198">
        <f t="shared" si="3"/>
        <v>2.5316455696202531E-2</v>
      </c>
      <c r="AE64" s="1288">
        <v>8100</v>
      </c>
      <c r="AF64" s="1198">
        <f t="shared" si="3"/>
        <v>0.19753086419753085</v>
      </c>
      <c r="AG64" s="1288">
        <v>9700</v>
      </c>
      <c r="AH64" s="1289"/>
      <c r="AI64" s="93">
        <f t="shared" si="2"/>
        <v>2585</v>
      </c>
      <c r="AJ64" s="92">
        <f>'L41.old'!AV65</f>
        <v>7115</v>
      </c>
    </row>
    <row r="65" spans="1:36" x14ac:dyDescent="0.25">
      <c r="A65" s="255" t="s">
        <v>3</v>
      </c>
      <c r="B65" s="258">
        <v>352</v>
      </c>
      <c r="C65" s="61" t="s">
        <v>13</v>
      </c>
      <c r="D65" s="92">
        <v>6200</v>
      </c>
      <c r="E65" s="92">
        <v>6400</v>
      </c>
      <c r="F65" s="92">
        <v>6400</v>
      </c>
      <c r="G65" s="92">
        <v>6700</v>
      </c>
      <c r="H65" s="92">
        <v>6900</v>
      </c>
      <c r="I65" s="92">
        <v>7000</v>
      </c>
      <c r="J65" s="92">
        <v>7300</v>
      </c>
      <c r="K65" s="161">
        <v>7300</v>
      </c>
      <c r="L65" s="1198">
        <f t="shared" si="1"/>
        <v>1.3698630136986301E-2</v>
      </c>
      <c r="M65" s="161">
        <v>7400</v>
      </c>
      <c r="N65" s="1198">
        <f t="shared" si="1"/>
        <v>-5.4054054054054057E-2</v>
      </c>
      <c r="O65" s="161">
        <v>7000</v>
      </c>
      <c r="P65" s="1198">
        <f t="shared" si="1"/>
        <v>-4.2857142857142858E-2</v>
      </c>
      <c r="Q65" s="161">
        <v>6700</v>
      </c>
      <c r="R65" s="1198">
        <f t="shared" si="3"/>
        <v>0</v>
      </c>
      <c r="S65" s="161">
        <v>6700</v>
      </c>
      <c r="T65" s="1198">
        <f t="shared" si="3"/>
        <v>-4.4776119402985072E-2</v>
      </c>
      <c r="U65" s="1294">
        <v>6400</v>
      </c>
      <c r="V65" s="1198">
        <f t="shared" si="3"/>
        <v>0</v>
      </c>
      <c r="W65" s="1288">
        <v>6400</v>
      </c>
      <c r="X65" s="1198">
        <f t="shared" si="3"/>
        <v>4.6875E-2</v>
      </c>
      <c r="Y65" s="1288">
        <v>6700</v>
      </c>
      <c r="Z65" s="1198">
        <f t="shared" si="3"/>
        <v>0</v>
      </c>
      <c r="AA65" s="1288">
        <v>6700</v>
      </c>
      <c r="AB65" s="1198">
        <f t="shared" si="3"/>
        <v>-1</v>
      </c>
      <c r="AC65" s="1288">
        <v>0</v>
      </c>
      <c r="AD65" s="1198" t="e">
        <f t="shared" si="3"/>
        <v>#DIV/0!</v>
      </c>
      <c r="AE65" s="1288">
        <v>0</v>
      </c>
      <c r="AF65" s="1198" t="e">
        <f t="shared" si="3"/>
        <v>#DIV/0!</v>
      </c>
      <c r="AG65" s="1288">
        <v>0</v>
      </c>
      <c r="AH65" s="1289"/>
      <c r="AI65" s="93" t="e">
        <f t="shared" si="2"/>
        <v>#N/A</v>
      </c>
      <c r="AJ65" s="92" t="e">
        <f>'L41.old'!AV66</f>
        <v>#N/A</v>
      </c>
    </row>
    <row r="66" spans="1:36" hidden="1" x14ac:dyDescent="0.25">
      <c r="A66" s="255" t="s">
        <v>3</v>
      </c>
      <c r="B66" s="258">
        <v>182</v>
      </c>
      <c r="C66" s="61" t="s">
        <v>15</v>
      </c>
      <c r="D66" s="92">
        <v>0</v>
      </c>
      <c r="E66" s="92">
        <v>0</v>
      </c>
      <c r="F66" s="92">
        <v>0</v>
      </c>
      <c r="G66" s="92">
        <v>0</v>
      </c>
      <c r="H66" s="92">
        <v>0</v>
      </c>
      <c r="I66" s="92">
        <v>0</v>
      </c>
      <c r="J66" s="92">
        <v>0</v>
      </c>
      <c r="K66" s="161">
        <v>0</v>
      </c>
      <c r="L66" s="1198" t="e">
        <f t="shared" si="1"/>
        <v>#DIV/0!</v>
      </c>
      <c r="M66" s="161">
        <v>0</v>
      </c>
      <c r="N66" s="1198" t="e">
        <f t="shared" si="1"/>
        <v>#DIV/0!</v>
      </c>
      <c r="O66" s="161">
        <v>0</v>
      </c>
      <c r="P66" s="1198" t="e">
        <f t="shared" si="1"/>
        <v>#DIV/0!</v>
      </c>
      <c r="Q66" s="161">
        <v>0</v>
      </c>
      <c r="R66" s="1198" t="e">
        <f t="shared" si="3"/>
        <v>#DIV/0!</v>
      </c>
      <c r="S66" s="161">
        <v>0</v>
      </c>
      <c r="T66" s="1198" t="e">
        <f t="shared" si="3"/>
        <v>#DIV/0!</v>
      </c>
      <c r="U66" s="1294">
        <v>0</v>
      </c>
      <c r="V66" s="1198" t="e">
        <f t="shared" si="3"/>
        <v>#DIV/0!</v>
      </c>
      <c r="W66" s="1288">
        <v>0</v>
      </c>
      <c r="X66" s="1198" t="e">
        <f t="shared" si="3"/>
        <v>#DIV/0!</v>
      </c>
      <c r="Y66" s="1288">
        <v>0</v>
      </c>
      <c r="Z66" s="1198" t="e">
        <f t="shared" si="3"/>
        <v>#DIV/0!</v>
      </c>
      <c r="AA66" s="1288">
        <v>0</v>
      </c>
      <c r="AB66" s="1198" t="e">
        <f t="shared" si="3"/>
        <v>#DIV/0!</v>
      </c>
      <c r="AC66" s="1288">
        <v>0</v>
      </c>
      <c r="AD66" s="1198" t="e">
        <f t="shared" si="3"/>
        <v>#DIV/0!</v>
      </c>
      <c r="AE66" s="1288">
        <v>0</v>
      </c>
      <c r="AF66" s="1198" t="e">
        <f t="shared" si="3"/>
        <v>#DIV/0!</v>
      </c>
      <c r="AG66" s="1288">
        <v>0</v>
      </c>
      <c r="AH66" s="1289"/>
      <c r="AI66" s="93">
        <f t="shared" si="2"/>
        <v>-5408</v>
      </c>
      <c r="AJ66" s="92">
        <f>'L41.old'!AV67</f>
        <v>5408</v>
      </c>
    </row>
    <row r="67" spans="1:36" x14ac:dyDescent="0.25">
      <c r="A67" s="255" t="s">
        <v>3</v>
      </c>
      <c r="B67" s="258">
        <v>290</v>
      </c>
      <c r="C67" s="61" t="s">
        <v>28</v>
      </c>
      <c r="D67" s="92">
        <v>14000</v>
      </c>
      <c r="E67" s="92">
        <v>14400</v>
      </c>
      <c r="F67" s="92">
        <v>14400</v>
      </c>
      <c r="G67" s="92">
        <v>14400</v>
      </c>
      <c r="H67" s="92">
        <v>14600</v>
      </c>
      <c r="I67" s="92">
        <v>14800</v>
      </c>
      <c r="J67" s="92">
        <v>15100</v>
      </c>
      <c r="K67" s="161">
        <v>16500</v>
      </c>
      <c r="L67" s="1198">
        <f t="shared" si="1"/>
        <v>0</v>
      </c>
      <c r="M67" s="161">
        <v>16500</v>
      </c>
      <c r="N67" s="1198">
        <f t="shared" si="1"/>
        <v>0</v>
      </c>
      <c r="O67" s="161">
        <v>16500</v>
      </c>
      <c r="P67" s="1198">
        <f t="shared" si="1"/>
        <v>1.2121212121212121E-2</v>
      </c>
      <c r="Q67" s="161">
        <v>16700</v>
      </c>
      <c r="R67" s="1198">
        <f t="shared" si="3"/>
        <v>0</v>
      </c>
      <c r="S67" s="161">
        <v>16700</v>
      </c>
      <c r="T67" s="1198">
        <f t="shared" si="3"/>
        <v>0</v>
      </c>
      <c r="U67" s="1294">
        <v>16700</v>
      </c>
      <c r="V67" s="1198">
        <f t="shared" si="3"/>
        <v>0</v>
      </c>
      <c r="W67" s="1288">
        <v>16700</v>
      </c>
      <c r="X67" s="1198">
        <f t="shared" si="3"/>
        <v>-4.1916167664670656E-2</v>
      </c>
      <c r="Y67" s="1288">
        <v>16000</v>
      </c>
      <c r="Z67" s="1198">
        <f t="shared" si="3"/>
        <v>4.3749999999999997E-2</v>
      </c>
      <c r="AA67" s="1288">
        <v>16700</v>
      </c>
      <c r="AB67" s="1198">
        <f t="shared" si="3"/>
        <v>-0.10179640718562874</v>
      </c>
      <c r="AC67" s="1288">
        <v>15000</v>
      </c>
      <c r="AD67" s="1198">
        <f t="shared" si="3"/>
        <v>-6.6666666666666666E-2</v>
      </c>
      <c r="AE67" s="1288">
        <v>14000</v>
      </c>
      <c r="AF67" s="1198">
        <f t="shared" si="3"/>
        <v>0</v>
      </c>
      <c r="AG67" s="1288">
        <v>14000</v>
      </c>
      <c r="AH67" s="1289"/>
      <c r="AI67" s="93">
        <f t="shared" si="2"/>
        <v>2739</v>
      </c>
      <c r="AJ67" s="92">
        <f>'L41.old'!AV68</f>
        <v>11261</v>
      </c>
    </row>
    <row r="68" spans="1:36" x14ac:dyDescent="0.25">
      <c r="A68" s="255" t="s">
        <v>3</v>
      </c>
      <c r="B68" s="259">
        <v>180</v>
      </c>
      <c r="C68" s="61" t="s">
        <v>47</v>
      </c>
      <c r="D68" s="92">
        <v>2500</v>
      </c>
      <c r="E68" s="92">
        <v>2650</v>
      </c>
      <c r="F68" s="92">
        <v>2650</v>
      </c>
      <c r="G68" s="92">
        <v>2800</v>
      </c>
      <c r="H68" s="92">
        <v>2900</v>
      </c>
      <c r="I68" s="92">
        <v>2850</v>
      </c>
      <c r="J68" s="92">
        <v>2900</v>
      </c>
      <c r="K68" s="161">
        <v>3000</v>
      </c>
      <c r="L68" s="1198">
        <f t="shared" si="1"/>
        <v>3.3333333333333333E-2</v>
      </c>
      <c r="M68" s="161">
        <v>3100</v>
      </c>
      <c r="N68" s="1198">
        <f t="shared" si="1"/>
        <v>0</v>
      </c>
      <c r="O68" s="161">
        <v>3100</v>
      </c>
      <c r="P68" s="1198">
        <f t="shared" si="1"/>
        <v>-3.2258064516129031E-2</v>
      </c>
      <c r="Q68" s="161">
        <v>3000</v>
      </c>
      <c r="R68" s="1198">
        <f t="shared" si="3"/>
        <v>0</v>
      </c>
      <c r="S68" s="161">
        <v>3000</v>
      </c>
      <c r="T68" s="1198">
        <f t="shared" si="3"/>
        <v>0</v>
      </c>
      <c r="U68" s="1294">
        <v>3000</v>
      </c>
      <c r="V68" s="1198">
        <f t="shared" si="3"/>
        <v>0.26666666666666666</v>
      </c>
      <c r="W68" s="1288">
        <v>3800</v>
      </c>
      <c r="X68" s="1198">
        <f t="shared" si="3"/>
        <v>0.10526315789473684</v>
      </c>
      <c r="Y68" s="1288">
        <v>4200</v>
      </c>
      <c r="Z68" s="1198">
        <f t="shared" si="3"/>
        <v>-4.7619047619047616E-2</v>
      </c>
      <c r="AA68" s="1288">
        <v>4000</v>
      </c>
      <c r="AB68" s="1198">
        <f t="shared" si="3"/>
        <v>0.05</v>
      </c>
      <c r="AC68" s="1288">
        <v>4200</v>
      </c>
      <c r="AD68" s="1198">
        <f t="shared" si="3"/>
        <v>2.3809523809523808E-2</v>
      </c>
      <c r="AE68" s="1288">
        <v>4300</v>
      </c>
      <c r="AF68" s="1198">
        <f t="shared" si="3"/>
        <v>0</v>
      </c>
      <c r="AG68" s="1288">
        <v>4300</v>
      </c>
      <c r="AH68" s="1289"/>
      <c r="AI68" s="93">
        <f t="shared" si="2"/>
        <v>1245</v>
      </c>
      <c r="AJ68" s="92">
        <f>'L41.old'!AV69</f>
        <v>3055</v>
      </c>
    </row>
    <row r="69" spans="1:36" hidden="1" x14ac:dyDescent="0.25">
      <c r="A69" s="255" t="s">
        <v>3</v>
      </c>
      <c r="B69" s="260">
        <v>740</v>
      </c>
      <c r="C69" s="35" t="s">
        <v>55</v>
      </c>
      <c r="D69" s="92">
        <v>0</v>
      </c>
      <c r="E69" s="92">
        <v>0</v>
      </c>
      <c r="F69" s="92">
        <v>0</v>
      </c>
      <c r="G69" s="92">
        <v>0</v>
      </c>
      <c r="H69" s="92">
        <v>0</v>
      </c>
      <c r="I69" s="92">
        <v>0</v>
      </c>
      <c r="J69" s="92">
        <v>0</v>
      </c>
      <c r="K69" s="161">
        <v>0</v>
      </c>
      <c r="L69" s="1198" t="e">
        <f t="shared" si="1"/>
        <v>#DIV/0!</v>
      </c>
      <c r="M69" s="161">
        <v>0</v>
      </c>
      <c r="N69" s="1198" t="e">
        <f t="shared" si="1"/>
        <v>#DIV/0!</v>
      </c>
      <c r="O69" s="161">
        <v>0</v>
      </c>
      <c r="P69" s="1198" t="e">
        <f t="shared" si="1"/>
        <v>#DIV/0!</v>
      </c>
      <c r="Q69" s="161">
        <v>0</v>
      </c>
      <c r="R69" s="1198" t="e">
        <f t="shared" si="3"/>
        <v>#DIV/0!</v>
      </c>
      <c r="S69" s="161">
        <v>0</v>
      </c>
      <c r="T69" s="1198" t="e">
        <f t="shared" si="3"/>
        <v>#DIV/0!</v>
      </c>
      <c r="U69" s="1294">
        <v>0</v>
      </c>
      <c r="V69" s="1198" t="e">
        <f t="shared" si="3"/>
        <v>#DIV/0!</v>
      </c>
      <c r="W69" s="1288">
        <v>0</v>
      </c>
      <c r="X69" s="1198" t="e">
        <f t="shared" si="3"/>
        <v>#DIV/0!</v>
      </c>
      <c r="Y69" s="1288">
        <v>0</v>
      </c>
      <c r="Z69" s="1198" t="e">
        <f t="shared" si="3"/>
        <v>#DIV/0!</v>
      </c>
      <c r="AA69" s="1288">
        <v>0</v>
      </c>
      <c r="AB69" s="1198" t="e">
        <f t="shared" si="3"/>
        <v>#DIV/0!</v>
      </c>
      <c r="AC69" s="1288">
        <v>0</v>
      </c>
      <c r="AD69" s="1198" t="e">
        <f t="shared" si="3"/>
        <v>#DIV/0!</v>
      </c>
      <c r="AE69" s="1288">
        <v>0</v>
      </c>
      <c r="AF69" s="1198" t="e">
        <f t="shared" si="3"/>
        <v>#DIV/0!</v>
      </c>
      <c r="AG69" s="1288">
        <v>0</v>
      </c>
      <c r="AH69" s="1289"/>
      <c r="AI69" s="93" t="e">
        <f t="shared" si="2"/>
        <v>#N/A</v>
      </c>
      <c r="AJ69" s="92" t="e">
        <f>'L41.old'!AV70</f>
        <v>#N/A</v>
      </c>
    </row>
    <row r="70" spans="1:36" x14ac:dyDescent="0.25">
      <c r="A70" s="255" t="s">
        <v>3</v>
      </c>
      <c r="B70" s="260">
        <v>342</v>
      </c>
      <c r="C70" s="261" t="s">
        <v>76</v>
      </c>
      <c r="D70" s="92">
        <v>3400</v>
      </c>
      <c r="E70" s="92">
        <v>3700</v>
      </c>
      <c r="F70" s="92">
        <v>3700</v>
      </c>
      <c r="G70" s="92">
        <v>3850</v>
      </c>
      <c r="H70" s="92">
        <v>3950</v>
      </c>
      <c r="I70" s="92">
        <v>4000</v>
      </c>
      <c r="J70" s="92">
        <v>4200</v>
      </c>
      <c r="K70" s="161">
        <v>4200</v>
      </c>
      <c r="L70" s="1198">
        <f t="shared" si="1"/>
        <v>2.3809523809523808E-2</v>
      </c>
      <c r="M70" s="161">
        <v>4300</v>
      </c>
      <c r="N70" s="1198">
        <f t="shared" si="1"/>
        <v>0</v>
      </c>
      <c r="O70" s="161">
        <v>4300</v>
      </c>
      <c r="P70" s="1198">
        <f t="shared" si="1"/>
        <v>0</v>
      </c>
      <c r="Q70" s="161">
        <v>4300</v>
      </c>
      <c r="R70" s="1198">
        <f t="shared" si="3"/>
        <v>0</v>
      </c>
      <c r="S70" s="161">
        <v>4300</v>
      </c>
      <c r="T70" s="1198">
        <f t="shared" si="3"/>
        <v>-4.6511627906976744E-2</v>
      </c>
      <c r="U70" s="1294">
        <v>4100</v>
      </c>
      <c r="V70" s="1198">
        <f t="shared" si="3"/>
        <v>0</v>
      </c>
      <c r="W70" s="1288">
        <v>4100</v>
      </c>
      <c r="X70" s="1198">
        <f t="shared" si="3"/>
        <v>0.14634146341463414</v>
      </c>
      <c r="Y70" s="1288">
        <v>4700</v>
      </c>
      <c r="Z70" s="1198">
        <f t="shared" si="3"/>
        <v>-2.1276595744680851E-2</v>
      </c>
      <c r="AA70" s="1288">
        <v>4600</v>
      </c>
      <c r="AB70" s="1198">
        <f t="shared" si="3"/>
        <v>6.5217391304347824E-2</v>
      </c>
      <c r="AC70" s="1288">
        <v>4900</v>
      </c>
      <c r="AD70" s="1198">
        <f t="shared" si="3"/>
        <v>6.1224489795918366E-2</v>
      </c>
      <c r="AE70" s="1288">
        <v>5200</v>
      </c>
      <c r="AF70" s="1198">
        <f t="shared" si="3"/>
        <v>1.9230769230769232E-2</v>
      </c>
      <c r="AG70" s="1288">
        <v>5300</v>
      </c>
      <c r="AH70" s="1289"/>
      <c r="AI70" s="93">
        <f t="shared" si="2"/>
        <v>817</v>
      </c>
      <c r="AJ70" s="92">
        <f>'L41.old'!AV71</f>
        <v>4483</v>
      </c>
    </row>
    <row r="71" spans="1:36" x14ac:dyDescent="0.25">
      <c r="A71" s="255" t="s">
        <v>20</v>
      </c>
      <c r="B71" s="258">
        <v>280</v>
      </c>
      <c r="C71" s="23" t="s">
        <v>22</v>
      </c>
      <c r="D71" s="92">
        <v>12900</v>
      </c>
      <c r="E71" s="92">
        <v>13200</v>
      </c>
      <c r="F71" s="92">
        <v>13200</v>
      </c>
      <c r="G71" s="92">
        <v>13200</v>
      </c>
      <c r="H71" s="92">
        <v>13200</v>
      </c>
      <c r="I71" s="92">
        <v>13300</v>
      </c>
      <c r="J71" s="92">
        <v>13450</v>
      </c>
      <c r="K71" s="161">
        <v>13450</v>
      </c>
      <c r="L71" s="1198">
        <f t="shared" si="1"/>
        <v>4.0892193308550186E-2</v>
      </c>
      <c r="M71" s="161">
        <v>14000</v>
      </c>
      <c r="N71" s="1198">
        <f t="shared" si="1"/>
        <v>0</v>
      </c>
      <c r="O71" s="161">
        <v>14000</v>
      </c>
      <c r="P71" s="1198">
        <f t="shared" si="1"/>
        <v>-7.1428571428571426E-3</v>
      </c>
      <c r="Q71" s="161">
        <v>13900</v>
      </c>
      <c r="R71" s="1198">
        <f t="shared" si="3"/>
        <v>0</v>
      </c>
      <c r="S71" s="161">
        <v>13900</v>
      </c>
      <c r="T71" s="1198">
        <f t="shared" si="3"/>
        <v>0</v>
      </c>
      <c r="U71" s="1294">
        <v>13900</v>
      </c>
      <c r="V71" s="1198">
        <f t="shared" si="3"/>
        <v>7.1942446043165471E-3</v>
      </c>
      <c r="W71" s="1288">
        <v>14000</v>
      </c>
      <c r="X71" s="1198">
        <f t="shared" si="3"/>
        <v>3.5714285714285712E-2</v>
      </c>
      <c r="Y71" s="1288">
        <v>14500</v>
      </c>
      <c r="Z71" s="1198">
        <f t="shared" si="3"/>
        <v>0</v>
      </c>
      <c r="AA71" s="1288">
        <v>14500</v>
      </c>
      <c r="AB71" s="1198">
        <f t="shared" si="3"/>
        <v>0</v>
      </c>
      <c r="AC71" s="1288">
        <v>14500</v>
      </c>
      <c r="AD71" s="1198">
        <f t="shared" si="3"/>
        <v>0</v>
      </c>
      <c r="AE71" s="1288">
        <v>14500</v>
      </c>
      <c r="AF71" s="1198">
        <f t="shared" si="3"/>
        <v>0</v>
      </c>
      <c r="AG71" s="1288">
        <v>14500</v>
      </c>
      <c r="AH71" s="1289"/>
      <c r="AI71" s="93">
        <f t="shared" si="2"/>
        <v>8827</v>
      </c>
      <c r="AJ71" s="92">
        <v>5673</v>
      </c>
    </row>
    <row r="72" spans="1:36" x14ac:dyDescent="0.25">
      <c r="A72" s="255" t="s">
        <v>20</v>
      </c>
      <c r="B72" s="258">
        <v>282</v>
      </c>
      <c r="C72" s="23" t="s">
        <v>24</v>
      </c>
      <c r="D72" s="92">
        <v>3200</v>
      </c>
      <c r="E72" s="92">
        <v>3200</v>
      </c>
      <c r="F72" s="92">
        <v>3200</v>
      </c>
      <c r="G72" s="92">
        <v>3300</v>
      </c>
      <c r="H72" s="92">
        <v>3300</v>
      </c>
      <c r="I72" s="92">
        <v>3650</v>
      </c>
      <c r="J72" s="92">
        <v>3750</v>
      </c>
      <c r="K72" s="161">
        <v>3750</v>
      </c>
      <c r="L72" s="1198">
        <f t="shared" si="1"/>
        <v>0</v>
      </c>
      <c r="M72" s="161">
        <v>3750</v>
      </c>
      <c r="N72" s="1198">
        <f t="shared" si="1"/>
        <v>0</v>
      </c>
      <c r="O72" s="161">
        <v>3750</v>
      </c>
      <c r="P72" s="1198">
        <f t="shared" si="1"/>
        <v>0</v>
      </c>
      <c r="Q72" s="161">
        <v>3750</v>
      </c>
      <c r="R72" s="1198">
        <f t="shared" si="3"/>
        <v>0</v>
      </c>
      <c r="S72" s="161">
        <v>3750</v>
      </c>
      <c r="T72" s="1198">
        <f t="shared" si="3"/>
        <v>0</v>
      </c>
      <c r="U72" s="1294">
        <v>3750</v>
      </c>
      <c r="V72" s="1198">
        <f t="shared" si="3"/>
        <v>1.3333333333333334E-2</v>
      </c>
      <c r="W72" s="1288">
        <v>3800</v>
      </c>
      <c r="X72" s="1198">
        <f t="shared" si="3"/>
        <v>0</v>
      </c>
      <c r="Y72" s="1288">
        <v>3800</v>
      </c>
      <c r="Z72" s="1198">
        <f t="shared" si="3"/>
        <v>0</v>
      </c>
      <c r="AA72" s="1288">
        <v>3800</v>
      </c>
      <c r="AB72" s="1198">
        <f t="shared" si="3"/>
        <v>0</v>
      </c>
      <c r="AC72" s="1288">
        <v>3800</v>
      </c>
      <c r="AD72" s="1198">
        <f t="shared" si="3"/>
        <v>0</v>
      </c>
      <c r="AE72" s="1288">
        <v>3800</v>
      </c>
      <c r="AF72" s="1198">
        <f t="shared" ref="AF72" si="4">(AG72-AE72)/AE72</f>
        <v>0</v>
      </c>
      <c r="AG72" s="1288">
        <v>3800</v>
      </c>
      <c r="AH72" s="1289"/>
      <c r="AI72" s="93">
        <f t="shared" si="2"/>
        <v>2180</v>
      </c>
      <c r="AJ72" s="92">
        <v>1620</v>
      </c>
    </row>
    <row r="73" spans="1:36" x14ac:dyDescent="0.25">
      <c r="A73" s="255" t="s">
        <v>20</v>
      </c>
      <c r="B73" s="258">
        <v>283</v>
      </c>
      <c r="C73" s="23" t="s">
        <v>26</v>
      </c>
      <c r="D73" s="92">
        <v>1300</v>
      </c>
      <c r="E73" s="92">
        <v>1300</v>
      </c>
      <c r="F73" s="92">
        <v>1300</v>
      </c>
      <c r="G73" s="92">
        <v>1400</v>
      </c>
      <c r="H73" s="92">
        <v>1400</v>
      </c>
      <c r="I73" s="92">
        <v>1850</v>
      </c>
      <c r="J73" s="92">
        <v>1950</v>
      </c>
      <c r="K73" s="161">
        <v>1950</v>
      </c>
      <c r="L73" s="1198">
        <f t="shared" si="1"/>
        <v>0.12820512820512819</v>
      </c>
      <c r="M73" s="161">
        <v>2200</v>
      </c>
      <c r="N73" s="1198">
        <f t="shared" si="1"/>
        <v>0</v>
      </c>
      <c r="O73" s="161">
        <v>2200</v>
      </c>
      <c r="P73" s="1198">
        <f t="shared" si="1"/>
        <v>4.5454545454545456E-2</v>
      </c>
      <c r="Q73" s="161">
        <v>2300</v>
      </c>
      <c r="R73" s="1198">
        <f t="shared" ref="R73:AF105" si="5">(S73-Q73)/Q73</f>
        <v>0</v>
      </c>
      <c r="S73" s="161">
        <v>2300</v>
      </c>
      <c r="T73" s="1198">
        <f t="shared" si="5"/>
        <v>0</v>
      </c>
      <c r="U73" s="1294">
        <v>2300</v>
      </c>
      <c r="V73" s="1198">
        <f t="shared" si="5"/>
        <v>0</v>
      </c>
      <c r="W73" s="1288">
        <v>2300</v>
      </c>
      <c r="X73" s="1198">
        <f t="shared" si="5"/>
        <v>0</v>
      </c>
      <c r="Y73" s="1288">
        <v>2300</v>
      </c>
      <c r="Z73" s="1198">
        <f t="shared" si="5"/>
        <v>0</v>
      </c>
      <c r="AA73" s="1288">
        <v>2300</v>
      </c>
      <c r="AB73" s="1198">
        <f t="shared" si="5"/>
        <v>0</v>
      </c>
      <c r="AC73" s="1288">
        <v>2300</v>
      </c>
      <c r="AD73" s="1198">
        <f t="shared" si="5"/>
        <v>0</v>
      </c>
      <c r="AE73" s="1288">
        <v>2300</v>
      </c>
      <c r="AF73" s="1198">
        <f t="shared" si="5"/>
        <v>0</v>
      </c>
      <c r="AG73" s="1288">
        <v>2300</v>
      </c>
      <c r="AH73" s="1289"/>
      <c r="AI73" s="93">
        <f t="shared" si="2"/>
        <v>1112</v>
      </c>
      <c r="AJ73" s="92">
        <v>1188</v>
      </c>
    </row>
    <row r="74" spans="1:36" x14ac:dyDescent="0.25">
      <c r="A74" s="255" t="s">
        <v>20</v>
      </c>
      <c r="B74" s="258">
        <v>275</v>
      </c>
      <c r="C74" s="61" t="s">
        <v>30</v>
      </c>
      <c r="D74" s="92">
        <v>1600</v>
      </c>
      <c r="E74" s="92">
        <v>1650</v>
      </c>
      <c r="F74" s="92">
        <v>1650</v>
      </c>
      <c r="G74" s="92">
        <v>1700</v>
      </c>
      <c r="H74" s="92">
        <v>1700</v>
      </c>
      <c r="I74" s="92">
        <v>1700</v>
      </c>
      <c r="J74" s="92">
        <v>1750</v>
      </c>
      <c r="K74" s="161">
        <v>1750</v>
      </c>
      <c r="L74" s="1198">
        <f t="shared" ref="L74:P130" si="6">(M74-K74)/K74</f>
        <v>2.8571428571428571E-2</v>
      </c>
      <c r="M74" s="161">
        <v>1800</v>
      </c>
      <c r="N74" s="1198">
        <f t="shared" si="6"/>
        <v>0</v>
      </c>
      <c r="O74" s="161">
        <v>1800</v>
      </c>
      <c r="P74" s="1198">
        <f t="shared" si="6"/>
        <v>0</v>
      </c>
      <c r="Q74" s="161">
        <v>1800</v>
      </c>
      <c r="R74" s="1198">
        <f t="shared" si="5"/>
        <v>0</v>
      </c>
      <c r="S74" s="161">
        <v>1800</v>
      </c>
      <c r="T74" s="1198">
        <f t="shared" si="5"/>
        <v>0</v>
      </c>
      <c r="U74" s="1294">
        <v>1800</v>
      </c>
      <c r="V74" s="1198">
        <f t="shared" si="5"/>
        <v>0</v>
      </c>
      <c r="W74" s="1288">
        <v>1800</v>
      </c>
      <c r="X74" s="1198">
        <f t="shared" si="5"/>
        <v>0</v>
      </c>
      <c r="Y74" s="1288">
        <v>1800</v>
      </c>
      <c r="Z74" s="1198">
        <f t="shared" si="5"/>
        <v>0</v>
      </c>
      <c r="AA74" s="1288">
        <v>1800</v>
      </c>
      <c r="AB74" s="1198">
        <f t="shared" si="5"/>
        <v>0</v>
      </c>
      <c r="AC74" s="1288">
        <v>1800</v>
      </c>
      <c r="AD74" s="1198">
        <f t="shared" si="5"/>
        <v>0</v>
      </c>
      <c r="AE74" s="1288">
        <v>1800</v>
      </c>
      <c r="AF74" s="1198">
        <f t="shared" si="5"/>
        <v>0</v>
      </c>
      <c r="AG74" s="1288">
        <v>1800</v>
      </c>
      <c r="AH74" s="1289"/>
      <c r="AI74" s="93">
        <f t="shared" ref="AI74:AI130" si="7">AG74-AJ74</f>
        <v>119</v>
      </c>
      <c r="AJ74" s="92">
        <v>1681</v>
      </c>
    </row>
    <row r="75" spans="1:36" x14ac:dyDescent="0.25">
      <c r="A75" s="255" t="s">
        <v>20</v>
      </c>
      <c r="B75" s="258">
        <v>276</v>
      </c>
      <c r="C75" s="61" t="s">
        <v>32</v>
      </c>
      <c r="D75" s="92">
        <v>4100</v>
      </c>
      <c r="E75" s="92">
        <v>4200</v>
      </c>
      <c r="F75" s="92">
        <v>4200</v>
      </c>
      <c r="G75" s="92">
        <v>4200</v>
      </c>
      <c r="H75" s="92">
        <v>4200</v>
      </c>
      <c r="I75" s="92">
        <v>4200</v>
      </c>
      <c r="J75" s="92">
        <v>4250</v>
      </c>
      <c r="K75" s="161">
        <v>4250</v>
      </c>
      <c r="L75" s="1198">
        <f t="shared" si="6"/>
        <v>0.12941176470588237</v>
      </c>
      <c r="M75" s="161">
        <v>4800</v>
      </c>
      <c r="N75" s="1198">
        <f t="shared" si="6"/>
        <v>0</v>
      </c>
      <c r="O75" s="161">
        <v>4800</v>
      </c>
      <c r="P75" s="1198">
        <f t="shared" si="6"/>
        <v>0</v>
      </c>
      <c r="Q75" s="161">
        <v>4800</v>
      </c>
      <c r="R75" s="1198">
        <f t="shared" si="5"/>
        <v>0</v>
      </c>
      <c r="S75" s="161">
        <v>4800</v>
      </c>
      <c r="T75" s="1198">
        <f t="shared" si="5"/>
        <v>0</v>
      </c>
      <c r="U75" s="1294">
        <v>4800</v>
      </c>
      <c r="V75" s="1198">
        <f t="shared" si="5"/>
        <v>0</v>
      </c>
      <c r="W75" s="1288">
        <v>4800</v>
      </c>
      <c r="X75" s="1198">
        <f t="shared" si="5"/>
        <v>4.1666666666666664E-2</v>
      </c>
      <c r="Y75" s="1288">
        <v>5000</v>
      </c>
      <c r="Z75" s="1198">
        <f t="shared" si="5"/>
        <v>0</v>
      </c>
      <c r="AA75" s="1288">
        <v>5000</v>
      </c>
      <c r="AB75" s="1198">
        <f t="shared" si="5"/>
        <v>0</v>
      </c>
      <c r="AC75" s="1288">
        <v>5000</v>
      </c>
      <c r="AD75" s="1198">
        <f t="shared" si="5"/>
        <v>0</v>
      </c>
      <c r="AE75" s="1288">
        <v>5000</v>
      </c>
      <c r="AF75" s="1198">
        <f t="shared" si="5"/>
        <v>0</v>
      </c>
      <c r="AG75" s="1288">
        <v>5000</v>
      </c>
      <c r="AH75" s="1289"/>
      <c r="AI75" s="93">
        <f t="shared" si="7"/>
        <v>539</v>
      </c>
      <c r="AJ75" s="92">
        <v>4461</v>
      </c>
    </row>
    <row r="76" spans="1:36" x14ac:dyDescent="0.25">
      <c r="A76" s="255" t="s">
        <v>20</v>
      </c>
      <c r="B76" s="258">
        <v>277</v>
      </c>
      <c r="C76" s="23" t="s">
        <v>34</v>
      </c>
      <c r="D76" s="92">
        <v>2100</v>
      </c>
      <c r="E76" s="92">
        <v>2200</v>
      </c>
      <c r="F76" s="92">
        <v>2200</v>
      </c>
      <c r="G76" s="92">
        <v>2200</v>
      </c>
      <c r="H76" s="92">
        <v>2200</v>
      </c>
      <c r="I76" s="92">
        <v>2200</v>
      </c>
      <c r="J76" s="92">
        <v>2400</v>
      </c>
      <c r="K76" s="161">
        <v>2400</v>
      </c>
      <c r="L76" s="1198">
        <f t="shared" si="6"/>
        <v>0.25</v>
      </c>
      <c r="M76" s="161">
        <v>3000</v>
      </c>
      <c r="N76" s="1198">
        <f t="shared" si="6"/>
        <v>0</v>
      </c>
      <c r="O76" s="161">
        <v>3000</v>
      </c>
      <c r="P76" s="1198">
        <f t="shared" si="6"/>
        <v>0</v>
      </c>
      <c r="Q76" s="161">
        <v>3000</v>
      </c>
      <c r="R76" s="1198">
        <f t="shared" si="5"/>
        <v>0</v>
      </c>
      <c r="S76" s="161">
        <v>3000</v>
      </c>
      <c r="T76" s="1198">
        <f t="shared" si="5"/>
        <v>0</v>
      </c>
      <c r="U76" s="1294">
        <v>3000</v>
      </c>
      <c r="V76" s="1198">
        <f t="shared" si="5"/>
        <v>0</v>
      </c>
      <c r="W76" s="1288">
        <v>3000</v>
      </c>
      <c r="X76" s="1198">
        <f t="shared" si="5"/>
        <v>0.2</v>
      </c>
      <c r="Y76" s="1288">
        <v>3600</v>
      </c>
      <c r="Z76" s="1198">
        <f t="shared" si="5"/>
        <v>-2.7777777777777776E-2</v>
      </c>
      <c r="AA76" s="1288">
        <v>3500</v>
      </c>
      <c r="AB76" s="1198">
        <f t="shared" si="5"/>
        <v>2.8571428571428571E-2</v>
      </c>
      <c r="AC76" s="1288">
        <v>3600</v>
      </c>
      <c r="AD76" s="1198">
        <f t="shared" si="5"/>
        <v>0</v>
      </c>
      <c r="AE76" s="1288">
        <v>3600</v>
      </c>
      <c r="AF76" s="1198">
        <f t="shared" si="5"/>
        <v>0</v>
      </c>
      <c r="AG76" s="1288">
        <v>3600</v>
      </c>
      <c r="AH76" s="1289"/>
      <c r="AI76" s="93">
        <f t="shared" si="7"/>
        <v>784</v>
      </c>
      <c r="AJ76" s="92">
        <v>2816</v>
      </c>
    </row>
    <row r="77" spans="1:36" x14ac:dyDescent="0.25">
      <c r="A77" s="255" t="s">
        <v>20</v>
      </c>
      <c r="B77" s="258">
        <v>291</v>
      </c>
      <c r="C77" s="23" t="s">
        <v>36</v>
      </c>
      <c r="D77" s="92">
        <v>1200</v>
      </c>
      <c r="E77" s="92">
        <v>1250</v>
      </c>
      <c r="F77" s="92">
        <v>1250</v>
      </c>
      <c r="G77" s="92">
        <v>1300</v>
      </c>
      <c r="H77" s="92">
        <v>1300</v>
      </c>
      <c r="I77" s="92">
        <v>1300</v>
      </c>
      <c r="J77" s="92">
        <v>1350</v>
      </c>
      <c r="K77" s="161">
        <v>1350</v>
      </c>
      <c r="L77" s="1198">
        <f t="shared" si="6"/>
        <v>0.18518518518518517</v>
      </c>
      <c r="M77" s="161">
        <v>1600</v>
      </c>
      <c r="N77" s="1198">
        <f t="shared" si="6"/>
        <v>0</v>
      </c>
      <c r="O77" s="161">
        <v>1600</v>
      </c>
      <c r="P77" s="1198">
        <f t="shared" si="6"/>
        <v>6.25E-2</v>
      </c>
      <c r="Q77" s="161">
        <v>1700</v>
      </c>
      <c r="R77" s="1198">
        <f t="shared" si="5"/>
        <v>0</v>
      </c>
      <c r="S77" s="161">
        <v>1700</v>
      </c>
      <c r="T77" s="1198">
        <f t="shared" si="5"/>
        <v>0</v>
      </c>
      <c r="U77" s="1294">
        <v>1700</v>
      </c>
      <c r="V77" s="1198">
        <f t="shared" si="5"/>
        <v>0</v>
      </c>
      <c r="W77" s="1288">
        <v>1700</v>
      </c>
      <c r="X77" s="1198">
        <f t="shared" si="5"/>
        <v>0</v>
      </c>
      <c r="Y77" s="1288">
        <v>1700</v>
      </c>
      <c r="Z77" s="1198">
        <f t="shared" si="5"/>
        <v>0</v>
      </c>
      <c r="AA77" s="1288">
        <v>1700</v>
      </c>
      <c r="AB77" s="1198">
        <f t="shared" si="5"/>
        <v>0</v>
      </c>
      <c r="AC77" s="1288">
        <v>1700</v>
      </c>
      <c r="AD77" s="1198">
        <f t="shared" si="5"/>
        <v>0</v>
      </c>
      <c r="AE77" s="1288">
        <v>1700</v>
      </c>
      <c r="AF77" s="1198">
        <f t="shared" si="5"/>
        <v>0</v>
      </c>
      <c r="AG77" s="1288">
        <v>1700</v>
      </c>
      <c r="AH77" s="1289"/>
      <c r="AI77" s="93">
        <f t="shared" si="7"/>
        <v>522</v>
      </c>
      <c r="AJ77" s="92">
        <v>1178</v>
      </c>
    </row>
    <row r="78" spans="1:36" x14ac:dyDescent="0.25">
      <c r="A78" s="255" t="s">
        <v>20</v>
      </c>
      <c r="B78" s="258">
        <v>281</v>
      </c>
      <c r="C78" s="23" t="s">
        <v>38</v>
      </c>
      <c r="D78" s="92">
        <v>1000</v>
      </c>
      <c r="E78" s="92">
        <v>1050</v>
      </c>
      <c r="F78" s="92">
        <v>1050</v>
      </c>
      <c r="G78" s="92">
        <v>1050</v>
      </c>
      <c r="H78" s="92">
        <v>1050</v>
      </c>
      <c r="I78" s="92">
        <v>1050</v>
      </c>
      <c r="J78" s="92">
        <v>1100</v>
      </c>
      <c r="K78" s="161">
        <v>1100</v>
      </c>
      <c r="L78" s="1198">
        <f t="shared" si="6"/>
        <v>0</v>
      </c>
      <c r="M78" s="161">
        <v>1100</v>
      </c>
      <c r="N78" s="1198">
        <f t="shared" si="6"/>
        <v>0</v>
      </c>
      <c r="O78" s="161">
        <v>1100</v>
      </c>
      <c r="P78" s="1198">
        <f t="shared" si="6"/>
        <v>0</v>
      </c>
      <c r="Q78" s="161">
        <v>1100</v>
      </c>
      <c r="R78" s="1198">
        <f t="shared" si="5"/>
        <v>0</v>
      </c>
      <c r="S78" s="161">
        <v>1100</v>
      </c>
      <c r="T78" s="1198">
        <f t="shared" si="5"/>
        <v>0</v>
      </c>
      <c r="U78" s="1294">
        <v>1100</v>
      </c>
      <c r="V78" s="1198">
        <f t="shared" si="5"/>
        <v>0</v>
      </c>
      <c r="W78" s="1288">
        <v>1100</v>
      </c>
      <c r="X78" s="1198">
        <f t="shared" si="5"/>
        <v>9.0909090909090912E-2</v>
      </c>
      <c r="Y78" s="1288">
        <v>1200</v>
      </c>
      <c r="Z78" s="1198">
        <f t="shared" si="5"/>
        <v>0</v>
      </c>
      <c r="AA78" s="1288">
        <v>1200</v>
      </c>
      <c r="AB78" s="1198">
        <f t="shared" si="5"/>
        <v>0</v>
      </c>
      <c r="AC78" s="1288">
        <v>1200</v>
      </c>
      <c r="AD78" s="1198">
        <f t="shared" si="5"/>
        <v>0</v>
      </c>
      <c r="AE78" s="1288">
        <v>1200</v>
      </c>
      <c r="AF78" s="1198">
        <f t="shared" si="5"/>
        <v>0</v>
      </c>
      <c r="AG78" s="1288">
        <v>1200</v>
      </c>
      <c r="AH78" s="1289"/>
      <c r="AI78" s="93">
        <f t="shared" si="7"/>
        <v>178</v>
      </c>
      <c r="AJ78" s="92">
        <v>1022</v>
      </c>
    </row>
    <row r="79" spans="1:36" x14ac:dyDescent="0.25">
      <c r="A79" s="255" t="s">
        <v>20</v>
      </c>
      <c r="B79" s="258">
        <v>185</v>
      </c>
      <c r="C79" s="23" t="s">
        <v>40</v>
      </c>
      <c r="D79" s="92">
        <v>3850</v>
      </c>
      <c r="E79" s="92">
        <v>3900</v>
      </c>
      <c r="F79" s="92">
        <v>3900</v>
      </c>
      <c r="G79" s="92">
        <v>4000</v>
      </c>
      <c r="H79" s="92">
        <v>4000</v>
      </c>
      <c r="I79" s="92">
        <v>4000</v>
      </c>
      <c r="J79" s="92">
        <v>4100</v>
      </c>
      <c r="K79" s="161">
        <v>4100</v>
      </c>
      <c r="L79" s="1198">
        <f t="shared" si="6"/>
        <v>0</v>
      </c>
      <c r="M79" s="161">
        <v>4100</v>
      </c>
      <c r="N79" s="1198">
        <f t="shared" si="6"/>
        <v>0</v>
      </c>
      <c r="O79" s="161">
        <v>4100</v>
      </c>
      <c r="P79" s="1198">
        <f t="shared" si="6"/>
        <v>0</v>
      </c>
      <c r="Q79" s="161">
        <v>4100</v>
      </c>
      <c r="R79" s="1198">
        <f t="shared" si="5"/>
        <v>0</v>
      </c>
      <c r="S79" s="161">
        <v>4100</v>
      </c>
      <c r="T79" s="1198">
        <f t="shared" si="5"/>
        <v>0</v>
      </c>
      <c r="U79" s="1294">
        <v>4100</v>
      </c>
      <c r="V79" s="1198">
        <f t="shared" si="5"/>
        <v>2.4390243902439025E-2</v>
      </c>
      <c r="W79" s="1288">
        <v>4200</v>
      </c>
      <c r="X79" s="1198">
        <f t="shared" si="5"/>
        <v>0</v>
      </c>
      <c r="Y79" s="1288">
        <v>4200</v>
      </c>
      <c r="Z79" s="1198">
        <f t="shared" si="5"/>
        <v>0</v>
      </c>
      <c r="AA79" s="1288">
        <v>4200</v>
      </c>
      <c r="AB79" s="1198">
        <f t="shared" si="5"/>
        <v>0</v>
      </c>
      <c r="AC79" s="1288">
        <v>4200</v>
      </c>
      <c r="AD79" s="1198">
        <f t="shared" si="5"/>
        <v>0</v>
      </c>
      <c r="AE79" s="1288">
        <v>4200</v>
      </c>
      <c r="AF79" s="1198">
        <f t="shared" si="5"/>
        <v>0</v>
      </c>
      <c r="AG79" s="1288">
        <v>4200</v>
      </c>
      <c r="AH79" s="1289"/>
      <c r="AI79" s="93">
        <f t="shared" si="7"/>
        <v>441</v>
      </c>
      <c r="AJ79" s="92">
        <v>3759</v>
      </c>
    </row>
    <row r="80" spans="1:36" x14ac:dyDescent="0.25">
      <c r="A80" s="255" t="s">
        <v>20</v>
      </c>
      <c r="B80" s="258">
        <v>279</v>
      </c>
      <c r="C80" s="23" t="s">
        <v>42</v>
      </c>
      <c r="D80" s="92">
        <v>2100</v>
      </c>
      <c r="E80" s="92">
        <v>2200</v>
      </c>
      <c r="F80" s="92">
        <v>2200</v>
      </c>
      <c r="G80" s="92">
        <v>2250</v>
      </c>
      <c r="H80" s="92">
        <v>2250</v>
      </c>
      <c r="I80" s="92">
        <v>2250</v>
      </c>
      <c r="J80" s="92">
        <v>2300</v>
      </c>
      <c r="K80" s="161">
        <v>2300</v>
      </c>
      <c r="L80" s="1198">
        <f t="shared" si="6"/>
        <v>0</v>
      </c>
      <c r="M80" s="161">
        <v>2300</v>
      </c>
      <c r="N80" s="1198">
        <f t="shared" si="6"/>
        <v>0</v>
      </c>
      <c r="O80" s="161">
        <v>2300</v>
      </c>
      <c r="P80" s="1198">
        <f t="shared" si="6"/>
        <v>4.3478260869565216E-2</v>
      </c>
      <c r="Q80" s="161">
        <v>2400</v>
      </c>
      <c r="R80" s="1198">
        <f t="shared" si="5"/>
        <v>0</v>
      </c>
      <c r="S80" s="161">
        <v>2400</v>
      </c>
      <c r="T80" s="1198">
        <f t="shared" si="5"/>
        <v>0</v>
      </c>
      <c r="U80" s="1294">
        <v>2400</v>
      </c>
      <c r="V80" s="1198">
        <f t="shared" si="5"/>
        <v>0</v>
      </c>
      <c r="W80" s="1288">
        <v>2400</v>
      </c>
      <c r="X80" s="1198">
        <f t="shared" si="5"/>
        <v>0</v>
      </c>
      <c r="Y80" s="1288">
        <v>2400</v>
      </c>
      <c r="Z80" s="1198">
        <f t="shared" si="5"/>
        <v>0</v>
      </c>
      <c r="AA80" s="1288">
        <v>2400</v>
      </c>
      <c r="AB80" s="1198">
        <f t="shared" si="5"/>
        <v>0</v>
      </c>
      <c r="AC80" s="1288">
        <v>2400</v>
      </c>
      <c r="AD80" s="1198">
        <f t="shared" si="5"/>
        <v>0</v>
      </c>
      <c r="AE80" s="1288">
        <v>2400</v>
      </c>
      <c r="AF80" s="1198">
        <f t="shared" si="5"/>
        <v>0</v>
      </c>
      <c r="AG80" s="1288">
        <v>2400</v>
      </c>
      <c r="AH80" s="1289"/>
      <c r="AI80" s="93">
        <f t="shared" si="7"/>
        <v>804</v>
      </c>
      <c r="AJ80" s="92">
        <v>1596</v>
      </c>
    </row>
    <row r="81" spans="1:36" x14ac:dyDescent="0.25">
      <c r="A81" s="255" t="s">
        <v>20</v>
      </c>
      <c r="B81" s="258">
        <v>1091</v>
      </c>
      <c r="C81" s="23" t="s">
        <v>351</v>
      </c>
      <c r="D81" s="92">
        <v>13700</v>
      </c>
      <c r="E81" s="92">
        <v>14000</v>
      </c>
      <c r="F81" s="92">
        <v>14000</v>
      </c>
      <c r="G81" s="92">
        <v>14000</v>
      </c>
      <c r="H81" s="92">
        <v>14000</v>
      </c>
      <c r="I81" s="92">
        <v>14600</v>
      </c>
      <c r="J81" s="92">
        <v>14900</v>
      </c>
      <c r="K81" s="161">
        <v>14900</v>
      </c>
      <c r="L81" s="1198">
        <f t="shared" si="6"/>
        <v>2.6845637583892617E-2</v>
      </c>
      <c r="M81" s="161">
        <v>15300</v>
      </c>
      <c r="N81" s="1198">
        <f t="shared" si="6"/>
        <v>0</v>
      </c>
      <c r="O81" s="161">
        <v>15300</v>
      </c>
      <c r="P81" s="1198">
        <f t="shared" si="6"/>
        <v>6.5359477124183009E-3</v>
      </c>
      <c r="Q81" s="161">
        <v>15400</v>
      </c>
      <c r="R81" s="1198">
        <f t="shared" si="5"/>
        <v>0</v>
      </c>
      <c r="S81" s="161">
        <v>15400</v>
      </c>
      <c r="T81" s="1198">
        <f t="shared" si="5"/>
        <v>0</v>
      </c>
      <c r="U81" s="1294">
        <v>15400</v>
      </c>
      <c r="V81" s="1198">
        <f t="shared" si="5"/>
        <v>6.4935064935064939E-3</v>
      </c>
      <c r="W81" s="1288">
        <v>15500</v>
      </c>
      <c r="X81" s="1198">
        <f t="shared" si="5"/>
        <v>3.2258064516129031E-2</v>
      </c>
      <c r="Y81" s="1288">
        <v>16000</v>
      </c>
      <c r="Z81" s="1198">
        <f t="shared" si="5"/>
        <v>0</v>
      </c>
      <c r="AA81" s="1288">
        <v>16000</v>
      </c>
      <c r="AB81" s="1198">
        <f t="shared" si="5"/>
        <v>0</v>
      </c>
      <c r="AC81" s="1288">
        <v>16000</v>
      </c>
      <c r="AD81" s="1198">
        <f t="shared" si="5"/>
        <v>0</v>
      </c>
      <c r="AE81" s="1288">
        <v>16000</v>
      </c>
      <c r="AF81" s="1198">
        <f t="shared" si="5"/>
        <v>0</v>
      </c>
      <c r="AG81" s="1288">
        <v>16000</v>
      </c>
      <c r="AH81" s="1289"/>
      <c r="AI81" s="93">
        <f t="shared" si="7"/>
        <v>10327</v>
      </c>
      <c r="AJ81" s="92">
        <v>5673</v>
      </c>
    </row>
    <row r="82" spans="1:36" hidden="1" x14ac:dyDescent="0.25">
      <c r="A82" s="255" t="s">
        <v>20</v>
      </c>
      <c r="B82" s="258">
        <v>1086</v>
      </c>
      <c r="C82" s="23" t="s">
        <v>322</v>
      </c>
      <c r="D82" s="92" t="e">
        <v>#N/A</v>
      </c>
      <c r="E82" s="92" t="e">
        <v>#N/A</v>
      </c>
      <c r="F82" s="92" t="e">
        <v>#N/A</v>
      </c>
      <c r="G82" s="92" t="e">
        <v>#N/A</v>
      </c>
      <c r="H82" s="92" t="e">
        <v>#N/A</v>
      </c>
      <c r="I82" s="92" t="e">
        <v>#N/A</v>
      </c>
      <c r="J82" s="92" t="e">
        <v>#N/A</v>
      </c>
      <c r="K82" s="161" t="e">
        <v>#N/A</v>
      </c>
      <c r="L82" s="1198" t="e">
        <f t="shared" si="6"/>
        <v>#N/A</v>
      </c>
      <c r="M82" s="161" t="e">
        <v>#N/A</v>
      </c>
      <c r="N82" s="1198" t="e">
        <f t="shared" si="6"/>
        <v>#N/A</v>
      </c>
      <c r="O82" s="161" t="e">
        <v>#N/A</v>
      </c>
      <c r="P82" s="1198" t="e">
        <f t="shared" si="6"/>
        <v>#N/A</v>
      </c>
      <c r="Q82" s="161" t="e">
        <v>#N/A</v>
      </c>
      <c r="R82" s="1198" t="e">
        <f t="shared" si="5"/>
        <v>#N/A</v>
      </c>
      <c r="S82" s="161" t="e">
        <v>#N/A</v>
      </c>
      <c r="T82" s="1198" t="e">
        <f t="shared" si="5"/>
        <v>#N/A</v>
      </c>
      <c r="U82" s="1294" t="e">
        <v>#N/A</v>
      </c>
      <c r="V82" s="1198" t="e">
        <f t="shared" si="5"/>
        <v>#N/A</v>
      </c>
      <c r="W82" s="1288" t="e">
        <v>#N/A</v>
      </c>
      <c r="X82" s="1198" t="e">
        <f t="shared" si="5"/>
        <v>#N/A</v>
      </c>
      <c r="Y82" s="1288" t="e">
        <v>#N/A</v>
      </c>
      <c r="Z82" s="1198" t="e">
        <f t="shared" si="5"/>
        <v>#N/A</v>
      </c>
      <c r="AA82" s="1288" t="e">
        <v>#N/A</v>
      </c>
      <c r="AB82" s="1198" t="e">
        <f t="shared" si="5"/>
        <v>#N/A</v>
      </c>
      <c r="AC82" s="1288" t="e">
        <v>#N/A</v>
      </c>
      <c r="AD82" s="1198" t="e">
        <f t="shared" si="5"/>
        <v>#N/A</v>
      </c>
      <c r="AE82" s="1288" t="e">
        <v>#N/A</v>
      </c>
      <c r="AF82" s="1198" t="e">
        <f t="shared" si="5"/>
        <v>#N/A</v>
      </c>
      <c r="AG82" s="1288" t="e">
        <v>#N/A</v>
      </c>
      <c r="AH82" s="1289"/>
      <c r="AI82" s="93" t="e">
        <f t="shared" si="7"/>
        <v>#N/A</v>
      </c>
      <c r="AJ82" s="92">
        <v>5673</v>
      </c>
    </row>
    <row r="83" spans="1:36" hidden="1" x14ac:dyDescent="0.25">
      <c r="A83" s="255" t="s">
        <v>20</v>
      </c>
      <c r="B83" s="258">
        <v>1082</v>
      </c>
      <c r="C83" s="61" t="s">
        <v>323</v>
      </c>
      <c r="D83" s="92" t="e">
        <v>#N/A</v>
      </c>
      <c r="E83" s="92" t="e">
        <v>#N/A</v>
      </c>
      <c r="F83" s="92" t="e">
        <v>#N/A</v>
      </c>
      <c r="G83" s="92" t="e">
        <v>#N/A</v>
      </c>
      <c r="H83" s="92" t="e">
        <v>#N/A</v>
      </c>
      <c r="I83" s="92" t="e">
        <v>#N/A</v>
      </c>
      <c r="J83" s="92" t="e">
        <v>#N/A</v>
      </c>
      <c r="K83" s="161" t="e">
        <v>#N/A</v>
      </c>
      <c r="L83" s="1198" t="e">
        <f t="shared" si="6"/>
        <v>#N/A</v>
      </c>
      <c r="M83" s="161" t="e">
        <v>#N/A</v>
      </c>
      <c r="N83" s="1198" t="e">
        <f t="shared" si="6"/>
        <v>#N/A</v>
      </c>
      <c r="O83" s="161" t="e">
        <v>#N/A</v>
      </c>
      <c r="P83" s="1198" t="e">
        <f t="shared" si="6"/>
        <v>#N/A</v>
      </c>
      <c r="Q83" s="161" t="e">
        <v>#N/A</v>
      </c>
      <c r="R83" s="1198" t="e">
        <f t="shared" si="5"/>
        <v>#N/A</v>
      </c>
      <c r="S83" s="161" t="e">
        <v>#N/A</v>
      </c>
      <c r="T83" s="1198" t="e">
        <f t="shared" si="5"/>
        <v>#N/A</v>
      </c>
      <c r="U83" s="1294" t="e">
        <v>#N/A</v>
      </c>
      <c r="V83" s="1198" t="e">
        <f t="shared" si="5"/>
        <v>#N/A</v>
      </c>
      <c r="W83" s="1288" t="e">
        <v>#N/A</v>
      </c>
      <c r="X83" s="1198" t="e">
        <f t="shared" si="5"/>
        <v>#N/A</v>
      </c>
      <c r="Y83" s="1288" t="e">
        <v>#N/A</v>
      </c>
      <c r="Z83" s="1198" t="e">
        <f t="shared" si="5"/>
        <v>#N/A</v>
      </c>
      <c r="AA83" s="1288" t="e">
        <v>#N/A</v>
      </c>
      <c r="AB83" s="1198" t="e">
        <f t="shared" si="5"/>
        <v>#N/A</v>
      </c>
      <c r="AC83" s="1288" t="e">
        <v>#N/A</v>
      </c>
      <c r="AD83" s="1198" t="e">
        <f t="shared" si="5"/>
        <v>#N/A</v>
      </c>
      <c r="AE83" s="1288" t="e">
        <v>#N/A</v>
      </c>
      <c r="AF83" s="1198" t="e">
        <f t="shared" si="5"/>
        <v>#N/A</v>
      </c>
      <c r="AG83" s="1288" t="e">
        <v>#N/A</v>
      </c>
      <c r="AH83" s="1289"/>
      <c r="AI83" s="93" t="e">
        <f t="shared" si="7"/>
        <v>#N/A</v>
      </c>
      <c r="AJ83" s="92">
        <v>1620</v>
      </c>
    </row>
    <row r="84" spans="1:36" hidden="1" x14ac:dyDescent="0.25">
      <c r="A84" s="255" t="s">
        <v>20</v>
      </c>
      <c r="B84" s="258">
        <v>1094</v>
      </c>
      <c r="C84" s="23" t="s">
        <v>324</v>
      </c>
      <c r="D84" s="92" t="e">
        <v>#N/A</v>
      </c>
      <c r="E84" s="92" t="e">
        <v>#N/A</v>
      </c>
      <c r="F84" s="92" t="e">
        <v>#N/A</v>
      </c>
      <c r="G84" s="92" t="e">
        <v>#N/A</v>
      </c>
      <c r="H84" s="92" t="e">
        <v>#N/A</v>
      </c>
      <c r="I84" s="92" t="e">
        <v>#N/A</v>
      </c>
      <c r="J84" s="92" t="e">
        <v>#N/A</v>
      </c>
      <c r="K84" s="161" t="e">
        <v>#N/A</v>
      </c>
      <c r="L84" s="1198" t="e">
        <f t="shared" si="6"/>
        <v>#N/A</v>
      </c>
      <c r="M84" s="161" t="e">
        <v>#N/A</v>
      </c>
      <c r="N84" s="1198" t="e">
        <f t="shared" si="6"/>
        <v>#N/A</v>
      </c>
      <c r="O84" s="161" t="e">
        <v>#N/A</v>
      </c>
      <c r="P84" s="1198" t="e">
        <f t="shared" si="6"/>
        <v>#N/A</v>
      </c>
      <c r="Q84" s="161" t="e">
        <v>#N/A</v>
      </c>
      <c r="R84" s="1198" t="e">
        <f t="shared" si="5"/>
        <v>#N/A</v>
      </c>
      <c r="S84" s="161" t="e">
        <v>#N/A</v>
      </c>
      <c r="T84" s="1198" t="e">
        <f t="shared" si="5"/>
        <v>#N/A</v>
      </c>
      <c r="U84" s="1294" t="e">
        <v>#N/A</v>
      </c>
      <c r="V84" s="1198" t="e">
        <f t="shared" si="5"/>
        <v>#N/A</v>
      </c>
      <c r="W84" s="1288" t="e">
        <v>#N/A</v>
      </c>
      <c r="X84" s="1198" t="e">
        <f t="shared" si="5"/>
        <v>#N/A</v>
      </c>
      <c r="Y84" s="1288" t="e">
        <v>#N/A</v>
      </c>
      <c r="Z84" s="1198" t="e">
        <f t="shared" si="5"/>
        <v>#N/A</v>
      </c>
      <c r="AA84" s="1288" t="e">
        <v>#N/A</v>
      </c>
      <c r="AB84" s="1198" t="e">
        <f t="shared" si="5"/>
        <v>#N/A</v>
      </c>
      <c r="AC84" s="1288" t="e">
        <v>#N/A</v>
      </c>
      <c r="AD84" s="1198" t="e">
        <f t="shared" si="5"/>
        <v>#N/A</v>
      </c>
      <c r="AE84" s="1288" t="e">
        <v>#N/A</v>
      </c>
      <c r="AF84" s="1198" t="e">
        <f t="shared" si="5"/>
        <v>#N/A</v>
      </c>
      <c r="AG84" s="1288" t="e">
        <v>#N/A</v>
      </c>
      <c r="AH84" s="1289"/>
      <c r="AI84" s="93" t="e">
        <f t="shared" si="7"/>
        <v>#N/A</v>
      </c>
      <c r="AJ84" s="92">
        <v>1188</v>
      </c>
    </row>
    <row r="85" spans="1:36" hidden="1" x14ac:dyDescent="0.25">
      <c r="A85" s="255" t="s">
        <v>20</v>
      </c>
      <c r="B85" s="258">
        <v>1084</v>
      </c>
      <c r="C85" s="61" t="s">
        <v>325</v>
      </c>
      <c r="D85" s="92" t="e">
        <v>#N/A</v>
      </c>
      <c r="E85" s="92" t="e">
        <v>#N/A</v>
      </c>
      <c r="F85" s="92" t="e">
        <v>#N/A</v>
      </c>
      <c r="G85" s="92" t="e">
        <v>#N/A</v>
      </c>
      <c r="H85" s="92" t="e">
        <v>#N/A</v>
      </c>
      <c r="I85" s="92" t="e">
        <v>#N/A</v>
      </c>
      <c r="J85" s="92" t="e">
        <v>#N/A</v>
      </c>
      <c r="K85" s="161" t="e">
        <v>#N/A</v>
      </c>
      <c r="L85" s="1198" t="e">
        <f t="shared" si="6"/>
        <v>#N/A</v>
      </c>
      <c r="M85" s="161" t="e">
        <v>#N/A</v>
      </c>
      <c r="N85" s="1198" t="e">
        <f t="shared" si="6"/>
        <v>#N/A</v>
      </c>
      <c r="O85" s="161" t="e">
        <v>#N/A</v>
      </c>
      <c r="P85" s="1198" t="e">
        <f t="shared" si="6"/>
        <v>#N/A</v>
      </c>
      <c r="Q85" s="161" t="e">
        <v>#N/A</v>
      </c>
      <c r="R85" s="1198" t="e">
        <f t="shared" si="5"/>
        <v>#N/A</v>
      </c>
      <c r="S85" s="161" t="e">
        <v>#N/A</v>
      </c>
      <c r="T85" s="1198" t="e">
        <f t="shared" si="5"/>
        <v>#N/A</v>
      </c>
      <c r="U85" s="1294" t="e">
        <v>#N/A</v>
      </c>
      <c r="V85" s="1198" t="e">
        <f t="shared" si="5"/>
        <v>#N/A</v>
      </c>
      <c r="W85" s="1288" t="e">
        <v>#N/A</v>
      </c>
      <c r="X85" s="1198" t="e">
        <f t="shared" si="5"/>
        <v>#N/A</v>
      </c>
      <c r="Y85" s="1288" t="e">
        <v>#N/A</v>
      </c>
      <c r="Z85" s="1198" t="e">
        <f t="shared" si="5"/>
        <v>#N/A</v>
      </c>
      <c r="AA85" s="1288" t="e">
        <v>#N/A</v>
      </c>
      <c r="AB85" s="1198" t="e">
        <f t="shared" si="5"/>
        <v>#N/A</v>
      </c>
      <c r="AC85" s="1288" t="e">
        <v>#N/A</v>
      </c>
      <c r="AD85" s="1198" t="e">
        <f t="shared" si="5"/>
        <v>#N/A</v>
      </c>
      <c r="AE85" s="1288" t="e">
        <v>#N/A</v>
      </c>
      <c r="AF85" s="1198" t="e">
        <f t="shared" si="5"/>
        <v>#N/A</v>
      </c>
      <c r="AG85" s="1288" t="e">
        <v>#N/A</v>
      </c>
      <c r="AH85" s="1289"/>
      <c r="AI85" s="93" t="e">
        <f t="shared" si="7"/>
        <v>#N/A</v>
      </c>
      <c r="AJ85" s="92">
        <v>1681</v>
      </c>
    </row>
    <row r="86" spans="1:36" hidden="1" x14ac:dyDescent="0.25">
      <c r="A86" s="255" t="s">
        <v>20</v>
      </c>
      <c r="B86" s="258">
        <v>1085</v>
      </c>
      <c r="C86" s="61" t="s">
        <v>326</v>
      </c>
      <c r="D86" s="92" t="e">
        <v>#N/A</v>
      </c>
      <c r="E86" s="92" t="e">
        <v>#N/A</v>
      </c>
      <c r="F86" s="92" t="e">
        <v>#N/A</v>
      </c>
      <c r="G86" s="92" t="e">
        <v>#N/A</v>
      </c>
      <c r="H86" s="92" t="e">
        <v>#N/A</v>
      </c>
      <c r="I86" s="92" t="e">
        <v>#N/A</v>
      </c>
      <c r="J86" s="92" t="e">
        <v>#N/A</v>
      </c>
      <c r="K86" s="161" t="e">
        <v>#N/A</v>
      </c>
      <c r="L86" s="1198" t="e">
        <f t="shared" si="6"/>
        <v>#N/A</v>
      </c>
      <c r="M86" s="161" t="e">
        <v>#N/A</v>
      </c>
      <c r="N86" s="1198" t="e">
        <f t="shared" si="6"/>
        <v>#N/A</v>
      </c>
      <c r="O86" s="161" t="e">
        <v>#N/A</v>
      </c>
      <c r="P86" s="1198" t="e">
        <f t="shared" si="6"/>
        <v>#N/A</v>
      </c>
      <c r="Q86" s="161" t="e">
        <v>#N/A</v>
      </c>
      <c r="R86" s="1198" t="e">
        <f t="shared" si="5"/>
        <v>#N/A</v>
      </c>
      <c r="S86" s="161" t="e">
        <v>#N/A</v>
      </c>
      <c r="T86" s="1198" t="e">
        <f t="shared" si="5"/>
        <v>#N/A</v>
      </c>
      <c r="U86" s="1294" t="e">
        <v>#N/A</v>
      </c>
      <c r="V86" s="1198" t="e">
        <f t="shared" si="5"/>
        <v>#N/A</v>
      </c>
      <c r="W86" s="1288" t="e">
        <v>#N/A</v>
      </c>
      <c r="X86" s="1198" t="e">
        <f t="shared" si="5"/>
        <v>#N/A</v>
      </c>
      <c r="Y86" s="1288" t="e">
        <v>#N/A</v>
      </c>
      <c r="Z86" s="1198" t="e">
        <f t="shared" si="5"/>
        <v>#N/A</v>
      </c>
      <c r="AA86" s="1288" t="e">
        <v>#N/A</v>
      </c>
      <c r="AB86" s="1198" t="e">
        <f t="shared" si="5"/>
        <v>#N/A</v>
      </c>
      <c r="AC86" s="1288" t="e">
        <v>#N/A</v>
      </c>
      <c r="AD86" s="1198" t="e">
        <f t="shared" si="5"/>
        <v>#N/A</v>
      </c>
      <c r="AE86" s="1288" t="e">
        <v>#N/A</v>
      </c>
      <c r="AF86" s="1198" t="e">
        <f t="shared" si="5"/>
        <v>#N/A</v>
      </c>
      <c r="AG86" s="1288" t="e">
        <v>#N/A</v>
      </c>
      <c r="AH86" s="1289"/>
      <c r="AI86" s="93" t="e">
        <f t="shared" si="7"/>
        <v>#N/A</v>
      </c>
      <c r="AJ86" s="92">
        <v>4461</v>
      </c>
    </row>
    <row r="87" spans="1:36" hidden="1" x14ac:dyDescent="0.25">
      <c r="A87" s="255" t="s">
        <v>20</v>
      </c>
      <c r="B87" s="258">
        <v>1087</v>
      </c>
      <c r="C87" s="23" t="s">
        <v>327</v>
      </c>
      <c r="D87" s="92" t="e">
        <v>#N/A</v>
      </c>
      <c r="E87" s="92" t="e">
        <v>#N/A</v>
      </c>
      <c r="F87" s="92" t="e">
        <v>#N/A</v>
      </c>
      <c r="G87" s="92" t="e">
        <v>#N/A</v>
      </c>
      <c r="H87" s="92" t="e">
        <v>#N/A</v>
      </c>
      <c r="I87" s="92" t="e">
        <v>#N/A</v>
      </c>
      <c r="J87" s="92" t="e">
        <v>#N/A</v>
      </c>
      <c r="K87" s="161" t="e">
        <v>#N/A</v>
      </c>
      <c r="L87" s="1198" t="e">
        <f t="shared" si="6"/>
        <v>#N/A</v>
      </c>
      <c r="M87" s="161" t="e">
        <v>#N/A</v>
      </c>
      <c r="N87" s="1198" t="e">
        <f t="shared" si="6"/>
        <v>#N/A</v>
      </c>
      <c r="O87" s="161" t="e">
        <v>#N/A</v>
      </c>
      <c r="P87" s="1198" t="e">
        <f t="shared" si="6"/>
        <v>#N/A</v>
      </c>
      <c r="Q87" s="161" t="e">
        <v>#N/A</v>
      </c>
      <c r="R87" s="1198" t="e">
        <f t="shared" si="5"/>
        <v>#N/A</v>
      </c>
      <c r="S87" s="161" t="e">
        <v>#N/A</v>
      </c>
      <c r="T87" s="1198" t="e">
        <f t="shared" si="5"/>
        <v>#N/A</v>
      </c>
      <c r="U87" s="1294" t="e">
        <v>#N/A</v>
      </c>
      <c r="V87" s="1198" t="e">
        <f t="shared" si="5"/>
        <v>#N/A</v>
      </c>
      <c r="W87" s="1288" t="e">
        <v>#N/A</v>
      </c>
      <c r="X87" s="1198" t="e">
        <f t="shared" si="5"/>
        <v>#N/A</v>
      </c>
      <c r="Y87" s="1288" t="e">
        <v>#N/A</v>
      </c>
      <c r="Z87" s="1198" t="e">
        <f t="shared" si="5"/>
        <v>#N/A</v>
      </c>
      <c r="AA87" s="1288" t="e">
        <v>#N/A</v>
      </c>
      <c r="AB87" s="1198" t="e">
        <f t="shared" si="5"/>
        <v>#N/A</v>
      </c>
      <c r="AC87" s="1288" t="e">
        <v>#N/A</v>
      </c>
      <c r="AD87" s="1198" t="e">
        <f t="shared" si="5"/>
        <v>#N/A</v>
      </c>
      <c r="AE87" s="1288" t="e">
        <v>#N/A</v>
      </c>
      <c r="AF87" s="1198" t="e">
        <f t="shared" si="5"/>
        <v>#N/A</v>
      </c>
      <c r="AG87" s="1288" t="e">
        <v>#N/A</v>
      </c>
      <c r="AH87" s="1289"/>
      <c r="AI87" s="93" t="e">
        <f t="shared" si="7"/>
        <v>#N/A</v>
      </c>
      <c r="AJ87" s="92">
        <v>2816</v>
      </c>
    </row>
    <row r="88" spans="1:36" hidden="1" x14ac:dyDescent="0.25">
      <c r="A88" s="255" t="s">
        <v>20</v>
      </c>
      <c r="B88" s="258">
        <v>1092</v>
      </c>
      <c r="C88" s="23" t="s">
        <v>328</v>
      </c>
      <c r="D88" s="92" t="e">
        <v>#N/A</v>
      </c>
      <c r="E88" s="92" t="e">
        <v>#N/A</v>
      </c>
      <c r="F88" s="92" t="e">
        <v>#N/A</v>
      </c>
      <c r="G88" s="92" t="e">
        <v>#N/A</v>
      </c>
      <c r="H88" s="92" t="e">
        <v>#N/A</v>
      </c>
      <c r="I88" s="92" t="e">
        <v>#N/A</v>
      </c>
      <c r="J88" s="92" t="e">
        <v>#N/A</v>
      </c>
      <c r="K88" s="161" t="e">
        <v>#N/A</v>
      </c>
      <c r="L88" s="1198" t="e">
        <f t="shared" si="6"/>
        <v>#N/A</v>
      </c>
      <c r="M88" s="161" t="e">
        <v>#N/A</v>
      </c>
      <c r="N88" s="1198" t="e">
        <f t="shared" si="6"/>
        <v>#N/A</v>
      </c>
      <c r="O88" s="161" t="e">
        <v>#N/A</v>
      </c>
      <c r="P88" s="1198" t="e">
        <f t="shared" si="6"/>
        <v>#N/A</v>
      </c>
      <c r="Q88" s="161" t="e">
        <v>#N/A</v>
      </c>
      <c r="R88" s="1198" t="e">
        <f t="shared" si="5"/>
        <v>#N/A</v>
      </c>
      <c r="S88" s="161" t="e">
        <v>#N/A</v>
      </c>
      <c r="T88" s="1198" t="e">
        <f t="shared" si="5"/>
        <v>#N/A</v>
      </c>
      <c r="U88" s="1294" t="e">
        <v>#N/A</v>
      </c>
      <c r="V88" s="1198" t="e">
        <f t="shared" si="5"/>
        <v>#N/A</v>
      </c>
      <c r="W88" s="1288" t="e">
        <v>#N/A</v>
      </c>
      <c r="X88" s="1198" t="e">
        <f t="shared" si="5"/>
        <v>#N/A</v>
      </c>
      <c r="Y88" s="1288" t="e">
        <v>#N/A</v>
      </c>
      <c r="Z88" s="1198" t="e">
        <f t="shared" si="5"/>
        <v>#N/A</v>
      </c>
      <c r="AA88" s="1288" t="e">
        <v>#N/A</v>
      </c>
      <c r="AB88" s="1198" t="e">
        <f t="shared" si="5"/>
        <v>#N/A</v>
      </c>
      <c r="AC88" s="1288" t="e">
        <v>#N/A</v>
      </c>
      <c r="AD88" s="1198" t="e">
        <f t="shared" si="5"/>
        <v>#N/A</v>
      </c>
      <c r="AE88" s="1288" t="e">
        <v>#N/A</v>
      </c>
      <c r="AF88" s="1198" t="e">
        <f t="shared" si="5"/>
        <v>#N/A</v>
      </c>
      <c r="AG88" s="1288" t="e">
        <v>#N/A</v>
      </c>
      <c r="AH88" s="1289"/>
      <c r="AI88" s="93" t="e">
        <f t="shared" si="7"/>
        <v>#N/A</v>
      </c>
      <c r="AJ88" s="92">
        <v>1178</v>
      </c>
    </row>
    <row r="89" spans="1:36" hidden="1" x14ac:dyDescent="0.25">
      <c r="A89" s="255" t="s">
        <v>20</v>
      </c>
      <c r="B89" s="258">
        <v>1093</v>
      </c>
      <c r="C89" s="23" t="s">
        <v>329</v>
      </c>
      <c r="D89" s="92" t="e">
        <v>#N/A</v>
      </c>
      <c r="E89" s="92" t="e">
        <v>#N/A</v>
      </c>
      <c r="F89" s="92" t="e">
        <v>#N/A</v>
      </c>
      <c r="G89" s="92" t="e">
        <v>#N/A</v>
      </c>
      <c r="H89" s="92" t="e">
        <v>#N/A</v>
      </c>
      <c r="I89" s="92" t="e">
        <v>#N/A</v>
      </c>
      <c r="J89" s="92" t="e">
        <v>#N/A</v>
      </c>
      <c r="K89" s="161" t="e">
        <v>#N/A</v>
      </c>
      <c r="L89" s="1198" t="e">
        <f t="shared" si="6"/>
        <v>#N/A</v>
      </c>
      <c r="M89" s="161" t="e">
        <v>#N/A</v>
      </c>
      <c r="N89" s="1198" t="e">
        <f t="shared" si="6"/>
        <v>#N/A</v>
      </c>
      <c r="O89" s="161" t="e">
        <v>#N/A</v>
      </c>
      <c r="P89" s="1198" t="e">
        <f t="shared" si="6"/>
        <v>#N/A</v>
      </c>
      <c r="Q89" s="161" t="e">
        <v>#N/A</v>
      </c>
      <c r="R89" s="1198" t="e">
        <f t="shared" si="5"/>
        <v>#N/A</v>
      </c>
      <c r="S89" s="161" t="e">
        <v>#N/A</v>
      </c>
      <c r="T89" s="1198" t="e">
        <f t="shared" si="5"/>
        <v>#N/A</v>
      </c>
      <c r="U89" s="1294" t="e">
        <v>#N/A</v>
      </c>
      <c r="V89" s="1198" t="e">
        <f t="shared" si="5"/>
        <v>#N/A</v>
      </c>
      <c r="W89" s="1288" t="e">
        <v>#N/A</v>
      </c>
      <c r="X89" s="1198" t="e">
        <f t="shared" si="5"/>
        <v>#N/A</v>
      </c>
      <c r="Y89" s="1288" t="e">
        <v>#N/A</v>
      </c>
      <c r="Z89" s="1198" t="e">
        <f t="shared" si="5"/>
        <v>#N/A</v>
      </c>
      <c r="AA89" s="1288" t="e">
        <v>#N/A</v>
      </c>
      <c r="AB89" s="1198" t="e">
        <f t="shared" si="5"/>
        <v>#N/A</v>
      </c>
      <c r="AC89" s="1288" t="e">
        <v>#N/A</v>
      </c>
      <c r="AD89" s="1198" t="e">
        <f t="shared" si="5"/>
        <v>#N/A</v>
      </c>
      <c r="AE89" s="1288" t="e">
        <v>#N/A</v>
      </c>
      <c r="AF89" s="1198" t="e">
        <f t="shared" si="5"/>
        <v>#N/A</v>
      </c>
      <c r="AG89" s="1288" t="e">
        <v>#N/A</v>
      </c>
      <c r="AH89" s="1289"/>
      <c r="AI89" s="93" t="e">
        <f t="shared" si="7"/>
        <v>#N/A</v>
      </c>
      <c r="AJ89" s="92">
        <v>1022</v>
      </c>
    </row>
    <row r="90" spans="1:36" hidden="1" x14ac:dyDescent="0.25">
      <c r="A90" s="255" t="s">
        <v>20</v>
      </c>
      <c r="B90" s="258">
        <v>1088</v>
      </c>
      <c r="C90" s="23" t="s">
        <v>330</v>
      </c>
      <c r="D90" s="92" t="e">
        <v>#N/A</v>
      </c>
      <c r="E90" s="92" t="e">
        <v>#N/A</v>
      </c>
      <c r="F90" s="92" t="e">
        <v>#N/A</v>
      </c>
      <c r="G90" s="92" t="e">
        <v>#N/A</v>
      </c>
      <c r="H90" s="92" t="e">
        <v>#N/A</v>
      </c>
      <c r="I90" s="92" t="e">
        <v>#N/A</v>
      </c>
      <c r="J90" s="92" t="e">
        <v>#N/A</v>
      </c>
      <c r="K90" s="161" t="e">
        <v>#N/A</v>
      </c>
      <c r="L90" s="1198" t="e">
        <f t="shared" si="6"/>
        <v>#N/A</v>
      </c>
      <c r="M90" s="161" t="e">
        <v>#N/A</v>
      </c>
      <c r="N90" s="1198" t="e">
        <f t="shared" si="6"/>
        <v>#N/A</v>
      </c>
      <c r="O90" s="161" t="e">
        <v>#N/A</v>
      </c>
      <c r="P90" s="1198" t="e">
        <f t="shared" si="6"/>
        <v>#N/A</v>
      </c>
      <c r="Q90" s="161" t="e">
        <v>#N/A</v>
      </c>
      <c r="R90" s="1198" t="e">
        <f t="shared" si="5"/>
        <v>#N/A</v>
      </c>
      <c r="S90" s="161" t="e">
        <v>#N/A</v>
      </c>
      <c r="T90" s="1198" t="e">
        <f t="shared" si="5"/>
        <v>#N/A</v>
      </c>
      <c r="U90" s="1294" t="e">
        <v>#N/A</v>
      </c>
      <c r="V90" s="1198" t="e">
        <f t="shared" si="5"/>
        <v>#N/A</v>
      </c>
      <c r="W90" s="1288" t="e">
        <v>#N/A</v>
      </c>
      <c r="X90" s="1198" t="e">
        <f t="shared" si="5"/>
        <v>#N/A</v>
      </c>
      <c r="Y90" s="1288" t="e">
        <v>#N/A</v>
      </c>
      <c r="Z90" s="1198" t="e">
        <f t="shared" si="5"/>
        <v>#N/A</v>
      </c>
      <c r="AA90" s="1288" t="e">
        <v>#N/A</v>
      </c>
      <c r="AB90" s="1198" t="e">
        <f t="shared" si="5"/>
        <v>#N/A</v>
      </c>
      <c r="AC90" s="1288" t="e">
        <v>#N/A</v>
      </c>
      <c r="AD90" s="1198" t="e">
        <f t="shared" si="5"/>
        <v>#N/A</v>
      </c>
      <c r="AE90" s="1288" t="e">
        <v>#N/A</v>
      </c>
      <c r="AF90" s="1198" t="e">
        <f t="shared" si="5"/>
        <v>#N/A</v>
      </c>
      <c r="AG90" s="1288" t="e">
        <v>#N/A</v>
      </c>
      <c r="AH90" s="1289"/>
      <c r="AI90" s="93" t="e">
        <f t="shared" si="7"/>
        <v>#N/A</v>
      </c>
      <c r="AJ90" s="92">
        <v>3759</v>
      </c>
    </row>
    <row r="91" spans="1:36" hidden="1" x14ac:dyDescent="0.25">
      <c r="A91" s="255" t="s">
        <v>20</v>
      </c>
      <c r="B91" s="258">
        <v>1083</v>
      </c>
      <c r="C91" s="23" t="s">
        <v>331</v>
      </c>
      <c r="D91" s="92" t="e">
        <v>#N/A</v>
      </c>
      <c r="E91" s="92" t="e">
        <v>#N/A</v>
      </c>
      <c r="F91" s="92" t="e">
        <v>#N/A</v>
      </c>
      <c r="G91" s="92" t="e">
        <v>#N/A</v>
      </c>
      <c r="H91" s="92" t="e">
        <v>#N/A</v>
      </c>
      <c r="I91" s="92" t="e">
        <v>#N/A</v>
      </c>
      <c r="J91" s="92" t="e">
        <v>#N/A</v>
      </c>
      <c r="K91" s="161" t="e">
        <v>#N/A</v>
      </c>
      <c r="L91" s="1198" t="e">
        <f t="shared" si="6"/>
        <v>#N/A</v>
      </c>
      <c r="M91" s="161" t="e">
        <v>#N/A</v>
      </c>
      <c r="N91" s="1198" t="e">
        <f t="shared" si="6"/>
        <v>#N/A</v>
      </c>
      <c r="O91" s="161" t="e">
        <v>#N/A</v>
      </c>
      <c r="P91" s="1198" t="e">
        <f t="shared" si="6"/>
        <v>#N/A</v>
      </c>
      <c r="Q91" s="161" t="e">
        <v>#N/A</v>
      </c>
      <c r="R91" s="1198" t="e">
        <f t="shared" si="5"/>
        <v>#N/A</v>
      </c>
      <c r="S91" s="161" t="e">
        <v>#N/A</v>
      </c>
      <c r="T91" s="1198" t="e">
        <f t="shared" si="5"/>
        <v>#N/A</v>
      </c>
      <c r="U91" s="1294" t="e">
        <v>#N/A</v>
      </c>
      <c r="V91" s="1198" t="e">
        <f t="shared" si="5"/>
        <v>#N/A</v>
      </c>
      <c r="W91" s="1288" t="e">
        <v>#N/A</v>
      </c>
      <c r="X91" s="1198" t="e">
        <f t="shared" si="5"/>
        <v>#N/A</v>
      </c>
      <c r="Y91" s="1288" t="e">
        <v>#N/A</v>
      </c>
      <c r="Z91" s="1198" t="e">
        <f t="shared" si="5"/>
        <v>#N/A</v>
      </c>
      <c r="AA91" s="1288" t="e">
        <v>#N/A</v>
      </c>
      <c r="AB91" s="1198" t="e">
        <f t="shared" si="5"/>
        <v>#N/A</v>
      </c>
      <c r="AC91" s="1288" t="e">
        <v>#N/A</v>
      </c>
      <c r="AD91" s="1198" t="e">
        <f t="shared" si="5"/>
        <v>#N/A</v>
      </c>
      <c r="AE91" s="1288" t="e">
        <v>#N/A</v>
      </c>
      <c r="AF91" s="1198" t="e">
        <f t="shared" si="5"/>
        <v>#N/A</v>
      </c>
      <c r="AG91" s="1288" t="e">
        <v>#N/A</v>
      </c>
      <c r="AH91" s="1289"/>
      <c r="AI91" s="93" t="e">
        <f t="shared" si="7"/>
        <v>#N/A</v>
      </c>
      <c r="AJ91" s="92">
        <v>1596</v>
      </c>
    </row>
    <row r="92" spans="1:36" hidden="1" x14ac:dyDescent="0.25">
      <c r="A92" s="255" t="s">
        <v>45</v>
      </c>
      <c r="B92" s="258">
        <v>184</v>
      </c>
      <c r="C92" s="23" t="s">
        <v>51</v>
      </c>
      <c r="D92" s="92" t="e">
        <v>#N/A</v>
      </c>
      <c r="E92" s="92" t="e">
        <v>#N/A</v>
      </c>
      <c r="F92" s="92" t="e">
        <v>#N/A</v>
      </c>
      <c r="G92" s="92" t="e">
        <v>#N/A</v>
      </c>
      <c r="H92" s="92" t="e">
        <v>#N/A</v>
      </c>
      <c r="I92" s="92" t="e">
        <v>#N/A</v>
      </c>
      <c r="J92" s="92" t="e">
        <v>#N/A</v>
      </c>
      <c r="K92" s="161" t="e">
        <v>#N/A</v>
      </c>
      <c r="L92" s="1198" t="e">
        <f t="shared" si="6"/>
        <v>#N/A</v>
      </c>
      <c r="M92" s="161" t="e">
        <v>#N/A</v>
      </c>
      <c r="N92" s="1198" t="e">
        <f t="shared" si="6"/>
        <v>#N/A</v>
      </c>
      <c r="O92" s="161" t="e">
        <v>#N/A</v>
      </c>
      <c r="P92" s="1198" t="e">
        <f t="shared" si="6"/>
        <v>#N/A</v>
      </c>
      <c r="Q92" s="161" t="e">
        <v>#N/A</v>
      </c>
      <c r="R92" s="1198" t="e">
        <f t="shared" si="5"/>
        <v>#N/A</v>
      </c>
      <c r="S92" s="161" t="e">
        <v>#N/A</v>
      </c>
      <c r="T92" s="1198" t="e">
        <f t="shared" si="5"/>
        <v>#N/A</v>
      </c>
      <c r="U92" s="1294" t="e">
        <v>#N/A</v>
      </c>
      <c r="V92" s="1198" t="e">
        <f t="shared" si="5"/>
        <v>#N/A</v>
      </c>
      <c r="W92" s="1288" t="e">
        <v>#N/A</v>
      </c>
      <c r="X92" s="1198" t="e">
        <f t="shared" si="5"/>
        <v>#N/A</v>
      </c>
      <c r="Y92" s="1288" t="e">
        <v>#N/A</v>
      </c>
      <c r="Z92" s="1198" t="e">
        <f t="shared" si="5"/>
        <v>#N/A</v>
      </c>
      <c r="AA92" s="1288" t="e">
        <v>#N/A</v>
      </c>
      <c r="AB92" s="1198" t="e">
        <f t="shared" si="5"/>
        <v>#N/A</v>
      </c>
      <c r="AC92" s="1288" t="e">
        <v>#N/A</v>
      </c>
      <c r="AD92" s="1198" t="e">
        <f t="shared" si="5"/>
        <v>#N/A</v>
      </c>
      <c r="AE92" s="1288" t="e">
        <v>#N/A</v>
      </c>
      <c r="AF92" s="1198" t="e">
        <f t="shared" si="5"/>
        <v>#N/A</v>
      </c>
      <c r="AG92" s="1288" t="e">
        <v>#N/A</v>
      </c>
      <c r="AH92" s="1289"/>
      <c r="AI92" s="93" t="e">
        <f t="shared" si="7"/>
        <v>#N/A</v>
      </c>
      <c r="AJ92" s="92">
        <v>1045</v>
      </c>
    </row>
    <row r="93" spans="1:36" x14ac:dyDescent="0.25">
      <c r="A93" s="255" t="s">
        <v>45</v>
      </c>
      <c r="B93" s="258">
        <v>461</v>
      </c>
      <c r="C93" s="61" t="s">
        <v>53</v>
      </c>
      <c r="D93" s="92">
        <v>4500</v>
      </c>
      <c r="E93" s="92">
        <v>5000</v>
      </c>
      <c r="F93" s="92">
        <v>5000</v>
      </c>
      <c r="G93" s="92">
        <v>5000</v>
      </c>
      <c r="H93" s="92">
        <v>5000</v>
      </c>
      <c r="I93" s="92">
        <v>5200</v>
      </c>
      <c r="J93" s="92">
        <v>5200</v>
      </c>
      <c r="K93" s="161">
        <v>5200</v>
      </c>
      <c r="L93" s="1198">
        <f t="shared" si="6"/>
        <v>1.9230769230769232E-2</v>
      </c>
      <c r="M93" s="161">
        <v>5300</v>
      </c>
      <c r="N93" s="1198">
        <f t="shared" si="6"/>
        <v>-5.6603773584905662E-2</v>
      </c>
      <c r="O93" s="161">
        <v>5000</v>
      </c>
      <c r="P93" s="1198">
        <f t="shared" si="6"/>
        <v>-0.04</v>
      </c>
      <c r="Q93" s="161">
        <v>4800</v>
      </c>
      <c r="R93" s="1198">
        <f t="shared" si="5"/>
        <v>0</v>
      </c>
      <c r="S93" s="161">
        <v>4800</v>
      </c>
      <c r="T93" s="1198">
        <f t="shared" si="5"/>
        <v>-4.1666666666666664E-2</v>
      </c>
      <c r="U93" s="1294">
        <v>4600</v>
      </c>
      <c r="V93" s="1198">
        <f t="shared" si="5"/>
        <v>6.5217391304347824E-2</v>
      </c>
      <c r="W93" s="1288">
        <v>4900</v>
      </c>
      <c r="X93" s="1198">
        <f t="shared" si="5"/>
        <v>0.32653061224489793</v>
      </c>
      <c r="Y93" s="1288">
        <v>6500</v>
      </c>
      <c r="Z93" s="1198">
        <f t="shared" si="5"/>
        <v>-0.1</v>
      </c>
      <c r="AA93" s="1288">
        <v>5850</v>
      </c>
      <c r="AB93" s="1198">
        <f t="shared" si="5"/>
        <v>0.14529914529914531</v>
      </c>
      <c r="AC93" s="1288">
        <v>6700</v>
      </c>
      <c r="AD93" s="1198">
        <f t="shared" si="5"/>
        <v>0</v>
      </c>
      <c r="AE93" s="1288">
        <v>6700</v>
      </c>
      <c r="AF93" s="1198">
        <f t="shared" si="5"/>
        <v>0</v>
      </c>
      <c r="AG93" s="1288">
        <v>6700</v>
      </c>
      <c r="AH93" s="1289"/>
      <c r="AI93" s="93">
        <f t="shared" si="7"/>
        <v>3029</v>
      </c>
      <c r="AJ93" s="92">
        <v>3671</v>
      </c>
    </row>
    <row r="94" spans="1:36" x14ac:dyDescent="0.25">
      <c r="A94" s="255" t="s">
        <v>45</v>
      </c>
      <c r="B94" s="258">
        <v>2015</v>
      </c>
      <c r="C94" s="61" t="s">
        <v>630</v>
      </c>
      <c r="D94" s="92"/>
      <c r="E94" s="92"/>
      <c r="F94" s="92"/>
      <c r="G94" s="92"/>
      <c r="H94" s="92"/>
      <c r="J94" s="92"/>
      <c r="K94" s="161"/>
      <c r="L94" s="1198"/>
      <c r="M94" s="161"/>
      <c r="N94" s="1198"/>
      <c r="O94" s="161"/>
      <c r="P94" s="1198"/>
      <c r="Q94" s="161"/>
      <c r="R94" s="1198"/>
      <c r="S94" s="161"/>
      <c r="T94" s="1198"/>
      <c r="U94" s="1294"/>
      <c r="V94" s="1198"/>
      <c r="W94" s="1288"/>
      <c r="X94" s="1198"/>
      <c r="Y94" s="1288"/>
      <c r="Z94" s="1198"/>
      <c r="AA94" s="1288"/>
      <c r="AB94" s="1198"/>
      <c r="AC94" s="1288"/>
      <c r="AD94" s="1198"/>
      <c r="AE94" s="1288"/>
      <c r="AF94" s="1198"/>
      <c r="AG94" s="1288"/>
      <c r="AH94" s="1289"/>
      <c r="AI94" s="93"/>
      <c r="AJ94" s="92"/>
    </row>
    <row r="95" spans="1:36" x14ac:dyDescent="0.25">
      <c r="A95" s="255" t="s">
        <v>45</v>
      </c>
      <c r="B95" s="258">
        <v>9721</v>
      </c>
      <c r="C95" s="61" t="s">
        <v>269</v>
      </c>
      <c r="D95" s="92">
        <v>0.5</v>
      </c>
      <c r="E95" s="92">
        <v>0</v>
      </c>
      <c r="F95" s="92">
        <v>0</v>
      </c>
      <c r="G95" s="92">
        <v>0</v>
      </c>
      <c r="H95" s="92">
        <v>0</v>
      </c>
      <c r="I95" s="92">
        <v>0</v>
      </c>
      <c r="J95" s="92">
        <v>0</v>
      </c>
      <c r="K95" s="161">
        <v>0</v>
      </c>
      <c r="L95" s="1198" t="e">
        <f t="shared" si="6"/>
        <v>#DIV/0!</v>
      </c>
      <c r="M95" s="161">
        <v>0</v>
      </c>
      <c r="N95" s="1198" t="e">
        <f t="shared" si="6"/>
        <v>#DIV/0!</v>
      </c>
      <c r="O95" s="161">
        <v>0</v>
      </c>
      <c r="P95" s="1198" t="e">
        <f t="shared" si="6"/>
        <v>#DIV/0!</v>
      </c>
      <c r="Q95" s="161">
        <v>0</v>
      </c>
      <c r="R95" s="1198" t="e">
        <f t="shared" si="5"/>
        <v>#DIV/0!</v>
      </c>
      <c r="S95" s="161">
        <v>0</v>
      </c>
      <c r="T95" s="1198" t="e">
        <f t="shared" si="5"/>
        <v>#DIV/0!</v>
      </c>
      <c r="U95" s="1294">
        <v>0</v>
      </c>
      <c r="V95" s="1198" t="e">
        <f t="shared" si="5"/>
        <v>#DIV/0!</v>
      </c>
      <c r="W95" s="1288">
        <v>0</v>
      </c>
      <c r="X95" s="1198" t="e">
        <f t="shared" si="5"/>
        <v>#DIV/0!</v>
      </c>
      <c r="Y95" s="1288">
        <v>0</v>
      </c>
      <c r="Z95" s="1198" t="e">
        <f t="shared" si="5"/>
        <v>#DIV/0!</v>
      </c>
      <c r="AA95" s="1288">
        <v>0</v>
      </c>
      <c r="AB95" s="1198" t="e">
        <f t="shared" si="5"/>
        <v>#DIV/0!</v>
      </c>
      <c r="AC95" s="1288">
        <v>0</v>
      </c>
      <c r="AD95" s="1198" t="e">
        <f t="shared" si="5"/>
        <v>#DIV/0!</v>
      </c>
      <c r="AE95" s="1288">
        <v>0</v>
      </c>
      <c r="AF95" s="1198" t="e">
        <f t="shared" si="5"/>
        <v>#DIV/0!</v>
      </c>
      <c r="AG95" s="1288">
        <v>0</v>
      </c>
      <c r="AH95" s="1289"/>
      <c r="AI95" s="93">
        <f t="shared" si="7"/>
        <v>-573</v>
      </c>
      <c r="AJ95" s="92">
        <v>573</v>
      </c>
    </row>
    <row r="96" spans="1:36" x14ac:dyDescent="0.25">
      <c r="A96" s="255" t="s">
        <v>59</v>
      </c>
      <c r="B96" s="258">
        <v>787</v>
      </c>
      <c r="C96" s="23" t="s">
        <v>61</v>
      </c>
      <c r="D96" s="92">
        <v>5400</v>
      </c>
      <c r="E96" s="92">
        <v>5950</v>
      </c>
      <c r="F96" s="92">
        <v>5950</v>
      </c>
      <c r="G96" s="92">
        <v>6100</v>
      </c>
      <c r="H96" s="92">
        <v>6100</v>
      </c>
      <c r="I96" s="92">
        <v>6200</v>
      </c>
      <c r="J96" s="92">
        <v>6600</v>
      </c>
      <c r="K96" s="161">
        <v>6700</v>
      </c>
      <c r="L96" s="1198">
        <f t="shared" si="6"/>
        <v>2.9850746268656716E-2</v>
      </c>
      <c r="M96" s="161">
        <v>6900</v>
      </c>
      <c r="N96" s="1198">
        <f t="shared" si="6"/>
        <v>0</v>
      </c>
      <c r="O96" s="161">
        <v>6900</v>
      </c>
      <c r="P96" s="1198">
        <f t="shared" si="6"/>
        <v>0</v>
      </c>
      <c r="Q96" s="161">
        <v>6900</v>
      </c>
      <c r="R96" s="1198">
        <f t="shared" si="5"/>
        <v>0</v>
      </c>
      <c r="S96" s="161">
        <v>6900</v>
      </c>
      <c r="T96" s="1198">
        <f t="shared" si="5"/>
        <v>-2.8985507246376812E-2</v>
      </c>
      <c r="U96" s="1294">
        <v>6700</v>
      </c>
      <c r="V96" s="1198">
        <f t="shared" si="5"/>
        <v>1.4925373134328358E-2</v>
      </c>
      <c r="W96" s="1288">
        <v>6800</v>
      </c>
      <c r="X96" s="1198">
        <f t="shared" si="5"/>
        <v>8.8235294117647065E-2</v>
      </c>
      <c r="Y96" s="1288">
        <v>7400</v>
      </c>
      <c r="Z96" s="1198">
        <f t="shared" si="5"/>
        <v>-8.1081081081081086E-2</v>
      </c>
      <c r="AA96" s="1288">
        <v>6800</v>
      </c>
      <c r="AB96" s="1198">
        <f t="shared" si="5"/>
        <v>8.8235294117647065E-2</v>
      </c>
      <c r="AC96" s="1288">
        <v>7400</v>
      </c>
      <c r="AD96" s="1198">
        <f t="shared" si="5"/>
        <v>0</v>
      </c>
      <c r="AE96" s="1288">
        <v>7400</v>
      </c>
      <c r="AF96" s="1198">
        <f t="shared" si="5"/>
        <v>0</v>
      </c>
      <c r="AG96" s="1288">
        <v>7400</v>
      </c>
      <c r="AH96" s="1289"/>
      <c r="AI96" s="93">
        <f t="shared" si="7"/>
        <v>2406</v>
      </c>
      <c r="AJ96" s="92">
        <v>4994</v>
      </c>
    </row>
    <row r="97" spans="1:36" x14ac:dyDescent="0.25">
      <c r="A97" s="255" t="s">
        <v>59</v>
      </c>
      <c r="B97" s="258">
        <v>788</v>
      </c>
      <c r="C97" s="23" t="s">
        <v>63</v>
      </c>
      <c r="D97" s="92">
        <v>6000</v>
      </c>
      <c r="E97" s="92">
        <v>6150</v>
      </c>
      <c r="F97" s="92">
        <v>6150</v>
      </c>
      <c r="G97" s="92">
        <v>6300</v>
      </c>
      <c r="H97" s="92">
        <v>6400</v>
      </c>
      <c r="I97" s="92">
        <v>6600</v>
      </c>
      <c r="J97" s="92">
        <v>6900</v>
      </c>
      <c r="K97" s="161">
        <v>6900</v>
      </c>
      <c r="L97" s="1198">
        <f t="shared" si="6"/>
        <v>2.8985507246376812E-2</v>
      </c>
      <c r="M97" s="161">
        <v>7100</v>
      </c>
      <c r="N97" s="1198">
        <f t="shared" si="6"/>
        <v>0</v>
      </c>
      <c r="O97" s="161">
        <v>7100</v>
      </c>
      <c r="P97" s="1198">
        <f t="shared" si="6"/>
        <v>0</v>
      </c>
      <c r="Q97" s="161">
        <v>7100</v>
      </c>
      <c r="R97" s="1198">
        <f t="shared" si="5"/>
        <v>0</v>
      </c>
      <c r="S97" s="161">
        <v>7100</v>
      </c>
      <c r="T97" s="1198">
        <f t="shared" si="5"/>
        <v>-2.8169014084507043E-2</v>
      </c>
      <c r="U97" s="1294">
        <v>6900</v>
      </c>
      <c r="V97" s="1198">
        <f t="shared" si="5"/>
        <v>1.4492753623188406E-2</v>
      </c>
      <c r="W97" s="1288">
        <v>7000</v>
      </c>
      <c r="X97" s="1198">
        <f t="shared" si="5"/>
        <v>7.1428571428571425E-2</v>
      </c>
      <c r="Y97" s="1288">
        <v>7500</v>
      </c>
      <c r="Z97" s="1198">
        <f t="shared" si="5"/>
        <v>-6.6666666666666666E-2</v>
      </c>
      <c r="AA97" s="1288">
        <v>7000</v>
      </c>
      <c r="AB97" s="1198">
        <f t="shared" si="5"/>
        <v>7.1428571428571425E-2</v>
      </c>
      <c r="AC97" s="1288">
        <v>7500</v>
      </c>
      <c r="AD97" s="1198">
        <f t="shared" si="5"/>
        <v>0</v>
      </c>
      <c r="AE97" s="1288">
        <v>7500</v>
      </c>
      <c r="AF97" s="1198">
        <f t="shared" si="5"/>
        <v>0</v>
      </c>
      <c r="AG97" s="1288">
        <v>7500</v>
      </c>
      <c r="AH97" s="1289"/>
      <c r="AI97" s="93">
        <f t="shared" si="7"/>
        <v>2122</v>
      </c>
      <c r="AJ97" s="92">
        <v>5378</v>
      </c>
    </row>
    <row r="98" spans="1:36" x14ac:dyDescent="0.25">
      <c r="A98" s="255" t="s">
        <v>59</v>
      </c>
      <c r="B98" s="258">
        <v>789</v>
      </c>
      <c r="C98" s="23" t="s">
        <v>65</v>
      </c>
      <c r="D98" s="92">
        <v>4800</v>
      </c>
      <c r="E98" s="92">
        <v>5400</v>
      </c>
      <c r="F98" s="92">
        <v>5400</v>
      </c>
      <c r="G98" s="92">
        <v>5550</v>
      </c>
      <c r="H98" s="92">
        <v>5700</v>
      </c>
      <c r="I98" s="92">
        <v>5700</v>
      </c>
      <c r="J98" s="92">
        <v>5900</v>
      </c>
      <c r="K98" s="161">
        <v>6000</v>
      </c>
      <c r="L98" s="1198">
        <f t="shared" si="6"/>
        <v>3.3333333333333333E-2</v>
      </c>
      <c r="M98" s="161">
        <v>6200</v>
      </c>
      <c r="N98" s="1198">
        <f t="shared" si="6"/>
        <v>0</v>
      </c>
      <c r="O98" s="161">
        <v>6200</v>
      </c>
      <c r="P98" s="1198">
        <f t="shared" si="6"/>
        <v>0</v>
      </c>
      <c r="Q98" s="161">
        <v>6200</v>
      </c>
      <c r="R98" s="1198">
        <f t="shared" si="5"/>
        <v>0</v>
      </c>
      <c r="S98" s="161">
        <v>6200</v>
      </c>
      <c r="T98" s="1198">
        <f t="shared" si="5"/>
        <v>-3.2258064516129031E-2</v>
      </c>
      <c r="U98" s="1294">
        <v>6000</v>
      </c>
      <c r="V98" s="1198">
        <f t="shared" si="5"/>
        <v>1.6666666666666666E-2</v>
      </c>
      <c r="W98" s="1288">
        <v>6100</v>
      </c>
      <c r="X98" s="1198">
        <f t="shared" si="5"/>
        <v>0.14754098360655737</v>
      </c>
      <c r="Y98" s="1288">
        <v>7000</v>
      </c>
      <c r="Z98" s="1198">
        <f t="shared" si="5"/>
        <v>-0.11428571428571428</v>
      </c>
      <c r="AA98" s="1288">
        <v>6200</v>
      </c>
      <c r="AB98" s="1198">
        <f t="shared" si="5"/>
        <v>0.12903225806451613</v>
      </c>
      <c r="AC98" s="1288">
        <v>7000</v>
      </c>
      <c r="AD98" s="1198">
        <f t="shared" si="5"/>
        <v>0</v>
      </c>
      <c r="AE98" s="1288">
        <v>7000</v>
      </c>
      <c r="AF98" s="1198">
        <f t="shared" si="5"/>
        <v>0</v>
      </c>
      <c r="AG98" s="1288">
        <v>7000</v>
      </c>
      <c r="AH98" s="1289"/>
      <c r="AI98" s="93">
        <f t="shared" si="7"/>
        <v>2988</v>
      </c>
      <c r="AJ98" s="92">
        <v>4012</v>
      </c>
    </row>
    <row r="99" spans="1:36" x14ac:dyDescent="0.25">
      <c r="A99" s="255" t="s">
        <v>59</v>
      </c>
      <c r="B99" s="258">
        <v>790</v>
      </c>
      <c r="C99" s="23" t="s">
        <v>67</v>
      </c>
      <c r="D99" s="92">
        <v>5200</v>
      </c>
      <c r="E99" s="92">
        <v>5800</v>
      </c>
      <c r="F99" s="92">
        <v>5800</v>
      </c>
      <c r="G99" s="92">
        <v>5900</v>
      </c>
      <c r="H99" s="92">
        <v>5900</v>
      </c>
      <c r="I99" s="92">
        <v>5900</v>
      </c>
      <c r="J99" s="92">
        <v>5900</v>
      </c>
      <c r="K99" s="161">
        <v>5900</v>
      </c>
      <c r="L99" s="1198">
        <f>(M99-K99)/K99</f>
        <v>3.3898305084745763E-2</v>
      </c>
      <c r="M99" s="161">
        <v>6100</v>
      </c>
      <c r="N99" s="1198">
        <f>(O99-M99)/M99</f>
        <v>0</v>
      </c>
      <c r="O99" s="161">
        <v>6100</v>
      </c>
      <c r="P99" s="1198">
        <f>(Q99-O99)/O99</f>
        <v>0</v>
      </c>
      <c r="Q99" s="161">
        <v>6100</v>
      </c>
      <c r="R99" s="1198">
        <f t="shared" si="5"/>
        <v>0</v>
      </c>
      <c r="S99" s="161">
        <v>6100</v>
      </c>
      <c r="T99" s="1198">
        <f t="shared" si="5"/>
        <v>-3.2786885245901641E-2</v>
      </c>
      <c r="U99" s="1294">
        <v>5900</v>
      </c>
      <c r="V99" s="1198">
        <f t="shared" si="5"/>
        <v>1.6949152542372881E-2</v>
      </c>
      <c r="W99" s="1288">
        <v>6000</v>
      </c>
      <c r="X99" s="1198">
        <f t="shared" si="5"/>
        <v>0.2</v>
      </c>
      <c r="Y99" s="1288">
        <v>7200</v>
      </c>
      <c r="Z99" s="1198">
        <f t="shared" si="5"/>
        <v>-0.16666666666666666</v>
      </c>
      <c r="AA99" s="1288">
        <v>6000</v>
      </c>
      <c r="AB99" s="1198">
        <f t="shared" si="5"/>
        <v>0.2</v>
      </c>
      <c r="AC99" s="1288">
        <v>7200</v>
      </c>
      <c r="AD99" s="1198">
        <f t="shared" si="5"/>
        <v>0</v>
      </c>
      <c r="AE99" s="1288">
        <v>7200</v>
      </c>
      <c r="AF99" s="1198">
        <f t="shared" si="5"/>
        <v>0</v>
      </c>
      <c r="AG99" s="1288">
        <v>7200</v>
      </c>
      <c r="AH99" s="1289"/>
      <c r="AI99" s="93" t="e">
        <f t="shared" si="7"/>
        <v>#VALUE!</v>
      </c>
      <c r="AJ99" s="92" t="s">
        <v>528</v>
      </c>
    </row>
    <row r="100" spans="1:36" hidden="1" x14ac:dyDescent="0.25">
      <c r="A100" s="255" t="s">
        <v>59</v>
      </c>
      <c r="B100" s="258">
        <v>511</v>
      </c>
      <c r="C100" s="23" t="s">
        <v>272</v>
      </c>
      <c r="D100" s="92">
        <v>0</v>
      </c>
      <c r="E100" s="92">
        <v>0</v>
      </c>
      <c r="F100" s="92">
        <v>0</v>
      </c>
      <c r="G100" s="92">
        <v>0</v>
      </c>
      <c r="H100" s="92">
        <v>0</v>
      </c>
      <c r="I100" s="92">
        <v>0</v>
      </c>
      <c r="J100" s="92">
        <v>0</v>
      </c>
      <c r="K100" s="92">
        <v>0</v>
      </c>
      <c r="L100" s="1198" t="e">
        <f t="shared" si="6"/>
        <v>#DIV/0!</v>
      </c>
      <c r="M100" s="92">
        <v>0</v>
      </c>
      <c r="N100" s="1198" t="e">
        <f t="shared" si="6"/>
        <v>#DIV/0!</v>
      </c>
      <c r="O100" s="92">
        <v>0</v>
      </c>
      <c r="P100" s="1198" t="e">
        <f t="shared" si="6"/>
        <v>#DIV/0!</v>
      </c>
      <c r="Q100" s="161">
        <v>0</v>
      </c>
      <c r="R100" s="1198" t="e">
        <f t="shared" si="5"/>
        <v>#DIV/0!</v>
      </c>
      <c r="S100" s="92">
        <v>0</v>
      </c>
      <c r="T100" s="1198" t="e">
        <f t="shared" si="5"/>
        <v>#DIV/0!</v>
      </c>
      <c r="U100" s="1294">
        <v>0</v>
      </c>
      <c r="V100" s="1198" t="e">
        <f t="shared" si="5"/>
        <v>#DIV/0!</v>
      </c>
      <c r="W100" s="1288">
        <v>0</v>
      </c>
      <c r="X100" s="1198" t="e">
        <f t="shared" si="5"/>
        <v>#DIV/0!</v>
      </c>
      <c r="Y100" s="1288">
        <v>0</v>
      </c>
      <c r="Z100" s="1198" t="e">
        <f t="shared" si="5"/>
        <v>#DIV/0!</v>
      </c>
      <c r="AA100" s="1288">
        <v>0</v>
      </c>
      <c r="AB100" s="1198" t="e">
        <f t="shared" si="5"/>
        <v>#DIV/0!</v>
      </c>
      <c r="AC100" s="1288">
        <v>0</v>
      </c>
      <c r="AD100" s="1198" t="e">
        <f t="shared" si="5"/>
        <v>#DIV/0!</v>
      </c>
      <c r="AE100" s="1288">
        <v>0</v>
      </c>
      <c r="AF100" s="1198" t="e">
        <f t="shared" si="5"/>
        <v>#DIV/0!</v>
      </c>
      <c r="AG100" s="1288">
        <v>0</v>
      </c>
      <c r="AH100" s="1289"/>
      <c r="AI100" s="93">
        <f t="shared" si="7"/>
        <v>-573</v>
      </c>
      <c r="AJ100" s="92">
        <v>573</v>
      </c>
    </row>
    <row r="101" spans="1:36" hidden="1" x14ac:dyDescent="0.25">
      <c r="A101" s="255" t="s">
        <v>95</v>
      </c>
      <c r="B101" s="262">
        <v>911</v>
      </c>
      <c r="C101" s="36" t="s">
        <v>96</v>
      </c>
      <c r="D101" s="92" t="e">
        <v>#N/A</v>
      </c>
      <c r="E101" s="92" t="e">
        <v>#N/A</v>
      </c>
      <c r="F101" s="92" t="e">
        <v>#N/A</v>
      </c>
      <c r="G101" s="92" t="e">
        <v>#N/A</v>
      </c>
      <c r="H101" s="92" t="e">
        <v>#N/A</v>
      </c>
      <c r="I101" s="92" t="e">
        <v>#N/A</v>
      </c>
      <c r="J101" s="92" t="e">
        <v>#N/A</v>
      </c>
      <c r="K101" s="92" t="e">
        <v>#N/A</v>
      </c>
      <c r="L101" s="1198" t="e">
        <f t="shared" si="6"/>
        <v>#N/A</v>
      </c>
      <c r="M101" s="92" t="e">
        <v>#N/A</v>
      </c>
      <c r="N101" s="1198" t="e">
        <f t="shared" si="6"/>
        <v>#N/A</v>
      </c>
      <c r="O101" s="92" t="e">
        <v>#N/A</v>
      </c>
      <c r="P101" s="1198" t="e">
        <f t="shared" si="6"/>
        <v>#N/A</v>
      </c>
      <c r="Q101" s="161" t="e">
        <v>#N/A</v>
      </c>
      <c r="R101" s="1198" t="e">
        <f t="shared" si="5"/>
        <v>#N/A</v>
      </c>
      <c r="S101" s="92" t="e">
        <v>#N/A</v>
      </c>
      <c r="T101" s="1198" t="e">
        <f t="shared" si="5"/>
        <v>#N/A</v>
      </c>
      <c r="U101" s="1294" t="e">
        <v>#N/A</v>
      </c>
      <c r="V101" s="1198" t="e">
        <f t="shared" si="5"/>
        <v>#N/A</v>
      </c>
      <c r="W101" s="1288" t="e">
        <v>#N/A</v>
      </c>
      <c r="X101" s="1198" t="e">
        <f t="shared" si="5"/>
        <v>#N/A</v>
      </c>
      <c r="Y101" s="1288" t="e">
        <v>#N/A</v>
      </c>
      <c r="Z101" s="1198" t="e">
        <f t="shared" si="5"/>
        <v>#N/A</v>
      </c>
      <c r="AA101" s="1288" t="e">
        <v>#N/A</v>
      </c>
      <c r="AB101" s="1198" t="e">
        <f t="shared" si="5"/>
        <v>#N/A</v>
      </c>
      <c r="AC101" s="1288" t="e">
        <v>#N/A</v>
      </c>
      <c r="AD101" s="1198" t="e">
        <f t="shared" si="5"/>
        <v>#N/A</v>
      </c>
      <c r="AE101" s="1288" t="e">
        <v>#N/A</v>
      </c>
      <c r="AF101" s="1198" t="e">
        <f t="shared" si="5"/>
        <v>#N/A</v>
      </c>
      <c r="AG101" s="1288" t="e">
        <v>#N/A</v>
      </c>
      <c r="AH101" s="1289"/>
      <c r="AI101" s="93" t="e">
        <f t="shared" si="7"/>
        <v>#N/A</v>
      </c>
      <c r="AJ101" s="92">
        <v>15247</v>
      </c>
    </row>
    <row r="102" spans="1:36" hidden="1" x14ac:dyDescent="0.25">
      <c r="A102" s="255" t="s">
        <v>95</v>
      </c>
      <c r="B102" s="262">
        <v>912</v>
      </c>
      <c r="C102" s="36" t="s">
        <v>97</v>
      </c>
      <c r="D102" s="92" t="e">
        <v>#N/A</v>
      </c>
      <c r="E102" s="92" t="e">
        <v>#N/A</v>
      </c>
      <c r="F102" s="92" t="e">
        <v>#N/A</v>
      </c>
      <c r="G102" s="92" t="e">
        <v>#N/A</v>
      </c>
      <c r="H102" s="92" t="e">
        <v>#N/A</v>
      </c>
      <c r="I102" s="92" t="e">
        <v>#N/A</v>
      </c>
      <c r="J102" s="92" t="e">
        <v>#N/A</v>
      </c>
      <c r="K102" s="92" t="e">
        <v>#N/A</v>
      </c>
      <c r="L102" s="1198" t="e">
        <f t="shared" si="6"/>
        <v>#N/A</v>
      </c>
      <c r="M102" s="92" t="e">
        <v>#N/A</v>
      </c>
      <c r="N102" s="1198" t="e">
        <f t="shared" si="6"/>
        <v>#N/A</v>
      </c>
      <c r="O102" s="92" t="e">
        <v>#N/A</v>
      </c>
      <c r="P102" s="1198" t="e">
        <f t="shared" si="6"/>
        <v>#N/A</v>
      </c>
      <c r="Q102" s="161" t="e">
        <v>#N/A</v>
      </c>
      <c r="R102" s="1198" t="e">
        <f t="shared" si="5"/>
        <v>#N/A</v>
      </c>
      <c r="S102" s="92" t="e">
        <v>#N/A</v>
      </c>
      <c r="T102" s="1198" t="e">
        <f t="shared" si="5"/>
        <v>#N/A</v>
      </c>
      <c r="U102" s="1294" t="e">
        <v>#N/A</v>
      </c>
      <c r="V102" s="1198" t="e">
        <f t="shared" si="5"/>
        <v>#N/A</v>
      </c>
      <c r="W102" s="1288" t="e">
        <v>#N/A</v>
      </c>
      <c r="X102" s="1198" t="e">
        <f t="shared" si="5"/>
        <v>#N/A</v>
      </c>
      <c r="Y102" s="1288" t="e">
        <v>#N/A</v>
      </c>
      <c r="Z102" s="1198" t="e">
        <f t="shared" si="5"/>
        <v>#N/A</v>
      </c>
      <c r="AA102" s="1288" t="e">
        <v>#N/A</v>
      </c>
      <c r="AB102" s="1198" t="e">
        <f t="shared" si="5"/>
        <v>#N/A</v>
      </c>
      <c r="AC102" s="1288" t="e">
        <v>#N/A</v>
      </c>
      <c r="AD102" s="1198" t="e">
        <f t="shared" si="5"/>
        <v>#N/A</v>
      </c>
      <c r="AE102" s="1288" t="e">
        <v>#N/A</v>
      </c>
      <c r="AF102" s="1198" t="e">
        <f t="shared" si="5"/>
        <v>#N/A</v>
      </c>
      <c r="AG102" s="1288" t="e">
        <v>#N/A</v>
      </c>
      <c r="AH102" s="1289"/>
      <c r="AI102" s="93" t="e">
        <f t="shared" si="7"/>
        <v>#N/A</v>
      </c>
      <c r="AJ102" s="92">
        <v>11701</v>
      </c>
    </row>
    <row r="103" spans="1:36" hidden="1" x14ac:dyDescent="0.25">
      <c r="A103" s="255" t="s">
        <v>95</v>
      </c>
      <c r="B103" s="262">
        <v>913</v>
      </c>
      <c r="C103" s="36" t="s">
        <v>98</v>
      </c>
      <c r="D103" s="92" t="e">
        <v>#N/A</v>
      </c>
      <c r="E103" s="92" t="e">
        <v>#N/A</v>
      </c>
      <c r="F103" s="92" t="e">
        <v>#N/A</v>
      </c>
      <c r="G103" s="92" t="e">
        <v>#N/A</v>
      </c>
      <c r="H103" s="92" t="e">
        <v>#N/A</v>
      </c>
      <c r="I103" s="92" t="e">
        <v>#N/A</v>
      </c>
      <c r="J103" s="92" t="e">
        <v>#N/A</v>
      </c>
      <c r="K103" s="92" t="e">
        <v>#N/A</v>
      </c>
      <c r="L103" s="1198" t="e">
        <f t="shared" si="6"/>
        <v>#N/A</v>
      </c>
      <c r="M103" s="92" t="e">
        <v>#N/A</v>
      </c>
      <c r="N103" s="1198" t="e">
        <f t="shared" si="6"/>
        <v>#N/A</v>
      </c>
      <c r="O103" s="92" t="e">
        <v>#N/A</v>
      </c>
      <c r="P103" s="1198" t="e">
        <f t="shared" si="6"/>
        <v>#N/A</v>
      </c>
      <c r="Q103" s="161" t="e">
        <v>#N/A</v>
      </c>
      <c r="R103" s="1198" t="e">
        <f t="shared" si="5"/>
        <v>#N/A</v>
      </c>
      <c r="S103" s="92" t="e">
        <v>#N/A</v>
      </c>
      <c r="T103" s="1198" t="e">
        <f t="shared" si="5"/>
        <v>#N/A</v>
      </c>
      <c r="U103" s="1294" t="e">
        <v>#N/A</v>
      </c>
      <c r="V103" s="1198" t="e">
        <f t="shared" si="5"/>
        <v>#N/A</v>
      </c>
      <c r="W103" s="1288" t="e">
        <v>#N/A</v>
      </c>
      <c r="X103" s="1198" t="e">
        <f t="shared" si="5"/>
        <v>#N/A</v>
      </c>
      <c r="Y103" s="1288" t="e">
        <v>#N/A</v>
      </c>
      <c r="Z103" s="1198" t="e">
        <f t="shared" si="5"/>
        <v>#N/A</v>
      </c>
      <c r="AA103" s="1288" t="e">
        <v>#N/A</v>
      </c>
      <c r="AB103" s="1198" t="e">
        <f t="shared" si="5"/>
        <v>#N/A</v>
      </c>
      <c r="AC103" s="1288" t="e">
        <v>#N/A</v>
      </c>
      <c r="AD103" s="1198" t="e">
        <f t="shared" si="5"/>
        <v>#N/A</v>
      </c>
      <c r="AE103" s="1288" t="e">
        <v>#N/A</v>
      </c>
      <c r="AF103" s="1198" t="e">
        <f t="shared" si="5"/>
        <v>#N/A</v>
      </c>
      <c r="AG103" s="1288" t="e">
        <v>#N/A</v>
      </c>
      <c r="AH103" s="1289"/>
      <c r="AI103" s="93" t="e">
        <f t="shared" si="7"/>
        <v>#N/A</v>
      </c>
      <c r="AJ103" s="92">
        <v>15247.483174170076</v>
      </c>
    </row>
    <row r="104" spans="1:36" hidden="1" x14ac:dyDescent="0.25">
      <c r="A104" s="255" t="s">
        <v>95</v>
      </c>
      <c r="B104" s="262">
        <v>914</v>
      </c>
      <c r="C104" s="36" t="s">
        <v>99</v>
      </c>
      <c r="D104" s="92" t="e">
        <v>#N/A</v>
      </c>
      <c r="E104" s="92" t="e">
        <v>#N/A</v>
      </c>
      <c r="F104" s="92" t="e">
        <v>#N/A</v>
      </c>
      <c r="G104" s="92" t="e">
        <v>#N/A</v>
      </c>
      <c r="H104" s="92" t="e">
        <v>#N/A</v>
      </c>
      <c r="I104" s="92" t="e">
        <v>#N/A</v>
      </c>
      <c r="J104" s="92" t="e">
        <v>#N/A</v>
      </c>
      <c r="K104" s="92" t="e">
        <v>#N/A</v>
      </c>
      <c r="L104" s="1198" t="e">
        <f t="shared" si="6"/>
        <v>#N/A</v>
      </c>
      <c r="M104" s="92" t="e">
        <v>#N/A</v>
      </c>
      <c r="N104" s="1198" t="e">
        <f t="shared" si="6"/>
        <v>#N/A</v>
      </c>
      <c r="O104" s="92" t="e">
        <v>#N/A</v>
      </c>
      <c r="P104" s="1198" t="e">
        <f t="shared" si="6"/>
        <v>#N/A</v>
      </c>
      <c r="Q104" s="161" t="e">
        <v>#N/A</v>
      </c>
      <c r="R104" s="1198" t="e">
        <f t="shared" si="5"/>
        <v>#N/A</v>
      </c>
      <c r="S104" s="92" t="e">
        <v>#N/A</v>
      </c>
      <c r="T104" s="1198" t="e">
        <f t="shared" si="5"/>
        <v>#N/A</v>
      </c>
      <c r="U104" s="1294" t="e">
        <v>#N/A</v>
      </c>
      <c r="V104" s="1198" t="e">
        <f t="shared" si="5"/>
        <v>#N/A</v>
      </c>
      <c r="W104" s="1288" t="e">
        <v>#N/A</v>
      </c>
      <c r="X104" s="1198" t="e">
        <f t="shared" si="5"/>
        <v>#N/A</v>
      </c>
      <c r="Y104" s="1288" t="e">
        <v>#N/A</v>
      </c>
      <c r="Z104" s="1198" t="e">
        <f t="shared" si="5"/>
        <v>#N/A</v>
      </c>
      <c r="AA104" s="1288" t="e">
        <v>#N/A</v>
      </c>
      <c r="AB104" s="1198" t="e">
        <f t="shared" si="5"/>
        <v>#N/A</v>
      </c>
      <c r="AC104" s="1288" t="e">
        <v>#N/A</v>
      </c>
      <c r="AD104" s="1198" t="e">
        <f t="shared" si="5"/>
        <v>#N/A</v>
      </c>
      <c r="AE104" s="1288" t="e">
        <v>#N/A</v>
      </c>
      <c r="AF104" s="1198" t="e">
        <f t="shared" si="5"/>
        <v>#N/A</v>
      </c>
      <c r="AG104" s="1288" t="e">
        <v>#N/A</v>
      </c>
      <c r="AH104" s="1289"/>
      <c r="AI104" s="93" t="e">
        <f t="shared" si="7"/>
        <v>#N/A</v>
      </c>
      <c r="AJ104" s="92">
        <v>14065</v>
      </c>
    </row>
    <row r="105" spans="1:36" hidden="1" x14ac:dyDescent="0.25">
      <c r="A105" s="255" t="s">
        <v>95</v>
      </c>
      <c r="B105" s="262">
        <v>915</v>
      </c>
      <c r="C105" s="36" t="s">
        <v>100</v>
      </c>
      <c r="D105" s="92" t="e">
        <v>#N/A</v>
      </c>
      <c r="E105" s="92" t="e">
        <v>#N/A</v>
      </c>
      <c r="F105" s="92" t="e">
        <v>#N/A</v>
      </c>
      <c r="G105" s="92" t="e">
        <v>#N/A</v>
      </c>
      <c r="H105" s="92" t="e">
        <v>#N/A</v>
      </c>
      <c r="I105" s="92" t="e">
        <v>#N/A</v>
      </c>
      <c r="J105" s="92" t="e">
        <v>#N/A</v>
      </c>
      <c r="K105" s="92" t="e">
        <v>#N/A</v>
      </c>
      <c r="L105" s="1198" t="e">
        <f t="shared" si="6"/>
        <v>#N/A</v>
      </c>
      <c r="M105" s="92" t="e">
        <v>#N/A</v>
      </c>
      <c r="N105" s="1198" t="e">
        <f t="shared" si="6"/>
        <v>#N/A</v>
      </c>
      <c r="O105" s="92" t="e">
        <v>#N/A</v>
      </c>
      <c r="P105" s="1198" t="e">
        <f t="shared" si="6"/>
        <v>#N/A</v>
      </c>
      <c r="Q105" s="161" t="e">
        <v>#N/A</v>
      </c>
      <c r="R105" s="1198" t="e">
        <f t="shared" si="5"/>
        <v>#N/A</v>
      </c>
      <c r="S105" s="92" t="e">
        <v>#N/A</v>
      </c>
      <c r="T105" s="1198" t="e">
        <f t="shared" si="5"/>
        <v>#N/A</v>
      </c>
      <c r="U105" s="1294" t="e">
        <v>#N/A</v>
      </c>
      <c r="V105" s="1198" t="e">
        <f t="shared" si="5"/>
        <v>#N/A</v>
      </c>
      <c r="W105" s="1288" t="e">
        <v>#N/A</v>
      </c>
      <c r="X105" s="1198" t="e">
        <f t="shared" si="5"/>
        <v>#N/A</v>
      </c>
      <c r="Y105" s="1288" t="e">
        <v>#N/A</v>
      </c>
      <c r="Z105" s="1198" t="e">
        <f t="shared" si="5"/>
        <v>#N/A</v>
      </c>
      <c r="AA105" s="1288" t="e">
        <v>#N/A</v>
      </c>
      <c r="AB105" s="1198" t="e">
        <f t="shared" si="5"/>
        <v>#N/A</v>
      </c>
      <c r="AC105" s="1288" t="e">
        <v>#N/A</v>
      </c>
      <c r="AD105" s="1198" t="e">
        <f t="shared" si="5"/>
        <v>#N/A</v>
      </c>
      <c r="AE105" s="1288" t="e">
        <v>#N/A</v>
      </c>
      <c r="AF105" s="1198" t="e">
        <f t="shared" ref="AF105" si="8">(AG105-AE105)/AE105</f>
        <v>#N/A</v>
      </c>
      <c r="AG105" s="1288" t="e">
        <v>#N/A</v>
      </c>
      <c r="AH105" s="1289"/>
      <c r="AI105" s="93" t="e">
        <f t="shared" si="7"/>
        <v>#N/A</v>
      </c>
      <c r="AJ105" s="92">
        <v>16429</v>
      </c>
    </row>
    <row r="106" spans="1:36" hidden="1" x14ac:dyDescent="0.25">
      <c r="A106" s="255" t="s">
        <v>95</v>
      </c>
      <c r="B106" s="262">
        <v>916</v>
      </c>
      <c r="C106" s="36" t="s">
        <v>101</v>
      </c>
      <c r="D106" s="92" t="e">
        <v>#N/A</v>
      </c>
      <c r="E106" s="92" t="e">
        <v>#N/A</v>
      </c>
      <c r="F106" s="92" t="e">
        <v>#N/A</v>
      </c>
      <c r="G106" s="92" t="e">
        <v>#N/A</v>
      </c>
      <c r="H106" s="92" t="e">
        <v>#N/A</v>
      </c>
      <c r="I106" s="92" t="e">
        <v>#N/A</v>
      </c>
      <c r="J106" s="92" t="e">
        <v>#N/A</v>
      </c>
      <c r="K106" s="92" t="e">
        <v>#N/A</v>
      </c>
      <c r="L106" s="1198" t="e">
        <f t="shared" si="6"/>
        <v>#N/A</v>
      </c>
      <c r="M106" s="92" t="e">
        <v>#N/A</v>
      </c>
      <c r="N106" s="1198" t="e">
        <f t="shared" si="6"/>
        <v>#N/A</v>
      </c>
      <c r="O106" s="92" t="e">
        <v>#N/A</v>
      </c>
      <c r="P106" s="1198" t="e">
        <f t="shared" si="6"/>
        <v>#N/A</v>
      </c>
      <c r="Q106" s="161" t="e">
        <v>#N/A</v>
      </c>
      <c r="R106" s="1198" t="e">
        <f t="shared" ref="R106:AF130" si="9">(S106-Q106)/Q106</f>
        <v>#N/A</v>
      </c>
      <c r="S106" s="92" t="e">
        <v>#N/A</v>
      </c>
      <c r="T106" s="1198" t="e">
        <f t="shared" si="9"/>
        <v>#N/A</v>
      </c>
      <c r="U106" s="1294" t="e">
        <v>#N/A</v>
      </c>
      <c r="V106" s="1198" t="e">
        <f t="shared" si="9"/>
        <v>#N/A</v>
      </c>
      <c r="W106" s="1288" t="e">
        <v>#N/A</v>
      </c>
      <c r="X106" s="1198" t="e">
        <f t="shared" si="9"/>
        <v>#N/A</v>
      </c>
      <c r="Y106" s="1288" t="e">
        <v>#N/A</v>
      </c>
      <c r="Z106" s="1198" t="e">
        <f t="shared" si="9"/>
        <v>#N/A</v>
      </c>
      <c r="AA106" s="1288" t="e">
        <v>#N/A</v>
      </c>
      <c r="AB106" s="1198" t="e">
        <f t="shared" si="9"/>
        <v>#N/A</v>
      </c>
      <c r="AC106" s="1288" t="e">
        <v>#N/A</v>
      </c>
      <c r="AD106" s="1198" t="e">
        <f t="shared" si="9"/>
        <v>#N/A</v>
      </c>
      <c r="AE106" s="1288" t="e">
        <v>#N/A</v>
      </c>
      <c r="AF106" s="1198" t="e">
        <f t="shared" si="9"/>
        <v>#N/A</v>
      </c>
      <c r="AG106" s="1288" t="e">
        <v>#N/A</v>
      </c>
      <c r="AH106" s="1289"/>
      <c r="AI106" s="93" t="e">
        <f t="shared" si="7"/>
        <v>#N/A</v>
      </c>
      <c r="AJ106" s="92">
        <v>16429</v>
      </c>
    </row>
    <row r="107" spans="1:36" hidden="1" x14ac:dyDescent="0.25">
      <c r="A107" s="255" t="s">
        <v>95</v>
      </c>
      <c r="B107" s="262">
        <v>917</v>
      </c>
      <c r="C107" s="36" t="s">
        <v>102</v>
      </c>
      <c r="D107" s="92" t="e">
        <v>#N/A</v>
      </c>
      <c r="E107" s="92" t="e">
        <v>#N/A</v>
      </c>
      <c r="F107" s="92" t="e">
        <v>#N/A</v>
      </c>
      <c r="G107" s="92" t="e">
        <v>#N/A</v>
      </c>
      <c r="H107" s="92" t="e">
        <v>#N/A</v>
      </c>
      <c r="I107" s="92" t="e">
        <v>#N/A</v>
      </c>
      <c r="J107" s="92" t="e">
        <v>#N/A</v>
      </c>
      <c r="K107" s="92" t="e">
        <v>#N/A</v>
      </c>
      <c r="L107" s="1198" t="e">
        <f t="shared" si="6"/>
        <v>#N/A</v>
      </c>
      <c r="M107" s="92" t="e">
        <v>#N/A</v>
      </c>
      <c r="N107" s="1198" t="e">
        <f t="shared" si="6"/>
        <v>#N/A</v>
      </c>
      <c r="O107" s="92" t="e">
        <v>#N/A</v>
      </c>
      <c r="P107" s="1198" t="e">
        <f t="shared" si="6"/>
        <v>#N/A</v>
      </c>
      <c r="Q107" s="161" t="e">
        <v>#N/A</v>
      </c>
      <c r="R107" s="1198" t="e">
        <f t="shared" si="9"/>
        <v>#N/A</v>
      </c>
      <c r="S107" s="92" t="e">
        <v>#N/A</v>
      </c>
      <c r="T107" s="1198" t="e">
        <f t="shared" si="9"/>
        <v>#N/A</v>
      </c>
      <c r="U107" s="1294" t="e">
        <v>#N/A</v>
      </c>
      <c r="V107" s="1198" t="e">
        <f t="shared" si="9"/>
        <v>#N/A</v>
      </c>
      <c r="W107" s="1288" t="e">
        <v>#N/A</v>
      </c>
      <c r="X107" s="1198" t="e">
        <f t="shared" si="9"/>
        <v>#N/A</v>
      </c>
      <c r="Y107" s="1288" t="e">
        <v>#N/A</v>
      </c>
      <c r="Z107" s="1198" t="e">
        <f t="shared" si="9"/>
        <v>#N/A</v>
      </c>
      <c r="AA107" s="1288" t="e">
        <v>#N/A</v>
      </c>
      <c r="AB107" s="1198" t="e">
        <f t="shared" si="9"/>
        <v>#N/A</v>
      </c>
      <c r="AC107" s="1288" t="e">
        <v>#N/A</v>
      </c>
      <c r="AD107" s="1198" t="e">
        <f t="shared" si="9"/>
        <v>#N/A</v>
      </c>
      <c r="AE107" s="1288" t="e">
        <v>#N/A</v>
      </c>
      <c r="AF107" s="1198" t="e">
        <f t="shared" si="9"/>
        <v>#N/A</v>
      </c>
      <c r="AG107" s="1288" t="e">
        <v>#N/A</v>
      </c>
      <c r="AH107" s="1289"/>
      <c r="AI107" s="93" t="e">
        <f t="shared" si="7"/>
        <v>#N/A</v>
      </c>
      <c r="AJ107" s="92">
        <v>16452.347803967612</v>
      </c>
    </row>
    <row r="108" spans="1:36" hidden="1" x14ac:dyDescent="0.25">
      <c r="A108" s="255" t="s">
        <v>95</v>
      </c>
      <c r="B108" s="262">
        <v>918</v>
      </c>
      <c r="C108" s="36" t="s">
        <v>103</v>
      </c>
      <c r="D108" s="92" t="e">
        <v>#N/A</v>
      </c>
      <c r="E108" s="92" t="e">
        <v>#N/A</v>
      </c>
      <c r="F108" s="92" t="e">
        <v>#N/A</v>
      </c>
      <c r="G108" s="92" t="e">
        <v>#N/A</v>
      </c>
      <c r="H108" s="92" t="e">
        <v>#N/A</v>
      </c>
      <c r="I108" s="92" t="e">
        <v>#N/A</v>
      </c>
      <c r="J108" s="92" t="e">
        <v>#N/A</v>
      </c>
      <c r="K108" s="92" t="e">
        <v>#N/A</v>
      </c>
      <c r="L108" s="1198" t="e">
        <f t="shared" si="6"/>
        <v>#N/A</v>
      </c>
      <c r="M108" s="92" t="e">
        <v>#N/A</v>
      </c>
      <c r="N108" s="1198" t="e">
        <f t="shared" si="6"/>
        <v>#N/A</v>
      </c>
      <c r="O108" s="92" t="e">
        <v>#N/A</v>
      </c>
      <c r="P108" s="1198" t="e">
        <f t="shared" si="6"/>
        <v>#N/A</v>
      </c>
      <c r="Q108" s="161" t="e">
        <v>#N/A</v>
      </c>
      <c r="R108" s="1198" t="e">
        <f t="shared" si="9"/>
        <v>#N/A</v>
      </c>
      <c r="S108" s="92" t="e">
        <v>#N/A</v>
      </c>
      <c r="T108" s="1198" t="e">
        <f t="shared" si="9"/>
        <v>#N/A</v>
      </c>
      <c r="U108" s="1294" t="e">
        <v>#N/A</v>
      </c>
      <c r="V108" s="1198" t="e">
        <f t="shared" si="9"/>
        <v>#N/A</v>
      </c>
      <c r="W108" s="1288" t="e">
        <v>#N/A</v>
      </c>
      <c r="X108" s="1198" t="e">
        <f t="shared" si="9"/>
        <v>#N/A</v>
      </c>
      <c r="Y108" s="1288" t="e">
        <v>#N/A</v>
      </c>
      <c r="Z108" s="1198" t="e">
        <f t="shared" si="9"/>
        <v>#N/A</v>
      </c>
      <c r="AA108" s="1288" t="e">
        <v>#N/A</v>
      </c>
      <c r="AB108" s="1198" t="e">
        <f t="shared" si="9"/>
        <v>#N/A</v>
      </c>
      <c r="AC108" s="1288" t="e">
        <v>#N/A</v>
      </c>
      <c r="AD108" s="1198" t="e">
        <f t="shared" si="9"/>
        <v>#N/A</v>
      </c>
      <c r="AE108" s="1288" t="e">
        <v>#N/A</v>
      </c>
      <c r="AF108" s="1198" t="e">
        <f t="shared" si="9"/>
        <v>#N/A</v>
      </c>
      <c r="AG108" s="1288" t="e">
        <v>#N/A</v>
      </c>
      <c r="AH108" s="1289"/>
      <c r="AI108" s="93" t="e">
        <f t="shared" si="7"/>
        <v>#N/A</v>
      </c>
      <c r="AJ108" s="92">
        <v>9337</v>
      </c>
    </row>
    <row r="109" spans="1:36" hidden="1" x14ac:dyDescent="0.25">
      <c r="A109" s="255" t="s">
        <v>95</v>
      </c>
      <c r="B109" s="262">
        <v>919</v>
      </c>
      <c r="C109" s="36" t="s">
        <v>104</v>
      </c>
      <c r="D109" s="92" t="e">
        <v>#N/A</v>
      </c>
      <c r="E109" s="92" t="e">
        <v>#N/A</v>
      </c>
      <c r="F109" s="92" t="e">
        <v>#N/A</v>
      </c>
      <c r="G109" s="92" t="e">
        <v>#N/A</v>
      </c>
      <c r="H109" s="92" t="e">
        <v>#N/A</v>
      </c>
      <c r="I109" s="92" t="e">
        <v>#N/A</v>
      </c>
      <c r="J109" s="92" t="e">
        <v>#N/A</v>
      </c>
      <c r="K109" s="92" t="e">
        <v>#N/A</v>
      </c>
      <c r="L109" s="1198" t="e">
        <f t="shared" si="6"/>
        <v>#N/A</v>
      </c>
      <c r="M109" s="92" t="e">
        <v>#N/A</v>
      </c>
      <c r="N109" s="1198" t="e">
        <f t="shared" si="6"/>
        <v>#N/A</v>
      </c>
      <c r="O109" s="92" t="e">
        <v>#N/A</v>
      </c>
      <c r="P109" s="1198" t="e">
        <f t="shared" si="6"/>
        <v>#N/A</v>
      </c>
      <c r="Q109" s="161" t="e">
        <v>#N/A</v>
      </c>
      <c r="R109" s="1198" t="e">
        <f t="shared" si="9"/>
        <v>#N/A</v>
      </c>
      <c r="S109" s="92" t="e">
        <v>#N/A</v>
      </c>
      <c r="T109" s="1198" t="e">
        <f t="shared" si="9"/>
        <v>#N/A</v>
      </c>
      <c r="U109" s="1294" t="e">
        <v>#N/A</v>
      </c>
      <c r="V109" s="1198" t="e">
        <f t="shared" si="9"/>
        <v>#N/A</v>
      </c>
      <c r="W109" s="1288" t="e">
        <v>#N/A</v>
      </c>
      <c r="X109" s="1198" t="e">
        <f t="shared" si="9"/>
        <v>#N/A</v>
      </c>
      <c r="Y109" s="1288" t="e">
        <v>#N/A</v>
      </c>
      <c r="Z109" s="1198" t="e">
        <f t="shared" si="9"/>
        <v>#N/A</v>
      </c>
      <c r="AA109" s="1288" t="e">
        <v>#N/A</v>
      </c>
      <c r="AB109" s="1198" t="e">
        <f t="shared" si="9"/>
        <v>#N/A</v>
      </c>
      <c r="AC109" s="1288" t="e">
        <v>#N/A</v>
      </c>
      <c r="AD109" s="1198" t="e">
        <f t="shared" si="9"/>
        <v>#N/A</v>
      </c>
      <c r="AE109" s="1288" t="e">
        <v>#N/A</v>
      </c>
      <c r="AF109" s="1198" t="e">
        <f t="shared" si="9"/>
        <v>#N/A</v>
      </c>
      <c r="AG109" s="1288" t="e">
        <v>#N/A</v>
      </c>
      <c r="AH109" s="1289"/>
      <c r="AI109" s="93" t="e">
        <f t="shared" si="7"/>
        <v>#N/A</v>
      </c>
      <c r="AJ109" s="92">
        <v>15247</v>
      </c>
    </row>
    <row r="110" spans="1:36" hidden="1" x14ac:dyDescent="0.25">
      <c r="A110" s="255" t="s">
        <v>95</v>
      </c>
      <c r="B110" s="262">
        <v>920</v>
      </c>
      <c r="C110" s="36" t="s">
        <v>105</v>
      </c>
      <c r="D110" s="92" t="e">
        <v>#N/A</v>
      </c>
      <c r="E110" s="92" t="e">
        <v>#N/A</v>
      </c>
      <c r="F110" s="92" t="e">
        <v>#N/A</v>
      </c>
      <c r="G110" s="92" t="e">
        <v>#N/A</v>
      </c>
      <c r="H110" s="92" t="e">
        <v>#N/A</v>
      </c>
      <c r="I110" s="92" t="e">
        <v>#N/A</v>
      </c>
      <c r="J110" s="92" t="e">
        <v>#N/A</v>
      </c>
      <c r="K110" s="92" t="e">
        <v>#N/A</v>
      </c>
      <c r="L110" s="1198" t="e">
        <f t="shared" si="6"/>
        <v>#N/A</v>
      </c>
      <c r="M110" s="92" t="e">
        <v>#N/A</v>
      </c>
      <c r="N110" s="1198" t="e">
        <f t="shared" si="6"/>
        <v>#N/A</v>
      </c>
      <c r="O110" s="92" t="e">
        <v>#N/A</v>
      </c>
      <c r="P110" s="1198" t="e">
        <f t="shared" si="6"/>
        <v>#N/A</v>
      </c>
      <c r="Q110" s="161" t="e">
        <v>#N/A</v>
      </c>
      <c r="R110" s="1198" t="e">
        <f t="shared" si="9"/>
        <v>#N/A</v>
      </c>
      <c r="S110" s="92" t="e">
        <v>#N/A</v>
      </c>
      <c r="T110" s="1198" t="e">
        <f t="shared" si="9"/>
        <v>#N/A</v>
      </c>
      <c r="U110" s="1294" t="e">
        <v>#N/A</v>
      </c>
      <c r="V110" s="1198" t="e">
        <f t="shared" si="9"/>
        <v>#N/A</v>
      </c>
      <c r="W110" s="1288" t="e">
        <v>#N/A</v>
      </c>
      <c r="X110" s="1198" t="e">
        <f t="shared" si="9"/>
        <v>#N/A</v>
      </c>
      <c r="Y110" s="1288" t="e">
        <v>#N/A</v>
      </c>
      <c r="Z110" s="1198" t="e">
        <f t="shared" si="9"/>
        <v>#N/A</v>
      </c>
      <c r="AA110" s="1288" t="e">
        <v>#N/A</v>
      </c>
      <c r="AB110" s="1198" t="e">
        <f t="shared" si="9"/>
        <v>#N/A</v>
      </c>
      <c r="AC110" s="1288" t="e">
        <v>#N/A</v>
      </c>
      <c r="AD110" s="1198" t="e">
        <f t="shared" si="9"/>
        <v>#N/A</v>
      </c>
      <c r="AE110" s="1288" t="e">
        <v>#N/A</v>
      </c>
      <c r="AF110" s="1198" t="e">
        <f t="shared" si="9"/>
        <v>#N/A</v>
      </c>
      <c r="AG110" s="1288" t="e">
        <v>#N/A</v>
      </c>
      <c r="AH110" s="1289"/>
      <c r="AI110" s="93" t="e">
        <f t="shared" si="7"/>
        <v>#N/A</v>
      </c>
      <c r="AJ110" s="92">
        <v>12883</v>
      </c>
    </row>
    <row r="111" spans="1:36" hidden="1" x14ac:dyDescent="0.25">
      <c r="A111" s="255" t="s">
        <v>95</v>
      </c>
      <c r="B111" s="262">
        <v>921</v>
      </c>
      <c r="C111" s="36" t="s">
        <v>106</v>
      </c>
      <c r="D111" s="92" t="e">
        <v>#N/A</v>
      </c>
      <c r="E111" s="92" t="e">
        <v>#N/A</v>
      </c>
      <c r="F111" s="92" t="e">
        <v>#N/A</v>
      </c>
      <c r="G111" s="92" t="e">
        <v>#N/A</v>
      </c>
      <c r="H111" s="92" t="e">
        <v>#N/A</v>
      </c>
      <c r="I111" s="92" t="e">
        <v>#N/A</v>
      </c>
      <c r="J111" s="92" t="e">
        <v>#N/A</v>
      </c>
      <c r="K111" s="92" t="e">
        <v>#N/A</v>
      </c>
      <c r="L111" s="1198" t="e">
        <f t="shared" si="6"/>
        <v>#N/A</v>
      </c>
      <c r="M111" s="92" t="e">
        <v>#N/A</v>
      </c>
      <c r="N111" s="1198" t="e">
        <f t="shared" si="6"/>
        <v>#N/A</v>
      </c>
      <c r="O111" s="92" t="e">
        <v>#N/A</v>
      </c>
      <c r="P111" s="1198" t="e">
        <f t="shared" si="6"/>
        <v>#N/A</v>
      </c>
      <c r="Q111" s="161" t="e">
        <v>#N/A</v>
      </c>
      <c r="R111" s="1198" t="e">
        <f t="shared" si="9"/>
        <v>#N/A</v>
      </c>
      <c r="S111" s="92" t="e">
        <v>#N/A</v>
      </c>
      <c r="T111" s="1198" t="e">
        <f t="shared" si="9"/>
        <v>#N/A</v>
      </c>
      <c r="U111" s="1294" t="e">
        <v>#N/A</v>
      </c>
      <c r="V111" s="1198" t="e">
        <f t="shared" si="9"/>
        <v>#N/A</v>
      </c>
      <c r="W111" s="1288" t="e">
        <v>#N/A</v>
      </c>
      <c r="X111" s="1198" t="e">
        <f t="shared" si="9"/>
        <v>#N/A</v>
      </c>
      <c r="Y111" s="1288" t="e">
        <v>#N/A</v>
      </c>
      <c r="Z111" s="1198" t="e">
        <f t="shared" si="9"/>
        <v>#N/A</v>
      </c>
      <c r="AA111" s="1288" t="e">
        <v>#N/A</v>
      </c>
      <c r="AB111" s="1198" t="e">
        <f t="shared" si="9"/>
        <v>#N/A</v>
      </c>
      <c r="AC111" s="1288" t="e">
        <v>#N/A</v>
      </c>
      <c r="AD111" s="1198" t="e">
        <f t="shared" si="9"/>
        <v>#N/A</v>
      </c>
      <c r="AE111" s="1288" t="e">
        <v>#N/A</v>
      </c>
      <c r="AF111" s="1198" t="e">
        <f t="shared" si="9"/>
        <v>#N/A</v>
      </c>
      <c r="AG111" s="1288" t="e">
        <v>#N/A</v>
      </c>
      <c r="AH111" s="1289"/>
      <c r="AI111" s="93" t="e">
        <f t="shared" si="7"/>
        <v>#N/A</v>
      </c>
      <c r="AJ111" s="92">
        <v>15247</v>
      </c>
    </row>
    <row r="112" spans="1:36" hidden="1" x14ac:dyDescent="0.25">
      <c r="A112" s="255" t="s">
        <v>95</v>
      </c>
      <c r="B112" s="262">
        <v>922</v>
      </c>
      <c r="C112" s="36" t="s">
        <v>107</v>
      </c>
      <c r="D112" s="92" t="e">
        <v>#N/A</v>
      </c>
      <c r="E112" s="92" t="e">
        <v>#N/A</v>
      </c>
      <c r="F112" s="92" t="e">
        <v>#N/A</v>
      </c>
      <c r="G112" s="92" t="e">
        <v>#N/A</v>
      </c>
      <c r="H112" s="92" t="e">
        <v>#N/A</v>
      </c>
      <c r="I112" s="92" t="e">
        <v>#N/A</v>
      </c>
      <c r="J112" s="92" t="e">
        <v>#N/A</v>
      </c>
      <c r="K112" s="92" t="e">
        <v>#N/A</v>
      </c>
      <c r="L112" s="1198" t="e">
        <f t="shared" si="6"/>
        <v>#N/A</v>
      </c>
      <c r="M112" s="92" t="e">
        <v>#N/A</v>
      </c>
      <c r="N112" s="1198" t="e">
        <f t="shared" si="6"/>
        <v>#N/A</v>
      </c>
      <c r="O112" s="92" t="e">
        <v>#N/A</v>
      </c>
      <c r="P112" s="1198" t="e">
        <f t="shared" si="6"/>
        <v>#N/A</v>
      </c>
      <c r="Q112" s="161" t="e">
        <v>#N/A</v>
      </c>
      <c r="R112" s="1198" t="e">
        <f t="shared" si="9"/>
        <v>#N/A</v>
      </c>
      <c r="S112" s="92" t="e">
        <v>#N/A</v>
      </c>
      <c r="T112" s="1198" t="e">
        <f t="shared" si="9"/>
        <v>#N/A</v>
      </c>
      <c r="U112" s="1294" t="e">
        <v>#N/A</v>
      </c>
      <c r="V112" s="1198" t="e">
        <f t="shared" si="9"/>
        <v>#N/A</v>
      </c>
      <c r="W112" s="1288" t="e">
        <v>#N/A</v>
      </c>
      <c r="X112" s="1198" t="e">
        <f t="shared" si="9"/>
        <v>#N/A</v>
      </c>
      <c r="Y112" s="1288" t="e">
        <v>#N/A</v>
      </c>
      <c r="Z112" s="1198" t="e">
        <f t="shared" si="9"/>
        <v>#N/A</v>
      </c>
      <c r="AA112" s="1288" t="e">
        <v>#N/A</v>
      </c>
      <c r="AB112" s="1198" t="e">
        <f t="shared" si="9"/>
        <v>#N/A</v>
      </c>
      <c r="AC112" s="1288" t="e">
        <v>#N/A</v>
      </c>
      <c r="AD112" s="1198" t="e">
        <f t="shared" si="9"/>
        <v>#N/A</v>
      </c>
      <c r="AE112" s="1288" t="e">
        <v>#N/A</v>
      </c>
      <c r="AF112" s="1198" t="e">
        <f t="shared" si="9"/>
        <v>#N/A</v>
      </c>
      <c r="AG112" s="1288" t="e">
        <v>#N/A</v>
      </c>
      <c r="AH112" s="1289"/>
      <c r="AI112" s="93" t="e">
        <f t="shared" si="7"/>
        <v>#N/A</v>
      </c>
      <c r="AJ112" s="92">
        <v>14065</v>
      </c>
    </row>
    <row r="113" spans="1:36" hidden="1" x14ac:dyDescent="0.25">
      <c r="A113" s="255" t="s">
        <v>95</v>
      </c>
      <c r="B113" s="262">
        <v>923</v>
      </c>
      <c r="C113" s="36" t="s">
        <v>108</v>
      </c>
      <c r="D113" s="92" t="e">
        <v>#N/A</v>
      </c>
      <c r="E113" s="92" t="e">
        <v>#N/A</v>
      </c>
      <c r="F113" s="92" t="e">
        <v>#N/A</v>
      </c>
      <c r="G113" s="92" t="e">
        <v>#N/A</v>
      </c>
      <c r="H113" s="92" t="e">
        <v>#N/A</v>
      </c>
      <c r="I113" s="92" t="e">
        <v>#N/A</v>
      </c>
      <c r="J113" s="92" t="e">
        <v>#N/A</v>
      </c>
      <c r="K113" s="92" t="e">
        <v>#N/A</v>
      </c>
      <c r="L113" s="1198" t="e">
        <f t="shared" si="6"/>
        <v>#N/A</v>
      </c>
      <c r="M113" s="92" t="e">
        <v>#N/A</v>
      </c>
      <c r="N113" s="1198" t="e">
        <f t="shared" si="6"/>
        <v>#N/A</v>
      </c>
      <c r="O113" s="92" t="e">
        <v>#N/A</v>
      </c>
      <c r="P113" s="1198" t="e">
        <f t="shared" si="6"/>
        <v>#N/A</v>
      </c>
      <c r="Q113" s="161" t="e">
        <v>#N/A</v>
      </c>
      <c r="R113" s="1198" t="e">
        <f t="shared" si="9"/>
        <v>#N/A</v>
      </c>
      <c r="S113" s="92" t="e">
        <v>#N/A</v>
      </c>
      <c r="T113" s="1198" t="e">
        <f t="shared" si="9"/>
        <v>#N/A</v>
      </c>
      <c r="U113" s="1294" t="e">
        <v>#N/A</v>
      </c>
      <c r="V113" s="1198" t="e">
        <f t="shared" si="9"/>
        <v>#N/A</v>
      </c>
      <c r="W113" s="1288" t="e">
        <v>#N/A</v>
      </c>
      <c r="X113" s="1198" t="e">
        <f t="shared" si="9"/>
        <v>#N/A</v>
      </c>
      <c r="Y113" s="1288" t="e">
        <v>#N/A</v>
      </c>
      <c r="Z113" s="1198" t="e">
        <f t="shared" si="9"/>
        <v>#N/A</v>
      </c>
      <c r="AA113" s="1288" t="e">
        <v>#N/A</v>
      </c>
      <c r="AB113" s="1198" t="e">
        <f t="shared" si="9"/>
        <v>#N/A</v>
      </c>
      <c r="AC113" s="1288" t="e">
        <v>#N/A</v>
      </c>
      <c r="AD113" s="1198" t="e">
        <f t="shared" si="9"/>
        <v>#N/A</v>
      </c>
      <c r="AE113" s="1288" t="e">
        <v>#N/A</v>
      </c>
      <c r="AF113" s="1198" t="e">
        <f t="shared" si="9"/>
        <v>#N/A</v>
      </c>
      <c r="AG113" s="1288" t="e">
        <v>#N/A</v>
      </c>
      <c r="AH113" s="1289"/>
      <c r="AI113" s="93" t="e">
        <f t="shared" si="7"/>
        <v>#N/A</v>
      </c>
      <c r="AJ113" s="92">
        <v>15247</v>
      </c>
    </row>
    <row r="114" spans="1:36" hidden="1" x14ac:dyDescent="0.25">
      <c r="A114" s="255" t="s">
        <v>95</v>
      </c>
      <c r="B114" s="262">
        <v>924</v>
      </c>
      <c r="C114" s="36" t="s">
        <v>109</v>
      </c>
      <c r="D114" s="92" t="e">
        <v>#N/A</v>
      </c>
      <c r="E114" s="92" t="e">
        <v>#N/A</v>
      </c>
      <c r="F114" s="92" t="e">
        <v>#N/A</v>
      </c>
      <c r="G114" s="92" t="e">
        <v>#N/A</v>
      </c>
      <c r="H114" s="92" t="e">
        <v>#N/A</v>
      </c>
      <c r="I114" s="92" t="e">
        <v>#N/A</v>
      </c>
      <c r="J114" s="92" t="e">
        <v>#N/A</v>
      </c>
      <c r="K114" s="92" t="e">
        <v>#N/A</v>
      </c>
      <c r="L114" s="1198" t="e">
        <f t="shared" si="6"/>
        <v>#N/A</v>
      </c>
      <c r="M114" s="92" t="e">
        <v>#N/A</v>
      </c>
      <c r="N114" s="1198" t="e">
        <f t="shared" si="6"/>
        <v>#N/A</v>
      </c>
      <c r="O114" s="92" t="e">
        <v>#N/A</v>
      </c>
      <c r="P114" s="1198" t="e">
        <f t="shared" si="6"/>
        <v>#N/A</v>
      </c>
      <c r="Q114" s="161" t="e">
        <v>#N/A</v>
      </c>
      <c r="R114" s="1198" t="e">
        <f t="shared" si="9"/>
        <v>#N/A</v>
      </c>
      <c r="S114" s="92" t="e">
        <v>#N/A</v>
      </c>
      <c r="T114" s="1198" t="e">
        <f t="shared" si="9"/>
        <v>#N/A</v>
      </c>
      <c r="U114" s="1294" t="e">
        <v>#N/A</v>
      </c>
      <c r="V114" s="1198" t="e">
        <f t="shared" si="9"/>
        <v>#N/A</v>
      </c>
      <c r="W114" s="1288" t="e">
        <v>#N/A</v>
      </c>
      <c r="X114" s="1198" t="e">
        <f t="shared" si="9"/>
        <v>#N/A</v>
      </c>
      <c r="Y114" s="1288" t="e">
        <v>#N/A</v>
      </c>
      <c r="Z114" s="1198" t="e">
        <f t="shared" si="9"/>
        <v>#N/A</v>
      </c>
      <c r="AA114" s="1288" t="e">
        <v>#N/A</v>
      </c>
      <c r="AB114" s="1198" t="e">
        <f t="shared" si="9"/>
        <v>#N/A</v>
      </c>
      <c r="AC114" s="1288" t="e">
        <v>#N/A</v>
      </c>
      <c r="AD114" s="1198" t="e">
        <f t="shared" si="9"/>
        <v>#N/A</v>
      </c>
      <c r="AE114" s="1288" t="e">
        <v>#N/A</v>
      </c>
      <c r="AF114" s="1198" t="e">
        <f t="shared" si="9"/>
        <v>#N/A</v>
      </c>
      <c r="AG114" s="1288" t="e">
        <v>#N/A</v>
      </c>
      <c r="AH114" s="1289"/>
      <c r="AI114" s="93" t="e">
        <f t="shared" si="7"/>
        <v>#N/A</v>
      </c>
      <c r="AJ114" s="92">
        <v>11701</v>
      </c>
    </row>
    <row r="115" spans="1:36" hidden="1" x14ac:dyDescent="0.25">
      <c r="A115" s="852" t="s">
        <v>95</v>
      </c>
      <c r="B115" s="15">
        <v>2070</v>
      </c>
      <c r="C115" s="189" t="s">
        <v>531</v>
      </c>
      <c r="D115" s="92"/>
      <c r="E115" s="92"/>
      <c r="F115" s="92"/>
      <c r="G115" s="92"/>
      <c r="H115" s="92"/>
      <c r="J115" s="92"/>
      <c r="K115" s="92"/>
      <c r="L115" s="1198"/>
      <c r="M115" s="92"/>
      <c r="N115" s="1198"/>
      <c r="O115" s="92"/>
      <c r="P115" s="1198"/>
      <c r="Q115" s="161"/>
      <c r="R115" s="1198"/>
      <c r="S115" s="92"/>
      <c r="T115" s="1198"/>
      <c r="U115" s="1294"/>
      <c r="V115" s="1198"/>
      <c r="W115" s="1288" t="e">
        <v>#N/A</v>
      </c>
      <c r="X115" s="1198"/>
      <c r="Y115" s="1288" t="e">
        <v>#N/A</v>
      </c>
      <c r="Z115" s="1198"/>
      <c r="AA115" s="1288" t="e">
        <v>#N/A</v>
      </c>
      <c r="AB115" s="1198"/>
      <c r="AC115" s="1288" t="e">
        <v>#N/A</v>
      </c>
      <c r="AD115" s="1198"/>
      <c r="AE115" s="1288" t="e">
        <v>#N/A</v>
      </c>
      <c r="AF115" s="1198"/>
      <c r="AG115" s="1288" t="e">
        <v>#N/A</v>
      </c>
      <c r="AH115" s="1289"/>
      <c r="AI115" s="93"/>
      <c r="AJ115" s="92"/>
    </row>
    <row r="116" spans="1:36" hidden="1" x14ac:dyDescent="0.25">
      <c r="A116" s="255" t="s">
        <v>95</v>
      </c>
      <c r="B116" s="262">
        <v>1065</v>
      </c>
      <c r="C116" s="35" t="s">
        <v>115</v>
      </c>
      <c r="D116" s="92" t="e">
        <v>#N/A</v>
      </c>
      <c r="E116" s="92" t="e">
        <v>#N/A</v>
      </c>
      <c r="F116" s="92" t="e">
        <v>#N/A</v>
      </c>
      <c r="G116" s="92" t="e">
        <v>#N/A</v>
      </c>
      <c r="H116" s="92" t="e">
        <v>#N/A</v>
      </c>
      <c r="I116" s="92" t="e">
        <v>#N/A</v>
      </c>
      <c r="J116" s="92" t="e">
        <v>#N/A</v>
      </c>
      <c r="K116" s="92" t="e">
        <v>#N/A</v>
      </c>
      <c r="L116" s="1198" t="e">
        <f t="shared" si="6"/>
        <v>#N/A</v>
      </c>
      <c r="M116" s="92" t="e">
        <v>#N/A</v>
      </c>
      <c r="N116" s="1198" t="e">
        <f t="shared" si="6"/>
        <v>#N/A</v>
      </c>
      <c r="O116" s="92" t="e">
        <v>#N/A</v>
      </c>
      <c r="P116" s="1198" t="e">
        <f t="shared" si="6"/>
        <v>#N/A</v>
      </c>
      <c r="Q116" s="161" t="e">
        <v>#N/A</v>
      </c>
      <c r="R116" s="1198" t="e">
        <f t="shared" si="9"/>
        <v>#N/A</v>
      </c>
      <c r="S116" s="92" t="e">
        <v>#N/A</v>
      </c>
      <c r="T116" s="1198" t="e">
        <f t="shared" si="9"/>
        <v>#N/A</v>
      </c>
      <c r="U116" s="1294" t="e">
        <v>#N/A</v>
      </c>
      <c r="V116" s="1198" t="e">
        <f t="shared" si="9"/>
        <v>#N/A</v>
      </c>
      <c r="W116" s="1288" t="e">
        <v>#N/A</v>
      </c>
      <c r="X116" s="1198" t="e">
        <f t="shared" si="9"/>
        <v>#N/A</v>
      </c>
      <c r="Y116" s="1288" t="e">
        <v>#N/A</v>
      </c>
      <c r="Z116" s="1198" t="e">
        <f t="shared" si="9"/>
        <v>#N/A</v>
      </c>
      <c r="AA116" s="1288" t="e">
        <v>#N/A</v>
      </c>
      <c r="AB116" s="1198" t="e">
        <f t="shared" si="9"/>
        <v>#N/A</v>
      </c>
      <c r="AC116" s="1288" t="e">
        <v>#N/A</v>
      </c>
      <c r="AD116" s="1198" t="e">
        <f t="shared" si="9"/>
        <v>#N/A</v>
      </c>
      <c r="AE116" s="1288" t="e">
        <v>#N/A</v>
      </c>
      <c r="AF116" s="1198" t="e">
        <f t="shared" si="9"/>
        <v>#N/A</v>
      </c>
      <c r="AG116" s="1288" t="e">
        <v>#N/A</v>
      </c>
      <c r="AH116" s="1289"/>
      <c r="AI116" s="93" t="e">
        <f t="shared" si="7"/>
        <v>#N/A</v>
      </c>
      <c r="AJ116" s="92">
        <v>9219</v>
      </c>
    </row>
    <row r="117" spans="1:36" hidden="1" x14ac:dyDescent="0.25">
      <c r="A117" s="255" t="s">
        <v>95</v>
      </c>
      <c r="B117" s="262">
        <v>1066</v>
      </c>
      <c r="C117" s="35" t="s">
        <v>114</v>
      </c>
      <c r="D117" s="92" t="e">
        <v>#N/A</v>
      </c>
      <c r="E117" s="92" t="e">
        <v>#N/A</v>
      </c>
      <c r="F117" s="92" t="e">
        <v>#N/A</v>
      </c>
      <c r="G117" s="92" t="e">
        <v>#N/A</v>
      </c>
      <c r="H117" s="92" t="e">
        <v>#N/A</v>
      </c>
      <c r="I117" s="92" t="e">
        <v>#N/A</v>
      </c>
      <c r="J117" s="92" t="e">
        <v>#N/A</v>
      </c>
      <c r="K117" s="92" t="e">
        <v>#N/A</v>
      </c>
      <c r="L117" s="1198" t="e">
        <f t="shared" si="6"/>
        <v>#N/A</v>
      </c>
      <c r="M117" s="92" t="e">
        <v>#N/A</v>
      </c>
      <c r="N117" s="1198" t="e">
        <f t="shared" si="6"/>
        <v>#N/A</v>
      </c>
      <c r="O117" s="92" t="e">
        <v>#N/A</v>
      </c>
      <c r="P117" s="1198" t="e">
        <f t="shared" si="6"/>
        <v>#N/A</v>
      </c>
      <c r="Q117" s="161" t="e">
        <v>#N/A</v>
      </c>
      <c r="R117" s="1198" t="e">
        <f t="shared" si="9"/>
        <v>#N/A</v>
      </c>
      <c r="S117" s="92" t="e">
        <v>#N/A</v>
      </c>
      <c r="T117" s="1198" t="e">
        <f t="shared" si="9"/>
        <v>#N/A</v>
      </c>
      <c r="U117" s="1294" t="e">
        <v>#N/A</v>
      </c>
      <c r="V117" s="1198" t="e">
        <f t="shared" si="9"/>
        <v>#N/A</v>
      </c>
      <c r="W117" s="1288" t="e">
        <v>#N/A</v>
      </c>
      <c r="X117" s="1198" t="e">
        <f t="shared" si="9"/>
        <v>#N/A</v>
      </c>
      <c r="Y117" s="1288" t="e">
        <v>#N/A</v>
      </c>
      <c r="Z117" s="1198" t="e">
        <f t="shared" si="9"/>
        <v>#N/A</v>
      </c>
      <c r="AA117" s="1288" t="e">
        <v>#N/A</v>
      </c>
      <c r="AB117" s="1198" t="e">
        <f t="shared" si="9"/>
        <v>#N/A</v>
      </c>
      <c r="AC117" s="1288" t="e">
        <v>#N/A</v>
      </c>
      <c r="AD117" s="1198" t="e">
        <f t="shared" si="9"/>
        <v>#N/A</v>
      </c>
      <c r="AE117" s="1288" t="e">
        <v>#N/A</v>
      </c>
      <c r="AF117" s="1198" t="e">
        <f t="shared" si="9"/>
        <v>#N/A</v>
      </c>
      <c r="AG117" s="1288" t="e">
        <v>#N/A</v>
      </c>
      <c r="AH117" s="1289"/>
      <c r="AI117" s="93" t="e">
        <f t="shared" si="7"/>
        <v>#N/A</v>
      </c>
      <c r="AJ117" s="92">
        <v>9337</v>
      </c>
    </row>
    <row r="118" spans="1:36" hidden="1" x14ac:dyDescent="0.25">
      <c r="A118" s="255" t="s">
        <v>95</v>
      </c>
      <c r="B118" s="262">
        <v>1067</v>
      </c>
      <c r="C118" s="35" t="s">
        <v>116</v>
      </c>
      <c r="D118" s="92" t="e">
        <v>#N/A</v>
      </c>
      <c r="E118" s="92" t="e">
        <v>#N/A</v>
      </c>
      <c r="F118" s="92" t="e">
        <v>#N/A</v>
      </c>
      <c r="G118" s="92" t="e">
        <v>#N/A</v>
      </c>
      <c r="H118" s="92" t="e">
        <v>#N/A</v>
      </c>
      <c r="I118" s="92" t="e">
        <v>#N/A</v>
      </c>
      <c r="J118" s="92" t="e">
        <v>#N/A</v>
      </c>
      <c r="K118" s="92" t="e">
        <v>#N/A</v>
      </c>
      <c r="L118" s="1198" t="e">
        <f t="shared" si="6"/>
        <v>#N/A</v>
      </c>
      <c r="M118" s="92" t="e">
        <v>#N/A</v>
      </c>
      <c r="N118" s="1198" t="e">
        <f t="shared" si="6"/>
        <v>#N/A</v>
      </c>
      <c r="O118" s="92" t="e">
        <v>#N/A</v>
      </c>
      <c r="P118" s="1198" t="e">
        <f t="shared" si="6"/>
        <v>#N/A</v>
      </c>
      <c r="Q118" s="161" t="e">
        <v>#N/A</v>
      </c>
      <c r="R118" s="1198" t="e">
        <f t="shared" si="9"/>
        <v>#N/A</v>
      </c>
      <c r="S118" s="92" t="e">
        <v>#N/A</v>
      </c>
      <c r="T118" s="1198" t="e">
        <f t="shared" si="9"/>
        <v>#N/A</v>
      </c>
      <c r="U118" s="1294" t="e">
        <v>#N/A</v>
      </c>
      <c r="V118" s="1198" t="e">
        <f t="shared" si="9"/>
        <v>#N/A</v>
      </c>
      <c r="W118" s="1288" t="e">
        <v>#N/A</v>
      </c>
      <c r="X118" s="1198" t="e">
        <f t="shared" si="9"/>
        <v>#N/A</v>
      </c>
      <c r="Y118" s="1288" t="e">
        <v>#N/A</v>
      </c>
      <c r="Z118" s="1198" t="e">
        <f t="shared" si="9"/>
        <v>#N/A</v>
      </c>
      <c r="AA118" s="1288" t="e">
        <v>#N/A</v>
      </c>
      <c r="AB118" s="1198" t="e">
        <f t="shared" si="9"/>
        <v>#N/A</v>
      </c>
      <c r="AC118" s="1288" t="e">
        <v>#N/A</v>
      </c>
      <c r="AD118" s="1198" t="e">
        <f t="shared" si="9"/>
        <v>#N/A</v>
      </c>
      <c r="AE118" s="1288" t="e">
        <v>#N/A</v>
      </c>
      <c r="AF118" s="1198" t="e">
        <f t="shared" si="9"/>
        <v>#N/A</v>
      </c>
      <c r="AG118" s="1288" t="e">
        <v>#N/A</v>
      </c>
      <c r="AH118" s="1289"/>
      <c r="AI118" s="93" t="e">
        <f t="shared" si="7"/>
        <v>#N/A</v>
      </c>
      <c r="AJ118" s="92">
        <v>11110</v>
      </c>
    </row>
    <row r="119" spans="1:36" hidden="1" x14ac:dyDescent="0.25">
      <c r="A119" s="255" t="s">
        <v>95</v>
      </c>
      <c r="B119" s="262">
        <v>1068</v>
      </c>
      <c r="C119" s="35" t="s">
        <v>118</v>
      </c>
      <c r="D119" s="92" t="e">
        <v>#N/A</v>
      </c>
      <c r="E119" s="92" t="e">
        <v>#N/A</v>
      </c>
      <c r="F119" s="92" t="e">
        <v>#N/A</v>
      </c>
      <c r="G119" s="92" t="e">
        <v>#N/A</v>
      </c>
      <c r="H119" s="92" t="e">
        <v>#N/A</v>
      </c>
      <c r="I119" s="92" t="e">
        <v>#N/A</v>
      </c>
      <c r="J119" s="92" t="e">
        <v>#N/A</v>
      </c>
      <c r="K119" s="92" t="e">
        <v>#N/A</v>
      </c>
      <c r="L119" s="1198" t="e">
        <f t="shared" si="6"/>
        <v>#N/A</v>
      </c>
      <c r="M119" s="92" t="e">
        <v>#N/A</v>
      </c>
      <c r="N119" s="1198" t="e">
        <f t="shared" si="6"/>
        <v>#N/A</v>
      </c>
      <c r="O119" s="92" t="e">
        <v>#N/A</v>
      </c>
      <c r="P119" s="1198" t="e">
        <f t="shared" si="6"/>
        <v>#N/A</v>
      </c>
      <c r="Q119" s="161" t="e">
        <v>#N/A</v>
      </c>
      <c r="R119" s="1198" t="e">
        <f t="shared" si="9"/>
        <v>#N/A</v>
      </c>
      <c r="S119" s="92" t="e">
        <v>#N/A</v>
      </c>
      <c r="T119" s="1198" t="e">
        <f t="shared" si="9"/>
        <v>#N/A</v>
      </c>
      <c r="U119" s="1294" t="e">
        <v>#N/A</v>
      </c>
      <c r="V119" s="1198" t="e">
        <f t="shared" si="9"/>
        <v>#N/A</v>
      </c>
      <c r="W119" s="1288" t="e">
        <v>#N/A</v>
      </c>
      <c r="X119" s="1198" t="e">
        <f t="shared" si="9"/>
        <v>#N/A</v>
      </c>
      <c r="Y119" s="1288" t="e">
        <v>#N/A</v>
      </c>
      <c r="Z119" s="1198" t="e">
        <f t="shared" si="9"/>
        <v>#N/A</v>
      </c>
      <c r="AA119" s="1288" t="e">
        <v>#N/A</v>
      </c>
      <c r="AB119" s="1198" t="e">
        <f t="shared" si="9"/>
        <v>#N/A</v>
      </c>
      <c r="AC119" s="1288" t="e">
        <v>#N/A</v>
      </c>
      <c r="AD119" s="1198" t="e">
        <f t="shared" si="9"/>
        <v>#N/A</v>
      </c>
      <c r="AE119" s="1288" t="e">
        <v>#N/A</v>
      </c>
      <c r="AF119" s="1198" t="e">
        <f t="shared" si="9"/>
        <v>#N/A</v>
      </c>
      <c r="AG119" s="1288" t="e">
        <v>#N/A</v>
      </c>
      <c r="AH119" s="1289"/>
      <c r="AI119" s="93" t="e">
        <f t="shared" si="7"/>
        <v>#N/A</v>
      </c>
      <c r="AJ119" s="92">
        <v>11110</v>
      </c>
    </row>
    <row r="120" spans="1:36" hidden="1" x14ac:dyDescent="0.25">
      <c r="A120" s="255" t="s">
        <v>95</v>
      </c>
      <c r="B120" s="262">
        <v>1069</v>
      </c>
      <c r="C120" s="35" t="s">
        <v>119</v>
      </c>
      <c r="D120" s="92" t="e">
        <v>#N/A</v>
      </c>
      <c r="E120" s="92" t="e">
        <v>#N/A</v>
      </c>
      <c r="F120" s="92" t="e">
        <v>#N/A</v>
      </c>
      <c r="G120" s="92" t="e">
        <v>#N/A</v>
      </c>
      <c r="H120" s="92" t="e">
        <v>#N/A</v>
      </c>
      <c r="I120" s="92" t="e">
        <v>#N/A</v>
      </c>
      <c r="J120" s="92" t="e">
        <v>#N/A</v>
      </c>
      <c r="K120" s="92" t="e">
        <v>#N/A</v>
      </c>
      <c r="L120" s="1198" t="e">
        <f t="shared" si="6"/>
        <v>#N/A</v>
      </c>
      <c r="M120" s="92" t="e">
        <v>#N/A</v>
      </c>
      <c r="N120" s="1198" t="e">
        <f t="shared" si="6"/>
        <v>#N/A</v>
      </c>
      <c r="O120" s="92" t="e">
        <v>#N/A</v>
      </c>
      <c r="P120" s="1198" t="e">
        <f t="shared" si="6"/>
        <v>#N/A</v>
      </c>
      <c r="Q120" s="161" t="e">
        <v>#N/A</v>
      </c>
      <c r="R120" s="1198" t="e">
        <f t="shared" si="9"/>
        <v>#N/A</v>
      </c>
      <c r="S120" s="92" t="e">
        <v>#N/A</v>
      </c>
      <c r="T120" s="1198" t="e">
        <f t="shared" si="9"/>
        <v>#N/A</v>
      </c>
      <c r="U120" s="1294" t="e">
        <v>#N/A</v>
      </c>
      <c r="V120" s="1198" t="e">
        <f t="shared" si="9"/>
        <v>#N/A</v>
      </c>
      <c r="W120" s="1288" t="e">
        <v>#N/A</v>
      </c>
      <c r="X120" s="1198" t="e">
        <f t="shared" si="9"/>
        <v>#N/A</v>
      </c>
      <c r="Y120" s="1288" t="e">
        <v>#N/A</v>
      </c>
      <c r="Z120" s="1198" t="e">
        <f t="shared" si="9"/>
        <v>#N/A</v>
      </c>
      <c r="AA120" s="1288" t="e">
        <v>#N/A</v>
      </c>
      <c r="AB120" s="1198" t="e">
        <f t="shared" si="9"/>
        <v>#N/A</v>
      </c>
      <c r="AC120" s="1288" t="e">
        <v>#N/A</v>
      </c>
      <c r="AD120" s="1198" t="e">
        <f t="shared" si="9"/>
        <v>#N/A</v>
      </c>
      <c r="AE120" s="1288" t="e">
        <v>#N/A</v>
      </c>
      <c r="AF120" s="1198" t="e">
        <f t="shared" si="9"/>
        <v>#N/A</v>
      </c>
      <c r="AG120" s="1288" t="e">
        <v>#N/A</v>
      </c>
      <c r="AH120" s="1289"/>
      <c r="AI120" s="93" t="e">
        <f t="shared" si="7"/>
        <v>#N/A</v>
      </c>
      <c r="AJ120" s="92">
        <v>11110</v>
      </c>
    </row>
    <row r="121" spans="1:36" hidden="1" x14ac:dyDescent="0.25">
      <c r="A121" s="255" t="s">
        <v>95</v>
      </c>
      <c r="B121" s="262">
        <v>1070</v>
      </c>
      <c r="C121" s="35" t="s">
        <v>111</v>
      </c>
      <c r="D121" s="92" t="e">
        <v>#N/A</v>
      </c>
      <c r="E121" s="92" t="e">
        <v>#N/A</v>
      </c>
      <c r="F121" s="92" t="e">
        <v>#N/A</v>
      </c>
      <c r="G121" s="92" t="e">
        <v>#N/A</v>
      </c>
      <c r="H121" s="92" t="e">
        <v>#N/A</v>
      </c>
      <c r="I121" s="92" t="e">
        <v>#N/A</v>
      </c>
      <c r="J121" s="92" t="e">
        <v>#N/A</v>
      </c>
      <c r="K121" s="92" t="e">
        <v>#N/A</v>
      </c>
      <c r="L121" s="1198" t="e">
        <f t="shared" si="6"/>
        <v>#N/A</v>
      </c>
      <c r="M121" s="92" t="e">
        <v>#N/A</v>
      </c>
      <c r="N121" s="1198" t="e">
        <f t="shared" si="6"/>
        <v>#N/A</v>
      </c>
      <c r="O121" s="92" t="e">
        <v>#N/A</v>
      </c>
      <c r="P121" s="1198" t="e">
        <f t="shared" si="6"/>
        <v>#N/A</v>
      </c>
      <c r="Q121" s="161" t="e">
        <v>#N/A</v>
      </c>
      <c r="R121" s="1198" t="e">
        <f t="shared" si="9"/>
        <v>#N/A</v>
      </c>
      <c r="S121" s="92" t="e">
        <v>#N/A</v>
      </c>
      <c r="T121" s="1198" t="e">
        <f t="shared" si="9"/>
        <v>#N/A</v>
      </c>
      <c r="U121" s="1294" t="e">
        <v>#N/A</v>
      </c>
      <c r="V121" s="1198" t="e">
        <f t="shared" si="9"/>
        <v>#N/A</v>
      </c>
      <c r="W121" s="1288" t="e">
        <v>#N/A</v>
      </c>
      <c r="X121" s="1198" t="e">
        <f t="shared" si="9"/>
        <v>#N/A</v>
      </c>
      <c r="Y121" s="1288" t="e">
        <v>#N/A</v>
      </c>
      <c r="Z121" s="1198" t="e">
        <f t="shared" si="9"/>
        <v>#N/A</v>
      </c>
      <c r="AA121" s="1288" t="e">
        <v>#N/A</v>
      </c>
      <c r="AB121" s="1198" t="e">
        <f t="shared" si="9"/>
        <v>#N/A</v>
      </c>
      <c r="AC121" s="1288" t="e">
        <v>#N/A</v>
      </c>
      <c r="AD121" s="1198" t="e">
        <f t="shared" si="9"/>
        <v>#N/A</v>
      </c>
      <c r="AE121" s="1288" t="e">
        <v>#N/A</v>
      </c>
      <c r="AF121" s="1198" t="e">
        <f t="shared" si="9"/>
        <v>#N/A</v>
      </c>
      <c r="AG121" s="1288" t="e">
        <v>#N/A</v>
      </c>
      <c r="AH121" s="1289"/>
      <c r="AI121" s="93" t="e">
        <f t="shared" si="7"/>
        <v>#N/A</v>
      </c>
      <c r="AJ121" s="92">
        <v>11228</v>
      </c>
    </row>
    <row r="122" spans="1:36" hidden="1" x14ac:dyDescent="0.25">
      <c r="A122" s="255" t="s">
        <v>95</v>
      </c>
      <c r="B122" s="262">
        <v>1071</v>
      </c>
      <c r="C122" s="35" t="s">
        <v>113</v>
      </c>
      <c r="D122" s="92" t="e">
        <v>#N/A</v>
      </c>
      <c r="E122" s="92" t="e">
        <v>#N/A</v>
      </c>
      <c r="F122" s="92" t="e">
        <v>#N/A</v>
      </c>
      <c r="G122" s="92" t="e">
        <v>#N/A</v>
      </c>
      <c r="H122" s="92" t="e">
        <v>#N/A</v>
      </c>
      <c r="I122" s="92" t="e">
        <v>#N/A</v>
      </c>
      <c r="J122" s="92" t="e">
        <v>#N/A</v>
      </c>
      <c r="K122" s="92" t="e">
        <v>#N/A</v>
      </c>
      <c r="L122" s="1198" t="e">
        <f t="shared" si="6"/>
        <v>#N/A</v>
      </c>
      <c r="M122" s="92" t="e">
        <v>#N/A</v>
      </c>
      <c r="N122" s="1198" t="e">
        <f t="shared" si="6"/>
        <v>#N/A</v>
      </c>
      <c r="O122" s="92" t="e">
        <v>#N/A</v>
      </c>
      <c r="P122" s="1198" t="e">
        <f t="shared" si="6"/>
        <v>#N/A</v>
      </c>
      <c r="Q122" s="161" t="e">
        <v>#N/A</v>
      </c>
      <c r="R122" s="1198" t="e">
        <f t="shared" si="9"/>
        <v>#N/A</v>
      </c>
      <c r="S122" s="92" t="e">
        <v>#N/A</v>
      </c>
      <c r="T122" s="1198" t="e">
        <f t="shared" si="9"/>
        <v>#N/A</v>
      </c>
      <c r="U122" s="1294" t="e">
        <v>#N/A</v>
      </c>
      <c r="V122" s="1198" t="e">
        <f t="shared" si="9"/>
        <v>#N/A</v>
      </c>
      <c r="W122" s="1288" t="e">
        <v>#N/A</v>
      </c>
      <c r="X122" s="1198" t="e">
        <f t="shared" si="9"/>
        <v>#N/A</v>
      </c>
      <c r="Y122" s="1288" t="e">
        <v>#N/A</v>
      </c>
      <c r="Z122" s="1198" t="e">
        <f t="shared" si="9"/>
        <v>#N/A</v>
      </c>
      <c r="AA122" s="1288" t="e">
        <v>#N/A</v>
      </c>
      <c r="AB122" s="1198" t="e">
        <f t="shared" si="9"/>
        <v>#N/A</v>
      </c>
      <c r="AC122" s="1288" t="e">
        <v>#N/A</v>
      </c>
      <c r="AD122" s="1198" t="e">
        <f t="shared" si="9"/>
        <v>#N/A</v>
      </c>
      <c r="AE122" s="1288" t="e">
        <v>#N/A</v>
      </c>
      <c r="AF122" s="1198" t="e">
        <f t="shared" si="9"/>
        <v>#N/A</v>
      </c>
      <c r="AG122" s="1288" t="e">
        <v>#N/A</v>
      </c>
      <c r="AH122" s="1289"/>
      <c r="AI122" s="93" t="e">
        <f t="shared" si="7"/>
        <v>#N/A</v>
      </c>
      <c r="AJ122" s="92">
        <v>12117.904647314115</v>
      </c>
    </row>
    <row r="123" spans="1:36" hidden="1" x14ac:dyDescent="0.25">
      <c r="A123" s="255" t="s">
        <v>95</v>
      </c>
      <c r="B123" s="262">
        <v>1072</v>
      </c>
      <c r="C123" s="35" t="s">
        <v>117</v>
      </c>
      <c r="D123" s="92" t="e">
        <v>#N/A</v>
      </c>
      <c r="E123" s="92" t="e">
        <v>#N/A</v>
      </c>
      <c r="F123" s="92" t="e">
        <v>#N/A</v>
      </c>
      <c r="G123" s="92" t="e">
        <v>#N/A</v>
      </c>
      <c r="H123" s="92" t="e">
        <v>#N/A</v>
      </c>
      <c r="I123" s="92" t="e">
        <v>#N/A</v>
      </c>
      <c r="J123" s="92" t="e">
        <v>#N/A</v>
      </c>
      <c r="K123" s="92" t="e">
        <v>#N/A</v>
      </c>
      <c r="L123" s="1198" t="e">
        <f t="shared" si="6"/>
        <v>#N/A</v>
      </c>
      <c r="M123" s="92" t="e">
        <v>#N/A</v>
      </c>
      <c r="N123" s="1198" t="e">
        <f t="shared" si="6"/>
        <v>#N/A</v>
      </c>
      <c r="O123" s="92" t="e">
        <v>#N/A</v>
      </c>
      <c r="P123" s="1198" t="e">
        <f t="shared" si="6"/>
        <v>#N/A</v>
      </c>
      <c r="Q123" s="161" t="e">
        <v>#N/A</v>
      </c>
      <c r="R123" s="1198" t="e">
        <f t="shared" si="9"/>
        <v>#N/A</v>
      </c>
      <c r="S123" s="92" t="e">
        <v>#N/A</v>
      </c>
      <c r="T123" s="1198" t="e">
        <f t="shared" si="9"/>
        <v>#N/A</v>
      </c>
      <c r="U123" s="1294" t="e">
        <v>#N/A</v>
      </c>
      <c r="V123" s="1198" t="e">
        <f t="shared" si="9"/>
        <v>#N/A</v>
      </c>
      <c r="W123" s="1288" t="e">
        <v>#N/A</v>
      </c>
      <c r="X123" s="1198" t="e">
        <f t="shared" si="9"/>
        <v>#N/A</v>
      </c>
      <c r="Y123" s="1288" t="e">
        <v>#N/A</v>
      </c>
      <c r="Z123" s="1198" t="e">
        <f t="shared" si="9"/>
        <v>#N/A</v>
      </c>
      <c r="AA123" s="1288" t="e">
        <v>#N/A</v>
      </c>
      <c r="AB123" s="1198" t="e">
        <f t="shared" si="9"/>
        <v>#N/A</v>
      </c>
      <c r="AC123" s="1288" t="e">
        <v>#N/A</v>
      </c>
      <c r="AD123" s="1198" t="e">
        <f t="shared" si="9"/>
        <v>#N/A</v>
      </c>
      <c r="AE123" s="1288" t="e">
        <v>#N/A</v>
      </c>
      <c r="AF123" s="1198" t="e">
        <f t="shared" si="9"/>
        <v>#N/A</v>
      </c>
      <c r="AG123" s="1288" t="e">
        <v>#N/A</v>
      </c>
      <c r="AH123" s="1289"/>
      <c r="AI123" s="93" t="e">
        <f t="shared" si="7"/>
        <v>#N/A</v>
      </c>
      <c r="AJ123" s="92">
        <v>12292</v>
      </c>
    </row>
    <row r="124" spans="1:36" hidden="1" x14ac:dyDescent="0.25">
      <c r="A124" s="255" t="s">
        <v>95</v>
      </c>
      <c r="B124" s="262">
        <v>1073</v>
      </c>
      <c r="C124" s="35" t="s">
        <v>120</v>
      </c>
      <c r="D124" s="92" t="e">
        <v>#N/A</v>
      </c>
      <c r="E124" s="92" t="e">
        <v>#N/A</v>
      </c>
      <c r="F124" s="92" t="e">
        <v>#N/A</v>
      </c>
      <c r="G124" s="92" t="e">
        <v>#N/A</v>
      </c>
      <c r="H124" s="92" t="e">
        <v>#N/A</v>
      </c>
      <c r="I124" s="92" t="e">
        <v>#N/A</v>
      </c>
      <c r="J124" s="92" t="e">
        <v>#N/A</v>
      </c>
      <c r="K124" s="92" t="e">
        <v>#N/A</v>
      </c>
      <c r="L124" s="1198" t="e">
        <f t="shared" si="6"/>
        <v>#N/A</v>
      </c>
      <c r="M124" s="92" t="e">
        <v>#N/A</v>
      </c>
      <c r="N124" s="1198" t="e">
        <f t="shared" si="6"/>
        <v>#N/A</v>
      </c>
      <c r="O124" s="92" t="e">
        <v>#N/A</v>
      </c>
      <c r="P124" s="1198" t="e">
        <f t="shared" si="6"/>
        <v>#N/A</v>
      </c>
      <c r="Q124" s="161" t="e">
        <v>#N/A</v>
      </c>
      <c r="R124" s="1198" t="e">
        <f t="shared" si="9"/>
        <v>#N/A</v>
      </c>
      <c r="S124" s="92" t="e">
        <v>#N/A</v>
      </c>
      <c r="T124" s="1198" t="e">
        <f t="shared" si="9"/>
        <v>#N/A</v>
      </c>
      <c r="U124" s="1294" t="e">
        <v>#N/A</v>
      </c>
      <c r="V124" s="1198" t="e">
        <f t="shared" si="9"/>
        <v>#N/A</v>
      </c>
      <c r="W124" s="1288" t="e">
        <v>#N/A</v>
      </c>
      <c r="X124" s="1198" t="e">
        <f t="shared" si="9"/>
        <v>#N/A</v>
      </c>
      <c r="Y124" s="1288" t="e">
        <v>#N/A</v>
      </c>
      <c r="Z124" s="1198" t="e">
        <f t="shared" si="9"/>
        <v>#N/A</v>
      </c>
      <c r="AA124" s="1288" t="e">
        <v>#N/A</v>
      </c>
      <c r="AB124" s="1198" t="e">
        <f t="shared" si="9"/>
        <v>#N/A</v>
      </c>
      <c r="AC124" s="1288" t="e">
        <v>#N/A</v>
      </c>
      <c r="AD124" s="1198" t="e">
        <f t="shared" si="9"/>
        <v>#N/A</v>
      </c>
      <c r="AE124" s="1288" t="e">
        <v>#N/A</v>
      </c>
      <c r="AF124" s="1198" t="e">
        <f t="shared" si="9"/>
        <v>#N/A</v>
      </c>
      <c r="AG124" s="1288" t="e">
        <v>#N/A</v>
      </c>
      <c r="AH124" s="1289"/>
      <c r="AI124" s="93" t="e">
        <f t="shared" si="7"/>
        <v>#N/A</v>
      </c>
      <c r="AJ124" s="92">
        <v>12292</v>
      </c>
    </row>
    <row r="125" spans="1:36" hidden="1" x14ac:dyDescent="0.25">
      <c r="A125" s="255" t="s">
        <v>95</v>
      </c>
      <c r="B125" s="262">
        <v>1074</v>
      </c>
      <c r="C125" s="35" t="s">
        <v>112</v>
      </c>
      <c r="D125" s="92" t="e">
        <v>#N/A</v>
      </c>
      <c r="E125" s="92" t="e">
        <v>#N/A</v>
      </c>
      <c r="F125" s="92" t="e">
        <v>#N/A</v>
      </c>
      <c r="G125" s="92" t="e">
        <v>#N/A</v>
      </c>
      <c r="H125" s="92" t="e">
        <v>#N/A</v>
      </c>
      <c r="I125" s="92" t="e">
        <v>#N/A</v>
      </c>
      <c r="J125" s="92" t="e">
        <v>#N/A</v>
      </c>
      <c r="K125" s="92" t="e">
        <v>#N/A</v>
      </c>
      <c r="L125" s="1198" t="e">
        <f t="shared" si="6"/>
        <v>#N/A</v>
      </c>
      <c r="M125" s="92" t="e">
        <v>#N/A</v>
      </c>
      <c r="N125" s="1198" t="e">
        <f t="shared" si="6"/>
        <v>#N/A</v>
      </c>
      <c r="O125" s="92" t="e">
        <v>#N/A</v>
      </c>
      <c r="P125" s="1198" t="e">
        <f t="shared" si="6"/>
        <v>#N/A</v>
      </c>
      <c r="Q125" s="161" t="e">
        <v>#N/A</v>
      </c>
      <c r="R125" s="1198" t="e">
        <f t="shared" si="9"/>
        <v>#N/A</v>
      </c>
      <c r="S125" s="92" t="e">
        <v>#N/A</v>
      </c>
      <c r="T125" s="1198" t="e">
        <f t="shared" si="9"/>
        <v>#N/A</v>
      </c>
      <c r="U125" s="1294" t="e">
        <v>#N/A</v>
      </c>
      <c r="V125" s="1198" t="e">
        <f t="shared" si="9"/>
        <v>#N/A</v>
      </c>
      <c r="W125" s="1288" t="e">
        <v>#N/A</v>
      </c>
      <c r="X125" s="1198" t="e">
        <f t="shared" si="9"/>
        <v>#N/A</v>
      </c>
      <c r="Y125" s="1288" t="e">
        <v>#N/A</v>
      </c>
      <c r="Z125" s="1198" t="e">
        <f t="shared" si="9"/>
        <v>#N/A</v>
      </c>
      <c r="AA125" s="1288" t="e">
        <v>#N/A</v>
      </c>
      <c r="AB125" s="1198" t="e">
        <f t="shared" si="9"/>
        <v>#N/A</v>
      </c>
      <c r="AC125" s="1288" t="e">
        <v>#N/A</v>
      </c>
      <c r="AD125" s="1198" t="e">
        <f t="shared" si="9"/>
        <v>#N/A</v>
      </c>
      <c r="AE125" s="1288" t="e">
        <v>#N/A</v>
      </c>
      <c r="AF125" s="1198" t="e">
        <f t="shared" si="9"/>
        <v>#N/A</v>
      </c>
      <c r="AG125" s="1288" t="e">
        <v>#N/A</v>
      </c>
      <c r="AH125" s="1289"/>
      <c r="AI125" s="93" t="e">
        <f t="shared" si="7"/>
        <v>#N/A</v>
      </c>
      <c r="AJ125" s="92">
        <v>12883</v>
      </c>
    </row>
    <row r="126" spans="1:36" hidden="1" x14ac:dyDescent="0.25">
      <c r="A126" s="255" t="s">
        <v>95</v>
      </c>
      <c r="B126" s="262">
        <v>925</v>
      </c>
      <c r="C126" s="189" t="s">
        <v>139</v>
      </c>
      <c r="D126" s="92" t="e">
        <v>#N/A</v>
      </c>
      <c r="E126" s="92" t="e">
        <v>#N/A</v>
      </c>
      <c r="F126" s="92" t="e">
        <v>#N/A</v>
      </c>
      <c r="G126" s="92" t="e">
        <v>#N/A</v>
      </c>
      <c r="H126" s="92" t="e">
        <v>#N/A</v>
      </c>
      <c r="I126" s="92" t="e">
        <v>#N/A</v>
      </c>
      <c r="J126" s="92" t="e">
        <v>#N/A</v>
      </c>
      <c r="K126" s="92" t="e">
        <v>#N/A</v>
      </c>
      <c r="L126" s="1198" t="e">
        <f t="shared" si="6"/>
        <v>#N/A</v>
      </c>
      <c r="M126" s="92" t="e">
        <v>#N/A</v>
      </c>
      <c r="N126" s="1198" t="e">
        <f t="shared" si="6"/>
        <v>#N/A</v>
      </c>
      <c r="O126" s="92" t="e">
        <v>#N/A</v>
      </c>
      <c r="P126" s="1198" t="e">
        <f t="shared" si="6"/>
        <v>#N/A</v>
      </c>
      <c r="Q126" s="161" t="e">
        <v>#N/A</v>
      </c>
      <c r="R126" s="1198" t="e">
        <f t="shared" si="9"/>
        <v>#N/A</v>
      </c>
      <c r="S126" s="92" t="e">
        <v>#N/A</v>
      </c>
      <c r="T126" s="1198" t="e">
        <f t="shared" si="9"/>
        <v>#N/A</v>
      </c>
      <c r="U126" s="1294" t="e">
        <v>#N/A</v>
      </c>
      <c r="V126" s="1198" t="e">
        <f t="shared" si="9"/>
        <v>#N/A</v>
      </c>
      <c r="W126" s="1288" t="e">
        <v>#N/A</v>
      </c>
      <c r="X126" s="1198" t="e">
        <f t="shared" si="9"/>
        <v>#N/A</v>
      </c>
      <c r="Y126" s="1288" t="e">
        <v>#N/A</v>
      </c>
      <c r="Z126" s="1198" t="e">
        <f t="shared" si="9"/>
        <v>#N/A</v>
      </c>
      <c r="AA126" s="1288" t="e">
        <v>#N/A</v>
      </c>
      <c r="AB126" s="1198" t="e">
        <f t="shared" si="9"/>
        <v>#N/A</v>
      </c>
      <c r="AC126" s="1288" t="e">
        <v>#N/A</v>
      </c>
      <c r="AD126" s="1198" t="e">
        <f t="shared" si="9"/>
        <v>#N/A</v>
      </c>
      <c r="AE126" s="1288" t="e">
        <v>#N/A</v>
      </c>
      <c r="AF126" s="1198" t="e">
        <f t="shared" si="9"/>
        <v>#N/A</v>
      </c>
      <c r="AG126" s="1288" t="e">
        <v>#N/A</v>
      </c>
      <c r="AH126" s="1289"/>
      <c r="AI126" s="93" t="e">
        <f t="shared" si="7"/>
        <v>#N/A</v>
      </c>
      <c r="AJ126" s="92">
        <v>6453</v>
      </c>
    </row>
    <row r="127" spans="1:36" hidden="1" x14ac:dyDescent="0.25">
      <c r="A127" s="255" t="s">
        <v>95</v>
      </c>
      <c r="B127" s="262">
        <v>926</v>
      </c>
      <c r="C127" s="189" t="s">
        <v>138</v>
      </c>
      <c r="D127" s="92" t="e">
        <v>#N/A</v>
      </c>
      <c r="E127" s="92" t="e">
        <v>#N/A</v>
      </c>
      <c r="F127" s="92" t="e">
        <v>#N/A</v>
      </c>
      <c r="G127" s="92" t="e">
        <v>#N/A</v>
      </c>
      <c r="H127" s="92" t="e">
        <v>#N/A</v>
      </c>
      <c r="I127" s="92" t="e">
        <v>#N/A</v>
      </c>
      <c r="J127" s="92" t="e">
        <v>#N/A</v>
      </c>
      <c r="K127" s="92" t="e">
        <v>#N/A</v>
      </c>
      <c r="L127" s="1198" t="e">
        <f t="shared" si="6"/>
        <v>#N/A</v>
      </c>
      <c r="M127" s="92" t="e">
        <v>#N/A</v>
      </c>
      <c r="N127" s="1198" t="e">
        <f t="shared" si="6"/>
        <v>#N/A</v>
      </c>
      <c r="O127" s="92" t="e">
        <v>#N/A</v>
      </c>
      <c r="P127" s="1198" t="e">
        <f t="shared" si="6"/>
        <v>#N/A</v>
      </c>
      <c r="Q127" s="161" t="e">
        <v>#N/A</v>
      </c>
      <c r="R127" s="1198" t="e">
        <f t="shared" si="9"/>
        <v>#N/A</v>
      </c>
      <c r="S127" s="92" t="e">
        <v>#N/A</v>
      </c>
      <c r="T127" s="1198" t="e">
        <f t="shared" si="9"/>
        <v>#N/A</v>
      </c>
      <c r="U127" s="1294" t="e">
        <v>#N/A</v>
      </c>
      <c r="V127" s="1198" t="e">
        <f t="shared" si="9"/>
        <v>#N/A</v>
      </c>
      <c r="W127" s="1288" t="e">
        <v>#N/A</v>
      </c>
      <c r="X127" s="1198" t="e">
        <f t="shared" si="9"/>
        <v>#N/A</v>
      </c>
      <c r="Y127" s="1288" t="e">
        <v>#N/A</v>
      </c>
      <c r="Z127" s="1198" t="e">
        <f t="shared" si="9"/>
        <v>#N/A</v>
      </c>
      <c r="AA127" s="1288" t="e">
        <v>#N/A</v>
      </c>
      <c r="AB127" s="1198" t="e">
        <f t="shared" si="9"/>
        <v>#N/A</v>
      </c>
      <c r="AC127" s="1288" t="e">
        <v>#N/A</v>
      </c>
      <c r="AD127" s="1198" t="e">
        <f t="shared" si="9"/>
        <v>#N/A</v>
      </c>
      <c r="AE127" s="1288" t="e">
        <v>#N/A</v>
      </c>
      <c r="AF127" s="1198" t="e">
        <f t="shared" si="9"/>
        <v>#N/A</v>
      </c>
      <c r="AG127" s="1288" t="e">
        <v>#N/A</v>
      </c>
      <c r="AH127" s="1289"/>
      <c r="AI127" s="93" t="e">
        <f t="shared" si="7"/>
        <v>#N/A</v>
      </c>
      <c r="AJ127" s="92">
        <v>5697</v>
      </c>
    </row>
    <row r="128" spans="1:36" hidden="1" x14ac:dyDescent="0.25">
      <c r="A128" s="255" t="s">
        <v>95</v>
      </c>
      <c r="B128" s="262">
        <v>927</v>
      </c>
      <c r="C128" s="189" t="s">
        <v>137</v>
      </c>
      <c r="D128" s="92" t="e">
        <v>#N/A</v>
      </c>
      <c r="E128" s="92" t="e">
        <v>#N/A</v>
      </c>
      <c r="F128" s="92" t="e">
        <v>#N/A</v>
      </c>
      <c r="G128" s="92" t="e">
        <v>#N/A</v>
      </c>
      <c r="H128" s="92" t="e">
        <v>#N/A</v>
      </c>
      <c r="I128" s="92" t="e">
        <v>#N/A</v>
      </c>
      <c r="J128" s="92" t="e">
        <v>#N/A</v>
      </c>
      <c r="K128" s="92" t="e">
        <v>#N/A</v>
      </c>
      <c r="L128" s="1198" t="e">
        <f t="shared" si="6"/>
        <v>#N/A</v>
      </c>
      <c r="M128" s="92" t="e">
        <v>#N/A</v>
      </c>
      <c r="N128" s="1198" t="e">
        <f t="shared" si="6"/>
        <v>#N/A</v>
      </c>
      <c r="O128" s="92" t="e">
        <v>#N/A</v>
      </c>
      <c r="P128" s="1198" t="e">
        <f t="shared" si="6"/>
        <v>#N/A</v>
      </c>
      <c r="Q128" s="161" t="e">
        <v>#N/A</v>
      </c>
      <c r="R128" s="1198" t="e">
        <f t="shared" si="9"/>
        <v>#N/A</v>
      </c>
      <c r="S128" s="92" t="e">
        <v>#N/A</v>
      </c>
      <c r="T128" s="1198" t="e">
        <f t="shared" si="9"/>
        <v>#N/A</v>
      </c>
      <c r="U128" s="1294" t="e">
        <v>#N/A</v>
      </c>
      <c r="V128" s="1198" t="e">
        <f t="shared" si="9"/>
        <v>#N/A</v>
      </c>
      <c r="W128" s="1288" t="e">
        <v>#N/A</v>
      </c>
      <c r="X128" s="1198" t="e">
        <f t="shared" si="9"/>
        <v>#N/A</v>
      </c>
      <c r="Y128" s="1288" t="e">
        <v>#N/A</v>
      </c>
      <c r="Z128" s="1198" t="e">
        <f t="shared" si="9"/>
        <v>#N/A</v>
      </c>
      <c r="AA128" s="1288" t="e">
        <v>#N/A</v>
      </c>
      <c r="AB128" s="1198" t="e">
        <f t="shared" si="9"/>
        <v>#N/A</v>
      </c>
      <c r="AC128" s="1288" t="e">
        <v>#N/A</v>
      </c>
      <c r="AD128" s="1198" t="e">
        <f t="shared" si="9"/>
        <v>#N/A</v>
      </c>
      <c r="AE128" s="1288" t="e">
        <v>#N/A</v>
      </c>
      <c r="AF128" s="1198" t="e">
        <f t="shared" si="9"/>
        <v>#N/A</v>
      </c>
      <c r="AG128" s="1288" t="e">
        <v>#N/A</v>
      </c>
      <c r="AH128" s="1289"/>
      <c r="AI128" s="93" t="e">
        <f t="shared" si="7"/>
        <v>#N/A</v>
      </c>
      <c r="AJ128" s="92">
        <v>7238</v>
      </c>
    </row>
    <row r="129" spans="1:36" hidden="1" x14ac:dyDescent="0.25">
      <c r="A129" s="255" t="s">
        <v>95</v>
      </c>
      <c r="B129" s="262">
        <v>928</v>
      </c>
      <c r="C129" s="189" t="s">
        <v>136</v>
      </c>
      <c r="D129" s="92" t="e">
        <v>#N/A</v>
      </c>
      <c r="E129" s="92" t="e">
        <v>#N/A</v>
      </c>
      <c r="F129" s="92" t="e">
        <v>#N/A</v>
      </c>
      <c r="G129" s="92" t="e">
        <v>#N/A</v>
      </c>
      <c r="H129" s="92" t="e">
        <v>#N/A</v>
      </c>
      <c r="I129" s="92" t="e">
        <v>#N/A</v>
      </c>
      <c r="J129" s="92" t="e">
        <v>#N/A</v>
      </c>
      <c r="K129" s="92" t="e">
        <v>#N/A</v>
      </c>
      <c r="L129" s="1198" t="e">
        <f t="shared" si="6"/>
        <v>#N/A</v>
      </c>
      <c r="M129" s="92" t="e">
        <v>#N/A</v>
      </c>
      <c r="N129" s="1198" t="e">
        <f t="shared" si="6"/>
        <v>#N/A</v>
      </c>
      <c r="O129" s="92" t="e">
        <v>#N/A</v>
      </c>
      <c r="P129" s="1198" t="e">
        <f t="shared" si="6"/>
        <v>#N/A</v>
      </c>
      <c r="Q129" s="161" t="e">
        <v>#N/A</v>
      </c>
      <c r="R129" s="1198" t="e">
        <f t="shared" si="9"/>
        <v>#N/A</v>
      </c>
      <c r="S129" s="92" t="e">
        <v>#N/A</v>
      </c>
      <c r="T129" s="1198" t="e">
        <f t="shared" si="9"/>
        <v>#N/A</v>
      </c>
      <c r="U129" s="1294" t="e">
        <v>#N/A</v>
      </c>
      <c r="V129" s="1198" t="e">
        <f t="shared" si="9"/>
        <v>#N/A</v>
      </c>
      <c r="W129" s="1288" t="e">
        <v>#N/A</v>
      </c>
      <c r="X129" s="1198" t="e">
        <f t="shared" si="9"/>
        <v>#N/A</v>
      </c>
      <c r="Y129" s="1288" t="e">
        <v>#N/A</v>
      </c>
      <c r="Z129" s="1198" t="e">
        <f t="shared" si="9"/>
        <v>#N/A</v>
      </c>
      <c r="AA129" s="1288" t="e">
        <v>#N/A</v>
      </c>
      <c r="AB129" s="1198" t="e">
        <f t="shared" si="9"/>
        <v>#N/A</v>
      </c>
      <c r="AC129" s="1288" t="e">
        <v>#N/A</v>
      </c>
      <c r="AD129" s="1198" t="e">
        <f t="shared" si="9"/>
        <v>#N/A</v>
      </c>
      <c r="AE129" s="1288" t="e">
        <v>#N/A</v>
      </c>
      <c r="AF129" s="1198" t="e">
        <f t="shared" si="9"/>
        <v>#N/A</v>
      </c>
      <c r="AG129" s="1288" t="e">
        <v>#N/A</v>
      </c>
      <c r="AH129" s="1289"/>
      <c r="AI129" s="93" t="e">
        <f t="shared" si="7"/>
        <v>#N/A</v>
      </c>
      <c r="AJ129" s="92">
        <v>7714</v>
      </c>
    </row>
    <row r="130" spans="1:36" hidden="1" x14ac:dyDescent="0.25">
      <c r="A130" s="255" t="s">
        <v>95</v>
      </c>
      <c r="B130" s="262">
        <v>929</v>
      </c>
      <c r="C130" s="189" t="s">
        <v>135</v>
      </c>
      <c r="D130" s="92" t="e">
        <v>#N/A</v>
      </c>
      <c r="E130" s="92" t="e">
        <v>#N/A</v>
      </c>
      <c r="F130" s="92" t="e">
        <v>#N/A</v>
      </c>
      <c r="G130" s="92" t="e">
        <v>#N/A</v>
      </c>
      <c r="H130" s="92" t="e">
        <v>#N/A</v>
      </c>
      <c r="I130" s="92" t="e">
        <v>#N/A</v>
      </c>
      <c r="J130" s="92" t="e">
        <v>#N/A</v>
      </c>
      <c r="K130" s="92" t="e">
        <v>#N/A</v>
      </c>
      <c r="L130" s="1198" t="e">
        <f t="shared" si="6"/>
        <v>#N/A</v>
      </c>
      <c r="M130" s="92" t="e">
        <v>#N/A</v>
      </c>
      <c r="N130" s="1198" t="e">
        <f t="shared" si="6"/>
        <v>#N/A</v>
      </c>
      <c r="O130" s="92" t="e">
        <v>#N/A</v>
      </c>
      <c r="P130" s="1198" t="e">
        <f t="shared" si="6"/>
        <v>#N/A</v>
      </c>
      <c r="Q130" s="161" t="e">
        <v>#N/A</v>
      </c>
      <c r="R130" s="1198" t="e">
        <f t="shared" si="9"/>
        <v>#N/A</v>
      </c>
      <c r="S130" s="92" t="e">
        <v>#N/A</v>
      </c>
      <c r="T130" s="1198" t="e">
        <f t="shared" si="9"/>
        <v>#N/A</v>
      </c>
      <c r="U130" s="1294" t="e">
        <v>#N/A</v>
      </c>
      <c r="V130" s="1198" t="e">
        <f t="shared" si="9"/>
        <v>#N/A</v>
      </c>
      <c r="W130" s="1288" t="e">
        <v>#N/A</v>
      </c>
      <c r="X130" s="1198" t="e">
        <f t="shared" si="9"/>
        <v>#N/A</v>
      </c>
      <c r="Y130" s="1288" t="e">
        <v>#N/A</v>
      </c>
      <c r="Z130" s="1198" t="e">
        <f t="shared" si="9"/>
        <v>#N/A</v>
      </c>
      <c r="AA130" s="1288" t="e">
        <v>#N/A</v>
      </c>
      <c r="AB130" s="1198" t="e">
        <f t="shared" si="9"/>
        <v>#N/A</v>
      </c>
      <c r="AC130" s="1288" t="e">
        <v>#N/A</v>
      </c>
      <c r="AD130" s="1198" t="e">
        <f t="shared" si="9"/>
        <v>#N/A</v>
      </c>
      <c r="AE130" s="1288" t="e">
        <v>#N/A</v>
      </c>
      <c r="AF130" s="1198" t="e">
        <f t="shared" si="9"/>
        <v>#N/A</v>
      </c>
      <c r="AG130" s="1288" t="e">
        <v>#N/A</v>
      </c>
      <c r="AH130" s="1289"/>
      <c r="AI130" s="93" t="e">
        <f t="shared" si="7"/>
        <v>#N/A</v>
      </c>
      <c r="AJ130" s="92">
        <v>4847</v>
      </c>
    </row>
  </sheetData>
  <conditionalFormatting sqref="AI1:AI1048576">
    <cfRule type="cellIs" dxfId="578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119"/>
  <sheetViews>
    <sheetView zoomScale="80" zoomScaleNormal="80" workbookViewId="0">
      <selection activeCell="V11" sqref="V11"/>
    </sheetView>
  </sheetViews>
  <sheetFormatPr baseColWidth="10" defaultRowHeight="15" x14ac:dyDescent="0.25"/>
  <cols>
    <col min="1" max="1" width="19.5703125" bestFit="1" customWidth="1"/>
    <col min="2" max="2" width="31.28515625" bestFit="1" customWidth="1"/>
    <col min="3" max="3" width="26.28515625" bestFit="1" customWidth="1"/>
    <col min="4" max="4" width="9.85546875" bestFit="1" customWidth="1"/>
    <col min="5" max="5" width="8.42578125" bestFit="1" customWidth="1"/>
    <col min="6" max="6" width="9.85546875" bestFit="1" customWidth="1"/>
    <col min="7" max="7" width="8.42578125" bestFit="1" customWidth="1"/>
    <col min="8" max="8" width="9.85546875" bestFit="1" customWidth="1"/>
    <col min="9" max="9" width="8.7109375" bestFit="1" customWidth="1"/>
    <col min="10" max="10" width="9.85546875" bestFit="1" customWidth="1"/>
    <col min="11" max="11" width="8.42578125" bestFit="1" customWidth="1"/>
    <col min="12" max="12" width="9.85546875" bestFit="1" customWidth="1"/>
    <col min="13" max="13" width="8.42578125" bestFit="1" customWidth="1"/>
    <col min="14" max="14" width="9.85546875" bestFit="1" customWidth="1"/>
    <col min="15" max="16" width="12.14062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5" x14ac:dyDescent="0.25">
      <c r="A1" s="1537" t="s">
        <v>1079</v>
      </c>
    </row>
    <row r="2" spans="1:15" x14ac:dyDescent="0.25">
      <c r="A2" s="1537" t="s">
        <v>1004</v>
      </c>
    </row>
    <row r="3" spans="1:15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46024</v>
      </c>
      <c r="G3" s="1534" t="s">
        <v>130</v>
      </c>
      <c r="H3" s="1535">
        <v>46378</v>
      </c>
      <c r="I3" s="1534" t="s">
        <v>130</v>
      </c>
      <c r="J3" s="1535">
        <v>46371</v>
      </c>
      <c r="K3" s="1534" t="s">
        <v>130</v>
      </c>
      <c r="L3" s="1535">
        <v>46365</v>
      </c>
      <c r="M3" s="1534" t="s">
        <v>130</v>
      </c>
      <c r="N3" s="1535">
        <v>46357</v>
      </c>
      <c r="O3" s="1534" t="s">
        <v>642</v>
      </c>
    </row>
    <row r="4" spans="1:15" x14ac:dyDescent="0.25">
      <c r="A4" s="1607">
        <v>3</v>
      </c>
      <c r="B4" s="1607" t="s">
        <v>645</v>
      </c>
      <c r="C4" s="1607" t="s">
        <v>146</v>
      </c>
      <c r="D4" s="1607">
        <v>508.84</v>
      </c>
      <c r="E4" s="1610">
        <v>1.1169999999999999E-2</v>
      </c>
      <c r="F4" s="1607">
        <v>503.21699999999998</v>
      </c>
      <c r="G4" s="1610">
        <v>4.4130000000000003E-2</v>
      </c>
      <c r="H4" s="1607">
        <v>481.947</v>
      </c>
      <c r="I4" s="1610">
        <v>3.1800000000000001E-3</v>
      </c>
      <c r="J4" s="1607">
        <v>480.42099999999999</v>
      </c>
      <c r="K4" s="1609">
        <v>-3.9849999999999997E-2</v>
      </c>
      <c r="L4" s="1607">
        <v>500.35899999999998</v>
      </c>
      <c r="M4" s="1610">
        <v>4.3400000000000001E-3</v>
      </c>
      <c r="N4" s="1607">
        <v>498.19600000000003</v>
      </c>
      <c r="O4" s="1607">
        <v>0</v>
      </c>
    </row>
    <row r="5" spans="1:15" x14ac:dyDescent="0.25">
      <c r="A5" s="1607">
        <v>5</v>
      </c>
      <c r="B5" s="1607" t="s">
        <v>897</v>
      </c>
      <c r="C5" s="1607" t="s">
        <v>146</v>
      </c>
      <c r="D5" s="1607">
        <v>461.14400000000001</v>
      </c>
      <c r="E5" s="1609">
        <v>-3.8780000000000002E-2</v>
      </c>
      <c r="F5" s="1607">
        <v>479.74700000000001</v>
      </c>
      <c r="G5" s="1607"/>
      <c r="H5" s="1607"/>
      <c r="I5" s="1607"/>
      <c r="J5" s="1607"/>
      <c r="K5" s="1607"/>
      <c r="L5" s="1607"/>
      <c r="M5" s="1607"/>
      <c r="N5" s="1607"/>
      <c r="O5" s="1607">
        <v>0</v>
      </c>
    </row>
    <row r="6" spans="1:15" x14ac:dyDescent="0.25">
      <c r="A6" s="1536">
        <v>10</v>
      </c>
      <c r="B6" s="1536" t="s">
        <v>646</v>
      </c>
      <c r="C6" s="1536" t="s">
        <v>196</v>
      </c>
      <c r="D6" s="1607">
        <v>78.759</v>
      </c>
      <c r="E6" s="1609">
        <v>-0.13094</v>
      </c>
      <c r="F6" s="1607">
        <v>90.625</v>
      </c>
      <c r="G6" s="1610">
        <v>0.43953999999999999</v>
      </c>
      <c r="H6" s="1607">
        <v>62.954000000000001</v>
      </c>
      <c r="I6" s="1609">
        <v>-4.8169999999999998E-2</v>
      </c>
      <c r="J6" s="1607">
        <v>66.14</v>
      </c>
      <c r="K6" s="1609">
        <v>-7.6060000000000003E-2</v>
      </c>
      <c r="L6" s="1607">
        <v>71.584999999999994</v>
      </c>
      <c r="M6" s="1610">
        <v>8.1300000000000001E-3</v>
      </c>
      <c r="N6" s="1607">
        <v>71.007999999999996</v>
      </c>
      <c r="O6" s="1607">
        <v>1</v>
      </c>
    </row>
    <row r="7" spans="1:15" x14ac:dyDescent="0.25">
      <c r="A7" s="1536">
        <v>11</v>
      </c>
      <c r="B7" s="1536" t="s">
        <v>647</v>
      </c>
      <c r="C7" s="1536" t="s">
        <v>196</v>
      </c>
      <c r="D7" s="1607">
        <v>154.46100000000001</v>
      </c>
      <c r="E7" s="1609">
        <v>-9.1000000000000004E-3</v>
      </c>
      <c r="F7" s="1607">
        <v>155.87899999999999</v>
      </c>
      <c r="G7" s="1609">
        <v>-0.12066</v>
      </c>
      <c r="H7" s="1607">
        <v>177.26900000000001</v>
      </c>
      <c r="I7" s="1610">
        <v>9.2429999999999998E-2</v>
      </c>
      <c r="J7" s="1607">
        <v>162.27000000000001</v>
      </c>
      <c r="K7" s="1610">
        <v>5.5719999999999999E-2</v>
      </c>
      <c r="L7" s="1607">
        <v>153.70500000000001</v>
      </c>
      <c r="M7" s="1609">
        <v>-2.8729999999999999E-2</v>
      </c>
      <c r="N7" s="1607">
        <v>158.25200000000001</v>
      </c>
      <c r="O7" s="1607">
        <v>1</v>
      </c>
    </row>
    <row r="8" spans="1:15" x14ac:dyDescent="0.25">
      <c r="A8" s="1607">
        <v>18</v>
      </c>
      <c r="B8" s="1607" t="s">
        <v>898</v>
      </c>
      <c r="C8" s="1607" t="s">
        <v>146</v>
      </c>
      <c r="D8" s="1607"/>
      <c r="E8" s="1607"/>
      <c r="F8" s="1607">
        <v>318.40800000000002</v>
      </c>
      <c r="G8" s="1607"/>
      <c r="H8" s="1607"/>
      <c r="I8" s="1607"/>
      <c r="J8" s="1607"/>
      <c r="K8" s="1607"/>
      <c r="L8" s="1607"/>
      <c r="M8" s="1607"/>
      <c r="N8" s="1607"/>
      <c r="O8" s="1607">
        <v>0</v>
      </c>
    </row>
    <row r="9" spans="1:15" x14ac:dyDescent="0.25">
      <c r="A9" s="1607">
        <v>27</v>
      </c>
      <c r="B9" s="1607" t="s">
        <v>648</v>
      </c>
      <c r="C9" s="1607" t="s">
        <v>649</v>
      </c>
      <c r="D9" s="1607">
        <v>961.43700000000001</v>
      </c>
      <c r="E9" s="1609">
        <v>-1.9300000000000001E-2</v>
      </c>
      <c r="F9" s="1607">
        <v>980.35299999999995</v>
      </c>
      <c r="G9" s="1609">
        <v>-4.2619999999999998E-2</v>
      </c>
      <c r="H9" s="1607">
        <v>1023.995</v>
      </c>
      <c r="I9" s="1610">
        <v>4.9270000000000001E-2</v>
      </c>
      <c r="J9" s="1607">
        <v>975.90800000000002</v>
      </c>
      <c r="K9" s="1610">
        <v>3.6049999999999999E-2</v>
      </c>
      <c r="L9" s="1607">
        <v>941.95299999999997</v>
      </c>
      <c r="M9" s="1609">
        <v>-6.7780000000000007E-2</v>
      </c>
      <c r="N9" s="1607">
        <v>1010.4450000000001</v>
      </c>
      <c r="O9" s="1607">
        <v>0</v>
      </c>
    </row>
    <row r="10" spans="1:15" x14ac:dyDescent="0.25">
      <c r="A10" s="1536">
        <v>30</v>
      </c>
      <c r="B10" s="1536" t="s">
        <v>215</v>
      </c>
      <c r="C10" s="1536" t="s">
        <v>649</v>
      </c>
      <c r="D10" s="1607">
        <v>186.185</v>
      </c>
      <c r="E10" s="1609">
        <v>-5.0499999999999998E-3</v>
      </c>
      <c r="F10" s="1607">
        <v>187.13</v>
      </c>
      <c r="G10" s="1610">
        <v>5.3560000000000003E-2</v>
      </c>
      <c r="H10" s="1607">
        <v>177.61600000000001</v>
      </c>
      <c r="I10" s="1609">
        <v>-5.2500000000000003E-3</v>
      </c>
      <c r="J10" s="1607">
        <v>178.554</v>
      </c>
      <c r="K10" s="1610">
        <v>2.5139999999999999E-2</v>
      </c>
      <c r="L10" s="1607">
        <v>174.17599999999999</v>
      </c>
      <c r="M10" s="1609">
        <v>-4.6000000000000001E-4</v>
      </c>
      <c r="N10" s="1607">
        <v>174.256</v>
      </c>
      <c r="O10" s="1607">
        <v>1</v>
      </c>
    </row>
    <row r="11" spans="1:15" x14ac:dyDescent="0.25">
      <c r="A11" s="1607">
        <v>33</v>
      </c>
      <c r="B11" s="1607" t="s">
        <v>154</v>
      </c>
      <c r="C11" s="1607" t="s">
        <v>649</v>
      </c>
      <c r="D11" s="1607">
        <v>1214.7750000000001</v>
      </c>
      <c r="E11" s="1610">
        <v>0.10264</v>
      </c>
      <c r="F11" s="1607">
        <v>1101.6980000000001</v>
      </c>
      <c r="G11" s="1609">
        <v>-4.7890000000000002E-2</v>
      </c>
      <c r="H11" s="1607">
        <v>1157.1099999999999</v>
      </c>
      <c r="I11" s="1610">
        <v>2.843E-2</v>
      </c>
      <c r="J11" s="1607">
        <v>1125.127</v>
      </c>
      <c r="K11" s="1609">
        <v>-3.1E-2</v>
      </c>
      <c r="L11" s="1607">
        <v>1161.1210000000001</v>
      </c>
      <c r="M11" s="1610">
        <v>1.6160000000000001E-2</v>
      </c>
      <c r="N11" s="1607">
        <v>1142.654</v>
      </c>
      <c r="O11" s="1607">
        <v>0</v>
      </c>
    </row>
    <row r="12" spans="1:15" x14ac:dyDescent="0.25">
      <c r="A12" s="1607">
        <v>34</v>
      </c>
      <c r="B12" s="1607" t="s">
        <v>155</v>
      </c>
      <c r="C12" s="1607" t="s">
        <v>649</v>
      </c>
      <c r="D12" s="1607">
        <v>1098.114</v>
      </c>
      <c r="E12" s="1610">
        <v>6.4089999999999994E-2</v>
      </c>
      <c r="F12" s="1607">
        <v>1031.972</v>
      </c>
      <c r="G12" s="1607"/>
      <c r="H12" s="1607"/>
      <c r="I12" s="1607"/>
      <c r="J12" s="1607"/>
      <c r="K12" s="1607"/>
      <c r="L12" s="1607"/>
      <c r="M12" s="1607"/>
      <c r="N12" s="1607"/>
      <c r="O12" s="1607">
        <v>0</v>
      </c>
    </row>
    <row r="13" spans="1:15" x14ac:dyDescent="0.25">
      <c r="A13" s="1607">
        <v>38</v>
      </c>
      <c r="B13" s="1607" t="s">
        <v>650</v>
      </c>
      <c r="C13" s="1607" t="s">
        <v>649</v>
      </c>
      <c r="D13" s="1607">
        <v>948.08</v>
      </c>
      <c r="E13" s="1608">
        <v>0</v>
      </c>
      <c r="F13" s="1607">
        <v>948.08100000000002</v>
      </c>
      <c r="G13" s="1609">
        <v>-0.16070999999999999</v>
      </c>
      <c r="H13" s="1607">
        <v>1129.617</v>
      </c>
      <c r="I13" s="1610">
        <v>0.16025</v>
      </c>
      <c r="J13" s="1607">
        <v>973.59500000000003</v>
      </c>
      <c r="K13" s="1609">
        <v>-5.0479999999999997E-2</v>
      </c>
      <c r="L13" s="1607">
        <v>1025.3499999999999</v>
      </c>
      <c r="M13" s="1609">
        <v>-1.4599999999999999E-3</v>
      </c>
      <c r="N13" s="1607">
        <v>1026.8499999999999</v>
      </c>
      <c r="O13" s="1607">
        <v>0</v>
      </c>
    </row>
    <row r="14" spans="1:15" x14ac:dyDescent="0.25">
      <c r="A14" s="1607">
        <v>40</v>
      </c>
      <c r="B14" s="1607" t="s">
        <v>651</v>
      </c>
      <c r="C14" s="1607" t="s">
        <v>649</v>
      </c>
      <c r="D14" s="1607">
        <v>1017.468</v>
      </c>
      <c r="E14" s="1609">
        <v>-3.1730000000000001E-2</v>
      </c>
      <c r="F14" s="1607">
        <v>1050.809</v>
      </c>
      <c r="G14" s="1610">
        <v>1.3169999999999999E-2</v>
      </c>
      <c r="H14" s="1607">
        <v>1037.145</v>
      </c>
      <c r="I14" s="1609">
        <v>-3.0500000000000002E-3</v>
      </c>
      <c r="J14" s="1607">
        <v>1040.319</v>
      </c>
      <c r="K14" s="1610">
        <v>1.355E-2</v>
      </c>
      <c r="L14" s="1607">
        <v>1026.412</v>
      </c>
      <c r="M14" s="1610">
        <v>4.7759999999999997E-2</v>
      </c>
      <c r="N14" s="1607">
        <v>979.62599999999998</v>
      </c>
      <c r="O14" s="1607">
        <v>0</v>
      </c>
    </row>
    <row r="15" spans="1:15" x14ac:dyDescent="0.25">
      <c r="A15" s="1607">
        <v>41</v>
      </c>
      <c r="B15" s="1607" t="s">
        <v>652</v>
      </c>
      <c r="C15" s="1607" t="s">
        <v>649</v>
      </c>
      <c r="D15" s="1607">
        <v>1013.562</v>
      </c>
      <c r="E15" s="1610">
        <v>6.9070000000000006E-2</v>
      </c>
      <c r="F15" s="1607">
        <v>948.08100000000002</v>
      </c>
      <c r="G15" s="1609">
        <v>-0.14151</v>
      </c>
      <c r="H15" s="1607">
        <v>1104.3610000000001</v>
      </c>
      <c r="I15" s="1610">
        <v>1.7569999999999999E-2</v>
      </c>
      <c r="J15" s="1607">
        <v>1085.29</v>
      </c>
      <c r="K15" s="1610">
        <v>6.0560000000000003E-2</v>
      </c>
      <c r="L15" s="1607">
        <v>1023.322</v>
      </c>
      <c r="M15" s="1610">
        <v>4.632E-2</v>
      </c>
      <c r="N15" s="1607">
        <v>978.01800000000003</v>
      </c>
      <c r="O15" s="1607">
        <v>0</v>
      </c>
    </row>
    <row r="16" spans="1:15" x14ac:dyDescent="0.25">
      <c r="A16" s="1607">
        <v>48</v>
      </c>
      <c r="B16" s="1607" t="s">
        <v>653</v>
      </c>
      <c r="C16" s="1607" t="s">
        <v>649</v>
      </c>
      <c r="D16" s="1607"/>
      <c r="E16" s="1607"/>
      <c r="F16" s="1607">
        <v>740.54600000000005</v>
      </c>
      <c r="G16" s="1610">
        <v>1.09E-3</v>
      </c>
      <c r="H16" s="1607">
        <v>739.73900000000003</v>
      </c>
      <c r="I16" s="1607"/>
      <c r="J16" s="1607"/>
      <c r="K16" s="1607"/>
      <c r="L16" s="1607">
        <v>739.73699999999997</v>
      </c>
      <c r="M16" s="1608">
        <v>0</v>
      </c>
      <c r="N16" s="1607">
        <v>739.73800000000006</v>
      </c>
      <c r="O16" s="1607">
        <v>0</v>
      </c>
    </row>
    <row r="17" spans="1:15" x14ac:dyDescent="0.25">
      <c r="A17" s="1607">
        <v>50</v>
      </c>
      <c r="B17" s="1607" t="s">
        <v>157</v>
      </c>
      <c r="C17" s="1607" t="s">
        <v>649</v>
      </c>
      <c r="D17" s="1607">
        <v>1182.5139999999999</v>
      </c>
      <c r="E17" s="1609">
        <v>-3.8609999999999998E-2</v>
      </c>
      <c r="F17" s="1607">
        <v>1230</v>
      </c>
      <c r="G17" s="1610">
        <v>7.2419999999999998E-2</v>
      </c>
      <c r="H17" s="1607">
        <v>1146.944</v>
      </c>
      <c r="I17" s="1609">
        <v>-7.3099999999999997E-3</v>
      </c>
      <c r="J17" s="1607">
        <v>1155.3889999999999</v>
      </c>
      <c r="K17" s="1610">
        <v>2.99E-3</v>
      </c>
      <c r="L17" s="1607">
        <v>1151.9459999999999</v>
      </c>
      <c r="M17" s="1609">
        <v>-2.3939999999999999E-2</v>
      </c>
      <c r="N17" s="1607">
        <v>1180.194</v>
      </c>
      <c r="O17" s="1607">
        <v>0</v>
      </c>
    </row>
    <row r="18" spans="1:15" x14ac:dyDescent="0.25">
      <c r="A18" s="1607">
        <v>58</v>
      </c>
      <c r="B18" s="1607" t="s">
        <v>987</v>
      </c>
      <c r="C18" s="1607" t="s">
        <v>649</v>
      </c>
      <c r="D18" s="1607"/>
      <c r="E18" s="1607"/>
      <c r="F18" s="1607"/>
      <c r="G18" s="1607"/>
      <c r="H18" s="1607">
        <v>1300.3240000000001</v>
      </c>
      <c r="I18" s="1608">
        <v>0</v>
      </c>
      <c r="J18" s="1607">
        <v>1300.3240000000001</v>
      </c>
      <c r="K18" s="1608">
        <v>0</v>
      </c>
      <c r="L18" s="1607">
        <v>1300.3240000000001</v>
      </c>
      <c r="M18" s="1607"/>
      <c r="N18" s="1607"/>
      <c r="O18" s="1607">
        <v>0</v>
      </c>
    </row>
    <row r="19" spans="1:15" x14ac:dyDescent="0.25">
      <c r="A19" s="1607">
        <v>59</v>
      </c>
      <c r="B19" s="1607" t="s">
        <v>988</v>
      </c>
      <c r="C19" s="1607" t="s">
        <v>649</v>
      </c>
      <c r="D19" s="1607"/>
      <c r="E19" s="1607"/>
      <c r="F19" s="1607"/>
      <c r="G19" s="1607"/>
      <c r="H19" s="1607">
        <v>1259.394</v>
      </c>
      <c r="I19" s="1610">
        <v>0.11182</v>
      </c>
      <c r="J19" s="1607">
        <v>1132.731</v>
      </c>
      <c r="K19" s="1610">
        <v>7.689E-2</v>
      </c>
      <c r="L19" s="1607">
        <v>1051.854</v>
      </c>
      <c r="M19" s="1607"/>
      <c r="N19" s="1607"/>
      <c r="O19" s="1607">
        <v>0</v>
      </c>
    </row>
    <row r="20" spans="1:15" x14ac:dyDescent="0.25">
      <c r="A20" s="1536">
        <v>64</v>
      </c>
      <c r="B20" s="1536" t="s">
        <v>654</v>
      </c>
      <c r="C20" s="1536" t="s">
        <v>299</v>
      </c>
      <c r="D20" s="1607">
        <v>79.760000000000005</v>
      </c>
      <c r="E20" s="1609">
        <v>-5.3560000000000003E-2</v>
      </c>
      <c r="F20" s="1607">
        <v>84.274000000000001</v>
      </c>
      <c r="G20" s="1610">
        <v>6.1710000000000001E-2</v>
      </c>
      <c r="H20" s="1607">
        <v>79.376000000000005</v>
      </c>
      <c r="I20" s="1610">
        <v>1.32E-3</v>
      </c>
      <c r="J20" s="1607">
        <v>79.271000000000001</v>
      </c>
      <c r="K20" s="1609">
        <v>-3.2550000000000003E-2</v>
      </c>
      <c r="L20" s="1607">
        <v>81.938000000000002</v>
      </c>
      <c r="M20" s="1610">
        <v>9.41E-3</v>
      </c>
      <c r="N20" s="1607">
        <v>81.174000000000007</v>
      </c>
      <c r="O20" s="1607">
        <v>1</v>
      </c>
    </row>
    <row r="21" spans="1:15" x14ac:dyDescent="0.25">
      <c r="A21" s="1607">
        <v>66</v>
      </c>
      <c r="B21" s="1607" t="s">
        <v>990</v>
      </c>
      <c r="C21" s="1607" t="s">
        <v>299</v>
      </c>
      <c r="D21" s="1607">
        <v>415.32400000000001</v>
      </c>
      <c r="E21" s="1607"/>
      <c r="F21" s="1607"/>
      <c r="G21" s="1607"/>
      <c r="H21" s="1607"/>
      <c r="I21" s="1607"/>
      <c r="J21" s="1607"/>
      <c r="K21" s="1607"/>
      <c r="L21" s="1607">
        <v>404.26900000000001</v>
      </c>
      <c r="M21" s="1609">
        <v>-2.5699999999999998E-3</v>
      </c>
      <c r="N21" s="1607">
        <v>405.30900000000003</v>
      </c>
      <c r="O21" s="1607">
        <v>0</v>
      </c>
    </row>
    <row r="22" spans="1:15" x14ac:dyDescent="0.25">
      <c r="A22" s="1607">
        <v>68</v>
      </c>
      <c r="B22" s="1607" t="s">
        <v>1074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>
        <v>874.779</v>
      </c>
      <c r="M22" s="1607"/>
      <c r="N22" s="1607"/>
      <c r="O22" s="1607">
        <v>0</v>
      </c>
    </row>
    <row r="23" spans="1:15" x14ac:dyDescent="0.25">
      <c r="A23" s="1607">
        <v>73</v>
      </c>
      <c r="B23" s="1607" t="s">
        <v>1007</v>
      </c>
      <c r="C23" s="1607" t="s">
        <v>299</v>
      </c>
      <c r="D23" s="1607">
        <v>1153.6859999999999</v>
      </c>
      <c r="E23" s="1607"/>
      <c r="F23" s="1607"/>
      <c r="G23" s="1607"/>
      <c r="H23" s="1607">
        <v>1180.855</v>
      </c>
      <c r="I23" s="1610">
        <v>1.2660199999999999</v>
      </c>
      <c r="J23" s="1607">
        <v>521.11400000000003</v>
      </c>
      <c r="K23" s="1609">
        <v>-0.28699999999999998</v>
      </c>
      <c r="L23" s="1607">
        <v>730.87699999999995</v>
      </c>
      <c r="M23" s="1610">
        <v>0.39643</v>
      </c>
      <c r="N23" s="1607">
        <v>523.38800000000003</v>
      </c>
      <c r="O23" s="1607">
        <v>0</v>
      </c>
    </row>
    <row r="24" spans="1:15" x14ac:dyDescent="0.25">
      <c r="A24" s="1607">
        <v>78</v>
      </c>
      <c r="B24" s="1607" t="s">
        <v>655</v>
      </c>
      <c r="C24" s="1607" t="s">
        <v>299</v>
      </c>
      <c r="D24" s="1607">
        <v>439.05700000000002</v>
      </c>
      <c r="E24" s="1609">
        <v>-4.6600000000000003E-2</v>
      </c>
      <c r="F24" s="1607">
        <v>460.517</v>
      </c>
      <c r="G24" s="1609">
        <v>-3.5209999999999998E-2</v>
      </c>
      <c r="H24" s="1607">
        <v>477.32400000000001</v>
      </c>
      <c r="I24" s="1610">
        <v>4.5359999999999998E-2</v>
      </c>
      <c r="J24" s="1607">
        <v>456.61399999999998</v>
      </c>
      <c r="K24" s="1609">
        <v>-2.7779999999999999E-2</v>
      </c>
      <c r="L24" s="1607">
        <v>469.65899999999999</v>
      </c>
      <c r="M24" s="1610">
        <v>6.6600000000000006E-2</v>
      </c>
      <c r="N24" s="1607">
        <v>440.33300000000003</v>
      </c>
      <c r="O24" s="1607">
        <v>0</v>
      </c>
    </row>
    <row r="25" spans="1:15" x14ac:dyDescent="0.25">
      <c r="A25" s="1607">
        <v>81</v>
      </c>
      <c r="B25" s="1607" t="s">
        <v>656</v>
      </c>
      <c r="C25" s="1607" t="s">
        <v>657</v>
      </c>
      <c r="D25" s="1607"/>
      <c r="E25" s="1607"/>
      <c r="F25" s="1607">
        <v>1285.921</v>
      </c>
      <c r="G25" s="1610">
        <v>3.8100000000000002E-2</v>
      </c>
      <c r="H25" s="1607">
        <v>1238.722</v>
      </c>
      <c r="I25" s="1610">
        <v>1.5932500000000001</v>
      </c>
      <c r="J25" s="1607">
        <v>477.67099999999999</v>
      </c>
      <c r="K25" s="1607"/>
      <c r="L25" s="1607"/>
      <c r="M25" s="1607"/>
      <c r="N25" s="1607">
        <v>1285.1469999999999</v>
      </c>
      <c r="O25" s="1607">
        <v>0</v>
      </c>
    </row>
    <row r="26" spans="1:15" x14ac:dyDescent="0.25">
      <c r="A26" s="1607">
        <v>84</v>
      </c>
      <c r="B26" s="1607" t="s">
        <v>658</v>
      </c>
      <c r="C26" s="1607" t="s">
        <v>299</v>
      </c>
      <c r="D26" s="1607">
        <v>476.31400000000002</v>
      </c>
      <c r="E26" s="1609">
        <v>-1.7760000000000001E-2</v>
      </c>
      <c r="F26" s="1607">
        <v>484.928</v>
      </c>
      <c r="G26" s="1610">
        <v>3.8859999999999999E-2</v>
      </c>
      <c r="H26" s="1607">
        <v>466.78699999999998</v>
      </c>
      <c r="I26" s="1610">
        <v>2.061E-2</v>
      </c>
      <c r="J26" s="1607">
        <v>457.363</v>
      </c>
      <c r="K26" s="1609">
        <v>-5.4579999999999997E-2</v>
      </c>
      <c r="L26" s="1607">
        <v>483.76799999999997</v>
      </c>
      <c r="M26" s="1610">
        <v>5.1499999999999997E-2</v>
      </c>
      <c r="N26" s="1607">
        <v>460.07600000000002</v>
      </c>
      <c r="O26" s="1607">
        <v>0</v>
      </c>
    </row>
    <row r="27" spans="1:15" x14ac:dyDescent="0.25">
      <c r="A27" s="1607">
        <v>88</v>
      </c>
      <c r="B27" s="1607" t="s">
        <v>4</v>
      </c>
      <c r="C27" s="1607" t="s">
        <v>659</v>
      </c>
      <c r="D27" s="1607">
        <v>477.85399999999998</v>
      </c>
      <c r="E27" s="1610">
        <v>8.5400000000000007E-3</v>
      </c>
      <c r="F27" s="1607">
        <v>473.80799999999999</v>
      </c>
      <c r="G27" s="1609">
        <v>-2.8920000000000001E-2</v>
      </c>
      <c r="H27" s="1607">
        <v>487.91800000000001</v>
      </c>
      <c r="I27" s="1609">
        <v>-1.1520000000000001E-2</v>
      </c>
      <c r="J27" s="1607">
        <v>493.60199999999998</v>
      </c>
      <c r="K27" s="1609">
        <v>-3.3300000000000001E-3</v>
      </c>
      <c r="L27" s="1607">
        <v>495.24900000000002</v>
      </c>
      <c r="M27" s="1609">
        <v>-8.0800000000000004E-3</v>
      </c>
      <c r="N27" s="1607">
        <v>499.28500000000003</v>
      </c>
      <c r="O27" s="1607">
        <v>0</v>
      </c>
    </row>
    <row r="28" spans="1:15" x14ac:dyDescent="0.25">
      <c r="A28" s="1607">
        <v>89</v>
      </c>
      <c r="B28" s="1607" t="s">
        <v>6</v>
      </c>
      <c r="C28" s="1607" t="s">
        <v>659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>
        <v>327.17399999999998</v>
      </c>
      <c r="O28" s="1607">
        <v>0</v>
      </c>
    </row>
    <row r="29" spans="1:15" x14ac:dyDescent="0.25">
      <c r="A29" s="1607">
        <v>90</v>
      </c>
      <c r="B29" s="1607" t="s">
        <v>8</v>
      </c>
      <c r="C29" s="1607" t="s">
        <v>659</v>
      </c>
      <c r="D29" s="1607">
        <v>456.41</v>
      </c>
      <c r="E29" s="1610">
        <v>3.6700000000000001E-3</v>
      </c>
      <c r="F29" s="1607">
        <v>454.73899999999998</v>
      </c>
      <c r="G29" s="1609">
        <v>-3.6450000000000003E-2</v>
      </c>
      <c r="H29" s="1607">
        <v>471.94299999999998</v>
      </c>
      <c r="I29" s="1609">
        <v>-3.0000000000000001E-3</v>
      </c>
      <c r="J29" s="1607">
        <v>473.36200000000002</v>
      </c>
      <c r="K29" s="1610">
        <v>8.09E-3</v>
      </c>
      <c r="L29" s="1607">
        <v>469.565</v>
      </c>
      <c r="M29" s="1609">
        <v>-5.7000000000000002E-3</v>
      </c>
      <c r="N29" s="1607">
        <v>472.25599999999997</v>
      </c>
      <c r="O29" s="1607">
        <v>0</v>
      </c>
    </row>
    <row r="30" spans="1:15" x14ac:dyDescent="0.25">
      <c r="A30" s="1607">
        <v>91</v>
      </c>
      <c r="B30" s="1607" t="s">
        <v>10</v>
      </c>
      <c r="C30" s="1607" t="s">
        <v>659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>
        <v>327.17700000000002</v>
      </c>
      <c r="O30" s="1607">
        <v>0</v>
      </c>
    </row>
    <row r="31" spans="1:15" x14ac:dyDescent="0.25">
      <c r="A31" s="1607">
        <v>92</v>
      </c>
      <c r="B31" s="1607" t="s">
        <v>660</v>
      </c>
      <c r="C31" s="1607" t="s">
        <v>657</v>
      </c>
      <c r="D31" s="1607"/>
      <c r="E31" s="1607"/>
      <c r="F31" s="1607">
        <v>242.4</v>
      </c>
      <c r="G31" s="1610">
        <v>2.9010000000000001E-2</v>
      </c>
      <c r="H31" s="1607">
        <v>235.56700000000001</v>
      </c>
      <c r="I31" s="1607"/>
      <c r="J31" s="1607"/>
      <c r="K31" s="1607"/>
      <c r="L31" s="1607"/>
      <c r="M31" s="1607"/>
      <c r="N31" s="1607">
        <v>241.7</v>
      </c>
      <c r="O31" s="1607">
        <v>0</v>
      </c>
    </row>
    <row r="32" spans="1:15" x14ac:dyDescent="0.25">
      <c r="A32" s="1607">
        <v>94</v>
      </c>
      <c r="B32" s="1607" t="s">
        <v>661</v>
      </c>
      <c r="C32" s="1607" t="s">
        <v>657</v>
      </c>
      <c r="D32" s="1607">
        <v>353.87</v>
      </c>
      <c r="E32" s="1609">
        <v>-4.8890000000000003E-2</v>
      </c>
      <c r="F32" s="1607">
        <v>372.05900000000003</v>
      </c>
      <c r="G32" s="1610">
        <v>3.5659999999999997E-2</v>
      </c>
      <c r="H32" s="1607">
        <v>359.24900000000002</v>
      </c>
      <c r="I32" s="1609">
        <v>-7.0299999999999998E-3</v>
      </c>
      <c r="J32" s="1607">
        <v>361.79399999999998</v>
      </c>
      <c r="K32" s="1609">
        <v>-2.9049999999999999E-2</v>
      </c>
      <c r="L32" s="1607">
        <v>372.61700000000002</v>
      </c>
      <c r="M32" s="1610">
        <v>4.181E-2</v>
      </c>
      <c r="N32" s="1607">
        <v>357.66399999999999</v>
      </c>
      <c r="O32" s="1607">
        <v>0</v>
      </c>
    </row>
    <row r="33" spans="1:15" x14ac:dyDescent="0.25">
      <c r="A33" s="1536">
        <v>102</v>
      </c>
      <c r="B33" s="1536" t="s">
        <v>216</v>
      </c>
      <c r="C33" s="1536" t="s">
        <v>175</v>
      </c>
      <c r="D33" s="1607">
        <v>258.23</v>
      </c>
      <c r="E33" s="1609">
        <v>-7.1760000000000004E-2</v>
      </c>
      <c r="F33" s="1607">
        <v>278.19400000000002</v>
      </c>
      <c r="G33" s="1610">
        <v>4.4830000000000002E-2</v>
      </c>
      <c r="H33" s="1607">
        <v>266.25700000000001</v>
      </c>
      <c r="I33" s="1610">
        <v>3.8719999999999997E-2</v>
      </c>
      <c r="J33" s="1607">
        <v>256.33300000000003</v>
      </c>
      <c r="K33" s="1609">
        <v>-4.9540000000000001E-2</v>
      </c>
      <c r="L33" s="1607">
        <v>269.69299999999998</v>
      </c>
      <c r="M33" s="1610">
        <v>3.4200000000000001E-2</v>
      </c>
      <c r="N33" s="1607">
        <v>260.774</v>
      </c>
      <c r="O33" s="1607">
        <v>1</v>
      </c>
    </row>
    <row r="34" spans="1:15" x14ac:dyDescent="0.25">
      <c r="A34" s="1607">
        <v>107</v>
      </c>
      <c r="B34" s="1607" t="s">
        <v>1008</v>
      </c>
      <c r="C34" s="1607" t="s">
        <v>664</v>
      </c>
      <c r="D34" s="1607"/>
      <c r="E34" s="1607"/>
      <c r="F34" s="1607"/>
      <c r="G34" s="1607"/>
      <c r="H34" s="1607">
        <v>576.14599999999996</v>
      </c>
      <c r="I34" s="1610">
        <v>3.8899999999999998E-3</v>
      </c>
      <c r="J34" s="1607">
        <v>573.91600000000005</v>
      </c>
      <c r="K34" s="1607"/>
      <c r="L34" s="1607"/>
      <c r="M34" s="1607"/>
      <c r="N34" s="1607"/>
      <c r="O34" s="1607">
        <v>0</v>
      </c>
    </row>
    <row r="35" spans="1:15" x14ac:dyDescent="0.25">
      <c r="A35" s="1607">
        <v>110</v>
      </c>
      <c r="B35" s="1607" t="s">
        <v>1008</v>
      </c>
      <c r="C35" s="1607" t="s">
        <v>664</v>
      </c>
      <c r="D35" s="1607">
        <v>1374.171</v>
      </c>
      <c r="E35" s="1607"/>
      <c r="F35" s="1607"/>
      <c r="G35" s="1607"/>
      <c r="H35" s="1607"/>
      <c r="I35" s="1607"/>
      <c r="J35" s="1607"/>
      <c r="K35" s="1607"/>
      <c r="L35" s="1607"/>
      <c r="M35" s="1607"/>
      <c r="N35" s="1607"/>
      <c r="O35" s="1607">
        <v>0</v>
      </c>
    </row>
    <row r="36" spans="1:15" x14ac:dyDescent="0.25">
      <c r="A36" s="1607">
        <v>115</v>
      </c>
      <c r="B36" s="1607" t="s">
        <v>662</v>
      </c>
      <c r="C36" s="1607" t="s">
        <v>663</v>
      </c>
      <c r="D36" s="1607">
        <v>1133.9280000000001</v>
      </c>
      <c r="E36" s="1609">
        <v>-0.12232</v>
      </c>
      <c r="F36" s="1607">
        <v>1291.9549999999999</v>
      </c>
      <c r="G36" s="1610">
        <v>8.9760000000000006E-2</v>
      </c>
      <c r="H36" s="1607">
        <v>1185.546</v>
      </c>
      <c r="I36" s="1610">
        <v>3.022E-2</v>
      </c>
      <c r="J36" s="1607">
        <v>1150.768</v>
      </c>
      <c r="K36" s="1610">
        <v>2.6270000000000002E-2</v>
      </c>
      <c r="L36" s="1607">
        <v>1121.306</v>
      </c>
      <c r="M36" s="1609">
        <v>-1.5949999999999999E-2</v>
      </c>
      <c r="N36" s="1607">
        <v>1139.481</v>
      </c>
      <c r="O36" s="1607">
        <v>0</v>
      </c>
    </row>
    <row r="37" spans="1:15" x14ac:dyDescent="0.25">
      <c r="A37" s="1536">
        <v>117</v>
      </c>
      <c r="B37" s="1536" t="s">
        <v>217</v>
      </c>
      <c r="C37" s="1536" t="s">
        <v>664</v>
      </c>
      <c r="D37" s="1607">
        <v>157.67099999999999</v>
      </c>
      <c r="E37" s="1610">
        <v>5.6419999999999998E-2</v>
      </c>
      <c r="F37" s="1607">
        <v>149.25</v>
      </c>
      <c r="G37" s="1609">
        <v>-5.577E-2</v>
      </c>
      <c r="H37" s="1607">
        <v>158.066</v>
      </c>
      <c r="I37" s="1610">
        <v>2.121E-2</v>
      </c>
      <c r="J37" s="1607">
        <v>154.78299999999999</v>
      </c>
      <c r="K37" s="1609">
        <v>-2.3640000000000001E-2</v>
      </c>
      <c r="L37" s="1607">
        <v>158.53100000000001</v>
      </c>
      <c r="M37" s="1610">
        <v>1.899E-2</v>
      </c>
      <c r="N37" s="1607">
        <v>155.577</v>
      </c>
      <c r="O37" s="1607">
        <v>1</v>
      </c>
    </row>
    <row r="38" spans="1:15" x14ac:dyDescent="0.25">
      <c r="A38" s="1607">
        <v>119</v>
      </c>
      <c r="B38" s="1607" t="s">
        <v>665</v>
      </c>
      <c r="C38" s="1607" t="s">
        <v>664</v>
      </c>
      <c r="D38" s="1607">
        <v>609.17999999999995</v>
      </c>
      <c r="E38" s="1609">
        <v>-7.1830000000000005E-2</v>
      </c>
      <c r="F38" s="1607">
        <v>656.327</v>
      </c>
      <c r="G38" s="1610">
        <v>1.273E-2</v>
      </c>
      <c r="H38" s="1607">
        <v>648.08000000000004</v>
      </c>
      <c r="I38" s="1610">
        <v>7.3999999999999999E-4</v>
      </c>
      <c r="J38" s="1607">
        <v>647.59799999999996</v>
      </c>
      <c r="K38" s="1610">
        <v>1.6060000000000001E-2</v>
      </c>
      <c r="L38" s="1607">
        <v>637.35900000000004</v>
      </c>
      <c r="M38" s="1609">
        <v>-2.904E-2</v>
      </c>
      <c r="N38" s="1607">
        <v>656.42100000000005</v>
      </c>
      <c r="O38" s="1607">
        <v>0</v>
      </c>
    </row>
    <row r="39" spans="1:15" x14ac:dyDescent="0.25">
      <c r="A39" s="1607">
        <v>122</v>
      </c>
      <c r="B39" s="1607" t="s">
        <v>666</v>
      </c>
      <c r="C39" s="1607" t="s">
        <v>667</v>
      </c>
      <c r="D39" s="1607"/>
      <c r="E39" s="1607"/>
      <c r="F39" s="1607">
        <v>1194.162</v>
      </c>
      <c r="G39" s="1609">
        <v>-2.528E-2</v>
      </c>
      <c r="H39" s="1607">
        <v>1225.1300000000001</v>
      </c>
      <c r="I39" s="1610">
        <v>3.6850000000000001E-2</v>
      </c>
      <c r="J39" s="1607">
        <v>1181.5899999999999</v>
      </c>
      <c r="K39" s="1609">
        <v>-8.2500000000000004E-3</v>
      </c>
      <c r="L39" s="1607">
        <v>1191.42</v>
      </c>
      <c r="M39" s="1609">
        <v>-4.64E-3</v>
      </c>
      <c r="N39" s="1607">
        <v>1196.97</v>
      </c>
      <c r="O39" s="1607">
        <v>0</v>
      </c>
    </row>
    <row r="40" spans="1:15" x14ac:dyDescent="0.25">
      <c r="A40" s="1607">
        <v>154</v>
      </c>
      <c r="B40" s="1607" t="s">
        <v>14</v>
      </c>
      <c r="C40" s="1607" t="s">
        <v>12</v>
      </c>
      <c r="D40" s="1607">
        <v>703.88400000000001</v>
      </c>
      <c r="E40" s="1610">
        <v>8.6749999999999994E-2</v>
      </c>
      <c r="F40" s="1607">
        <v>647.69600000000003</v>
      </c>
      <c r="G40" s="1609">
        <v>-2.418E-2</v>
      </c>
      <c r="H40" s="1607">
        <v>663.74300000000005</v>
      </c>
      <c r="I40" s="1610">
        <v>1.026E-2</v>
      </c>
      <c r="J40" s="1607">
        <v>657.00400000000002</v>
      </c>
      <c r="K40" s="1609">
        <v>-4.0099999999999997E-3</v>
      </c>
      <c r="L40" s="1607">
        <v>659.64599999999996</v>
      </c>
      <c r="M40" s="1610">
        <v>8.8599999999999998E-3</v>
      </c>
      <c r="N40" s="1607">
        <v>653.85299999999995</v>
      </c>
      <c r="O40" s="1607">
        <v>0</v>
      </c>
    </row>
    <row r="41" spans="1:15" x14ac:dyDescent="0.25">
      <c r="A41" s="1607">
        <v>157</v>
      </c>
      <c r="B41" s="1607" t="s">
        <v>668</v>
      </c>
      <c r="C41" s="1607" t="s">
        <v>669</v>
      </c>
      <c r="D41" s="1607">
        <v>579.63199999999995</v>
      </c>
      <c r="E41" s="1609">
        <v>-3.6630000000000003E-2</v>
      </c>
      <c r="F41" s="1607">
        <v>601.66899999999998</v>
      </c>
      <c r="G41" s="1609">
        <v>-2.3E-3</v>
      </c>
      <c r="H41" s="1607">
        <v>603.05600000000004</v>
      </c>
      <c r="I41" s="1610">
        <v>2.4850000000000001E-2</v>
      </c>
      <c r="J41" s="1607">
        <v>588.43499999999995</v>
      </c>
      <c r="K41" s="1609">
        <v>-1.243E-2</v>
      </c>
      <c r="L41" s="1607">
        <v>595.84100000000001</v>
      </c>
      <c r="M41" s="1610">
        <v>2.6769999999999999E-2</v>
      </c>
      <c r="N41" s="1607">
        <v>580.30600000000004</v>
      </c>
      <c r="O41" s="1607">
        <v>0</v>
      </c>
    </row>
    <row r="42" spans="1:15" x14ac:dyDescent="0.25">
      <c r="A42" s="1607">
        <v>159</v>
      </c>
      <c r="B42" s="1607" t="s">
        <v>16</v>
      </c>
      <c r="C42" s="1607" t="s">
        <v>12</v>
      </c>
      <c r="D42" s="1607">
        <v>537.08299999999997</v>
      </c>
      <c r="E42" s="1609">
        <v>-2.1010000000000001E-2</v>
      </c>
      <c r="F42" s="1607">
        <v>548.61199999999997</v>
      </c>
      <c r="G42" s="1609">
        <v>-3.7850000000000002E-2</v>
      </c>
      <c r="H42" s="1607">
        <v>570.19299999999998</v>
      </c>
      <c r="I42" s="1610">
        <v>4.9300000000000004E-3</v>
      </c>
      <c r="J42" s="1607">
        <v>567.39800000000002</v>
      </c>
      <c r="K42" s="1609">
        <v>-9.2300000000000004E-3</v>
      </c>
      <c r="L42" s="1607">
        <v>572.68600000000004</v>
      </c>
      <c r="M42" s="1610">
        <v>2.3390000000000001E-2</v>
      </c>
      <c r="N42" s="1607">
        <v>559.59900000000005</v>
      </c>
      <c r="O42" s="1607">
        <v>0</v>
      </c>
    </row>
    <row r="43" spans="1:15" x14ac:dyDescent="0.25">
      <c r="A43" s="1607">
        <v>180</v>
      </c>
      <c r="B43" s="1607" t="s">
        <v>670</v>
      </c>
      <c r="C43" s="1607" t="s">
        <v>669</v>
      </c>
      <c r="D43" s="1607">
        <v>430.57100000000003</v>
      </c>
      <c r="E43" s="1609">
        <v>-7.1879999999999999E-2</v>
      </c>
      <c r="F43" s="1607">
        <v>463.91800000000001</v>
      </c>
      <c r="G43" s="1610">
        <v>8.3890000000000006E-2</v>
      </c>
      <c r="H43" s="1607">
        <v>428.012</v>
      </c>
      <c r="I43" s="1610">
        <v>1.056E-2</v>
      </c>
      <c r="J43" s="1607">
        <v>423.54</v>
      </c>
      <c r="K43" s="1610">
        <v>6.0400000000000002E-3</v>
      </c>
      <c r="L43" s="1607">
        <v>420.99599999999998</v>
      </c>
      <c r="M43" s="1610">
        <v>4.8529999999999997E-2</v>
      </c>
      <c r="N43" s="1607">
        <v>401.512</v>
      </c>
      <c r="O43" s="1607">
        <v>0</v>
      </c>
    </row>
    <row r="44" spans="1:15" x14ac:dyDescent="0.25">
      <c r="A44" s="1607">
        <v>181</v>
      </c>
      <c r="B44" s="1607" t="s">
        <v>49</v>
      </c>
      <c r="C44" s="1607" t="s">
        <v>669</v>
      </c>
      <c r="D44" s="1607">
        <v>562.005</v>
      </c>
      <c r="E44" s="1610">
        <v>9.5300000000000003E-3</v>
      </c>
      <c r="F44" s="1607">
        <v>556.70000000000005</v>
      </c>
      <c r="G44" s="1609">
        <v>-1.8519999999999998E-2</v>
      </c>
      <c r="H44" s="1607">
        <v>567.20600000000002</v>
      </c>
      <c r="I44" s="1610">
        <v>4.0899999999999999E-3</v>
      </c>
      <c r="J44" s="1607">
        <v>564.89800000000002</v>
      </c>
      <c r="K44" s="1610">
        <v>5.3400000000000001E-3</v>
      </c>
      <c r="L44" s="1607">
        <v>561.9</v>
      </c>
      <c r="M44" s="1610">
        <v>3.9969999999999999E-2</v>
      </c>
      <c r="N44" s="1607">
        <v>540.30600000000004</v>
      </c>
      <c r="O44" s="1607">
        <v>0</v>
      </c>
    </row>
    <row r="45" spans="1:15" x14ac:dyDescent="0.25">
      <c r="A45" s="1607">
        <v>184</v>
      </c>
      <c r="B45" s="1607" t="s">
        <v>51</v>
      </c>
      <c r="C45" s="1607" t="s">
        <v>669</v>
      </c>
      <c r="D45" s="1607">
        <v>217.24199999999999</v>
      </c>
      <c r="E45" s="1610">
        <v>2.4590000000000001E-2</v>
      </c>
      <c r="F45" s="1607">
        <v>212.02799999999999</v>
      </c>
      <c r="G45" s="1609">
        <v>-1.677E-2</v>
      </c>
      <c r="H45" s="1607">
        <v>215.64500000000001</v>
      </c>
      <c r="I45" s="1609">
        <v>-5.7099999999999998E-2</v>
      </c>
      <c r="J45" s="1607">
        <v>228.70400000000001</v>
      </c>
      <c r="K45" s="1610">
        <v>2.5909999999999999E-2</v>
      </c>
      <c r="L45" s="1607">
        <v>222.928</v>
      </c>
      <c r="M45" s="1610">
        <v>4.2889999999999998E-2</v>
      </c>
      <c r="N45" s="1607">
        <v>213.75899999999999</v>
      </c>
      <c r="O45" s="1607">
        <v>0</v>
      </c>
    </row>
    <row r="46" spans="1:15" x14ac:dyDescent="0.25">
      <c r="A46" s="1607">
        <v>185</v>
      </c>
      <c r="B46" s="1607" t="s">
        <v>671</v>
      </c>
      <c r="C46" s="1607" t="s">
        <v>672</v>
      </c>
      <c r="D46" s="1607">
        <v>435.69099999999997</v>
      </c>
      <c r="E46" s="1609">
        <v>-0.12471</v>
      </c>
      <c r="F46" s="1607">
        <v>497.767</v>
      </c>
      <c r="G46" s="1607"/>
      <c r="H46" s="1607"/>
      <c r="I46" s="1607"/>
      <c r="J46" s="1607">
        <v>458.47399999999999</v>
      </c>
      <c r="K46" s="1610">
        <v>6.2530000000000002E-2</v>
      </c>
      <c r="L46" s="1607">
        <v>431.49299999999999</v>
      </c>
      <c r="M46" s="1608">
        <v>-1.0000000000000001E-5</v>
      </c>
      <c r="N46" s="1607">
        <v>431.49900000000002</v>
      </c>
      <c r="O46" s="1607">
        <v>0</v>
      </c>
    </row>
    <row r="47" spans="1:15" x14ac:dyDescent="0.25">
      <c r="A47" s="1607">
        <v>186</v>
      </c>
      <c r="B47" s="1607" t="s">
        <v>516</v>
      </c>
      <c r="C47" s="1607" t="s">
        <v>669</v>
      </c>
      <c r="D47" s="1607">
        <v>507.63299999999998</v>
      </c>
      <c r="E47" s="1610">
        <v>2.1530000000000001E-2</v>
      </c>
      <c r="F47" s="1607">
        <v>496.93299999999999</v>
      </c>
      <c r="G47" s="1609">
        <v>-4.1889999999999997E-2</v>
      </c>
      <c r="H47" s="1607">
        <v>518.65700000000004</v>
      </c>
      <c r="I47" s="1610">
        <v>6.77E-3</v>
      </c>
      <c r="J47" s="1607">
        <v>515.16999999999996</v>
      </c>
      <c r="K47" s="1610">
        <v>3.0249999999999999E-2</v>
      </c>
      <c r="L47" s="1607">
        <v>500.04599999999999</v>
      </c>
      <c r="M47" s="1610">
        <v>6.7099999999999998E-3</v>
      </c>
      <c r="N47" s="1607">
        <v>496.714</v>
      </c>
      <c r="O47" s="1607">
        <v>0</v>
      </c>
    </row>
    <row r="48" spans="1:15" x14ac:dyDescent="0.25">
      <c r="A48" s="1607">
        <v>193</v>
      </c>
      <c r="B48" s="1607" t="s">
        <v>17</v>
      </c>
      <c r="C48" s="1607" t="s">
        <v>12</v>
      </c>
      <c r="D48" s="1607">
        <v>506.678</v>
      </c>
      <c r="E48" s="1609">
        <v>-1.856E-2</v>
      </c>
      <c r="F48" s="1607">
        <v>516.25900000000001</v>
      </c>
      <c r="G48" s="1609">
        <v>-1.4489999999999999E-2</v>
      </c>
      <c r="H48" s="1607">
        <v>523.85</v>
      </c>
      <c r="I48" s="1610">
        <v>5.1999999999999998E-3</v>
      </c>
      <c r="J48" s="1607">
        <v>521.13800000000003</v>
      </c>
      <c r="K48" s="1609">
        <v>-1.098E-2</v>
      </c>
      <c r="L48" s="1607">
        <v>526.92100000000005</v>
      </c>
      <c r="M48" s="1610">
        <v>3.2299999999999998E-3</v>
      </c>
      <c r="N48" s="1607">
        <v>525.22400000000005</v>
      </c>
      <c r="O48" s="1607">
        <v>0</v>
      </c>
    </row>
    <row r="49" spans="1:15" x14ac:dyDescent="0.25">
      <c r="A49" s="1607">
        <v>195</v>
      </c>
      <c r="B49" s="1607" t="s">
        <v>673</v>
      </c>
      <c r="C49" s="1607" t="s">
        <v>12</v>
      </c>
      <c r="D49" s="1607"/>
      <c r="E49" s="1607"/>
      <c r="F49" s="1607"/>
      <c r="G49" s="1607"/>
      <c r="H49" s="1607">
        <v>615.56100000000004</v>
      </c>
      <c r="I49" s="1610">
        <v>2.724E-2</v>
      </c>
      <c r="J49" s="1607">
        <v>599.23500000000001</v>
      </c>
      <c r="K49" s="1609">
        <v>-2.0060000000000001E-2</v>
      </c>
      <c r="L49" s="1607">
        <v>611.5</v>
      </c>
      <c r="M49" s="1610">
        <v>1.4999999999999999E-2</v>
      </c>
      <c r="N49" s="1607">
        <v>602.46299999999997</v>
      </c>
      <c r="O49" s="1607">
        <v>0</v>
      </c>
    </row>
    <row r="50" spans="1:15" x14ac:dyDescent="0.25">
      <c r="A50" s="1607">
        <v>196</v>
      </c>
      <c r="B50" s="1607" t="s">
        <v>19</v>
      </c>
      <c r="C50" s="1607" t="s">
        <v>12</v>
      </c>
      <c r="D50" s="1607">
        <v>409.74400000000003</v>
      </c>
      <c r="E50" s="1609">
        <v>-1.39E-3</v>
      </c>
      <c r="F50" s="1607">
        <v>410.31299999999999</v>
      </c>
      <c r="G50" s="1609">
        <v>-3.3919999999999999E-2</v>
      </c>
      <c r="H50" s="1607">
        <v>424.721</v>
      </c>
      <c r="I50" s="1610">
        <v>7.0099999999999997E-3</v>
      </c>
      <c r="J50" s="1607">
        <v>421.76600000000002</v>
      </c>
      <c r="K50" s="1609">
        <v>-9.8600000000000007E-3</v>
      </c>
      <c r="L50" s="1607">
        <v>425.96800000000002</v>
      </c>
      <c r="M50" s="1610">
        <v>3.5699999999999998E-3</v>
      </c>
      <c r="N50" s="1607">
        <v>424.45299999999997</v>
      </c>
      <c r="O50" s="1607">
        <v>0</v>
      </c>
    </row>
    <row r="51" spans="1:15" x14ac:dyDescent="0.25">
      <c r="A51" s="1607">
        <v>197</v>
      </c>
      <c r="B51" s="1607" t="s">
        <v>21</v>
      </c>
      <c r="C51" s="1607" t="s">
        <v>12</v>
      </c>
      <c r="D51" s="1607">
        <v>410.53</v>
      </c>
      <c r="E51" s="1610">
        <v>5.4900000000000001E-3</v>
      </c>
      <c r="F51" s="1607">
        <v>408.28800000000001</v>
      </c>
      <c r="G51" s="1609">
        <v>-4.3619999999999999E-2</v>
      </c>
      <c r="H51" s="1607">
        <v>426.90899999999999</v>
      </c>
      <c r="I51" s="1610">
        <v>9.8899999999999995E-3</v>
      </c>
      <c r="J51" s="1607">
        <v>422.72800000000001</v>
      </c>
      <c r="K51" s="1609">
        <v>-4.6800000000000001E-3</v>
      </c>
      <c r="L51" s="1607">
        <v>424.71499999999997</v>
      </c>
      <c r="M51" s="1609">
        <v>-8.3400000000000002E-3</v>
      </c>
      <c r="N51" s="1607">
        <v>428.28699999999998</v>
      </c>
      <c r="O51" s="1607">
        <v>0</v>
      </c>
    </row>
    <row r="52" spans="1:15" x14ac:dyDescent="0.25">
      <c r="A52" s="1607">
        <v>198</v>
      </c>
      <c r="B52" s="1607" t="s">
        <v>23</v>
      </c>
      <c r="C52" s="1607" t="s">
        <v>672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>
        <v>150.75200000000001</v>
      </c>
      <c r="O52" s="1607">
        <v>0</v>
      </c>
    </row>
    <row r="53" spans="1:15" x14ac:dyDescent="0.25">
      <c r="A53" s="1607">
        <v>199</v>
      </c>
      <c r="B53" s="1607" t="s">
        <v>25</v>
      </c>
      <c r="C53" s="1607" t="s">
        <v>672</v>
      </c>
      <c r="D53" s="1607">
        <v>138.01</v>
      </c>
      <c r="E53" s="1610">
        <v>3.0999999999999999E-3</v>
      </c>
      <c r="F53" s="1607">
        <v>137.583</v>
      </c>
      <c r="G53" s="1609">
        <v>-0.1227</v>
      </c>
      <c r="H53" s="1607">
        <v>156.82599999999999</v>
      </c>
      <c r="I53" s="1610">
        <v>4.28E-3</v>
      </c>
      <c r="J53" s="1607">
        <v>156.15700000000001</v>
      </c>
      <c r="K53" s="1609">
        <v>-4.1099999999999999E-3</v>
      </c>
      <c r="L53" s="1607">
        <v>156.80199999999999</v>
      </c>
      <c r="M53" s="1610">
        <v>1.392E-2</v>
      </c>
      <c r="N53" s="1607">
        <v>154.65</v>
      </c>
      <c r="O53" s="1607">
        <v>0</v>
      </c>
    </row>
    <row r="54" spans="1:15" x14ac:dyDescent="0.25">
      <c r="A54" s="1607">
        <v>201</v>
      </c>
      <c r="B54" s="1607" t="s">
        <v>29</v>
      </c>
      <c r="C54" s="1607" t="s">
        <v>672</v>
      </c>
      <c r="D54" s="1607"/>
      <c r="E54" s="1607"/>
      <c r="F54" s="1607"/>
      <c r="G54" s="1607"/>
      <c r="H54" s="1607">
        <v>188.66399999999999</v>
      </c>
      <c r="I54" s="1607"/>
      <c r="J54" s="1607"/>
      <c r="K54" s="1607"/>
      <c r="L54" s="1607"/>
      <c r="M54" s="1607"/>
      <c r="N54" s="1607">
        <v>188.66399999999999</v>
      </c>
      <c r="O54" s="1607">
        <v>0</v>
      </c>
    </row>
    <row r="55" spans="1:15" x14ac:dyDescent="0.25">
      <c r="A55" s="1607">
        <v>208</v>
      </c>
      <c r="B55" s="1607" t="s">
        <v>33</v>
      </c>
      <c r="C55" s="1607" t="s">
        <v>12</v>
      </c>
      <c r="D55" s="1607"/>
      <c r="E55" s="1607"/>
      <c r="F55" s="1607"/>
      <c r="G55" s="1607"/>
      <c r="H55" s="1607">
        <v>485.45499999999998</v>
      </c>
      <c r="I55" s="1608">
        <v>0</v>
      </c>
      <c r="J55" s="1607">
        <v>485.45499999999998</v>
      </c>
      <c r="K55" s="1607"/>
      <c r="L55" s="1607"/>
      <c r="M55" s="1607"/>
      <c r="N55" s="1607"/>
      <c r="O55" s="1607">
        <v>0</v>
      </c>
    </row>
    <row r="56" spans="1:15" x14ac:dyDescent="0.25">
      <c r="A56" s="1607">
        <v>215</v>
      </c>
      <c r="B56" s="1607" t="s">
        <v>35</v>
      </c>
      <c r="C56" s="1607" t="s">
        <v>12</v>
      </c>
      <c r="D56" s="1607">
        <v>514.06299999999999</v>
      </c>
      <c r="E56" s="1609">
        <v>-2.0840000000000001E-2</v>
      </c>
      <c r="F56" s="1607">
        <v>525.00599999999997</v>
      </c>
      <c r="G56" s="1609">
        <v>-2.656E-2</v>
      </c>
      <c r="H56" s="1607">
        <v>539.33000000000004</v>
      </c>
      <c r="I56" s="1610">
        <v>6.6699999999999997E-3</v>
      </c>
      <c r="J56" s="1607">
        <v>535.75800000000004</v>
      </c>
      <c r="K56" s="1607"/>
      <c r="L56" s="1607"/>
      <c r="M56" s="1607"/>
      <c r="N56" s="1607"/>
      <c r="O56" s="1607">
        <v>0</v>
      </c>
    </row>
    <row r="57" spans="1:15" x14ac:dyDescent="0.25">
      <c r="A57" s="1607">
        <v>243</v>
      </c>
      <c r="B57" s="1607" t="s">
        <v>39</v>
      </c>
      <c r="C57" s="1607" t="s">
        <v>12</v>
      </c>
      <c r="D57" s="1607">
        <v>577.75599999999997</v>
      </c>
      <c r="E57" s="1610">
        <v>1.8499999999999999E-2</v>
      </c>
      <c r="F57" s="1607">
        <v>567.26</v>
      </c>
      <c r="G57" s="1609">
        <v>-4.5830000000000003E-2</v>
      </c>
      <c r="H57" s="1607">
        <v>594.50800000000004</v>
      </c>
      <c r="I57" s="1610">
        <v>3.0800000000000001E-2</v>
      </c>
      <c r="J57" s="1607">
        <v>576.74400000000003</v>
      </c>
      <c r="K57" s="1609">
        <v>-3.8999999999999998E-3</v>
      </c>
      <c r="L57" s="1607">
        <v>579.005</v>
      </c>
      <c r="M57" s="1609">
        <v>-1.487E-2</v>
      </c>
      <c r="N57" s="1607">
        <v>587.74400000000003</v>
      </c>
      <c r="O57" s="1607">
        <v>0</v>
      </c>
    </row>
    <row r="58" spans="1:15" x14ac:dyDescent="0.25">
      <c r="A58" s="1607">
        <v>246</v>
      </c>
      <c r="B58" s="1607" t="s">
        <v>682</v>
      </c>
      <c r="C58" s="1607" t="s">
        <v>669</v>
      </c>
      <c r="D58" s="1607">
        <v>835.78399999999999</v>
      </c>
      <c r="E58" s="1610">
        <v>3.0939999999999999E-2</v>
      </c>
      <c r="F58" s="1607">
        <v>810.702</v>
      </c>
      <c r="G58" s="1609">
        <v>-7.4649999999999994E-2</v>
      </c>
      <c r="H58" s="1607">
        <v>876.10699999999997</v>
      </c>
      <c r="I58" s="1610">
        <v>3.9170000000000003E-2</v>
      </c>
      <c r="J58" s="1607">
        <v>843.08600000000001</v>
      </c>
      <c r="K58" s="1610">
        <v>7.7899999999999997E-2</v>
      </c>
      <c r="L58" s="1607">
        <v>782.154</v>
      </c>
      <c r="M58" s="1610">
        <v>2.7470000000000001E-2</v>
      </c>
      <c r="N58" s="1607">
        <v>761.24599999999998</v>
      </c>
      <c r="O58" s="1607">
        <v>0</v>
      </c>
    </row>
    <row r="59" spans="1:15" x14ac:dyDescent="0.25">
      <c r="A59" s="1607">
        <v>265</v>
      </c>
      <c r="B59" s="1607" t="s">
        <v>991</v>
      </c>
      <c r="C59" s="1607" t="s">
        <v>663</v>
      </c>
      <c r="D59" s="1607">
        <v>1197.097</v>
      </c>
      <c r="E59" s="1607"/>
      <c r="F59" s="1607"/>
      <c r="G59" s="1607"/>
      <c r="H59" s="1607">
        <v>1120.4860000000001</v>
      </c>
      <c r="I59" s="1609">
        <v>-2.8729999999999999E-2</v>
      </c>
      <c r="J59" s="1607">
        <v>1153.624</v>
      </c>
      <c r="K59" s="1609">
        <v>-3.569E-2</v>
      </c>
      <c r="L59" s="1607">
        <v>1196.3240000000001</v>
      </c>
      <c r="M59" s="1610">
        <v>7.8390000000000001E-2</v>
      </c>
      <c r="N59" s="1607">
        <v>1109.3599999999999</v>
      </c>
      <c r="O59" s="1607">
        <v>0</v>
      </c>
    </row>
    <row r="60" spans="1:15" x14ac:dyDescent="0.25">
      <c r="A60" s="1607">
        <v>266</v>
      </c>
      <c r="B60" s="1607" t="s">
        <v>41</v>
      </c>
      <c r="C60" s="1607" t="s">
        <v>12</v>
      </c>
      <c r="D60" s="1607">
        <v>488.77</v>
      </c>
      <c r="E60" s="1609">
        <v>-5.5700000000000003E-3</v>
      </c>
      <c r="F60" s="1607">
        <v>491.50599999999997</v>
      </c>
      <c r="G60" s="1609">
        <v>-3.0470000000000001E-2</v>
      </c>
      <c r="H60" s="1607">
        <v>506.95499999999998</v>
      </c>
      <c r="I60" s="1610">
        <v>5.79E-3</v>
      </c>
      <c r="J60" s="1607">
        <v>504.036</v>
      </c>
      <c r="K60" s="1609">
        <v>-9.4400000000000005E-3</v>
      </c>
      <c r="L60" s="1607">
        <v>508.84</v>
      </c>
      <c r="M60" s="1609">
        <v>-1.0399999999999999E-3</v>
      </c>
      <c r="N60" s="1607">
        <v>509.37200000000001</v>
      </c>
      <c r="O60" s="1607">
        <v>0</v>
      </c>
    </row>
    <row r="61" spans="1:15" x14ac:dyDescent="0.25">
      <c r="A61" s="1607">
        <v>275</v>
      </c>
      <c r="B61" s="1607" t="s">
        <v>685</v>
      </c>
      <c r="C61" s="1607" t="s">
        <v>672</v>
      </c>
      <c r="D61" s="1607">
        <v>266.05200000000002</v>
      </c>
      <c r="E61" s="1609">
        <v>-2.3709999999999998E-2</v>
      </c>
      <c r="F61" s="1607">
        <v>272.51299999999998</v>
      </c>
      <c r="G61" s="1609">
        <v>-3.746E-2</v>
      </c>
      <c r="H61" s="1607">
        <v>283.11900000000003</v>
      </c>
      <c r="I61" s="1609">
        <v>-1.073E-2</v>
      </c>
      <c r="J61" s="1607">
        <v>286.19</v>
      </c>
      <c r="K61" s="1610">
        <v>2.7650000000000001E-2</v>
      </c>
      <c r="L61" s="1607">
        <v>278.49</v>
      </c>
      <c r="M61" s="1610">
        <v>6.7799999999999999E-2</v>
      </c>
      <c r="N61" s="1607">
        <v>260.80700000000002</v>
      </c>
      <c r="O61" s="1607">
        <v>0</v>
      </c>
    </row>
    <row r="62" spans="1:15" x14ac:dyDescent="0.25">
      <c r="A62" s="1607">
        <v>276</v>
      </c>
      <c r="B62" s="1607" t="s">
        <v>686</v>
      </c>
      <c r="C62" s="1607" t="s">
        <v>672</v>
      </c>
      <c r="D62" s="1607">
        <v>535.90099999999995</v>
      </c>
      <c r="E62" s="1610">
        <v>4.9279999999999997E-2</v>
      </c>
      <c r="F62" s="1607">
        <v>510.73200000000003</v>
      </c>
      <c r="G62" s="1609">
        <v>-4.1450000000000001E-2</v>
      </c>
      <c r="H62" s="1607">
        <v>532.81799999999998</v>
      </c>
      <c r="I62" s="1610">
        <v>1.2330000000000001E-2</v>
      </c>
      <c r="J62" s="1607">
        <v>526.32799999999997</v>
      </c>
      <c r="K62" s="1610">
        <v>3.3660000000000002E-2</v>
      </c>
      <c r="L62" s="1607">
        <v>509.18799999999999</v>
      </c>
      <c r="M62" s="1609">
        <v>-3.7000000000000002E-3</v>
      </c>
      <c r="N62" s="1607">
        <v>511.07799999999997</v>
      </c>
      <c r="O62" s="1607">
        <v>0</v>
      </c>
    </row>
    <row r="63" spans="1:15" x14ac:dyDescent="0.25">
      <c r="A63" s="1607">
        <v>277</v>
      </c>
      <c r="B63" s="1607" t="s">
        <v>687</v>
      </c>
      <c r="C63" s="1607" t="s">
        <v>672</v>
      </c>
      <c r="D63" s="1607">
        <v>372.18400000000003</v>
      </c>
      <c r="E63" s="1610">
        <v>1.123E-2</v>
      </c>
      <c r="F63" s="1607">
        <v>368.05099999999999</v>
      </c>
      <c r="G63" s="1609">
        <v>-5.3199999999999997E-2</v>
      </c>
      <c r="H63" s="1607">
        <v>388.73099999999999</v>
      </c>
      <c r="I63" s="1609">
        <v>-7.0699999999999999E-3</v>
      </c>
      <c r="J63" s="1607">
        <v>391.49900000000002</v>
      </c>
      <c r="K63" s="1610">
        <v>4.2479999999999997E-2</v>
      </c>
      <c r="L63" s="1607">
        <v>375.54599999999999</v>
      </c>
      <c r="M63" s="1610">
        <v>3.2539999999999999E-2</v>
      </c>
      <c r="N63" s="1607">
        <v>363.71199999999999</v>
      </c>
      <c r="O63" s="1607">
        <v>0</v>
      </c>
    </row>
    <row r="64" spans="1:15" x14ac:dyDescent="0.25">
      <c r="A64" s="1607">
        <v>279</v>
      </c>
      <c r="B64" s="1607" t="s">
        <v>688</v>
      </c>
      <c r="C64" s="1607" t="s">
        <v>672</v>
      </c>
      <c r="D64" s="1607">
        <v>263.15100000000001</v>
      </c>
      <c r="E64" s="1609">
        <v>-3.9300000000000003E-3</v>
      </c>
      <c r="F64" s="1607">
        <v>264.19</v>
      </c>
      <c r="G64" s="1609">
        <v>-6.6259999999999999E-2</v>
      </c>
      <c r="H64" s="1607">
        <v>282.93700000000001</v>
      </c>
      <c r="I64" s="1610">
        <v>7.3400000000000002E-3</v>
      </c>
      <c r="J64" s="1607">
        <v>280.875</v>
      </c>
      <c r="K64" s="1610">
        <v>2.5010000000000001E-2</v>
      </c>
      <c r="L64" s="1607">
        <v>274.02300000000002</v>
      </c>
      <c r="M64" s="1610">
        <v>1.338E-2</v>
      </c>
      <c r="N64" s="1607">
        <v>270.40600000000001</v>
      </c>
      <c r="O64" s="1607">
        <v>0</v>
      </c>
    </row>
    <row r="65" spans="1:15" x14ac:dyDescent="0.25">
      <c r="A65" s="1607">
        <v>280</v>
      </c>
      <c r="B65" s="1607" t="s">
        <v>689</v>
      </c>
      <c r="C65" s="1607" t="s">
        <v>672</v>
      </c>
      <c r="D65" s="1607"/>
      <c r="E65" s="1607"/>
      <c r="F65" s="1607">
        <v>1019.4</v>
      </c>
      <c r="G65" s="1610">
        <v>3.5479999999999998E-2</v>
      </c>
      <c r="H65" s="1607">
        <v>984.47</v>
      </c>
      <c r="I65" s="1610">
        <v>0.14485999999999999</v>
      </c>
      <c r="J65" s="1607">
        <v>859.90200000000004</v>
      </c>
      <c r="K65" s="1610">
        <v>6.9499999999999996E-3</v>
      </c>
      <c r="L65" s="1607">
        <v>853.971</v>
      </c>
      <c r="M65" s="1607"/>
      <c r="N65" s="1607"/>
      <c r="O65" s="1607">
        <v>0</v>
      </c>
    </row>
    <row r="66" spans="1:15" x14ac:dyDescent="0.25">
      <c r="A66" s="1607">
        <v>281</v>
      </c>
      <c r="B66" s="1607" t="s">
        <v>690</v>
      </c>
      <c r="C66" s="1607" t="s">
        <v>672</v>
      </c>
      <c r="D66" s="1607">
        <v>209.226</v>
      </c>
      <c r="E66" s="1609">
        <v>-4.3299999999999996E-3</v>
      </c>
      <c r="F66" s="1607">
        <v>210.13499999999999</v>
      </c>
      <c r="G66" s="1609">
        <v>-7.8280000000000002E-2</v>
      </c>
      <c r="H66" s="1607">
        <v>227.98099999999999</v>
      </c>
      <c r="I66" s="1609">
        <v>-1.2710000000000001E-2</v>
      </c>
      <c r="J66" s="1607">
        <v>230.916</v>
      </c>
      <c r="K66" s="1610">
        <v>3.9300000000000003E-3</v>
      </c>
      <c r="L66" s="1607">
        <v>230.011</v>
      </c>
      <c r="M66" s="1609">
        <v>-1.042E-2</v>
      </c>
      <c r="N66" s="1607">
        <v>232.43299999999999</v>
      </c>
      <c r="O66" s="1607">
        <v>0</v>
      </c>
    </row>
    <row r="67" spans="1:15" x14ac:dyDescent="0.25">
      <c r="A67" s="1607">
        <v>282</v>
      </c>
      <c r="B67" s="1607" t="s">
        <v>24</v>
      </c>
      <c r="C67" s="1607" t="s">
        <v>672</v>
      </c>
      <c r="D67" s="1607"/>
      <c r="E67" s="1607"/>
      <c r="F67" s="1607">
        <v>373.38200000000001</v>
      </c>
      <c r="G67" s="1610">
        <v>4.5670000000000002E-2</v>
      </c>
      <c r="H67" s="1607">
        <v>357.07400000000001</v>
      </c>
      <c r="I67" s="1610">
        <v>1.048E-2</v>
      </c>
      <c r="J67" s="1607">
        <v>353.36900000000003</v>
      </c>
      <c r="K67" s="1610">
        <v>3.6000000000000002E-4</v>
      </c>
      <c r="L67" s="1607">
        <v>353.24099999999999</v>
      </c>
      <c r="M67" s="1609">
        <v>-2.2069999999999999E-2</v>
      </c>
      <c r="N67" s="1607">
        <v>361.21199999999999</v>
      </c>
      <c r="O67" s="1607">
        <v>0</v>
      </c>
    </row>
    <row r="68" spans="1:15" x14ac:dyDescent="0.25">
      <c r="A68" s="1607">
        <v>283</v>
      </c>
      <c r="B68" s="1607" t="s">
        <v>26</v>
      </c>
      <c r="C68" s="1607" t="s">
        <v>672</v>
      </c>
      <c r="D68" s="1607">
        <v>229.45400000000001</v>
      </c>
      <c r="E68" s="1609">
        <v>-2.274E-2</v>
      </c>
      <c r="F68" s="1607">
        <v>234.792</v>
      </c>
      <c r="G68" s="1609">
        <v>-9.4869999999999996E-2</v>
      </c>
      <c r="H68" s="1607">
        <v>259.39999999999998</v>
      </c>
      <c r="I68" s="1610">
        <v>0.16769000000000001</v>
      </c>
      <c r="J68" s="1607">
        <v>222.148</v>
      </c>
      <c r="K68" s="1610">
        <v>9.6500000000000002E-2</v>
      </c>
      <c r="L68" s="1607">
        <v>202.59800000000001</v>
      </c>
      <c r="M68" s="1609">
        <v>-0.23269999999999999</v>
      </c>
      <c r="N68" s="1607">
        <v>264.04000000000002</v>
      </c>
      <c r="O68" s="1607">
        <v>0</v>
      </c>
    </row>
    <row r="69" spans="1:15" x14ac:dyDescent="0.25">
      <c r="A69" s="1607">
        <v>291</v>
      </c>
      <c r="B69" s="1607" t="s">
        <v>692</v>
      </c>
      <c r="C69" s="1607" t="s">
        <v>672</v>
      </c>
      <c r="D69" s="1607">
        <v>298.98599999999999</v>
      </c>
      <c r="E69" s="1609">
        <v>-4.2700000000000004E-3</v>
      </c>
      <c r="F69" s="1607">
        <v>300.26900000000001</v>
      </c>
      <c r="G69" s="1609">
        <v>-5.7619999999999998E-2</v>
      </c>
      <c r="H69" s="1607">
        <v>318.62700000000001</v>
      </c>
      <c r="I69" s="1610">
        <v>2.63E-3</v>
      </c>
      <c r="J69" s="1607">
        <v>317.791</v>
      </c>
      <c r="K69" s="1609">
        <v>-7.4599999999999996E-3</v>
      </c>
      <c r="L69" s="1607">
        <v>320.17899999999997</v>
      </c>
      <c r="M69" s="1610">
        <v>4.0099999999999997E-3</v>
      </c>
      <c r="N69" s="1607">
        <v>318.899</v>
      </c>
      <c r="O69" s="1607">
        <v>0</v>
      </c>
    </row>
    <row r="70" spans="1:15" x14ac:dyDescent="0.25">
      <c r="A70" s="1536">
        <v>298</v>
      </c>
      <c r="B70" s="1536" t="s">
        <v>693</v>
      </c>
      <c r="C70" s="1536" t="s">
        <v>297</v>
      </c>
      <c r="D70" s="1607">
        <v>256.202</v>
      </c>
      <c r="E70" s="1608">
        <v>0</v>
      </c>
      <c r="F70" s="1607">
        <v>256.202</v>
      </c>
      <c r="G70" s="1608">
        <v>0</v>
      </c>
      <c r="H70" s="1607">
        <v>256.202</v>
      </c>
      <c r="I70" s="1609">
        <v>-3.2739999999999998E-2</v>
      </c>
      <c r="J70" s="1607">
        <v>264.875</v>
      </c>
      <c r="K70" s="1610">
        <v>2.3400000000000001E-3</v>
      </c>
      <c r="L70" s="1607">
        <v>264.25599999999997</v>
      </c>
      <c r="M70" s="1610">
        <v>1.5469999999999999E-2</v>
      </c>
      <c r="N70" s="1607">
        <v>260.22899999999998</v>
      </c>
      <c r="O70" s="1607">
        <v>1</v>
      </c>
    </row>
    <row r="71" spans="1:15" x14ac:dyDescent="0.25">
      <c r="A71" s="1536">
        <v>301</v>
      </c>
      <c r="B71" s="1536" t="s">
        <v>1009</v>
      </c>
      <c r="C71" s="1536" t="s">
        <v>297</v>
      </c>
      <c r="D71" s="1607">
        <v>130.13800000000001</v>
      </c>
      <c r="E71" s="1607"/>
      <c r="F71" s="1607"/>
      <c r="G71" s="1607"/>
      <c r="H71" s="1607">
        <v>130.13800000000001</v>
      </c>
      <c r="I71" s="1609">
        <v>-0.20374</v>
      </c>
      <c r="J71" s="1607">
        <v>163.43700000000001</v>
      </c>
      <c r="K71" s="1610">
        <v>0.24911</v>
      </c>
      <c r="L71" s="1607">
        <v>130.84299999999999</v>
      </c>
      <c r="M71" s="1609">
        <v>-0.37819000000000003</v>
      </c>
      <c r="N71" s="1607">
        <v>210.423</v>
      </c>
      <c r="O71" s="1607">
        <v>1</v>
      </c>
    </row>
    <row r="72" spans="1:15" x14ac:dyDescent="0.25">
      <c r="A72" s="1607">
        <v>324</v>
      </c>
      <c r="B72" s="1607" t="s">
        <v>694</v>
      </c>
      <c r="C72" s="1607" t="s">
        <v>669</v>
      </c>
      <c r="D72" s="1607"/>
      <c r="E72" s="1607"/>
      <c r="F72" s="1607"/>
      <c r="G72" s="1607"/>
      <c r="H72" s="1607">
        <v>621.68799999999999</v>
      </c>
      <c r="I72" s="1610">
        <v>2.461E-2</v>
      </c>
      <c r="J72" s="1607">
        <v>606.755</v>
      </c>
      <c r="K72" s="1610">
        <v>3.091E-2</v>
      </c>
      <c r="L72" s="1607">
        <v>588.56399999999996</v>
      </c>
      <c r="M72" s="1610">
        <v>4.4970000000000003E-2</v>
      </c>
      <c r="N72" s="1607">
        <v>563.23800000000006</v>
      </c>
      <c r="O72" s="1607">
        <v>0</v>
      </c>
    </row>
    <row r="73" spans="1:15" x14ac:dyDescent="0.25">
      <c r="A73" s="1607">
        <v>342</v>
      </c>
      <c r="B73" s="1607" t="s">
        <v>695</v>
      </c>
      <c r="C73" s="1607" t="s">
        <v>669</v>
      </c>
      <c r="D73" s="1607"/>
      <c r="E73" s="1607"/>
      <c r="F73" s="1607">
        <v>538.95799999999997</v>
      </c>
      <c r="G73" s="1610">
        <v>0.13195999999999999</v>
      </c>
      <c r="H73" s="1607">
        <v>476.12799999999999</v>
      </c>
      <c r="I73" s="1609">
        <v>-8.2150000000000001E-2</v>
      </c>
      <c r="J73" s="1607">
        <v>518.74300000000005</v>
      </c>
      <c r="K73" s="1610">
        <v>6.9449999999999998E-2</v>
      </c>
      <c r="L73" s="1607">
        <v>485.05799999999999</v>
      </c>
      <c r="M73" s="1610">
        <v>0.30906</v>
      </c>
      <c r="N73" s="1607">
        <v>370.53899999999999</v>
      </c>
      <c r="O73" s="1607">
        <v>0</v>
      </c>
    </row>
    <row r="74" spans="1:15" x14ac:dyDescent="0.25">
      <c r="A74" s="1607">
        <v>416</v>
      </c>
      <c r="B74" s="1607" t="s">
        <v>43</v>
      </c>
      <c r="C74" s="1607" t="s">
        <v>12</v>
      </c>
      <c r="D74" s="1607">
        <v>523.63300000000004</v>
      </c>
      <c r="E74" s="1609">
        <v>-3.7060000000000003E-2</v>
      </c>
      <c r="F74" s="1607">
        <v>543.78700000000003</v>
      </c>
      <c r="G74" s="1609">
        <v>-5.5599999999999998E-3</v>
      </c>
      <c r="H74" s="1607">
        <v>546.82600000000002</v>
      </c>
      <c r="I74" s="1610">
        <v>1.24E-3</v>
      </c>
      <c r="J74" s="1607">
        <v>546.15</v>
      </c>
      <c r="K74" s="1609">
        <v>-1.171E-2</v>
      </c>
      <c r="L74" s="1607">
        <v>552.62199999999996</v>
      </c>
      <c r="M74" s="1610">
        <v>1.8600000000000001E-3</v>
      </c>
      <c r="N74" s="1607">
        <v>551.59500000000003</v>
      </c>
      <c r="O74" s="1607">
        <v>0</v>
      </c>
    </row>
    <row r="75" spans="1:15" x14ac:dyDescent="0.25">
      <c r="A75" s="1607">
        <v>448</v>
      </c>
      <c r="B75" s="1607" t="s">
        <v>992</v>
      </c>
      <c r="C75" s="1607" t="s">
        <v>664</v>
      </c>
      <c r="D75" s="1607">
        <v>562.40499999999997</v>
      </c>
      <c r="E75" s="1607"/>
      <c r="F75" s="1607"/>
      <c r="G75" s="1607"/>
      <c r="H75" s="1607">
        <v>549.63499999999999</v>
      </c>
      <c r="I75" s="1609">
        <v>-4.7530000000000003E-2</v>
      </c>
      <c r="J75" s="1607">
        <v>577.06200000000001</v>
      </c>
      <c r="K75" s="1609">
        <v>-3.39E-2</v>
      </c>
      <c r="L75" s="1607">
        <v>597.30999999999995</v>
      </c>
      <c r="M75" s="1607"/>
      <c r="N75" s="1607"/>
      <c r="O75" s="1607">
        <v>0</v>
      </c>
    </row>
    <row r="76" spans="1:15" x14ac:dyDescent="0.25">
      <c r="A76" s="1607">
        <v>468</v>
      </c>
      <c r="B76" s="1607" t="s">
        <v>44</v>
      </c>
      <c r="C76" s="1607" t="s">
        <v>672</v>
      </c>
      <c r="D76" s="1607"/>
      <c r="E76" s="1607"/>
      <c r="F76" s="1607">
        <v>211.15</v>
      </c>
      <c r="G76" s="1609">
        <v>-1.038E-2</v>
      </c>
      <c r="H76" s="1607">
        <v>213.364</v>
      </c>
      <c r="I76" s="1609">
        <v>-7.2529999999999997E-2</v>
      </c>
      <c r="J76" s="1607">
        <v>230.04900000000001</v>
      </c>
      <c r="K76" s="1610">
        <v>0.19842000000000001</v>
      </c>
      <c r="L76" s="1607">
        <v>191.96100000000001</v>
      </c>
      <c r="M76" s="1610">
        <v>5.11E-3</v>
      </c>
      <c r="N76" s="1607">
        <v>190.98599999999999</v>
      </c>
      <c r="O76" s="1607">
        <v>0</v>
      </c>
    </row>
    <row r="77" spans="1:15" x14ac:dyDescent="0.25">
      <c r="A77" s="1607">
        <v>481</v>
      </c>
      <c r="B77" s="1607" t="s">
        <v>696</v>
      </c>
      <c r="C77" s="1607" t="s">
        <v>146</v>
      </c>
      <c r="D77" s="1607">
        <v>388.25599999999997</v>
      </c>
      <c r="E77" s="1610">
        <v>0.19131000000000001</v>
      </c>
      <c r="F77" s="1607">
        <v>325.90800000000002</v>
      </c>
      <c r="G77" s="1609">
        <v>-1.975E-2</v>
      </c>
      <c r="H77" s="1607">
        <v>332.47500000000002</v>
      </c>
      <c r="I77" s="1609">
        <v>-2.2239999999999999E-2</v>
      </c>
      <c r="J77" s="1607">
        <v>340.03699999999998</v>
      </c>
      <c r="K77" s="1609">
        <v>-7.4029999999999999E-2</v>
      </c>
      <c r="L77" s="1607">
        <v>367.221</v>
      </c>
      <c r="M77" s="1610">
        <v>5.4429999999999999E-2</v>
      </c>
      <c r="N77" s="1607">
        <v>348.26600000000002</v>
      </c>
      <c r="O77" s="1607">
        <v>0</v>
      </c>
    </row>
    <row r="78" spans="1:15" x14ac:dyDescent="0.25">
      <c r="A78" s="1607">
        <v>485</v>
      </c>
      <c r="B78" s="1607" t="s">
        <v>697</v>
      </c>
      <c r="C78" s="1607" t="s">
        <v>664</v>
      </c>
      <c r="D78" s="1607">
        <v>380.34699999999998</v>
      </c>
      <c r="E78" s="1610">
        <v>3.8609999999999998E-2</v>
      </c>
      <c r="F78" s="1607">
        <v>366.20600000000002</v>
      </c>
      <c r="G78" s="1607"/>
      <c r="H78" s="1607"/>
      <c r="I78" s="1607"/>
      <c r="J78" s="1607"/>
      <c r="K78" s="1607"/>
      <c r="L78" s="1607">
        <v>349.298</v>
      </c>
      <c r="M78" s="1609">
        <v>-7.9969999999999999E-2</v>
      </c>
      <c r="N78" s="1607">
        <v>379.661</v>
      </c>
      <c r="O78" s="1607">
        <v>0</v>
      </c>
    </row>
    <row r="79" spans="1:15" x14ac:dyDescent="0.25">
      <c r="A79" s="1607">
        <v>486</v>
      </c>
      <c r="B79" s="1607" t="s">
        <v>698</v>
      </c>
      <c r="C79" s="1607" t="s">
        <v>649</v>
      </c>
      <c r="D79" s="1607">
        <v>637.33299999999997</v>
      </c>
      <c r="E79" s="1609">
        <v>-6.3890000000000002E-2</v>
      </c>
      <c r="F79" s="1607">
        <v>680.83100000000002</v>
      </c>
      <c r="G79" s="1610">
        <v>4.0160000000000001E-2</v>
      </c>
      <c r="H79" s="1607">
        <v>654.54399999999998</v>
      </c>
      <c r="I79" s="1610">
        <v>3.6170000000000001E-2</v>
      </c>
      <c r="J79" s="1607">
        <v>631.69799999999998</v>
      </c>
      <c r="K79" s="1609">
        <v>-5.8779999999999999E-2</v>
      </c>
      <c r="L79" s="1607">
        <v>671.15099999999995</v>
      </c>
      <c r="M79" s="1610">
        <v>3.4119999999999998E-2</v>
      </c>
      <c r="N79" s="1607">
        <v>649.00599999999997</v>
      </c>
      <c r="O79" s="1607">
        <v>0</v>
      </c>
    </row>
    <row r="80" spans="1:15" x14ac:dyDescent="0.25">
      <c r="A80" s="1607">
        <v>487</v>
      </c>
      <c r="B80" s="1607" t="s">
        <v>699</v>
      </c>
      <c r="C80" s="1607" t="s">
        <v>664</v>
      </c>
      <c r="D80" s="1607">
        <v>469.74200000000002</v>
      </c>
      <c r="E80" s="1610">
        <v>8.26E-3</v>
      </c>
      <c r="F80" s="1607">
        <v>465.89299999999997</v>
      </c>
      <c r="G80" s="1607"/>
      <c r="H80" s="1607"/>
      <c r="I80" s="1607"/>
      <c r="J80" s="1607">
        <v>461.32900000000001</v>
      </c>
      <c r="K80" s="1609">
        <v>-1.933E-2</v>
      </c>
      <c r="L80" s="1607">
        <v>470.42200000000003</v>
      </c>
      <c r="M80" s="1609">
        <v>-0.12461999999999999</v>
      </c>
      <c r="N80" s="1607">
        <v>537.39300000000003</v>
      </c>
      <c r="O80" s="1607">
        <v>0</v>
      </c>
    </row>
    <row r="81" spans="1:15" x14ac:dyDescent="0.25">
      <c r="A81" s="1607">
        <v>521</v>
      </c>
      <c r="B81" s="1607" t="s">
        <v>701</v>
      </c>
      <c r="C81" s="1607" t="s">
        <v>649</v>
      </c>
      <c r="D81" s="1607">
        <v>1454.539</v>
      </c>
      <c r="E81" s="1609">
        <v>-5.3E-3</v>
      </c>
      <c r="F81" s="1607">
        <v>1462.2919999999999</v>
      </c>
      <c r="G81" s="1610">
        <v>0.14738999999999999</v>
      </c>
      <c r="H81" s="1607">
        <v>1274.453</v>
      </c>
      <c r="I81" s="1609">
        <v>-4.206E-2</v>
      </c>
      <c r="J81" s="1607">
        <v>1330.405</v>
      </c>
      <c r="K81" s="1609">
        <v>-2.4230000000000002E-2</v>
      </c>
      <c r="L81" s="1607">
        <v>1363.4449999999999</v>
      </c>
      <c r="M81" s="1610">
        <v>3.6609999999999997E-2</v>
      </c>
      <c r="N81" s="1607">
        <v>1315.298</v>
      </c>
      <c r="O81" s="1607">
        <v>0</v>
      </c>
    </row>
    <row r="82" spans="1:15" x14ac:dyDescent="0.25">
      <c r="A82" s="1607">
        <v>522</v>
      </c>
      <c r="B82" s="1607" t="s">
        <v>993</v>
      </c>
      <c r="C82" s="1607" t="s">
        <v>649</v>
      </c>
      <c r="D82" s="1607"/>
      <c r="E82" s="1607"/>
      <c r="F82" s="1607"/>
      <c r="G82" s="1607"/>
      <c r="H82" s="1607">
        <v>1434.3150000000001</v>
      </c>
      <c r="I82" s="1609">
        <v>-8.8529999999999998E-2</v>
      </c>
      <c r="J82" s="1607">
        <v>1573.63</v>
      </c>
      <c r="K82" s="1610">
        <v>7.4359999999999996E-2</v>
      </c>
      <c r="L82" s="1607">
        <v>1464.72</v>
      </c>
      <c r="M82" s="1609">
        <v>-0.11075</v>
      </c>
      <c r="N82" s="1607">
        <v>1647.1479999999999</v>
      </c>
      <c r="O82" s="1607">
        <v>0</v>
      </c>
    </row>
    <row r="83" spans="1:15" x14ac:dyDescent="0.25">
      <c r="A83" s="1536">
        <v>528</v>
      </c>
      <c r="B83" s="1536" t="s">
        <v>702</v>
      </c>
      <c r="C83" s="1536" t="s">
        <v>649</v>
      </c>
      <c r="D83" s="1607">
        <v>196.64599999999999</v>
      </c>
      <c r="E83" s="1609">
        <v>-0.21476999999999999</v>
      </c>
      <c r="F83" s="1607">
        <v>250.43199999999999</v>
      </c>
      <c r="G83" s="1610">
        <v>0.24329999999999999</v>
      </c>
      <c r="H83" s="1607">
        <v>201.42500000000001</v>
      </c>
      <c r="I83" s="1609">
        <v>-1.5890000000000001E-2</v>
      </c>
      <c r="J83" s="1607">
        <v>204.678</v>
      </c>
      <c r="K83" s="1609">
        <v>-8.7319999999999995E-2</v>
      </c>
      <c r="L83" s="1607">
        <v>224.261</v>
      </c>
      <c r="M83" s="1610">
        <v>6.2759999999999996E-2</v>
      </c>
      <c r="N83" s="1607">
        <v>211.018</v>
      </c>
      <c r="O83" s="1607">
        <v>1</v>
      </c>
    </row>
    <row r="84" spans="1:15" x14ac:dyDescent="0.25">
      <c r="A84" s="1536">
        <v>529</v>
      </c>
      <c r="B84" s="1536" t="s">
        <v>703</v>
      </c>
      <c r="C84" s="1536" t="s">
        <v>649</v>
      </c>
      <c r="D84" s="1607">
        <v>283.56799999999998</v>
      </c>
      <c r="E84" s="1610">
        <v>0.24023</v>
      </c>
      <c r="F84" s="1607">
        <v>228.64099999999999</v>
      </c>
      <c r="G84" s="1609">
        <v>-7.3709999999999998E-2</v>
      </c>
      <c r="H84" s="1607">
        <v>246.834</v>
      </c>
      <c r="I84" s="1609">
        <v>-4.2610000000000002E-2</v>
      </c>
      <c r="J84" s="1607">
        <v>257.81900000000002</v>
      </c>
      <c r="K84" s="1610">
        <v>4.4499999999999998E-2</v>
      </c>
      <c r="L84" s="1607">
        <v>246.834</v>
      </c>
      <c r="M84" s="1609">
        <v>-2.7740000000000001E-2</v>
      </c>
      <c r="N84" s="1607">
        <v>253.876</v>
      </c>
      <c r="O84" s="1607">
        <v>1</v>
      </c>
    </row>
    <row r="85" spans="1:15" x14ac:dyDescent="0.25">
      <c r="A85" s="1536">
        <v>530</v>
      </c>
      <c r="B85" s="1536" t="s">
        <v>218</v>
      </c>
      <c r="C85" s="1536" t="s">
        <v>664</v>
      </c>
      <c r="D85" s="1607">
        <v>127.148</v>
      </c>
      <c r="E85" s="1609">
        <v>-4.6730000000000001E-2</v>
      </c>
      <c r="F85" s="1607">
        <v>133.381</v>
      </c>
      <c r="G85" s="1610">
        <v>8.0490000000000006E-2</v>
      </c>
      <c r="H85" s="1607">
        <v>123.44499999999999</v>
      </c>
      <c r="I85" s="1610">
        <v>5.4809999999999998E-2</v>
      </c>
      <c r="J85" s="1607">
        <v>117.03100000000001</v>
      </c>
      <c r="K85" s="1609">
        <v>-5.8999999999999997E-2</v>
      </c>
      <c r="L85" s="1607">
        <v>124.369</v>
      </c>
      <c r="M85" s="1610">
        <v>0.10428999999999999</v>
      </c>
      <c r="N85" s="1607">
        <v>112.624</v>
      </c>
      <c r="O85" s="1607">
        <v>1</v>
      </c>
    </row>
    <row r="86" spans="1:15" x14ac:dyDescent="0.25">
      <c r="A86" s="1536">
        <v>531</v>
      </c>
      <c r="B86" s="1536" t="s">
        <v>219</v>
      </c>
      <c r="C86" s="1536" t="s">
        <v>146</v>
      </c>
      <c r="D86" s="1607">
        <v>123.938</v>
      </c>
      <c r="E86" s="1610">
        <v>0.19836999999999999</v>
      </c>
      <c r="F86" s="1607">
        <v>103.422</v>
      </c>
      <c r="G86" s="1609">
        <v>-0.15332999999999999</v>
      </c>
      <c r="H86" s="1607">
        <v>122.152</v>
      </c>
      <c r="I86" s="1609">
        <v>-2.0570000000000001E-2</v>
      </c>
      <c r="J86" s="1607">
        <v>124.718</v>
      </c>
      <c r="K86" s="1610">
        <v>8.8830000000000006E-2</v>
      </c>
      <c r="L86" s="1607">
        <v>114.54300000000001</v>
      </c>
      <c r="M86" s="1609">
        <v>-0.10585</v>
      </c>
      <c r="N86" s="1607">
        <v>128.10300000000001</v>
      </c>
      <c r="O86" s="1607">
        <v>1</v>
      </c>
    </row>
    <row r="87" spans="1:15" x14ac:dyDescent="0.25">
      <c r="A87" s="1536">
        <v>533</v>
      </c>
      <c r="B87" s="1536" t="s">
        <v>220</v>
      </c>
      <c r="C87" s="1536" t="s">
        <v>667</v>
      </c>
      <c r="D87" s="1607">
        <v>171.23599999999999</v>
      </c>
      <c r="E87" s="1610">
        <v>2.48E-3</v>
      </c>
      <c r="F87" s="1607">
        <v>170.81299999999999</v>
      </c>
      <c r="G87" s="1609">
        <v>-4.342E-2</v>
      </c>
      <c r="H87" s="1607">
        <v>178.566</v>
      </c>
      <c r="I87" s="1610">
        <v>3.5300000000000002E-3</v>
      </c>
      <c r="J87" s="1607">
        <v>177.93799999999999</v>
      </c>
      <c r="K87" s="1610">
        <v>9.7599999999999996E-3</v>
      </c>
      <c r="L87" s="1607">
        <v>176.21799999999999</v>
      </c>
      <c r="M87" s="1610">
        <v>2.1770000000000001E-2</v>
      </c>
      <c r="N87" s="1607">
        <v>172.464</v>
      </c>
      <c r="O87" s="1607">
        <v>1</v>
      </c>
    </row>
    <row r="88" spans="1:15" x14ac:dyDescent="0.25">
      <c r="A88" s="1536">
        <v>535</v>
      </c>
      <c r="B88" s="1536" t="s">
        <v>222</v>
      </c>
      <c r="C88" s="1536" t="s">
        <v>663</v>
      </c>
      <c r="D88" s="1607">
        <v>258.72000000000003</v>
      </c>
      <c r="E88" s="1609">
        <v>-6.3600000000000002E-3</v>
      </c>
      <c r="F88" s="1607">
        <v>260.37599999999998</v>
      </c>
      <c r="G88" s="1609">
        <v>-5.0319999999999997E-2</v>
      </c>
      <c r="H88" s="1607">
        <v>274.17200000000003</v>
      </c>
      <c r="I88" s="1610">
        <v>0.10773000000000001</v>
      </c>
      <c r="J88" s="1607">
        <v>247.50800000000001</v>
      </c>
      <c r="K88" s="1610">
        <v>4.9430000000000002E-2</v>
      </c>
      <c r="L88" s="1607">
        <v>235.84899999999999</v>
      </c>
      <c r="M88" s="1609">
        <v>-4.3299999999999998E-2</v>
      </c>
      <c r="N88" s="1607">
        <v>246.524</v>
      </c>
      <c r="O88" s="1607">
        <v>1</v>
      </c>
    </row>
    <row r="89" spans="1:15" x14ac:dyDescent="0.25">
      <c r="A89" s="1607">
        <v>541</v>
      </c>
      <c r="B89" s="1607" t="s">
        <v>704</v>
      </c>
      <c r="C89" s="1607" t="s">
        <v>664</v>
      </c>
      <c r="D89" s="1607">
        <v>1252.3240000000001</v>
      </c>
      <c r="E89" s="1610">
        <v>0.14146</v>
      </c>
      <c r="F89" s="1607">
        <v>1097.1279999999999</v>
      </c>
      <c r="G89" s="1609">
        <v>-5.4730000000000001E-2</v>
      </c>
      <c r="H89" s="1607">
        <v>1160.6479999999999</v>
      </c>
      <c r="I89" s="1609">
        <v>-1.9290000000000002E-2</v>
      </c>
      <c r="J89" s="1607">
        <v>1183.482</v>
      </c>
      <c r="K89" s="1610">
        <v>2.7310000000000001E-2</v>
      </c>
      <c r="L89" s="1607">
        <v>1152.02</v>
      </c>
      <c r="M89" s="1610">
        <v>1.5429999999999999E-2</v>
      </c>
      <c r="N89" s="1607">
        <v>1134.509</v>
      </c>
      <c r="O89" s="1607">
        <v>0</v>
      </c>
    </row>
    <row r="90" spans="1:15" x14ac:dyDescent="0.25">
      <c r="A90" s="1607">
        <v>545</v>
      </c>
      <c r="B90" s="1607" t="s">
        <v>1010</v>
      </c>
      <c r="C90" s="1607" t="s">
        <v>664</v>
      </c>
      <c r="D90" s="1607">
        <v>1044.9069999999999</v>
      </c>
      <c r="E90" s="1607"/>
      <c r="F90" s="1607"/>
      <c r="G90" s="1607"/>
      <c r="H90" s="1607">
        <v>1103.4459999999999</v>
      </c>
      <c r="I90" s="1609">
        <v>-4.8649999999999999E-2</v>
      </c>
      <c r="J90" s="1607">
        <v>1159.874</v>
      </c>
      <c r="K90" s="1607"/>
      <c r="L90" s="1607"/>
      <c r="M90" s="1607"/>
      <c r="N90" s="1607">
        <v>1195.7270000000001</v>
      </c>
      <c r="O90" s="1607">
        <v>0</v>
      </c>
    </row>
    <row r="91" spans="1:15" x14ac:dyDescent="0.25">
      <c r="A91" s="1536">
        <v>567</v>
      </c>
      <c r="B91" s="1536" t="s">
        <v>706</v>
      </c>
      <c r="C91" s="1536" t="s">
        <v>175</v>
      </c>
      <c r="D91" s="1607">
        <v>329.84800000000001</v>
      </c>
      <c r="E91" s="1609">
        <v>-2.8389999999999999E-2</v>
      </c>
      <c r="F91" s="1607">
        <v>339.48599999999999</v>
      </c>
      <c r="G91" s="1609">
        <v>-1.323E-2</v>
      </c>
      <c r="H91" s="1607">
        <v>344.036</v>
      </c>
      <c r="I91" s="1610">
        <v>1.9E-3</v>
      </c>
      <c r="J91" s="1607">
        <v>343.38400000000001</v>
      </c>
      <c r="K91" s="1610">
        <v>8.2900000000000005E-3</v>
      </c>
      <c r="L91" s="1607">
        <v>340.56</v>
      </c>
      <c r="M91" s="1610">
        <v>3.6830000000000002E-2</v>
      </c>
      <c r="N91" s="1607">
        <v>328.464</v>
      </c>
      <c r="O91" s="1607">
        <v>1</v>
      </c>
    </row>
    <row r="92" spans="1:15" x14ac:dyDescent="0.25">
      <c r="A92" s="1607">
        <v>568</v>
      </c>
      <c r="B92" s="1607" t="s">
        <v>707</v>
      </c>
      <c r="C92" s="1607" t="s">
        <v>175</v>
      </c>
      <c r="D92" s="1607">
        <v>2461.9380000000001</v>
      </c>
      <c r="E92" s="1610">
        <v>2.3470000000000001E-2</v>
      </c>
      <c r="F92" s="1607">
        <v>2405.4879999999998</v>
      </c>
      <c r="G92" s="1609">
        <v>-9.7400000000000004E-3</v>
      </c>
      <c r="H92" s="1607">
        <v>2429.1460000000002</v>
      </c>
      <c r="I92" s="1609">
        <v>-1.6310000000000002E-2</v>
      </c>
      <c r="J92" s="1607">
        <v>2469.4160000000002</v>
      </c>
      <c r="K92" s="1610">
        <v>0.12709000000000001</v>
      </c>
      <c r="L92" s="1607">
        <v>2190.9749999999999</v>
      </c>
      <c r="M92" s="1609">
        <v>-0.11547</v>
      </c>
      <c r="N92" s="1607">
        <v>2477.0059999999999</v>
      </c>
      <c r="O92" s="1607">
        <v>0</v>
      </c>
    </row>
    <row r="93" spans="1:15" x14ac:dyDescent="0.25">
      <c r="A93" s="1536">
        <v>571</v>
      </c>
      <c r="B93" s="1536" t="s">
        <v>994</v>
      </c>
      <c r="C93" s="1536" t="s">
        <v>45</v>
      </c>
      <c r="D93" s="1607"/>
      <c r="E93" s="1607"/>
      <c r="F93" s="1607"/>
      <c r="G93" s="1607"/>
      <c r="H93" s="1607">
        <v>2330.953</v>
      </c>
      <c r="I93" s="1609">
        <v>-1.123E-2</v>
      </c>
      <c r="J93" s="1607">
        <v>2357.4299999999998</v>
      </c>
      <c r="K93" s="1609">
        <v>-0.12995999999999999</v>
      </c>
      <c r="L93" s="1607">
        <v>2709.5639999999999</v>
      </c>
      <c r="M93" s="1609">
        <v>-1.0630000000000001E-2</v>
      </c>
      <c r="N93" s="1607">
        <v>2738.6880000000001</v>
      </c>
      <c r="O93" s="1607">
        <v>1</v>
      </c>
    </row>
    <row r="94" spans="1:15" x14ac:dyDescent="0.25">
      <c r="A94" s="1607">
        <v>637</v>
      </c>
      <c r="B94" s="1607" t="s">
        <v>711</v>
      </c>
      <c r="C94" s="1607" t="s">
        <v>669</v>
      </c>
      <c r="D94" s="1607">
        <v>645.53700000000003</v>
      </c>
      <c r="E94" s="1610">
        <v>0.12486</v>
      </c>
      <c r="F94" s="1607">
        <v>573.88300000000004</v>
      </c>
      <c r="G94" s="1609">
        <v>-0.12798000000000001</v>
      </c>
      <c r="H94" s="1607">
        <v>658.10799999999995</v>
      </c>
      <c r="I94" s="1610">
        <v>3.9219999999999998E-2</v>
      </c>
      <c r="J94" s="1607">
        <v>633.27300000000002</v>
      </c>
      <c r="K94" s="1609">
        <v>-3.3079999999999998E-2</v>
      </c>
      <c r="L94" s="1607">
        <v>654.94100000000003</v>
      </c>
      <c r="M94" s="1610">
        <v>0.12583</v>
      </c>
      <c r="N94" s="1607">
        <v>581.74099999999999</v>
      </c>
      <c r="O94" s="1607">
        <v>0</v>
      </c>
    </row>
    <row r="95" spans="1:15" x14ac:dyDescent="0.25">
      <c r="A95" s="1607">
        <v>638</v>
      </c>
      <c r="B95" s="1607" t="s">
        <v>712</v>
      </c>
      <c r="C95" s="1607" t="s">
        <v>669</v>
      </c>
      <c r="D95" s="1607">
        <v>768.39200000000005</v>
      </c>
      <c r="E95" s="1609">
        <v>-9.1230000000000006E-2</v>
      </c>
      <c r="F95" s="1607">
        <v>845.52800000000002</v>
      </c>
      <c r="G95" s="1610">
        <v>1.2149999999999999E-2</v>
      </c>
      <c r="H95" s="1607">
        <v>835.38</v>
      </c>
      <c r="I95" s="1610">
        <v>1.021E-2</v>
      </c>
      <c r="J95" s="1607">
        <v>826.93700000000001</v>
      </c>
      <c r="K95" s="1609">
        <v>-4.0099999999999997E-3</v>
      </c>
      <c r="L95" s="1607">
        <v>830.26900000000001</v>
      </c>
      <c r="M95" s="1610">
        <v>3.3459999999999997E-2</v>
      </c>
      <c r="N95" s="1607">
        <v>803.38699999999994</v>
      </c>
      <c r="O95" s="1607">
        <v>0</v>
      </c>
    </row>
    <row r="96" spans="1:15" x14ac:dyDescent="0.25">
      <c r="A96" s="1607">
        <v>639</v>
      </c>
      <c r="B96" s="1607" t="s">
        <v>713</v>
      </c>
      <c r="C96" s="1607" t="s">
        <v>669</v>
      </c>
      <c r="D96" s="1607">
        <v>548.83299999999997</v>
      </c>
      <c r="E96" s="1609">
        <v>-5.6800000000000003E-2</v>
      </c>
      <c r="F96" s="1607">
        <v>581.88199999999995</v>
      </c>
      <c r="G96" s="1609">
        <v>-3.4380000000000001E-2</v>
      </c>
      <c r="H96" s="1607">
        <v>602.59799999999996</v>
      </c>
      <c r="I96" s="1610">
        <v>1.6969999999999999E-2</v>
      </c>
      <c r="J96" s="1607">
        <v>592.54100000000005</v>
      </c>
      <c r="K96" s="1610">
        <v>1.54E-2</v>
      </c>
      <c r="L96" s="1607">
        <v>583.55700000000002</v>
      </c>
      <c r="M96" s="1610">
        <v>3.7940000000000002E-2</v>
      </c>
      <c r="N96" s="1607">
        <v>562.22699999999998</v>
      </c>
      <c r="O96" s="1607">
        <v>0</v>
      </c>
    </row>
    <row r="97" spans="1:15" x14ac:dyDescent="0.25">
      <c r="A97" s="1536">
        <v>686</v>
      </c>
      <c r="B97" s="1536" t="s">
        <v>714</v>
      </c>
      <c r="C97" s="1536" t="s">
        <v>649</v>
      </c>
      <c r="D97" s="1607"/>
      <c r="E97" s="1607"/>
      <c r="F97" s="1607">
        <v>228.63399999999999</v>
      </c>
      <c r="G97" s="1609">
        <v>-7.3700000000000002E-2</v>
      </c>
      <c r="H97" s="1607">
        <v>246.82599999999999</v>
      </c>
      <c r="I97" s="1610">
        <v>8.0119999999999997E-2</v>
      </c>
      <c r="J97" s="1607">
        <v>228.518</v>
      </c>
      <c r="K97" s="1608">
        <v>0</v>
      </c>
      <c r="L97" s="1607">
        <v>228.518</v>
      </c>
      <c r="M97" s="1607"/>
      <c r="N97" s="1607"/>
      <c r="O97" s="1607">
        <v>1</v>
      </c>
    </row>
    <row r="98" spans="1:15" x14ac:dyDescent="0.25">
      <c r="A98" s="1536">
        <v>687</v>
      </c>
      <c r="B98" s="1536" t="s">
        <v>715</v>
      </c>
      <c r="C98" s="1536" t="s">
        <v>146</v>
      </c>
      <c r="D98" s="1607">
        <v>175.411</v>
      </c>
      <c r="E98" s="1609">
        <v>-8.6059999999999998E-2</v>
      </c>
      <c r="F98" s="1607">
        <v>191.928</v>
      </c>
      <c r="G98" s="1610">
        <v>0.12126000000000001</v>
      </c>
      <c r="H98" s="1607">
        <v>171.17099999999999</v>
      </c>
      <c r="I98" s="1610">
        <v>5.2650000000000002E-2</v>
      </c>
      <c r="J98" s="1607">
        <v>162.61000000000001</v>
      </c>
      <c r="K98" s="1609">
        <v>-5.5399999999999998E-3</v>
      </c>
      <c r="L98" s="1607">
        <v>163.51599999999999</v>
      </c>
      <c r="M98" s="1609">
        <v>-5.7489999999999999E-2</v>
      </c>
      <c r="N98" s="1607">
        <v>173.49</v>
      </c>
      <c r="O98" s="1607">
        <v>1</v>
      </c>
    </row>
    <row r="99" spans="1:15" x14ac:dyDescent="0.25">
      <c r="A99" s="1536">
        <v>688</v>
      </c>
      <c r="B99" s="1536" t="s">
        <v>716</v>
      </c>
      <c r="C99" s="1536" t="s">
        <v>299</v>
      </c>
      <c r="D99" s="1607">
        <v>163.90299999999999</v>
      </c>
      <c r="E99" s="1610">
        <v>9.3439999999999995E-2</v>
      </c>
      <c r="F99" s="1607">
        <v>149.89699999999999</v>
      </c>
      <c r="G99" s="1609">
        <v>-9.9089999999999998E-2</v>
      </c>
      <c r="H99" s="1607">
        <v>166.38399999999999</v>
      </c>
      <c r="I99" s="1609">
        <v>-8.924E-2</v>
      </c>
      <c r="J99" s="1607">
        <v>182.68600000000001</v>
      </c>
      <c r="K99" s="1610">
        <v>0.15839</v>
      </c>
      <c r="L99" s="1607">
        <v>157.70699999999999</v>
      </c>
      <c r="M99" s="1609">
        <v>-7.7969999999999998E-2</v>
      </c>
      <c r="N99" s="1607">
        <v>171.04300000000001</v>
      </c>
      <c r="O99" s="1607">
        <v>1</v>
      </c>
    </row>
    <row r="100" spans="1:15" x14ac:dyDescent="0.25">
      <c r="A100" s="1536">
        <v>689</v>
      </c>
      <c r="B100" s="1536" t="s">
        <v>717</v>
      </c>
      <c r="C100" s="1536" t="s">
        <v>299</v>
      </c>
      <c r="D100" s="1607">
        <v>113.652</v>
      </c>
      <c r="E100" s="1610">
        <v>0.11602999999999999</v>
      </c>
      <c r="F100" s="1607">
        <v>101.836</v>
      </c>
      <c r="G100" s="1609">
        <v>-0.25879000000000002</v>
      </c>
      <c r="H100" s="1607">
        <v>137.39099999999999</v>
      </c>
      <c r="I100" s="1610">
        <v>0.16345000000000001</v>
      </c>
      <c r="J100" s="1607">
        <v>118.089</v>
      </c>
      <c r="K100" s="1609">
        <v>-0.15947</v>
      </c>
      <c r="L100" s="1607">
        <v>140.494</v>
      </c>
      <c r="M100" s="1610">
        <v>6.77E-3</v>
      </c>
      <c r="N100" s="1607">
        <v>139.54900000000001</v>
      </c>
      <c r="O100" s="1607">
        <v>1</v>
      </c>
    </row>
    <row r="101" spans="1:15" x14ac:dyDescent="0.25">
      <c r="A101" s="1536">
        <v>699</v>
      </c>
      <c r="B101" s="1536" t="s">
        <v>718</v>
      </c>
      <c r="C101" s="1536" t="s">
        <v>664</v>
      </c>
      <c r="D101" s="1607">
        <v>221.88</v>
      </c>
      <c r="E101" s="1609">
        <v>-0.12878000000000001</v>
      </c>
      <c r="F101" s="1607">
        <v>254.678</v>
      </c>
      <c r="G101" s="1610">
        <v>0.20293</v>
      </c>
      <c r="H101" s="1607">
        <v>211.714</v>
      </c>
      <c r="I101" s="1610">
        <v>1.4370000000000001E-2</v>
      </c>
      <c r="J101" s="1607">
        <v>208.714</v>
      </c>
      <c r="K101" s="1609">
        <v>-7.3029999999999998E-2</v>
      </c>
      <c r="L101" s="1607">
        <v>225.15700000000001</v>
      </c>
      <c r="M101" s="1609">
        <v>-2.6179999999999998E-2</v>
      </c>
      <c r="N101" s="1607">
        <v>231.209</v>
      </c>
      <c r="O101" s="1607">
        <v>1</v>
      </c>
    </row>
    <row r="102" spans="1:15" x14ac:dyDescent="0.25">
      <c r="A102" s="1607">
        <v>788</v>
      </c>
      <c r="B102" s="1607" t="s">
        <v>63</v>
      </c>
      <c r="C102" s="1607" t="s">
        <v>669</v>
      </c>
      <c r="D102" s="1607">
        <v>579.30399999999997</v>
      </c>
      <c r="E102" s="1607"/>
      <c r="F102" s="1607"/>
      <c r="G102" s="1607"/>
      <c r="H102" s="1607"/>
      <c r="I102" s="1607"/>
      <c r="J102" s="1607"/>
      <c r="K102" s="1607"/>
      <c r="L102" s="1607"/>
      <c r="M102" s="1607"/>
      <c r="N102" s="1607">
        <v>531.346</v>
      </c>
      <c r="O102" s="1607">
        <v>0</v>
      </c>
    </row>
    <row r="103" spans="1:15" x14ac:dyDescent="0.25">
      <c r="A103" s="1607">
        <v>789</v>
      </c>
      <c r="B103" s="1607" t="s">
        <v>65</v>
      </c>
      <c r="C103" s="1607" t="s">
        <v>669</v>
      </c>
      <c r="D103" s="1607"/>
      <c r="E103" s="1607"/>
      <c r="F103" s="1607"/>
      <c r="G103" s="1607"/>
      <c r="H103" s="1607">
        <v>453.96899999999999</v>
      </c>
      <c r="I103" s="1610">
        <v>1.3299999999999999E-2</v>
      </c>
      <c r="J103" s="1607">
        <v>448.01100000000002</v>
      </c>
      <c r="K103" s="1610">
        <v>6.4400000000000004E-3</v>
      </c>
      <c r="L103" s="1607">
        <v>445.14600000000002</v>
      </c>
      <c r="M103" s="1609">
        <v>-0.17224</v>
      </c>
      <c r="N103" s="1607">
        <v>537.77499999999998</v>
      </c>
      <c r="O103" s="1607">
        <v>0</v>
      </c>
    </row>
    <row r="104" spans="1:15" x14ac:dyDescent="0.25">
      <c r="A104" s="1607">
        <v>790</v>
      </c>
      <c r="B104" s="1607" t="s">
        <v>1075</v>
      </c>
      <c r="C104" s="1607" t="s">
        <v>669</v>
      </c>
      <c r="D104" s="1607"/>
      <c r="E104" s="1607"/>
      <c r="F104" s="1607"/>
      <c r="G104" s="1607"/>
      <c r="H104" s="1607"/>
      <c r="I104" s="1607"/>
      <c r="J104" s="1607"/>
      <c r="K104" s="1607"/>
      <c r="L104" s="1607"/>
      <c r="M104" s="1607"/>
      <c r="N104" s="1607">
        <v>406.01400000000001</v>
      </c>
      <c r="O104" s="1607">
        <v>0</v>
      </c>
    </row>
    <row r="105" spans="1:15" x14ac:dyDescent="0.25">
      <c r="A105" s="1536">
        <v>995</v>
      </c>
      <c r="B105" s="1536" t="s">
        <v>730</v>
      </c>
      <c r="C105" s="1536" t="s">
        <v>649</v>
      </c>
      <c r="D105" s="1607">
        <v>202.99600000000001</v>
      </c>
      <c r="E105" s="1609">
        <v>-9.6299999999999997E-3</v>
      </c>
      <c r="F105" s="1607">
        <v>204.96899999999999</v>
      </c>
      <c r="G105" s="1609">
        <v>-1.1800000000000001E-3</v>
      </c>
      <c r="H105" s="1607">
        <v>205.21100000000001</v>
      </c>
      <c r="I105" s="1609">
        <v>-6.9949999999999998E-2</v>
      </c>
      <c r="J105" s="1607">
        <v>220.64599999999999</v>
      </c>
      <c r="K105" s="1610">
        <v>0.12015000000000001</v>
      </c>
      <c r="L105" s="1607">
        <v>196.97900000000001</v>
      </c>
      <c r="M105" s="1609">
        <v>-8.7690000000000004E-2</v>
      </c>
      <c r="N105" s="1607">
        <v>215.91300000000001</v>
      </c>
      <c r="O105" s="1607">
        <v>1</v>
      </c>
    </row>
    <row r="106" spans="1:15" x14ac:dyDescent="0.25">
      <c r="A106" s="1536">
        <v>996</v>
      </c>
      <c r="B106" s="1536" t="s">
        <v>731</v>
      </c>
      <c r="C106" s="1536" t="s">
        <v>649</v>
      </c>
      <c r="D106" s="1607">
        <v>212.858</v>
      </c>
      <c r="E106" s="1608">
        <v>0</v>
      </c>
      <c r="F106" s="1607">
        <v>212.858</v>
      </c>
      <c r="G106" s="1609">
        <v>-1.7739999999999999E-2</v>
      </c>
      <c r="H106" s="1607">
        <v>216.702</v>
      </c>
      <c r="I106" s="1610">
        <v>0.10013</v>
      </c>
      <c r="J106" s="1607">
        <v>196.97900000000001</v>
      </c>
      <c r="K106" s="1608">
        <v>0</v>
      </c>
      <c r="L106" s="1607">
        <v>196.97900000000001</v>
      </c>
      <c r="M106" s="1608">
        <v>0</v>
      </c>
      <c r="N106" s="1607">
        <v>196.97900000000001</v>
      </c>
      <c r="O106" s="1607">
        <v>1</v>
      </c>
    </row>
    <row r="107" spans="1:15" x14ac:dyDescent="0.25">
      <c r="A107" s="1607">
        <v>998</v>
      </c>
      <c r="B107" s="1607" t="s">
        <v>732</v>
      </c>
      <c r="C107" s="1607" t="s">
        <v>664</v>
      </c>
      <c r="D107" s="1607"/>
      <c r="E107" s="1607"/>
      <c r="F107" s="1607">
        <v>1276.0540000000001</v>
      </c>
      <c r="G107" s="1610">
        <v>2.7810000000000001E-2</v>
      </c>
      <c r="H107" s="1607">
        <v>1241.528</v>
      </c>
      <c r="I107" s="1607"/>
      <c r="J107" s="1607"/>
      <c r="K107" s="1607"/>
      <c r="L107" s="1607">
        <v>1154.385</v>
      </c>
      <c r="M107" s="1607"/>
      <c r="N107" s="1607"/>
      <c r="O107" s="1607">
        <v>0</v>
      </c>
    </row>
    <row r="108" spans="1:15" x14ac:dyDescent="0.25">
      <c r="A108" s="1536">
        <v>1027</v>
      </c>
      <c r="B108" s="1536" t="s">
        <v>734</v>
      </c>
      <c r="C108" s="1536" t="s">
        <v>146</v>
      </c>
      <c r="D108" s="1607">
        <v>100.44499999999999</v>
      </c>
      <c r="E108" s="1609">
        <v>-0.15318999999999999</v>
      </c>
      <c r="F108" s="1607">
        <v>118.616</v>
      </c>
      <c r="G108" s="1610">
        <v>7.6939999999999995E-2</v>
      </c>
      <c r="H108" s="1607">
        <v>110.142</v>
      </c>
      <c r="I108" s="1609">
        <v>-3.2710000000000003E-2</v>
      </c>
      <c r="J108" s="1607">
        <v>113.866</v>
      </c>
      <c r="K108" s="1609">
        <v>-5.4640000000000001E-2</v>
      </c>
      <c r="L108" s="1607">
        <v>120.447</v>
      </c>
      <c r="M108" s="1610">
        <v>9.1380000000000003E-2</v>
      </c>
      <c r="N108" s="1607">
        <v>110.36199999999999</v>
      </c>
      <c r="O108" s="1607">
        <v>1</v>
      </c>
    </row>
    <row r="109" spans="1:15" x14ac:dyDescent="0.25">
      <c r="A109" s="1536">
        <v>1028</v>
      </c>
      <c r="B109" s="1536" t="s">
        <v>735</v>
      </c>
      <c r="C109" s="1536" t="s">
        <v>664</v>
      </c>
      <c r="D109" s="1607">
        <v>110.661</v>
      </c>
      <c r="E109" s="1609">
        <v>-0.13217000000000001</v>
      </c>
      <c r="F109" s="1607">
        <v>127.515</v>
      </c>
      <c r="G109" s="1610">
        <v>0.11949</v>
      </c>
      <c r="H109" s="1607">
        <v>113.905</v>
      </c>
      <c r="I109" s="1609">
        <v>-6.7849999999999994E-2</v>
      </c>
      <c r="J109" s="1607">
        <v>122.196</v>
      </c>
      <c r="K109" s="1610">
        <v>5.5570000000000001E-2</v>
      </c>
      <c r="L109" s="1607">
        <v>115.76300000000001</v>
      </c>
      <c r="M109" s="1609">
        <v>-0.36813000000000001</v>
      </c>
      <c r="N109" s="1607">
        <v>183.20599999999999</v>
      </c>
      <c r="O109" s="1607">
        <v>1</v>
      </c>
    </row>
    <row r="110" spans="1:15" x14ac:dyDescent="0.25">
      <c r="A110" s="1536">
        <v>1029</v>
      </c>
      <c r="B110" s="1536" t="s">
        <v>736</v>
      </c>
      <c r="C110" s="1536" t="s">
        <v>664</v>
      </c>
      <c r="D110" s="1607">
        <v>141.99299999999999</v>
      </c>
      <c r="E110" s="1610">
        <v>0.10460999999999999</v>
      </c>
      <c r="F110" s="1607">
        <v>128.54599999999999</v>
      </c>
      <c r="G110" s="1610">
        <v>0.10032000000000001</v>
      </c>
      <c r="H110" s="1607">
        <v>116.82599999999999</v>
      </c>
      <c r="I110" s="1610">
        <v>2.3550000000000001E-2</v>
      </c>
      <c r="J110" s="1607">
        <v>114.13800000000001</v>
      </c>
      <c r="K110" s="1609">
        <v>-0.35486000000000001</v>
      </c>
      <c r="L110" s="1607">
        <v>176.92</v>
      </c>
      <c r="M110" s="1610">
        <v>0.42459999999999998</v>
      </c>
      <c r="N110" s="1607">
        <v>124.18899999999999</v>
      </c>
      <c r="O110" s="1607">
        <v>1</v>
      </c>
    </row>
    <row r="111" spans="1:15" x14ac:dyDescent="0.25">
      <c r="A111" s="1536">
        <v>1030</v>
      </c>
      <c r="B111" s="1536" t="s">
        <v>737</v>
      </c>
      <c r="C111" s="1536" t="s">
        <v>664</v>
      </c>
      <c r="D111" s="1607">
        <v>139.62200000000001</v>
      </c>
      <c r="E111" s="1610">
        <v>0.22128</v>
      </c>
      <c r="F111" s="1607">
        <v>114.324</v>
      </c>
      <c r="G111" s="1610">
        <v>5.212E-2</v>
      </c>
      <c r="H111" s="1607">
        <v>108.661</v>
      </c>
      <c r="I111" s="1609">
        <v>-1.179E-2</v>
      </c>
      <c r="J111" s="1607">
        <v>109.95699999999999</v>
      </c>
      <c r="K111" s="1609">
        <v>-0.42727999999999999</v>
      </c>
      <c r="L111" s="1607">
        <v>191.99199999999999</v>
      </c>
      <c r="M111" s="1610">
        <v>0.61619999999999997</v>
      </c>
      <c r="N111" s="1607">
        <v>118.792</v>
      </c>
      <c r="O111" s="1607">
        <v>1</v>
      </c>
    </row>
    <row r="112" spans="1:15" x14ac:dyDescent="0.25">
      <c r="A112" s="1536">
        <v>1040</v>
      </c>
      <c r="B112" s="1536" t="s">
        <v>376</v>
      </c>
      <c r="C112" s="1536" t="s">
        <v>196</v>
      </c>
      <c r="D112" s="1607">
        <v>71.176000000000002</v>
      </c>
      <c r="E112" s="1609">
        <v>-0.13783999999999999</v>
      </c>
      <c r="F112" s="1607">
        <v>82.555000000000007</v>
      </c>
      <c r="G112" s="1610">
        <v>0.35794999999999999</v>
      </c>
      <c r="H112" s="1607">
        <v>60.793999999999997</v>
      </c>
      <c r="I112" s="1610">
        <v>4.4889999999999999E-2</v>
      </c>
      <c r="J112" s="1607">
        <v>58.182000000000002</v>
      </c>
      <c r="K112" s="1609">
        <v>-4.3189999999999999E-2</v>
      </c>
      <c r="L112" s="1607">
        <v>60.808</v>
      </c>
      <c r="M112" s="1609">
        <v>-0.12853000000000001</v>
      </c>
      <c r="N112" s="1607">
        <v>69.775999999999996</v>
      </c>
      <c r="O112" s="1607">
        <v>1</v>
      </c>
    </row>
    <row r="113" spans="1:15" x14ac:dyDescent="0.25">
      <c r="A113" s="1607">
        <v>1046</v>
      </c>
      <c r="B113" s="1607" t="s">
        <v>743</v>
      </c>
      <c r="C113" s="1607" t="s">
        <v>657</v>
      </c>
      <c r="D113" s="1607">
        <v>449.464</v>
      </c>
      <c r="E113" s="1609">
        <v>-4.3279999999999999E-2</v>
      </c>
      <c r="F113" s="1607">
        <v>469.79500000000002</v>
      </c>
      <c r="G113" s="1610">
        <v>1.636E-2</v>
      </c>
      <c r="H113" s="1607">
        <v>462.23099999999999</v>
      </c>
      <c r="I113" s="1607"/>
      <c r="J113" s="1607"/>
      <c r="K113" s="1607"/>
      <c r="L113" s="1607"/>
      <c r="M113" s="1607"/>
      <c r="N113" s="1607">
        <v>430.94400000000002</v>
      </c>
      <c r="O113" s="1607">
        <v>0</v>
      </c>
    </row>
    <row r="114" spans="1:15" x14ac:dyDescent="0.25">
      <c r="A114" s="1607">
        <v>1047</v>
      </c>
      <c r="B114" s="1607" t="s">
        <v>744</v>
      </c>
      <c r="C114" s="1607" t="s">
        <v>657</v>
      </c>
      <c r="D114" s="1607"/>
      <c r="E114" s="1607"/>
      <c r="F114" s="1607">
        <v>654.59199999999998</v>
      </c>
      <c r="G114" s="1610">
        <v>0.13511000000000001</v>
      </c>
      <c r="H114" s="1607">
        <v>576.678</v>
      </c>
      <c r="I114" s="1609">
        <v>-2.2159999999999999E-2</v>
      </c>
      <c r="J114" s="1607">
        <v>589.74699999999996</v>
      </c>
      <c r="K114" s="1607"/>
      <c r="L114" s="1607"/>
      <c r="M114" s="1607"/>
      <c r="N114" s="1607"/>
      <c r="O114" s="1607">
        <v>0</v>
      </c>
    </row>
    <row r="115" spans="1:15" x14ac:dyDescent="0.25">
      <c r="A115" s="1607">
        <v>1048</v>
      </c>
      <c r="B115" s="1607" t="s">
        <v>1021</v>
      </c>
      <c r="C115" s="1607" t="s">
        <v>657</v>
      </c>
      <c r="D115" s="1607"/>
      <c r="E115" s="1607"/>
      <c r="F115" s="1607"/>
      <c r="G115" s="1607"/>
      <c r="H115" s="1607">
        <v>612.75199999999995</v>
      </c>
      <c r="I115" s="1608">
        <v>0</v>
      </c>
      <c r="J115" s="1607">
        <v>612.75199999999995</v>
      </c>
      <c r="K115" s="1608">
        <v>0</v>
      </c>
      <c r="L115" s="1607">
        <v>612.75199999999995</v>
      </c>
      <c r="M115" s="1610">
        <v>8.2710000000000006E-2</v>
      </c>
      <c r="N115" s="1607">
        <v>565.94399999999996</v>
      </c>
      <c r="O115" s="1607">
        <v>0</v>
      </c>
    </row>
    <row r="116" spans="1:15" x14ac:dyDescent="0.25">
      <c r="A116" s="1607">
        <v>1519</v>
      </c>
      <c r="B116" s="1607" t="s">
        <v>787</v>
      </c>
      <c r="C116" s="1607" t="s">
        <v>45</v>
      </c>
      <c r="D116" s="1607"/>
      <c r="E116" s="1607"/>
      <c r="F116" s="1607">
        <v>717.22199999999998</v>
      </c>
      <c r="G116" s="1610">
        <v>7.3319999999999996E-2</v>
      </c>
      <c r="H116" s="1607">
        <v>668.22500000000002</v>
      </c>
      <c r="I116" s="1610">
        <v>3.8730000000000001E-2</v>
      </c>
      <c r="J116" s="1607">
        <v>643.30899999999997</v>
      </c>
      <c r="K116" s="1609">
        <v>-8.7870000000000004E-2</v>
      </c>
      <c r="L116" s="1607">
        <v>705.28300000000002</v>
      </c>
      <c r="M116" s="1610">
        <v>4.7579999999999997E-2</v>
      </c>
      <c r="N116" s="1607">
        <v>673.24800000000005</v>
      </c>
      <c r="O116" s="1607">
        <v>0</v>
      </c>
    </row>
    <row r="117" spans="1:15" x14ac:dyDescent="0.25">
      <c r="A117" s="1536">
        <v>2146</v>
      </c>
      <c r="B117" s="1536" t="s">
        <v>1056</v>
      </c>
      <c r="C117" s="1536" t="s">
        <v>45</v>
      </c>
      <c r="D117" s="1607"/>
      <c r="E117" s="1607"/>
      <c r="F117" s="1607"/>
      <c r="G117" s="1607"/>
      <c r="H117" s="1607">
        <v>2307.759</v>
      </c>
      <c r="I117" s="1610">
        <v>2.1149999999999999E-2</v>
      </c>
      <c r="J117" s="1607">
        <v>2259.962</v>
      </c>
      <c r="K117" s="1609">
        <v>-5.7119999999999997E-2</v>
      </c>
      <c r="L117" s="1607">
        <v>2396.8719999999998</v>
      </c>
      <c r="M117" s="1610">
        <v>5.0790000000000002E-2</v>
      </c>
      <c r="N117" s="1607">
        <v>2281.0250000000001</v>
      </c>
      <c r="O117" s="1607">
        <v>1</v>
      </c>
    </row>
    <row r="118" spans="1:15" x14ac:dyDescent="0.25">
      <c r="A118" s="1607">
        <v>7209</v>
      </c>
      <c r="B118" s="1607" t="s">
        <v>794</v>
      </c>
      <c r="C118" s="1607" t="s">
        <v>669</v>
      </c>
      <c r="D118" s="1607"/>
      <c r="E118" s="1607"/>
      <c r="F118" s="1607"/>
      <c r="G118" s="1607"/>
      <c r="H118" s="1607"/>
      <c r="I118" s="1607"/>
      <c r="J118" s="1607"/>
      <c r="K118" s="1607"/>
      <c r="L118" s="1607"/>
      <c r="M118" s="1607"/>
      <c r="N118" s="1607">
        <v>668.76199999999994</v>
      </c>
      <c r="O118" s="1607">
        <v>0</v>
      </c>
    </row>
    <row r="119" spans="1:15" x14ac:dyDescent="0.25">
      <c r="A119" s="1607">
        <v>7224</v>
      </c>
      <c r="B119" s="1607" t="s">
        <v>795</v>
      </c>
      <c r="C119" s="1607" t="s">
        <v>669</v>
      </c>
      <c r="D119" s="1607">
        <v>857.91399999999999</v>
      </c>
      <c r="E119" s="1610">
        <v>2.96E-3</v>
      </c>
      <c r="F119" s="1607">
        <v>855.38</v>
      </c>
      <c r="G119" s="1609">
        <v>-3.083E-2</v>
      </c>
      <c r="H119" s="1607">
        <v>882.59</v>
      </c>
      <c r="I119" s="1610">
        <v>2.699E-2</v>
      </c>
      <c r="J119" s="1607">
        <v>859.39800000000002</v>
      </c>
      <c r="K119" s="1610">
        <v>4.6609999999999999E-2</v>
      </c>
      <c r="L119" s="1607">
        <v>821.12800000000004</v>
      </c>
      <c r="M119" s="1610">
        <v>7.3880000000000001E-2</v>
      </c>
      <c r="N119" s="1607">
        <v>764.63400000000001</v>
      </c>
      <c r="O119" s="1607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273"/>
  <sheetViews>
    <sheetView topLeftCell="A212" zoomScale="80" zoomScaleNormal="80" workbookViewId="0">
      <selection activeCell="A250" sqref="A250"/>
    </sheetView>
  </sheetViews>
  <sheetFormatPr baseColWidth="10" defaultRowHeight="15" x14ac:dyDescent="0.25"/>
  <cols>
    <col min="1" max="1" width="17.85546875" bestFit="1" customWidth="1"/>
    <col min="2" max="2" width="33.85546875" bestFit="1" customWidth="1"/>
    <col min="3" max="3" width="24.5703125" bestFit="1" customWidth="1"/>
    <col min="4" max="4" width="10" bestFit="1" customWidth="1"/>
    <col min="5" max="5" width="6.140625" bestFit="1" customWidth="1"/>
    <col min="6" max="6" width="10" bestFit="1" customWidth="1"/>
    <col min="7" max="7" width="6.85546875" bestFit="1" customWidth="1"/>
    <col min="8" max="8" width="10" bestFit="1" customWidth="1"/>
    <col min="9" max="9" width="6.85546875" bestFit="1" customWidth="1"/>
    <col min="10" max="10" width="10" bestFit="1" customWidth="1"/>
    <col min="11" max="11" width="6.85546875" bestFit="1" customWidth="1"/>
    <col min="12" max="12" width="10" bestFit="1" customWidth="1"/>
    <col min="13" max="13" width="7.140625" bestFit="1" customWidth="1"/>
    <col min="14" max="14" width="10" bestFit="1" customWidth="1"/>
    <col min="15" max="16" width="11.8554687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5" x14ac:dyDescent="0.25">
      <c r="A1" s="1537" t="s">
        <v>1080</v>
      </c>
    </row>
    <row r="2" spans="1:15" x14ac:dyDescent="0.25">
      <c r="A2" s="1537" t="s">
        <v>1004</v>
      </c>
    </row>
    <row r="3" spans="1:15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46024</v>
      </c>
      <c r="G3" s="1534" t="s">
        <v>130</v>
      </c>
      <c r="H3" s="1535">
        <v>46378</v>
      </c>
      <c r="I3" s="1534" t="s">
        <v>130</v>
      </c>
      <c r="J3" s="1535">
        <v>46371</v>
      </c>
      <c r="K3" s="1534" t="s">
        <v>130</v>
      </c>
      <c r="L3" s="1535">
        <v>46365</v>
      </c>
      <c r="M3" s="1534" t="s">
        <v>130</v>
      </c>
      <c r="N3" s="1535">
        <v>46357</v>
      </c>
      <c r="O3" s="1534" t="s">
        <v>642</v>
      </c>
    </row>
    <row r="4" spans="1:15" x14ac:dyDescent="0.25">
      <c r="A4" s="1607">
        <v>3</v>
      </c>
      <c r="B4" s="1607" t="s">
        <v>645</v>
      </c>
      <c r="C4" s="1607" t="s">
        <v>146</v>
      </c>
      <c r="D4" s="1607">
        <v>2456.75</v>
      </c>
      <c r="E4" s="1608">
        <v>0</v>
      </c>
      <c r="F4" s="1607">
        <v>2456.75</v>
      </c>
      <c r="G4" s="1609">
        <v>-2.64E-3</v>
      </c>
      <c r="H4" s="1607">
        <v>2463.2530000000002</v>
      </c>
      <c r="I4" s="1609">
        <v>-2.129E-2</v>
      </c>
      <c r="J4" s="1607">
        <v>2516.8380000000002</v>
      </c>
      <c r="K4" s="1610">
        <v>6.1700000000000001E-3</v>
      </c>
      <c r="L4" s="1607">
        <v>2501.4090000000001</v>
      </c>
      <c r="M4" s="1609">
        <v>-6.2399999999999999E-3</v>
      </c>
      <c r="N4" s="1607">
        <v>2517.116</v>
      </c>
      <c r="O4" s="1607">
        <v>0</v>
      </c>
    </row>
    <row r="5" spans="1:15" x14ac:dyDescent="0.25">
      <c r="A5" s="1607">
        <v>5</v>
      </c>
      <c r="B5" s="1607" t="s">
        <v>897</v>
      </c>
      <c r="C5" s="1607" t="s">
        <v>146</v>
      </c>
      <c r="D5" s="1607">
        <v>2503.6999999999998</v>
      </c>
      <c r="E5" s="1608">
        <v>0</v>
      </c>
      <c r="F5" s="1607">
        <v>2503.6999999999998</v>
      </c>
      <c r="G5" s="1607"/>
      <c r="H5" s="1607"/>
      <c r="I5" s="1607"/>
      <c r="J5" s="1607"/>
      <c r="K5" s="1607"/>
      <c r="L5" s="1607"/>
      <c r="M5" s="1607"/>
      <c r="N5" s="1607"/>
      <c r="O5" s="1607">
        <v>0</v>
      </c>
    </row>
    <row r="6" spans="1:15" x14ac:dyDescent="0.25">
      <c r="A6" s="1536">
        <v>10</v>
      </c>
      <c r="B6" s="1536" t="s">
        <v>646</v>
      </c>
      <c r="C6" s="1536" t="s">
        <v>196</v>
      </c>
      <c r="D6" s="1607">
        <v>551.78099999999995</v>
      </c>
      <c r="E6" s="1608">
        <v>0</v>
      </c>
      <c r="F6" s="1607">
        <v>551.78099999999995</v>
      </c>
      <c r="G6" s="1609">
        <v>-1.025E-2</v>
      </c>
      <c r="H6" s="1607">
        <v>557.49599999999998</v>
      </c>
      <c r="I6" s="1610">
        <v>2.8999999999999998E-3</v>
      </c>
      <c r="J6" s="1607">
        <v>555.88499999999999</v>
      </c>
      <c r="K6" s="1609">
        <v>-1.094E-2</v>
      </c>
      <c r="L6" s="1607">
        <v>562.03599999999994</v>
      </c>
      <c r="M6" s="1609">
        <v>-1.503E-2</v>
      </c>
      <c r="N6" s="1607">
        <v>570.61300000000006</v>
      </c>
      <c r="O6" s="1607">
        <v>1</v>
      </c>
    </row>
    <row r="7" spans="1:15" x14ac:dyDescent="0.25">
      <c r="A7" s="1536">
        <v>11</v>
      </c>
      <c r="B7" s="1536" t="s">
        <v>647</v>
      </c>
      <c r="C7" s="1536" t="s">
        <v>196</v>
      </c>
      <c r="D7" s="1607">
        <v>1098.8800000000001</v>
      </c>
      <c r="E7" s="1608">
        <v>0</v>
      </c>
      <c r="F7" s="1607">
        <v>1098.8800000000001</v>
      </c>
      <c r="G7" s="1609">
        <v>-1.03E-2</v>
      </c>
      <c r="H7" s="1607">
        <v>1110.3140000000001</v>
      </c>
      <c r="I7" s="1610">
        <v>2.8400000000000001E-3</v>
      </c>
      <c r="J7" s="1607">
        <v>1107.1690000000001</v>
      </c>
      <c r="K7" s="1609">
        <v>-1.01E-2</v>
      </c>
      <c r="L7" s="1607">
        <v>1118.46</v>
      </c>
      <c r="M7" s="1609">
        <v>-1.511E-2</v>
      </c>
      <c r="N7" s="1607">
        <v>1135.615</v>
      </c>
      <c r="O7" s="1607">
        <v>1</v>
      </c>
    </row>
    <row r="8" spans="1:15" x14ac:dyDescent="0.25">
      <c r="A8" s="1607">
        <v>18</v>
      </c>
      <c r="B8" s="1607" t="s">
        <v>898</v>
      </c>
      <c r="C8" s="1607" t="s">
        <v>146</v>
      </c>
      <c r="D8" s="1607"/>
      <c r="E8" s="1607"/>
      <c r="F8" s="1607">
        <v>1596.125</v>
      </c>
      <c r="G8" s="1607"/>
      <c r="H8" s="1607"/>
      <c r="I8" s="1607"/>
      <c r="J8" s="1607"/>
      <c r="K8" s="1607"/>
      <c r="L8" s="1607"/>
      <c r="M8" s="1607"/>
      <c r="N8" s="1607"/>
      <c r="O8" s="1607">
        <v>0</v>
      </c>
    </row>
    <row r="9" spans="1:15" x14ac:dyDescent="0.25">
      <c r="A9" s="1607">
        <v>27</v>
      </c>
      <c r="B9" s="1607" t="s">
        <v>648</v>
      </c>
      <c r="C9" s="1607" t="s">
        <v>649</v>
      </c>
      <c r="D9" s="1607">
        <v>5176.6409999999996</v>
      </c>
      <c r="E9" s="1608">
        <v>0</v>
      </c>
      <c r="F9" s="1607">
        <v>5176.6409999999996</v>
      </c>
      <c r="G9" s="1609">
        <v>-1.9879999999999998E-2</v>
      </c>
      <c r="H9" s="1607">
        <v>5281.6559999999999</v>
      </c>
      <c r="I9" s="1610">
        <v>1.418E-2</v>
      </c>
      <c r="J9" s="1607">
        <v>5207.8230000000003</v>
      </c>
      <c r="K9" s="1609">
        <v>-8.2900000000000005E-3</v>
      </c>
      <c r="L9" s="1607">
        <v>5251.3459999999995</v>
      </c>
      <c r="M9" s="1609">
        <v>-5.7000000000000002E-3</v>
      </c>
      <c r="N9" s="1607">
        <v>5281.4650000000001</v>
      </c>
      <c r="O9" s="1607">
        <v>0</v>
      </c>
    </row>
    <row r="10" spans="1:15" x14ac:dyDescent="0.25">
      <c r="A10" s="1536">
        <v>30</v>
      </c>
      <c r="B10" s="1536" t="s">
        <v>215</v>
      </c>
      <c r="C10" s="1536" t="s">
        <v>649</v>
      </c>
      <c r="D10" s="1607">
        <v>996.60199999999998</v>
      </c>
      <c r="E10" s="1608">
        <v>0</v>
      </c>
      <c r="F10" s="1607">
        <v>996.60199999999998</v>
      </c>
      <c r="G10" s="1609">
        <v>-1.6299999999999999E-2</v>
      </c>
      <c r="H10" s="1607">
        <v>1013.1130000000001</v>
      </c>
      <c r="I10" s="1610">
        <v>1.021E-2</v>
      </c>
      <c r="J10" s="1607">
        <v>1002.872</v>
      </c>
      <c r="K10" s="1609">
        <v>-3.5899999999999999E-3</v>
      </c>
      <c r="L10" s="1607">
        <v>1006.485</v>
      </c>
      <c r="M10" s="1609">
        <v>-3.5500000000000002E-3</v>
      </c>
      <c r="N10" s="1607">
        <v>1010.075</v>
      </c>
      <c r="O10" s="1607">
        <v>1</v>
      </c>
    </row>
    <row r="11" spans="1:15" x14ac:dyDescent="0.25">
      <c r="A11" s="1607">
        <v>33</v>
      </c>
      <c r="B11" s="1607" t="s">
        <v>154</v>
      </c>
      <c r="C11" s="1607" t="s">
        <v>649</v>
      </c>
      <c r="D11" s="1607">
        <v>7896.0810000000001</v>
      </c>
      <c r="E11" s="1608">
        <v>0</v>
      </c>
      <c r="F11" s="1607">
        <v>7896.0810000000001</v>
      </c>
      <c r="G11" s="1609">
        <v>-2.3429999999999999E-2</v>
      </c>
      <c r="H11" s="1607">
        <v>8085.5060000000003</v>
      </c>
      <c r="I11" s="1610">
        <v>1.56E-3</v>
      </c>
      <c r="J11" s="1607">
        <v>8072.9290000000001</v>
      </c>
      <c r="K11" s="1609">
        <v>-4.2399999999999998E-3</v>
      </c>
      <c r="L11" s="1607">
        <v>8107.326</v>
      </c>
      <c r="M11" s="1610">
        <v>1.091E-2</v>
      </c>
      <c r="N11" s="1607">
        <v>8019.7950000000001</v>
      </c>
      <c r="O11" s="1607">
        <v>0</v>
      </c>
    </row>
    <row r="12" spans="1:15" x14ac:dyDescent="0.25">
      <c r="A12" s="1607">
        <v>34</v>
      </c>
      <c r="B12" s="1607" t="s">
        <v>155</v>
      </c>
      <c r="C12" s="1607" t="s">
        <v>649</v>
      </c>
      <c r="D12" s="1607">
        <v>6563.8630000000003</v>
      </c>
      <c r="E12" s="1608">
        <v>0</v>
      </c>
      <c r="F12" s="1607">
        <v>6563.8630000000003</v>
      </c>
      <c r="G12" s="1607"/>
      <c r="H12" s="1607"/>
      <c r="I12" s="1607"/>
      <c r="J12" s="1607"/>
      <c r="K12" s="1607"/>
      <c r="L12" s="1607"/>
      <c r="M12" s="1607"/>
      <c r="N12" s="1607"/>
      <c r="O12" s="1607">
        <v>0</v>
      </c>
    </row>
    <row r="13" spans="1:15" x14ac:dyDescent="0.25">
      <c r="A13" s="1607">
        <v>38</v>
      </c>
      <c r="B13" s="1607" t="s">
        <v>650</v>
      </c>
      <c r="C13" s="1607" t="s">
        <v>649</v>
      </c>
      <c r="D13" s="1607">
        <v>5880.8230000000003</v>
      </c>
      <c r="E13" s="1608">
        <v>0</v>
      </c>
      <c r="F13" s="1607">
        <v>5880.8230000000003</v>
      </c>
      <c r="G13" s="1609">
        <v>-1.519E-2</v>
      </c>
      <c r="H13" s="1607">
        <v>5971.5469999999996</v>
      </c>
      <c r="I13" s="1610">
        <v>1.3509999999999999E-2</v>
      </c>
      <c r="J13" s="1607">
        <v>5891.9449999999997</v>
      </c>
      <c r="K13" s="1609">
        <v>-1.316E-2</v>
      </c>
      <c r="L13" s="1607">
        <v>5970.4930000000004</v>
      </c>
      <c r="M13" s="1610">
        <v>5.9500000000000004E-3</v>
      </c>
      <c r="N13" s="1607">
        <v>5935.16</v>
      </c>
      <c r="O13" s="1607">
        <v>0</v>
      </c>
    </row>
    <row r="14" spans="1:15" x14ac:dyDescent="0.25">
      <c r="A14" s="1607">
        <v>40</v>
      </c>
      <c r="B14" s="1607" t="s">
        <v>651</v>
      </c>
      <c r="C14" s="1607" t="s">
        <v>649</v>
      </c>
      <c r="D14" s="1607">
        <v>6123.7969999999996</v>
      </c>
      <c r="E14" s="1608">
        <v>0</v>
      </c>
      <c r="F14" s="1607">
        <v>6123.7969999999996</v>
      </c>
      <c r="G14" s="1609">
        <v>-1.504E-2</v>
      </c>
      <c r="H14" s="1607">
        <v>6217.3329999999996</v>
      </c>
      <c r="I14" s="1609">
        <v>-3.5000000000000001E-3</v>
      </c>
      <c r="J14" s="1607">
        <v>6239.1750000000002</v>
      </c>
      <c r="K14" s="1609">
        <v>-2.0600000000000002E-3</v>
      </c>
      <c r="L14" s="1607">
        <v>6252.0249999999996</v>
      </c>
      <c r="M14" s="1609">
        <v>-1.201E-2</v>
      </c>
      <c r="N14" s="1607">
        <v>6328.0079999999998</v>
      </c>
      <c r="O14" s="1607">
        <v>0</v>
      </c>
    </row>
    <row r="15" spans="1:15" x14ac:dyDescent="0.25">
      <c r="A15" s="1607">
        <v>41</v>
      </c>
      <c r="B15" s="1607" t="s">
        <v>652</v>
      </c>
      <c r="C15" s="1607" t="s">
        <v>649</v>
      </c>
      <c r="D15" s="1607">
        <v>5660.2740000000003</v>
      </c>
      <c r="E15" s="1608">
        <v>0</v>
      </c>
      <c r="F15" s="1607">
        <v>5660.2740000000003</v>
      </c>
      <c r="G15" s="1609">
        <v>-1.498E-2</v>
      </c>
      <c r="H15" s="1607">
        <v>5746.3310000000001</v>
      </c>
      <c r="I15" s="1609">
        <v>-3.48E-3</v>
      </c>
      <c r="J15" s="1607">
        <v>5766.4250000000002</v>
      </c>
      <c r="K15" s="1609">
        <v>-2.0500000000000002E-3</v>
      </c>
      <c r="L15" s="1607">
        <v>5778.2470000000003</v>
      </c>
      <c r="M15" s="1609">
        <v>-1.1979999999999999E-2</v>
      </c>
      <c r="N15" s="1607">
        <v>5848.3140000000003</v>
      </c>
      <c r="O15" s="1607">
        <v>0</v>
      </c>
    </row>
    <row r="16" spans="1:15" x14ac:dyDescent="0.25">
      <c r="A16" s="1607">
        <v>48</v>
      </c>
      <c r="B16" s="1607" t="s">
        <v>653</v>
      </c>
      <c r="C16" s="1607" t="s">
        <v>649</v>
      </c>
      <c r="D16" s="1607"/>
      <c r="E16" s="1607"/>
      <c r="F16" s="1607">
        <v>5299.1909999999998</v>
      </c>
      <c r="G16" s="1609">
        <v>-1.9189999999999999E-2</v>
      </c>
      <c r="H16" s="1607">
        <v>5402.8940000000002</v>
      </c>
      <c r="I16" s="1607"/>
      <c r="J16" s="1607"/>
      <c r="K16" s="1607"/>
      <c r="L16" s="1607">
        <v>5366.067</v>
      </c>
      <c r="M16" s="1609">
        <v>-1.7819999999999999E-2</v>
      </c>
      <c r="N16" s="1607">
        <v>5463.4319999999998</v>
      </c>
      <c r="O16" s="1607">
        <v>0</v>
      </c>
    </row>
    <row r="17" spans="1:15" x14ac:dyDescent="0.25">
      <c r="A17" s="1607">
        <v>50</v>
      </c>
      <c r="B17" s="1607" t="s">
        <v>157</v>
      </c>
      <c r="C17" s="1607" t="s">
        <v>649</v>
      </c>
      <c r="D17" s="1607">
        <v>6358.9859999999999</v>
      </c>
      <c r="E17" s="1608">
        <v>0</v>
      </c>
      <c r="F17" s="1607">
        <v>6358.9859999999999</v>
      </c>
      <c r="G17" s="1609">
        <v>-1.221E-2</v>
      </c>
      <c r="H17" s="1607">
        <v>6437.576</v>
      </c>
      <c r="I17" s="1609">
        <v>-8.3700000000000007E-3</v>
      </c>
      <c r="J17" s="1607">
        <v>6491.902</v>
      </c>
      <c r="K17" s="1610">
        <v>2.5000000000000001E-4</v>
      </c>
      <c r="L17" s="1607">
        <v>6490.2790000000005</v>
      </c>
      <c r="M17" s="1609">
        <v>-1.078E-2</v>
      </c>
      <c r="N17" s="1607">
        <v>6560.9750000000004</v>
      </c>
      <c r="O17" s="1607">
        <v>0</v>
      </c>
    </row>
    <row r="18" spans="1:15" x14ac:dyDescent="0.25">
      <c r="A18" s="1607">
        <v>58</v>
      </c>
      <c r="B18" s="1607" t="s">
        <v>987</v>
      </c>
      <c r="C18" s="1607" t="s">
        <v>649</v>
      </c>
      <c r="D18" s="1607"/>
      <c r="E18" s="1607"/>
      <c r="F18" s="1607"/>
      <c r="G18" s="1607"/>
      <c r="H18" s="1607">
        <v>5678.5709999999999</v>
      </c>
      <c r="I18" s="1610">
        <v>7.2500000000000004E-3</v>
      </c>
      <c r="J18" s="1607">
        <v>5637.69</v>
      </c>
      <c r="K18" s="1609">
        <v>-1.537E-2</v>
      </c>
      <c r="L18" s="1607">
        <v>5725.7219999999998</v>
      </c>
      <c r="M18" s="1607"/>
      <c r="N18" s="1607"/>
      <c r="O18" s="1607">
        <v>0</v>
      </c>
    </row>
    <row r="19" spans="1:15" x14ac:dyDescent="0.25">
      <c r="A19" s="1607">
        <v>59</v>
      </c>
      <c r="B19" s="1607" t="s">
        <v>988</v>
      </c>
      <c r="C19" s="1607" t="s">
        <v>649</v>
      </c>
      <c r="D19" s="1607"/>
      <c r="E19" s="1607"/>
      <c r="F19" s="1607"/>
      <c r="G19" s="1607"/>
      <c r="H19" s="1607">
        <v>6616.2049999999999</v>
      </c>
      <c r="I19" s="1610">
        <v>6.0499999999999998E-3</v>
      </c>
      <c r="J19" s="1607">
        <v>6576.4480000000003</v>
      </c>
      <c r="K19" s="1609">
        <v>-1.306E-2</v>
      </c>
      <c r="L19" s="1607">
        <v>6663.442</v>
      </c>
      <c r="M19" s="1607"/>
      <c r="N19" s="1607"/>
      <c r="O19" s="1607">
        <v>0</v>
      </c>
    </row>
    <row r="20" spans="1:15" x14ac:dyDescent="0.25">
      <c r="A20" s="1536">
        <v>64</v>
      </c>
      <c r="B20" s="1536" t="s">
        <v>654</v>
      </c>
      <c r="C20" s="1536" t="s">
        <v>299</v>
      </c>
      <c r="D20" s="1607">
        <v>511.00700000000001</v>
      </c>
      <c r="E20" s="1608">
        <v>0</v>
      </c>
      <c r="F20" s="1607">
        <v>511.00700000000001</v>
      </c>
      <c r="G20" s="1610">
        <v>3.261E-2</v>
      </c>
      <c r="H20" s="1607">
        <v>494.87099999999998</v>
      </c>
      <c r="I20" s="1609">
        <v>-1.434E-2</v>
      </c>
      <c r="J20" s="1607">
        <v>502.07299999999998</v>
      </c>
      <c r="K20" s="1609">
        <v>-2.9819999999999999E-2</v>
      </c>
      <c r="L20" s="1607">
        <v>517.50599999999997</v>
      </c>
      <c r="M20" s="1610">
        <v>1.8370000000000001E-2</v>
      </c>
      <c r="N20" s="1607">
        <v>508.173</v>
      </c>
      <c r="O20" s="1607">
        <v>1</v>
      </c>
    </row>
    <row r="21" spans="1:15" x14ac:dyDescent="0.25">
      <c r="A21" s="1607">
        <v>66</v>
      </c>
      <c r="B21" s="1607" t="s">
        <v>990</v>
      </c>
      <c r="C21" s="1607" t="s">
        <v>299</v>
      </c>
      <c r="D21" s="1607">
        <v>1287.3409999999999</v>
      </c>
      <c r="E21" s="1607"/>
      <c r="F21" s="1607"/>
      <c r="G21" s="1607"/>
      <c r="H21" s="1607"/>
      <c r="I21" s="1607"/>
      <c r="J21" s="1607"/>
      <c r="K21" s="1607"/>
      <c r="L21" s="1607">
        <v>1244.366</v>
      </c>
      <c r="M21" s="1610">
        <v>0.10008</v>
      </c>
      <c r="N21" s="1607">
        <v>1131.1600000000001</v>
      </c>
      <c r="O21" s="1607">
        <v>0</v>
      </c>
    </row>
    <row r="22" spans="1:15" x14ac:dyDescent="0.25">
      <c r="A22" s="1607">
        <v>68</v>
      </c>
      <c r="B22" s="1607" t="s">
        <v>1074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>
        <v>4888.1970000000001</v>
      </c>
      <c r="M22" s="1607"/>
      <c r="N22" s="1607"/>
      <c r="O22" s="1607">
        <v>0</v>
      </c>
    </row>
    <row r="23" spans="1:15" x14ac:dyDescent="0.25">
      <c r="A23" s="1607">
        <v>73</v>
      </c>
      <c r="B23" s="1607" t="s">
        <v>1007</v>
      </c>
      <c r="C23" s="1607" t="s">
        <v>299</v>
      </c>
      <c r="D23" s="1607">
        <v>1570.4970000000001</v>
      </c>
      <c r="E23" s="1607"/>
      <c r="F23" s="1607"/>
      <c r="G23" s="1607"/>
      <c r="H23" s="1607">
        <v>1577.15</v>
      </c>
      <c r="I23" s="1610">
        <v>7.2500000000000004E-3</v>
      </c>
      <c r="J23" s="1607">
        <v>1565.796</v>
      </c>
      <c r="K23" s="1610">
        <v>6.4909999999999995E-2</v>
      </c>
      <c r="L23" s="1607">
        <v>1470.356</v>
      </c>
      <c r="M23" s="1609">
        <v>-6.4490000000000006E-2</v>
      </c>
      <c r="N23" s="1607">
        <v>1571.722</v>
      </c>
      <c r="O23" s="1607">
        <v>0</v>
      </c>
    </row>
    <row r="24" spans="1:15" x14ac:dyDescent="0.25">
      <c r="A24" s="1607">
        <v>78</v>
      </c>
      <c r="B24" s="1607" t="s">
        <v>655</v>
      </c>
      <c r="C24" s="1607" t="s">
        <v>299</v>
      </c>
      <c r="D24" s="1607">
        <v>1977.403</v>
      </c>
      <c r="E24" s="1608">
        <v>0</v>
      </c>
      <c r="F24" s="1607">
        <v>1977.403</v>
      </c>
      <c r="G24" s="1610">
        <v>1.5310000000000001E-2</v>
      </c>
      <c r="H24" s="1607">
        <v>1947.588</v>
      </c>
      <c r="I24" s="1609">
        <v>-9.6200000000000001E-3</v>
      </c>
      <c r="J24" s="1607">
        <v>1966.5129999999999</v>
      </c>
      <c r="K24" s="1609">
        <v>-2.5839999999999998E-2</v>
      </c>
      <c r="L24" s="1607">
        <v>2018.681</v>
      </c>
      <c r="M24" s="1609">
        <v>-1.6000000000000001E-4</v>
      </c>
      <c r="N24" s="1607">
        <v>2019</v>
      </c>
      <c r="O24" s="1607">
        <v>0</v>
      </c>
    </row>
    <row r="25" spans="1:15" x14ac:dyDescent="0.25">
      <c r="A25" s="1607">
        <v>81</v>
      </c>
      <c r="B25" s="1607" t="s">
        <v>656</v>
      </c>
      <c r="C25" s="1607" t="s">
        <v>657</v>
      </c>
      <c r="D25" s="1607"/>
      <c r="E25" s="1607"/>
      <c r="F25" s="1607">
        <v>4552.0770000000002</v>
      </c>
      <c r="G25" s="1609">
        <v>-4.7200000000000002E-3</v>
      </c>
      <c r="H25" s="1607">
        <v>4573.6819999999998</v>
      </c>
      <c r="I25" s="1610">
        <v>7.3000000000000001E-3</v>
      </c>
      <c r="J25" s="1607">
        <v>4540.54</v>
      </c>
      <c r="K25" s="1607"/>
      <c r="L25" s="1607"/>
      <c r="M25" s="1607"/>
      <c r="N25" s="1607">
        <v>4662.7700000000004</v>
      </c>
      <c r="O25" s="1607">
        <v>0</v>
      </c>
    </row>
    <row r="26" spans="1:15" x14ac:dyDescent="0.25">
      <c r="A26" s="1607">
        <v>84</v>
      </c>
      <c r="B26" s="1607" t="s">
        <v>658</v>
      </c>
      <c r="C26" s="1607" t="s">
        <v>299</v>
      </c>
      <c r="D26" s="1607">
        <v>2152.7150000000001</v>
      </c>
      <c r="E26" s="1608">
        <v>0</v>
      </c>
      <c r="F26" s="1607">
        <v>2152.7150000000001</v>
      </c>
      <c r="G26" s="1609">
        <v>-6.94E-3</v>
      </c>
      <c r="H26" s="1607">
        <v>2167.77</v>
      </c>
      <c r="I26" s="1609">
        <v>-7.8899999999999994E-3</v>
      </c>
      <c r="J26" s="1607">
        <v>2185.0059999999999</v>
      </c>
      <c r="K26" s="1609">
        <v>-2.0699999999999998E-3</v>
      </c>
      <c r="L26" s="1607">
        <v>2189.5320000000002</v>
      </c>
      <c r="M26" s="1609">
        <v>-4.0800000000000003E-3</v>
      </c>
      <c r="N26" s="1607">
        <v>2198.502</v>
      </c>
      <c r="O26" s="1607">
        <v>0</v>
      </c>
    </row>
    <row r="27" spans="1:15" x14ac:dyDescent="0.25">
      <c r="A27" s="1607">
        <v>88</v>
      </c>
      <c r="B27" s="1607" t="s">
        <v>4</v>
      </c>
      <c r="C27" s="1607" t="s">
        <v>659</v>
      </c>
      <c r="D27" s="1607">
        <v>4108.68</v>
      </c>
      <c r="E27" s="1608">
        <v>0</v>
      </c>
      <c r="F27" s="1607">
        <v>4108.68</v>
      </c>
      <c r="G27" s="1609">
        <v>-5.2300000000000003E-3</v>
      </c>
      <c r="H27" s="1607">
        <v>4130.2830000000004</v>
      </c>
      <c r="I27" s="1610">
        <v>7.5500000000000003E-3</v>
      </c>
      <c r="J27" s="1607">
        <v>4099.3149999999996</v>
      </c>
      <c r="K27" s="1609">
        <v>-3.8530000000000002E-2</v>
      </c>
      <c r="L27" s="1607">
        <v>4263.6120000000001</v>
      </c>
      <c r="M27" s="1610">
        <v>7.9299999999999995E-3</v>
      </c>
      <c r="N27" s="1607">
        <v>4230.085</v>
      </c>
      <c r="O27" s="1607">
        <v>0</v>
      </c>
    </row>
    <row r="28" spans="1:15" x14ac:dyDescent="0.25">
      <c r="A28" s="1607">
        <v>89</v>
      </c>
      <c r="B28" s="1607" t="s">
        <v>6</v>
      </c>
      <c r="C28" s="1607" t="s">
        <v>659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>
        <v>1607.8150000000001</v>
      </c>
      <c r="O28" s="1607">
        <v>0</v>
      </c>
    </row>
    <row r="29" spans="1:15" x14ac:dyDescent="0.25">
      <c r="A29" s="1607">
        <v>90</v>
      </c>
      <c r="B29" s="1607" t="s">
        <v>8</v>
      </c>
      <c r="C29" s="1607" t="s">
        <v>659</v>
      </c>
      <c r="D29" s="1607">
        <v>3602.6379999999999</v>
      </c>
      <c r="E29" s="1608">
        <v>0</v>
      </c>
      <c r="F29" s="1607">
        <v>3602.6379999999999</v>
      </c>
      <c r="G29" s="1609">
        <v>-6.3600000000000002E-3</v>
      </c>
      <c r="H29" s="1607">
        <v>3625.7109999999998</v>
      </c>
      <c r="I29" s="1610">
        <v>8.6599999999999993E-3</v>
      </c>
      <c r="J29" s="1607">
        <v>3594.567</v>
      </c>
      <c r="K29" s="1609">
        <v>-4.7379999999999999E-2</v>
      </c>
      <c r="L29" s="1607">
        <v>3773.3449999999998</v>
      </c>
      <c r="M29" s="1610">
        <v>8.6199999999999992E-3</v>
      </c>
      <c r="N29" s="1607">
        <v>3741.0940000000001</v>
      </c>
      <c r="O29" s="1607">
        <v>0</v>
      </c>
    </row>
    <row r="30" spans="1:15" x14ac:dyDescent="0.25">
      <c r="A30" s="1607">
        <v>91</v>
      </c>
      <c r="B30" s="1607" t="s">
        <v>10</v>
      </c>
      <c r="C30" s="1607" t="s">
        <v>659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>
        <v>1845.614</v>
      </c>
      <c r="O30" s="1607">
        <v>0</v>
      </c>
    </row>
    <row r="31" spans="1:15" x14ac:dyDescent="0.25">
      <c r="A31" s="1607">
        <v>92</v>
      </c>
      <c r="B31" s="1607" t="s">
        <v>660</v>
      </c>
      <c r="C31" s="1607" t="s">
        <v>657</v>
      </c>
      <c r="D31" s="1607"/>
      <c r="E31" s="1607"/>
      <c r="F31" s="1607">
        <v>4818.5</v>
      </c>
      <c r="G31" s="1609">
        <v>-4.5900000000000003E-3</v>
      </c>
      <c r="H31" s="1607">
        <v>4840.7</v>
      </c>
      <c r="I31" s="1607"/>
      <c r="J31" s="1607"/>
      <c r="K31" s="1607"/>
      <c r="L31" s="1607"/>
      <c r="M31" s="1607"/>
      <c r="N31" s="1607">
        <v>4947.8999999999996</v>
      </c>
      <c r="O31" s="1607">
        <v>0</v>
      </c>
    </row>
    <row r="32" spans="1:15" x14ac:dyDescent="0.25">
      <c r="A32" s="1607">
        <v>94</v>
      </c>
      <c r="B32" s="1607" t="s">
        <v>661</v>
      </c>
      <c r="C32" s="1607" t="s">
        <v>657</v>
      </c>
      <c r="D32" s="1607">
        <v>2398.806</v>
      </c>
      <c r="E32" s="1608">
        <v>0</v>
      </c>
      <c r="F32" s="1607">
        <v>2398.806</v>
      </c>
      <c r="G32" s="1610">
        <v>7.2000000000000005E-4</v>
      </c>
      <c r="H32" s="1607">
        <v>2397.069</v>
      </c>
      <c r="I32" s="1609">
        <v>-1.162E-2</v>
      </c>
      <c r="J32" s="1607">
        <v>2425.2420000000002</v>
      </c>
      <c r="K32" s="1610">
        <v>1.4069999999999999E-2</v>
      </c>
      <c r="L32" s="1607">
        <v>2391.585</v>
      </c>
      <c r="M32" s="1609">
        <v>-8.4600000000000005E-3</v>
      </c>
      <c r="N32" s="1607">
        <v>2411.9789999999998</v>
      </c>
      <c r="O32" s="1607">
        <v>0</v>
      </c>
    </row>
    <row r="33" spans="1:15" x14ac:dyDescent="0.25">
      <c r="A33" s="1536">
        <v>102</v>
      </c>
      <c r="B33" s="1536" t="s">
        <v>216</v>
      </c>
      <c r="C33" s="1536" t="s">
        <v>175</v>
      </c>
      <c r="D33" s="1607">
        <v>1284.55</v>
      </c>
      <c r="E33" s="1608">
        <v>0</v>
      </c>
      <c r="F33" s="1607">
        <v>1284.55</v>
      </c>
      <c r="G33" s="1609">
        <v>-1.4160000000000001E-2</v>
      </c>
      <c r="H33" s="1607">
        <v>1302.9939999999999</v>
      </c>
      <c r="I33" s="1610">
        <v>9.1299999999999992E-3</v>
      </c>
      <c r="J33" s="1607">
        <v>1291.2090000000001</v>
      </c>
      <c r="K33" s="1609">
        <v>-2.8400000000000002E-2</v>
      </c>
      <c r="L33" s="1607">
        <v>1328.9480000000001</v>
      </c>
      <c r="M33" s="1609">
        <v>-1.916E-2</v>
      </c>
      <c r="N33" s="1607">
        <v>1354.91</v>
      </c>
      <c r="O33" s="1607">
        <v>1</v>
      </c>
    </row>
    <row r="34" spans="1:15" x14ac:dyDescent="0.25">
      <c r="A34" s="1607">
        <v>107</v>
      </c>
      <c r="B34" s="1607" t="s">
        <v>1008</v>
      </c>
      <c r="C34" s="1607" t="s">
        <v>664</v>
      </c>
      <c r="D34" s="1607"/>
      <c r="E34" s="1607"/>
      <c r="F34" s="1607"/>
      <c r="G34" s="1607"/>
      <c r="H34" s="1607">
        <v>2928.8220000000001</v>
      </c>
      <c r="I34" s="1609">
        <v>-1.6129999999999999E-2</v>
      </c>
      <c r="J34" s="1607">
        <v>2976.8389999999999</v>
      </c>
      <c r="K34" s="1607"/>
      <c r="L34" s="1607"/>
      <c r="M34" s="1607"/>
      <c r="N34" s="1607"/>
      <c r="O34" s="1607">
        <v>0</v>
      </c>
    </row>
    <row r="35" spans="1:15" x14ac:dyDescent="0.25">
      <c r="A35" s="1607">
        <v>110</v>
      </c>
      <c r="B35" s="1607" t="s">
        <v>1008</v>
      </c>
      <c r="C35" s="1607" t="s">
        <v>664</v>
      </c>
      <c r="D35" s="1607">
        <v>2848.6460000000002</v>
      </c>
      <c r="E35" s="1607"/>
      <c r="F35" s="1607"/>
      <c r="G35" s="1607"/>
      <c r="H35" s="1607"/>
      <c r="I35" s="1607"/>
      <c r="J35" s="1607"/>
      <c r="K35" s="1607"/>
      <c r="L35" s="1607"/>
      <c r="M35" s="1607"/>
      <c r="N35" s="1607"/>
      <c r="O35" s="1607">
        <v>0</v>
      </c>
    </row>
    <row r="36" spans="1:15" x14ac:dyDescent="0.25">
      <c r="A36" s="1607">
        <v>115</v>
      </c>
      <c r="B36" s="1607" t="s">
        <v>662</v>
      </c>
      <c r="C36" s="1607" t="s">
        <v>663</v>
      </c>
      <c r="D36" s="1607">
        <v>9630.6929999999993</v>
      </c>
      <c r="E36" s="1608">
        <v>0</v>
      </c>
      <c r="F36" s="1607">
        <v>9630.6929999999993</v>
      </c>
      <c r="G36" s="1610">
        <v>8.3089999999999997E-2</v>
      </c>
      <c r="H36" s="1607">
        <v>8891.9</v>
      </c>
      <c r="I36" s="1609">
        <v>-4.7600000000000003E-3</v>
      </c>
      <c r="J36" s="1607">
        <v>8934.3909999999996</v>
      </c>
      <c r="K36" s="1610">
        <v>1.208E-2</v>
      </c>
      <c r="L36" s="1607">
        <v>8827.7240000000002</v>
      </c>
      <c r="M36" s="1610">
        <v>6.9159999999999999E-2</v>
      </c>
      <c r="N36" s="1607">
        <v>8256.6710000000003</v>
      </c>
      <c r="O36" s="1607">
        <v>0</v>
      </c>
    </row>
    <row r="37" spans="1:15" x14ac:dyDescent="0.25">
      <c r="A37" s="1536">
        <v>117</v>
      </c>
      <c r="B37" s="1536" t="s">
        <v>217</v>
      </c>
      <c r="C37" s="1536" t="s">
        <v>664</v>
      </c>
      <c r="D37" s="1607">
        <v>863.16600000000005</v>
      </c>
      <c r="E37" s="1608">
        <v>0</v>
      </c>
      <c r="F37" s="1607">
        <v>863.16600000000005</v>
      </c>
      <c r="G37" s="1609">
        <v>-2.1600000000000001E-2</v>
      </c>
      <c r="H37" s="1607">
        <v>882.21799999999996</v>
      </c>
      <c r="I37" s="1610">
        <v>1.9000000000000001E-4</v>
      </c>
      <c r="J37" s="1607">
        <v>882.05100000000004</v>
      </c>
      <c r="K37" s="1610">
        <v>5.7200000000000003E-3</v>
      </c>
      <c r="L37" s="1607">
        <v>877.03599999999994</v>
      </c>
      <c r="M37" s="1609">
        <v>-1.102E-2</v>
      </c>
      <c r="N37" s="1607">
        <v>886.81200000000001</v>
      </c>
      <c r="O37" s="1607">
        <v>1</v>
      </c>
    </row>
    <row r="38" spans="1:15" x14ac:dyDescent="0.25">
      <c r="A38" s="1607">
        <v>119</v>
      </c>
      <c r="B38" s="1607" t="s">
        <v>665</v>
      </c>
      <c r="C38" s="1607" t="s">
        <v>664</v>
      </c>
      <c r="D38" s="1607">
        <v>3996.8870000000002</v>
      </c>
      <c r="E38" s="1608">
        <v>0</v>
      </c>
      <c r="F38" s="1607">
        <v>3996.8870000000002</v>
      </c>
      <c r="G38" s="1609">
        <v>-2.7789999999999999E-2</v>
      </c>
      <c r="H38" s="1607">
        <v>4111.1350000000002</v>
      </c>
      <c r="I38" s="1609">
        <v>-3.3500000000000001E-3</v>
      </c>
      <c r="J38" s="1607">
        <v>4124.9340000000002</v>
      </c>
      <c r="K38" s="1610">
        <v>8.0099999999999998E-3</v>
      </c>
      <c r="L38" s="1607">
        <v>4092.1509999999998</v>
      </c>
      <c r="M38" s="1609">
        <v>-1.338E-2</v>
      </c>
      <c r="N38" s="1607">
        <v>4147.6369999999997</v>
      </c>
      <c r="O38" s="1607">
        <v>0</v>
      </c>
    </row>
    <row r="39" spans="1:15" x14ac:dyDescent="0.25">
      <c r="A39" s="1607">
        <v>122</v>
      </c>
      <c r="B39" s="1607" t="s">
        <v>666</v>
      </c>
      <c r="C39" s="1607" t="s">
        <v>667</v>
      </c>
      <c r="D39" s="1607"/>
      <c r="E39" s="1607"/>
      <c r="F39" s="1607">
        <v>7589.5690000000004</v>
      </c>
      <c r="G39" s="1609">
        <v>-1.3259999999999999E-2</v>
      </c>
      <c r="H39" s="1607">
        <v>7691.5569999999998</v>
      </c>
      <c r="I39" s="1610">
        <v>4.8799999999999998E-3</v>
      </c>
      <c r="J39" s="1607">
        <v>7654.2269999999999</v>
      </c>
      <c r="K39" s="1609">
        <v>-3.2899999999999999E-2</v>
      </c>
      <c r="L39" s="1607">
        <v>7914.652</v>
      </c>
      <c r="M39" s="1609">
        <v>-2.674E-2</v>
      </c>
      <c r="N39" s="1607">
        <v>8132.1369999999997</v>
      </c>
      <c r="O39" s="1607">
        <v>0</v>
      </c>
    </row>
    <row r="40" spans="1:15" x14ac:dyDescent="0.25">
      <c r="A40" s="1607">
        <v>154</v>
      </c>
      <c r="B40" s="1607" t="s">
        <v>14</v>
      </c>
      <c r="C40" s="1607" t="s">
        <v>12</v>
      </c>
      <c r="D40" s="1607">
        <v>7378</v>
      </c>
      <c r="E40" s="1608">
        <v>0</v>
      </c>
      <c r="F40" s="1607">
        <v>7378</v>
      </c>
      <c r="G40" s="1610">
        <v>1.49E-3</v>
      </c>
      <c r="H40" s="1607">
        <v>7367</v>
      </c>
      <c r="I40" s="1608">
        <v>0</v>
      </c>
      <c r="J40" s="1607">
        <v>7367</v>
      </c>
      <c r="K40" s="1610">
        <v>2.4499999999999999E-3</v>
      </c>
      <c r="L40" s="1607">
        <v>7349</v>
      </c>
      <c r="M40" s="1609">
        <v>-1.9E-3</v>
      </c>
      <c r="N40" s="1607">
        <v>7363</v>
      </c>
      <c r="O40" s="1607">
        <v>0</v>
      </c>
    </row>
    <row r="41" spans="1:15" x14ac:dyDescent="0.25">
      <c r="A41" s="1607">
        <v>157</v>
      </c>
      <c r="B41" s="1607" t="s">
        <v>668</v>
      </c>
      <c r="C41" s="1607" t="s">
        <v>669</v>
      </c>
      <c r="D41" s="1607">
        <v>5601</v>
      </c>
      <c r="E41" s="1608">
        <v>0</v>
      </c>
      <c r="F41" s="1607">
        <v>5601</v>
      </c>
      <c r="G41" s="1608">
        <v>0</v>
      </c>
      <c r="H41" s="1607">
        <v>5601</v>
      </c>
      <c r="I41" s="1608">
        <v>0</v>
      </c>
      <c r="J41" s="1607">
        <v>5601</v>
      </c>
      <c r="K41" s="1608">
        <v>0</v>
      </c>
      <c r="L41" s="1607">
        <v>5601</v>
      </c>
      <c r="M41" s="1610">
        <v>2.33E-3</v>
      </c>
      <c r="N41" s="1607">
        <v>5588</v>
      </c>
      <c r="O41" s="1607">
        <v>0</v>
      </c>
    </row>
    <row r="42" spans="1:15" x14ac:dyDescent="0.25">
      <c r="A42" s="1607">
        <v>159</v>
      </c>
      <c r="B42" s="1607" t="s">
        <v>16</v>
      </c>
      <c r="C42" s="1607" t="s">
        <v>12</v>
      </c>
      <c r="D42" s="1607">
        <v>6464</v>
      </c>
      <c r="E42" s="1608">
        <v>0</v>
      </c>
      <c r="F42" s="1607">
        <v>6464</v>
      </c>
      <c r="G42" s="1610">
        <v>1.5499999999999999E-3</v>
      </c>
      <c r="H42" s="1607">
        <v>6454</v>
      </c>
      <c r="I42" s="1608">
        <v>0</v>
      </c>
      <c r="J42" s="1607">
        <v>6454</v>
      </c>
      <c r="K42" s="1610">
        <v>2.49E-3</v>
      </c>
      <c r="L42" s="1607">
        <v>6438</v>
      </c>
      <c r="M42" s="1609">
        <v>-2.0200000000000001E-3</v>
      </c>
      <c r="N42" s="1607">
        <v>6451</v>
      </c>
      <c r="O42" s="1607">
        <v>0</v>
      </c>
    </row>
    <row r="43" spans="1:15" x14ac:dyDescent="0.25">
      <c r="A43" s="1607">
        <v>180</v>
      </c>
      <c r="B43" s="1607" t="s">
        <v>670</v>
      </c>
      <c r="C43" s="1607" t="s">
        <v>669</v>
      </c>
      <c r="D43" s="1607">
        <v>3852</v>
      </c>
      <c r="E43" s="1608">
        <v>0</v>
      </c>
      <c r="F43" s="1607">
        <v>3852</v>
      </c>
      <c r="G43" s="1608">
        <v>0</v>
      </c>
      <c r="H43" s="1607">
        <v>3852</v>
      </c>
      <c r="I43" s="1608">
        <v>0</v>
      </c>
      <c r="J43" s="1607">
        <v>3852</v>
      </c>
      <c r="K43" s="1608">
        <v>0</v>
      </c>
      <c r="L43" s="1607">
        <v>3852</v>
      </c>
      <c r="M43" s="1610">
        <v>2.3400000000000001E-3</v>
      </c>
      <c r="N43" s="1607">
        <v>3843</v>
      </c>
      <c r="O43" s="1607">
        <v>0</v>
      </c>
    </row>
    <row r="44" spans="1:15" x14ac:dyDescent="0.25">
      <c r="A44" s="1607">
        <v>181</v>
      </c>
      <c r="B44" s="1607" t="s">
        <v>49</v>
      </c>
      <c r="C44" s="1607" t="s">
        <v>669</v>
      </c>
      <c r="D44" s="1607">
        <v>6146</v>
      </c>
      <c r="E44" s="1608">
        <v>0</v>
      </c>
      <c r="F44" s="1607">
        <v>6146</v>
      </c>
      <c r="G44" s="1608">
        <v>0</v>
      </c>
      <c r="H44" s="1607">
        <v>6146</v>
      </c>
      <c r="I44" s="1608">
        <v>0</v>
      </c>
      <c r="J44" s="1607">
        <v>6146</v>
      </c>
      <c r="K44" s="1608">
        <v>0</v>
      </c>
      <c r="L44" s="1607">
        <v>6146</v>
      </c>
      <c r="M44" s="1610">
        <v>2.2799999999999999E-3</v>
      </c>
      <c r="N44" s="1607">
        <v>6132</v>
      </c>
      <c r="O44" s="1607">
        <v>0</v>
      </c>
    </row>
    <row r="45" spans="1:15" x14ac:dyDescent="0.25">
      <c r="A45" s="1607">
        <v>184</v>
      </c>
      <c r="B45" s="1607" t="s">
        <v>51</v>
      </c>
      <c r="C45" s="1607" t="s">
        <v>669</v>
      </c>
      <c r="D45" s="1607">
        <v>1518</v>
      </c>
      <c r="E45" s="1608">
        <v>0</v>
      </c>
      <c r="F45" s="1607">
        <v>1518</v>
      </c>
      <c r="G45" s="1608">
        <v>0</v>
      </c>
      <c r="H45" s="1607">
        <v>1518</v>
      </c>
      <c r="I45" s="1608">
        <v>0</v>
      </c>
      <c r="J45" s="1607">
        <v>1518</v>
      </c>
      <c r="K45" s="1608">
        <v>0</v>
      </c>
      <c r="L45" s="1607">
        <v>1518</v>
      </c>
      <c r="M45" s="1610">
        <v>1.98E-3</v>
      </c>
      <c r="N45" s="1607">
        <v>1515</v>
      </c>
      <c r="O45" s="1607">
        <v>0</v>
      </c>
    </row>
    <row r="46" spans="1:15" x14ac:dyDescent="0.25">
      <c r="A46" s="1607">
        <v>185</v>
      </c>
      <c r="B46" s="1607" t="s">
        <v>671</v>
      </c>
      <c r="C46" s="1607" t="s">
        <v>672</v>
      </c>
      <c r="D46" s="1607">
        <v>5459</v>
      </c>
      <c r="E46" s="1608">
        <v>0</v>
      </c>
      <c r="F46" s="1607">
        <v>5459</v>
      </c>
      <c r="G46" s="1607"/>
      <c r="H46" s="1607"/>
      <c r="I46" s="1607"/>
      <c r="J46" s="1607">
        <v>5459</v>
      </c>
      <c r="K46" s="1608">
        <v>0</v>
      </c>
      <c r="L46" s="1607">
        <v>5459</v>
      </c>
      <c r="M46" s="1610">
        <v>2.3900000000000002E-3</v>
      </c>
      <c r="N46" s="1607">
        <v>5446</v>
      </c>
      <c r="O46" s="1607">
        <v>0</v>
      </c>
    </row>
    <row r="47" spans="1:15" x14ac:dyDescent="0.25">
      <c r="A47" s="1607">
        <v>186</v>
      </c>
      <c r="B47" s="1607" t="s">
        <v>516</v>
      </c>
      <c r="C47" s="1607" t="s">
        <v>669</v>
      </c>
      <c r="D47" s="1607">
        <v>5330</v>
      </c>
      <c r="E47" s="1608">
        <v>0</v>
      </c>
      <c r="F47" s="1607">
        <v>5330</v>
      </c>
      <c r="G47" s="1608">
        <v>0</v>
      </c>
      <c r="H47" s="1607">
        <v>5330</v>
      </c>
      <c r="I47" s="1608">
        <v>0</v>
      </c>
      <c r="J47" s="1607">
        <v>5330</v>
      </c>
      <c r="K47" s="1608">
        <v>0</v>
      </c>
      <c r="L47" s="1607">
        <v>5330</v>
      </c>
      <c r="M47" s="1610">
        <v>2.2599999999999999E-3</v>
      </c>
      <c r="N47" s="1607">
        <v>5318</v>
      </c>
      <c r="O47" s="1607">
        <v>0</v>
      </c>
    </row>
    <row r="48" spans="1:15" x14ac:dyDescent="0.25">
      <c r="A48" s="1607">
        <v>193</v>
      </c>
      <c r="B48" s="1607" t="s">
        <v>17</v>
      </c>
      <c r="C48" s="1607" t="s">
        <v>12</v>
      </c>
      <c r="D48" s="1607">
        <v>5250</v>
      </c>
      <c r="E48" s="1608">
        <v>0</v>
      </c>
      <c r="F48" s="1607">
        <v>5250</v>
      </c>
      <c r="G48" s="1610">
        <v>1.34E-3</v>
      </c>
      <c r="H48" s="1607">
        <v>5243</v>
      </c>
      <c r="I48" s="1608">
        <v>0</v>
      </c>
      <c r="J48" s="1607">
        <v>5243</v>
      </c>
      <c r="K48" s="1610">
        <v>2.49E-3</v>
      </c>
      <c r="L48" s="1607">
        <v>5230</v>
      </c>
      <c r="M48" s="1609">
        <v>-1.91E-3</v>
      </c>
      <c r="N48" s="1607">
        <v>5240</v>
      </c>
      <c r="O48" s="1607">
        <v>0</v>
      </c>
    </row>
    <row r="49" spans="1:15" x14ac:dyDescent="0.25">
      <c r="A49" s="1607">
        <v>195</v>
      </c>
      <c r="B49" s="1607" t="s">
        <v>673</v>
      </c>
      <c r="C49" s="1607" t="s">
        <v>12</v>
      </c>
      <c r="D49" s="1607"/>
      <c r="E49" s="1607"/>
      <c r="F49" s="1607"/>
      <c r="G49" s="1607"/>
      <c r="H49" s="1607">
        <v>6001</v>
      </c>
      <c r="I49" s="1608">
        <v>0</v>
      </c>
      <c r="J49" s="1607">
        <v>6001</v>
      </c>
      <c r="K49" s="1610">
        <v>2.5100000000000001E-3</v>
      </c>
      <c r="L49" s="1607">
        <v>5986</v>
      </c>
      <c r="M49" s="1609">
        <v>-2E-3</v>
      </c>
      <c r="N49" s="1607">
        <v>5998</v>
      </c>
      <c r="O49" s="1607">
        <v>0</v>
      </c>
    </row>
    <row r="50" spans="1:15" x14ac:dyDescent="0.25">
      <c r="A50" s="1607">
        <v>196</v>
      </c>
      <c r="B50" s="1607" t="s">
        <v>19</v>
      </c>
      <c r="C50" s="1607" t="s">
        <v>12</v>
      </c>
      <c r="D50" s="1607">
        <v>4219</v>
      </c>
      <c r="E50" s="1608">
        <v>0</v>
      </c>
      <c r="F50" s="1607">
        <v>4219</v>
      </c>
      <c r="G50" s="1610">
        <v>1.42E-3</v>
      </c>
      <c r="H50" s="1607">
        <v>4213</v>
      </c>
      <c r="I50" s="1608">
        <v>0</v>
      </c>
      <c r="J50" s="1607">
        <v>4213</v>
      </c>
      <c r="K50" s="1610">
        <v>2.6199999999999999E-3</v>
      </c>
      <c r="L50" s="1607">
        <v>4202</v>
      </c>
      <c r="M50" s="1609">
        <v>-2.14E-3</v>
      </c>
      <c r="N50" s="1607">
        <v>4211</v>
      </c>
      <c r="O50" s="1607">
        <v>0</v>
      </c>
    </row>
    <row r="51" spans="1:15" x14ac:dyDescent="0.25">
      <c r="A51" s="1607">
        <v>197</v>
      </c>
      <c r="B51" s="1607" t="s">
        <v>21</v>
      </c>
      <c r="C51" s="1607" t="s">
        <v>12</v>
      </c>
      <c r="D51" s="1607">
        <v>4286</v>
      </c>
      <c r="E51" s="1608">
        <v>0</v>
      </c>
      <c r="F51" s="1607">
        <v>4286</v>
      </c>
      <c r="G51" s="1610">
        <v>1.4E-3</v>
      </c>
      <c r="H51" s="1607">
        <v>4280</v>
      </c>
      <c r="I51" s="1608">
        <v>0</v>
      </c>
      <c r="J51" s="1607">
        <v>4280</v>
      </c>
      <c r="K51" s="1610">
        <v>2.5799999999999998E-3</v>
      </c>
      <c r="L51" s="1607">
        <v>4269</v>
      </c>
      <c r="M51" s="1609">
        <v>-2.0999999999999999E-3</v>
      </c>
      <c r="N51" s="1607">
        <v>4278</v>
      </c>
      <c r="O51" s="1607">
        <v>0</v>
      </c>
    </row>
    <row r="52" spans="1:15" x14ac:dyDescent="0.25">
      <c r="A52" s="1607">
        <v>198</v>
      </c>
      <c r="B52" s="1607" t="s">
        <v>23</v>
      </c>
      <c r="C52" s="1607" t="s">
        <v>672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>
        <v>773</v>
      </c>
      <c r="O52" s="1607">
        <v>0</v>
      </c>
    </row>
    <row r="53" spans="1:15" x14ac:dyDescent="0.25">
      <c r="A53" s="1607">
        <v>199</v>
      </c>
      <c r="B53" s="1607" t="s">
        <v>25</v>
      </c>
      <c r="C53" s="1607" t="s">
        <v>672</v>
      </c>
      <c r="D53" s="1607">
        <v>367</v>
      </c>
      <c r="E53" s="1608">
        <v>0</v>
      </c>
      <c r="F53" s="1607">
        <v>367</v>
      </c>
      <c r="G53" s="1608">
        <v>0</v>
      </c>
      <c r="H53" s="1607">
        <v>367</v>
      </c>
      <c r="I53" s="1609">
        <v>-2.7200000000000002E-3</v>
      </c>
      <c r="J53" s="1607">
        <v>368</v>
      </c>
      <c r="K53" s="1609">
        <v>-6.5989999999999993E-2</v>
      </c>
      <c r="L53" s="1607">
        <v>394</v>
      </c>
      <c r="M53" s="1608">
        <v>0</v>
      </c>
      <c r="N53" s="1607">
        <v>394</v>
      </c>
      <c r="O53" s="1607">
        <v>0</v>
      </c>
    </row>
    <row r="54" spans="1:15" x14ac:dyDescent="0.25">
      <c r="A54" s="1607">
        <v>201</v>
      </c>
      <c r="B54" s="1607" t="s">
        <v>29</v>
      </c>
      <c r="C54" s="1607" t="s">
        <v>672</v>
      </c>
      <c r="D54" s="1607"/>
      <c r="E54" s="1607"/>
      <c r="F54" s="1607"/>
      <c r="G54" s="1607"/>
      <c r="H54" s="1607">
        <v>688</v>
      </c>
      <c r="I54" s="1607"/>
      <c r="J54" s="1607"/>
      <c r="K54" s="1607"/>
      <c r="L54" s="1607"/>
      <c r="M54" s="1607"/>
      <c r="N54" s="1607">
        <v>647</v>
      </c>
      <c r="O54" s="1607">
        <v>0</v>
      </c>
    </row>
    <row r="55" spans="1:15" x14ac:dyDescent="0.25">
      <c r="A55" s="1607">
        <v>208</v>
      </c>
      <c r="B55" s="1607" t="s">
        <v>33</v>
      </c>
      <c r="C55" s="1607" t="s">
        <v>12</v>
      </c>
      <c r="D55" s="1607"/>
      <c r="E55" s="1607"/>
      <c r="F55" s="1607"/>
      <c r="G55" s="1607"/>
      <c r="H55" s="1607">
        <v>3604</v>
      </c>
      <c r="I55" s="1608">
        <v>0</v>
      </c>
      <c r="J55" s="1607">
        <v>3604</v>
      </c>
      <c r="K55" s="1607"/>
      <c r="L55" s="1607"/>
      <c r="M55" s="1607"/>
      <c r="N55" s="1607"/>
      <c r="O55" s="1607">
        <v>0</v>
      </c>
    </row>
    <row r="56" spans="1:15" x14ac:dyDescent="0.25">
      <c r="A56" s="1607">
        <v>215</v>
      </c>
      <c r="B56" s="1607" t="s">
        <v>35</v>
      </c>
      <c r="C56" s="1607" t="s">
        <v>12</v>
      </c>
      <c r="D56" s="1607">
        <v>5082</v>
      </c>
      <c r="E56" s="1608">
        <v>0</v>
      </c>
      <c r="F56" s="1607">
        <v>5082</v>
      </c>
      <c r="G56" s="1610">
        <v>1.3799999999999999E-3</v>
      </c>
      <c r="H56" s="1607">
        <v>5075</v>
      </c>
      <c r="I56" s="1608">
        <v>0</v>
      </c>
      <c r="J56" s="1607">
        <v>5075</v>
      </c>
      <c r="K56" s="1607"/>
      <c r="L56" s="1607"/>
      <c r="M56" s="1607"/>
      <c r="N56" s="1607"/>
      <c r="O56" s="1607">
        <v>0</v>
      </c>
    </row>
    <row r="57" spans="1:15" x14ac:dyDescent="0.25">
      <c r="A57" s="1607">
        <v>216</v>
      </c>
      <c r="B57" s="1607" t="s">
        <v>674</v>
      </c>
      <c r="C57" s="1607"/>
      <c r="D57" s="1607">
        <v>10287</v>
      </c>
      <c r="E57" s="1608">
        <v>0</v>
      </c>
      <c r="F57" s="1607">
        <v>10287</v>
      </c>
      <c r="G57" s="1608">
        <v>0</v>
      </c>
      <c r="H57" s="1607">
        <v>10287</v>
      </c>
      <c r="I57" s="1608">
        <v>0</v>
      </c>
      <c r="J57" s="1607">
        <v>10287</v>
      </c>
      <c r="K57" s="1608">
        <v>0</v>
      </c>
      <c r="L57" s="1607">
        <v>10287</v>
      </c>
      <c r="M57" s="1610">
        <v>2.2399999999999998E-3</v>
      </c>
      <c r="N57" s="1607">
        <v>10264</v>
      </c>
      <c r="O57" s="1607">
        <v>0</v>
      </c>
    </row>
    <row r="58" spans="1:15" x14ac:dyDescent="0.25">
      <c r="A58" s="1607">
        <v>223</v>
      </c>
      <c r="B58" s="1607" t="s">
        <v>675</v>
      </c>
      <c r="C58" s="1607"/>
      <c r="D58" s="1607">
        <v>9208</v>
      </c>
      <c r="E58" s="1608">
        <v>0</v>
      </c>
      <c r="F58" s="1607">
        <v>9208</v>
      </c>
      <c r="G58" s="1608">
        <v>0</v>
      </c>
      <c r="H58" s="1607">
        <v>9208</v>
      </c>
      <c r="I58" s="1608">
        <v>0</v>
      </c>
      <c r="J58" s="1607">
        <v>9208</v>
      </c>
      <c r="K58" s="1608">
        <v>0</v>
      </c>
      <c r="L58" s="1607">
        <v>9208</v>
      </c>
      <c r="M58" s="1610">
        <v>2.1800000000000001E-3</v>
      </c>
      <c r="N58" s="1607">
        <v>9188</v>
      </c>
      <c r="O58" s="1607">
        <v>0</v>
      </c>
    </row>
    <row r="59" spans="1:15" x14ac:dyDescent="0.25">
      <c r="A59" s="1607">
        <v>224</v>
      </c>
      <c r="B59" s="1607" t="s">
        <v>676</v>
      </c>
      <c r="C59" s="1607"/>
      <c r="D59" s="1607">
        <v>11766</v>
      </c>
      <c r="E59" s="1608">
        <v>0</v>
      </c>
      <c r="F59" s="1607">
        <v>11766</v>
      </c>
      <c r="G59" s="1608">
        <v>0</v>
      </c>
      <c r="H59" s="1607">
        <v>11766</v>
      </c>
      <c r="I59" s="1608">
        <v>0</v>
      </c>
      <c r="J59" s="1607">
        <v>11766</v>
      </c>
      <c r="K59" s="1608">
        <v>0</v>
      </c>
      <c r="L59" s="1607">
        <v>11766</v>
      </c>
      <c r="M59" s="1610">
        <v>2.3E-3</v>
      </c>
      <c r="N59" s="1607">
        <v>11739</v>
      </c>
      <c r="O59" s="1607">
        <v>0</v>
      </c>
    </row>
    <row r="60" spans="1:15" x14ac:dyDescent="0.25">
      <c r="A60" s="1607">
        <v>227</v>
      </c>
      <c r="B60" s="1607" t="s">
        <v>677</v>
      </c>
      <c r="C60" s="1607"/>
      <c r="D60" s="1607">
        <v>12219</v>
      </c>
      <c r="E60" s="1608">
        <v>0</v>
      </c>
      <c r="F60" s="1607">
        <v>12219</v>
      </c>
      <c r="G60" s="1608">
        <v>0</v>
      </c>
      <c r="H60" s="1607">
        <v>12219</v>
      </c>
      <c r="I60" s="1608">
        <v>0</v>
      </c>
      <c r="J60" s="1607">
        <v>12219</v>
      </c>
      <c r="K60" s="1608">
        <v>0</v>
      </c>
      <c r="L60" s="1607">
        <v>12219</v>
      </c>
      <c r="M60" s="1610">
        <v>2.3E-3</v>
      </c>
      <c r="N60" s="1607">
        <v>12191</v>
      </c>
      <c r="O60" s="1607">
        <v>0</v>
      </c>
    </row>
    <row r="61" spans="1:15" x14ac:dyDescent="0.25">
      <c r="A61" s="1607">
        <v>228</v>
      </c>
      <c r="B61" s="1607" t="s">
        <v>678</v>
      </c>
      <c r="C61" s="1607"/>
      <c r="D61" s="1607">
        <v>13001</v>
      </c>
      <c r="E61" s="1608">
        <v>0</v>
      </c>
      <c r="F61" s="1607">
        <v>13001</v>
      </c>
      <c r="G61" s="1608">
        <v>0</v>
      </c>
      <c r="H61" s="1607">
        <v>13001</v>
      </c>
      <c r="I61" s="1608">
        <v>0</v>
      </c>
      <c r="J61" s="1607">
        <v>13001</v>
      </c>
      <c r="K61" s="1608">
        <v>0</v>
      </c>
      <c r="L61" s="1607">
        <v>13001</v>
      </c>
      <c r="M61" s="1610">
        <v>2.31E-3</v>
      </c>
      <c r="N61" s="1607">
        <v>12971</v>
      </c>
      <c r="O61" s="1607">
        <v>0</v>
      </c>
    </row>
    <row r="62" spans="1:15" x14ac:dyDescent="0.25">
      <c r="A62" s="1607">
        <v>234</v>
      </c>
      <c r="B62" s="1607" t="s">
        <v>796</v>
      </c>
      <c r="C62" s="1607"/>
      <c r="D62" s="1607"/>
      <c r="E62" s="1607"/>
      <c r="F62" s="1607"/>
      <c r="G62" s="1607"/>
      <c r="H62" s="1607"/>
      <c r="I62" s="1607"/>
      <c r="J62" s="1607">
        <v>10619</v>
      </c>
      <c r="K62" s="1607"/>
      <c r="L62" s="1607"/>
      <c r="M62" s="1607"/>
      <c r="N62" s="1607"/>
      <c r="O62" s="1607">
        <v>0</v>
      </c>
    </row>
    <row r="63" spans="1:15" x14ac:dyDescent="0.25">
      <c r="A63" s="1607">
        <v>240</v>
      </c>
      <c r="B63" s="1607" t="s">
        <v>679</v>
      </c>
      <c r="C63" s="1607"/>
      <c r="D63" s="1607">
        <v>9318</v>
      </c>
      <c r="E63" s="1608">
        <v>0</v>
      </c>
      <c r="F63" s="1607">
        <v>9318</v>
      </c>
      <c r="G63" s="1608">
        <v>0</v>
      </c>
      <c r="H63" s="1607">
        <v>9318</v>
      </c>
      <c r="I63" s="1608">
        <v>0</v>
      </c>
      <c r="J63" s="1607">
        <v>9318</v>
      </c>
      <c r="K63" s="1608">
        <v>0</v>
      </c>
      <c r="L63" s="1607">
        <v>9318</v>
      </c>
      <c r="M63" s="1610">
        <v>2.2599999999999999E-3</v>
      </c>
      <c r="N63" s="1607">
        <v>9297</v>
      </c>
      <c r="O63" s="1607">
        <v>0</v>
      </c>
    </row>
    <row r="64" spans="1:15" x14ac:dyDescent="0.25">
      <c r="A64" s="1607">
        <v>241</v>
      </c>
      <c r="B64" s="1607" t="s">
        <v>680</v>
      </c>
      <c r="C64" s="1607"/>
      <c r="D64" s="1607">
        <v>9050</v>
      </c>
      <c r="E64" s="1608">
        <v>0</v>
      </c>
      <c r="F64" s="1607">
        <v>9050</v>
      </c>
      <c r="G64" s="1608">
        <v>0</v>
      </c>
      <c r="H64" s="1607">
        <v>9050</v>
      </c>
      <c r="I64" s="1608">
        <v>0</v>
      </c>
      <c r="J64" s="1607">
        <v>9050</v>
      </c>
      <c r="K64" s="1608">
        <v>0</v>
      </c>
      <c r="L64" s="1607">
        <v>9050</v>
      </c>
      <c r="M64" s="1610">
        <v>2.2100000000000002E-3</v>
      </c>
      <c r="N64" s="1607">
        <v>9030</v>
      </c>
      <c r="O64" s="1607">
        <v>0</v>
      </c>
    </row>
    <row r="65" spans="1:15" x14ac:dyDescent="0.25">
      <c r="A65" s="1607">
        <v>243</v>
      </c>
      <c r="B65" s="1607" t="s">
        <v>39</v>
      </c>
      <c r="C65" s="1607" t="s">
        <v>12</v>
      </c>
      <c r="D65" s="1607">
        <v>5886</v>
      </c>
      <c r="E65" s="1608">
        <v>0</v>
      </c>
      <c r="F65" s="1607">
        <v>5886</v>
      </c>
      <c r="G65" s="1610">
        <v>1.5299999999999999E-3</v>
      </c>
      <c r="H65" s="1607">
        <v>5877</v>
      </c>
      <c r="I65" s="1608">
        <v>0</v>
      </c>
      <c r="J65" s="1607">
        <v>5877</v>
      </c>
      <c r="K65" s="1610">
        <v>2.3900000000000002E-3</v>
      </c>
      <c r="L65" s="1607">
        <v>5863</v>
      </c>
      <c r="M65" s="1609">
        <v>-1.8699999999999999E-3</v>
      </c>
      <c r="N65" s="1607">
        <v>5874</v>
      </c>
      <c r="O65" s="1607">
        <v>0</v>
      </c>
    </row>
    <row r="66" spans="1:15" x14ac:dyDescent="0.25">
      <c r="A66" s="1607">
        <v>245</v>
      </c>
      <c r="B66" s="1607" t="s">
        <v>681</v>
      </c>
      <c r="C66" s="1607"/>
      <c r="D66" s="1607">
        <v>8642</v>
      </c>
      <c r="E66" s="1608">
        <v>0</v>
      </c>
      <c r="F66" s="1607">
        <v>8642</v>
      </c>
      <c r="G66" s="1608">
        <v>0</v>
      </c>
      <c r="H66" s="1607">
        <v>8642</v>
      </c>
      <c r="I66" s="1608">
        <v>0</v>
      </c>
      <c r="J66" s="1607">
        <v>8642</v>
      </c>
      <c r="K66" s="1608">
        <v>0</v>
      </c>
      <c r="L66" s="1607">
        <v>8642</v>
      </c>
      <c r="M66" s="1610">
        <v>2.32E-3</v>
      </c>
      <c r="N66" s="1607">
        <v>8622</v>
      </c>
      <c r="O66" s="1607">
        <v>0</v>
      </c>
    </row>
    <row r="67" spans="1:15" x14ac:dyDescent="0.25">
      <c r="A67" s="1607">
        <v>246</v>
      </c>
      <c r="B67" s="1607" t="s">
        <v>682</v>
      </c>
      <c r="C67" s="1607" t="s">
        <v>669</v>
      </c>
      <c r="D67" s="1607">
        <v>10357</v>
      </c>
      <c r="E67" s="1608">
        <v>0</v>
      </c>
      <c r="F67" s="1607">
        <v>10357</v>
      </c>
      <c r="G67" s="1608">
        <v>0</v>
      </c>
      <c r="H67" s="1607">
        <v>10357</v>
      </c>
      <c r="I67" s="1608">
        <v>0</v>
      </c>
      <c r="J67" s="1607">
        <v>10357</v>
      </c>
      <c r="K67" s="1608">
        <v>0</v>
      </c>
      <c r="L67" s="1607">
        <v>10357</v>
      </c>
      <c r="M67" s="1610">
        <v>2.32E-3</v>
      </c>
      <c r="N67" s="1607">
        <v>10333</v>
      </c>
      <c r="O67" s="1607">
        <v>0</v>
      </c>
    </row>
    <row r="68" spans="1:15" x14ac:dyDescent="0.25">
      <c r="A68" s="1607">
        <v>251</v>
      </c>
      <c r="B68" s="1607" t="s">
        <v>683</v>
      </c>
      <c r="C68" s="1607"/>
      <c r="D68" s="1607">
        <v>8224</v>
      </c>
      <c r="E68" s="1608">
        <v>0</v>
      </c>
      <c r="F68" s="1607">
        <v>8224</v>
      </c>
      <c r="G68" s="1608">
        <v>0</v>
      </c>
      <c r="H68" s="1607">
        <v>8224</v>
      </c>
      <c r="I68" s="1608">
        <v>0</v>
      </c>
      <c r="J68" s="1607">
        <v>8224</v>
      </c>
      <c r="K68" s="1608">
        <v>0</v>
      </c>
      <c r="L68" s="1607">
        <v>8224</v>
      </c>
      <c r="M68" s="1610">
        <v>2.1900000000000001E-3</v>
      </c>
      <c r="N68" s="1607">
        <v>8206</v>
      </c>
      <c r="O68" s="1607">
        <v>0</v>
      </c>
    </row>
    <row r="69" spans="1:15" x14ac:dyDescent="0.25">
      <c r="A69" s="1607">
        <v>260</v>
      </c>
      <c r="B69" s="1607" t="s">
        <v>684</v>
      </c>
      <c r="C69" s="1607"/>
      <c r="D69" s="1607">
        <v>6529</v>
      </c>
      <c r="E69" s="1608">
        <v>0</v>
      </c>
      <c r="F69" s="1607">
        <v>6529</v>
      </c>
      <c r="G69" s="1608">
        <v>0</v>
      </c>
      <c r="H69" s="1607">
        <v>6529</v>
      </c>
      <c r="I69" s="1608">
        <v>0</v>
      </c>
      <c r="J69" s="1607">
        <v>6529</v>
      </c>
      <c r="K69" s="1608">
        <v>0</v>
      </c>
      <c r="L69" s="1607">
        <v>6529</v>
      </c>
      <c r="M69" s="1610">
        <v>2.3E-3</v>
      </c>
      <c r="N69" s="1607">
        <v>6514</v>
      </c>
      <c r="O69" s="1607">
        <v>0</v>
      </c>
    </row>
    <row r="70" spans="1:15" x14ac:dyDescent="0.25">
      <c r="A70" s="1607">
        <v>265</v>
      </c>
      <c r="B70" s="1607" t="s">
        <v>991</v>
      </c>
      <c r="C70" s="1607" t="s">
        <v>663</v>
      </c>
      <c r="D70" s="1607">
        <v>9241.9189999999999</v>
      </c>
      <c r="E70" s="1607"/>
      <c r="F70" s="1607"/>
      <c r="G70" s="1607"/>
      <c r="H70" s="1607">
        <v>8009.3239999999996</v>
      </c>
      <c r="I70" s="1609">
        <v>-1E-4</v>
      </c>
      <c r="J70" s="1607">
        <v>8010.152</v>
      </c>
      <c r="K70" s="1609">
        <v>-5.8970000000000002E-2</v>
      </c>
      <c r="L70" s="1607">
        <v>8512.1229999999996</v>
      </c>
      <c r="M70" s="1610">
        <v>7.9240000000000005E-2</v>
      </c>
      <c r="N70" s="1607">
        <v>7887.1350000000002</v>
      </c>
      <c r="O70" s="1607">
        <v>0</v>
      </c>
    </row>
    <row r="71" spans="1:15" x14ac:dyDescent="0.25">
      <c r="A71" s="1607">
        <v>266</v>
      </c>
      <c r="B71" s="1607" t="s">
        <v>41</v>
      </c>
      <c r="C71" s="1607" t="s">
        <v>12</v>
      </c>
      <c r="D71" s="1607">
        <v>5441</v>
      </c>
      <c r="E71" s="1608">
        <v>0</v>
      </c>
      <c r="F71" s="1607">
        <v>5441</v>
      </c>
      <c r="G71" s="1610">
        <v>1.47E-3</v>
      </c>
      <c r="H71" s="1607">
        <v>5433</v>
      </c>
      <c r="I71" s="1608">
        <v>0</v>
      </c>
      <c r="J71" s="1607">
        <v>5433</v>
      </c>
      <c r="K71" s="1610">
        <v>2.5799999999999998E-3</v>
      </c>
      <c r="L71" s="1607">
        <v>5419</v>
      </c>
      <c r="M71" s="1609">
        <v>-2.0300000000000001E-3</v>
      </c>
      <c r="N71" s="1607">
        <v>5430</v>
      </c>
      <c r="O71" s="1607">
        <v>0</v>
      </c>
    </row>
    <row r="72" spans="1:15" x14ac:dyDescent="0.25">
      <c r="A72" s="1607">
        <v>275</v>
      </c>
      <c r="B72" s="1607" t="s">
        <v>685</v>
      </c>
      <c r="C72" s="1607" t="s">
        <v>672</v>
      </c>
      <c r="D72" s="1607">
        <v>2440</v>
      </c>
      <c r="E72" s="1608">
        <v>0</v>
      </c>
      <c r="F72" s="1607">
        <v>2440</v>
      </c>
      <c r="G72" s="1608">
        <v>0</v>
      </c>
      <c r="H72" s="1607">
        <v>2440</v>
      </c>
      <c r="I72" s="1608">
        <v>0</v>
      </c>
      <c r="J72" s="1607">
        <v>2440</v>
      </c>
      <c r="K72" s="1608">
        <v>0</v>
      </c>
      <c r="L72" s="1607">
        <v>2440</v>
      </c>
      <c r="M72" s="1610">
        <v>2.0500000000000002E-3</v>
      </c>
      <c r="N72" s="1607">
        <v>2435</v>
      </c>
      <c r="O72" s="1607">
        <v>0</v>
      </c>
    </row>
    <row r="73" spans="1:15" x14ac:dyDescent="0.25">
      <c r="A73" s="1607">
        <v>276</v>
      </c>
      <c r="B73" s="1607" t="s">
        <v>686</v>
      </c>
      <c r="C73" s="1607" t="s">
        <v>672</v>
      </c>
      <c r="D73" s="1607">
        <v>6478</v>
      </c>
      <c r="E73" s="1608">
        <v>0</v>
      </c>
      <c r="F73" s="1607">
        <v>6478</v>
      </c>
      <c r="G73" s="1608">
        <v>0</v>
      </c>
      <c r="H73" s="1607">
        <v>6478</v>
      </c>
      <c r="I73" s="1608">
        <v>0</v>
      </c>
      <c r="J73" s="1607">
        <v>6478</v>
      </c>
      <c r="K73" s="1608">
        <v>0</v>
      </c>
      <c r="L73" s="1607">
        <v>6478</v>
      </c>
      <c r="M73" s="1610">
        <v>2.32E-3</v>
      </c>
      <c r="N73" s="1607">
        <v>6463</v>
      </c>
      <c r="O73" s="1607">
        <v>0</v>
      </c>
    </row>
    <row r="74" spans="1:15" x14ac:dyDescent="0.25">
      <c r="A74" s="1607">
        <v>277</v>
      </c>
      <c r="B74" s="1607" t="s">
        <v>687</v>
      </c>
      <c r="C74" s="1607" t="s">
        <v>672</v>
      </c>
      <c r="D74" s="1607">
        <v>4089</v>
      </c>
      <c r="E74" s="1608">
        <v>0</v>
      </c>
      <c r="F74" s="1607">
        <v>4089</v>
      </c>
      <c r="G74" s="1608">
        <v>0</v>
      </c>
      <c r="H74" s="1607">
        <v>4089</v>
      </c>
      <c r="I74" s="1608">
        <v>0</v>
      </c>
      <c r="J74" s="1607">
        <v>4089</v>
      </c>
      <c r="K74" s="1608">
        <v>0</v>
      </c>
      <c r="L74" s="1607">
        <v>4089</v>
      </c>
      <c r="M74" s="1610">
        <v>2.4499999999999999E-3</v>
      </c>
      <c r="N74" s="1607">
        <v>4079</v>
      </c>
      <c r="O74" s="1607">
        <v>0</v>
      </c>
    </row>
    <row r="75" spans="1:15" x14ac:dyDescent="0.25">
      <c r="A75" s="1607">
        <v>279</v>
      </c>
      <c r="B75" s="1607" t="s">
        <v>688</v>
      </c>
      <c r="C75" s="1607" t="s">
        <v>672</v>
      </c>
      <c r="D75" s="1607">
        <v>2318</v>
      </c>
      <c r="E75" s="1608">
        <v>0</v>
      </c>
      <c r="F75" s="1607">
        <v>2318</v>
      </c>
      <c r="G75" s="1608">
        <v>0</v>
      </c>
      <c r="H75" s="1607">
        <v>2318</v>
      </c>
      <c r="I75" s="1608">
        <v>0</v>
      </c>
      <c r="J75" s="1607">
        <v>2318</v>
      </c>
      <c r="K75" s="1608">
        <v>0</v>
      </c>
      <c r="L75" s="1607">
        <v>2318</v>
      </c>
      <c r="M75" s="1610">
        <v>2.16E-3</v>
      </c>
      <c r="N75" s="1607">
        <v>2313</v>
      </c>
      <c r="O75" s="1607">
        <v>0</v>
      </c>
    </row>
    <row r="76" spans="1:15" x14ac:dyDescent="0.25">
      <c r="A76" s="1607">
        <v>280</v>
      </c>
      <c r="B76" s="1607" t="s">
        <v>689</v>
      </c>
      <c r="C76" s="1607" t="s">
        <v>672</v>
      </c>
      <c r="D76" s="1607"/>
      <c r="E76" s="1607"/>
      <c r="F76" s="1607">
        <v>8237</v>
      </c>
      <c r="G76" s="1608">
        <v>0</v>
      </c>
      <c r="H76" s="1607">
        <v>8237</v>
      </c>
      <c r="I76" s="1608">
        <v>0</v>
      </c>
      <c r="J76" s="1607">
        <v>8237</v>
      </c>
      <c r="K76" s="1608">
        <v>0</v>
      </c>
      <c r="L76" s="1607">
        <v>8237</v>
      </c>
      <c r="M76" s="1607"/>
      <c r="N76" s="1607"/>
      <c r="O76" s="1607">
        <v>0</v>
      </c>
    </row>
    <row r="77" spans="1:15" x14ac:dyDescent="0.25">
      <c r="A77" s="1607">
        <v>281</v>
      </c>
      <c r="B77" s="1607" t="s">
        <v>690</v>
      </c>
      <c r="C77" s="1607" t="s">
        <v>672</v>
      </c>
      <c r="D77" s="1607">
        <v>1484</v>
      </c>
      <c r="E77" s="1608">
        <v>0</v>
      </c>
      <c r="F77" s="1607">
        <v>1484</v>
      </c>
      <c r="G77" s="1608">
        <v>0</v>
      </c>
      <c r="H77" s="1607">
        <v>1484</v>
      </c>
      <c r="I77" s="1608">
        <v>0</v>
      </c>
      <c r="J77" s="1607">
        <v>1484</v>
      </c>
      <c r="K77" s="1608">
        <v>0</v>
      </c>
      <c r="L77" s="1607">
        <v>1484</v>
      </c>
      <c r="M77" s="1610">
        <v>2.7000000000000001E-3</v>
      </c>
      <c r="N77" s="1607">
        <v>1480</v>
      </c>
      <c r="O77" s="1607">
        <v>0</v>
      </c>
    </row>
    <row r="78" spans="1:15" x14ac:dyDescent="0.25">
      <c r="A78" s="1607">
        <v>282</v>
      </c>
      <c r="B78" s="1607" t="s">
        <v>24</v>
      </c>
      <c r="C78" s="1607" t="s">
        <v>672</v>
      </c>
      <c r="D78" s="1607"/>
      <c r="E78" s="1607"/>
      <c r="F78" s="1607">
        <v>2353</v>
      </c>
      <c r="G78" s="1608">
        <v>0</v>
      </c>
      <c r="H78" s="1607">
        <v>2353</v>
      </c>
      <c r="I78" s="1608">
        <v>0</v>
      </c>
      <c r="J78" s="1607">
        <v>2353</v>
      </c>
      <c r="K78" s="1608">
        <v>0</v>
      </c>
      <c r="L78" s="1607">
        <v>2353</v>
      </c>
      <c r="M78" s="1610">
        <v>2.5600000000000002E-3</v>
      </c>
      <c r="N78" s="1607">
        <v>2347</v>
      </c>
      <c r="O78" s="1607">
        <v>0</v>
      </c>
    </row>
    <row r="79" spans="1:15" x14ac:dyDescent="0.25">
      <c r="A79" s="1607">
        <v>283</v>
      </c>
      <c r="B79" s="1607" t="s">
        <v>26</v>
      </c>
      <c r="C79" s="1607" t="s">
        <v>672</v>
      </c>
      <c r="D79" s="1607">
        <v>1724</v>
      </c>
      <c r="E79" s="1608">
        <v>0</v>
      </c>
      <c r="F79" s="1607">
        <v>1724</v>
      </c>
      <c r="G79" s="1608">
        <v>0</v>
      </c>
      <c r="H79" s="1607">
        <v>1724</v>
      </c>
      <c r="I79" s="1608">
        <v>0</v>
      </c>
      <c r="J79" s="1607">
        <v>1724</v>
      </c>
      <c r="K79" s="1608">
        <v>0</v>
      </c>
      <c r="L79" s="1607">
        <v>1724</v>
      </c>
      <c r="M79" s="1610">
        <v>1.74E-3</v>
      </c>
      <c r="N79" s="1607">
        <v>1721</v>
      </c>
      <c r="O79" s="1607">
        <v>0</v>
      </c>
    </row>
    <row r="80" spans="1:15" x14ac:dyDescent="0.25">
      <c r="A80" s="1607">
        <v>286</v>
      </c>
      <c r="B80" s="1607" t="s">
        <v>691</v>
      </c>
      <c r="C80" s="1607"/>
      <c r="D80" s="1607">
        <v>8301</v>
      </c>
      <c r="E80" s="1608">
        <v>0</v>
      </c>
      <c r="F80" s="1607">
        <v>8301</v>
      </c>
      <c r="G80" s="1608">
        <v>0</v>
      </c>
      <c r="H80" s="1607">
        <v>8301</v>
      </c>
      <c r="I80" s="1608">
        <v>0</v>
      </c>
      <c r="J80" s="1607">
        <v>8301</v>
      </c>
      <c r="K80" s="1608">
        <v>0</v>
      </c>
      <c r="L80" s="1607">
        <v>8301</v>
      </c>
      <c r="M80" s="1610">
        <v>2.2899999999999999E-3</v>
      </c>
      <c r="N80" s="1607">
        <v>8282</v>
      </c>
      <c r="O80" s="1607">
        <v>0</v>
      </c>
    </row>
    <row r="81" spans="1:15" x14ac:dyDescent="0.25">
      <c r="A81" s="1607">
        <v>291</v>
      </c>
      <c r="B81" s="1607" t="s">
        <v>692</v>
      </c>
      <c r="C81" s="1607" t="s">
        <v>672</v>
      </c>
      <c r="D81" s="1607">
        <v>1710</v>
      </c>
      <c r="E81" s="1608">
        <v>0</v>
      </c>
      <c r="F81" s="1607">
        <v>1710</v>
      </c>
      <c r="G81" s="1608">
        <v>0</v>
      </c>
      <c r="H81" s="1607">
        <v>1710</v>
      </c>
      <c r="I81" s="1608">
        <v>0</v>
      </c>
      <c r="J81" s="1607">
        <v>1710</v>
      </c>
      <c r="K81" s="1608">
        <v>0</v>
      </c>
      <c r="L81" s="1607">
        <v>1710</v>
      </c>
      <c r="M81" s="1610">
        <v>2.3400000000000001E-3</v>
      </c>
      <c r="N81" s="1607">
        <v>1706</v>
      </c>
      <c r="O81" s="1607">
        <v>0</v>
      </c>
    </row>
    <row r="82" spans="1:15" x14ac:dyDescent="0.25">
      <c r="A82" s="1536">
        <v>298</v>
      </c>
      <c r="B82" s="1536" t="s">
        <v>693</v>
      </c>
      <c r="C82" s="1536" t="s">
        <v>297</v>
      </c>
      <c r="D82" s="1607">
        <v>2195.9059999999999</v>
      </c>
      <c r="E82" s="1608">
        <v>0</v>
      </c>
      <c r="F82" s="1607">
        <v>2195.9059999999999</v>
      </c>
      <c r="G82" s="1608">
        <v>0</v>
      </c>
      <c r="H82" s="1607">
        <v>2195.9059999999999</v>
      </c>
      <c r="I82" s="1608">
        <v>0</v>
      </c>
      <c r="J82" s="1607">
        <v>2195.9059999999999</v>
      </c>
      <c r="K82" s="1608">
        <v>0</v>
      </c>
      <c r="L82" s="1607">
        <v>2195.9059999999999</v>
      </c>
      <c r="M82" s="1610">
        <v>1.107E-2</v>
      </c>
      <c r="N82" s="1607">
        <v>2171.855</v>
      </c>
      <c r="O82" s="1607">
        <v>1</v>
      </c>
    </row>
    <row r="83" spans="1:15" x14ac:dyDescent="0.25">
      <c r="A83" s="1536">
        <v>301</v>
      </c>
      <c r="B83" s="1536" t="s">
        <v>1009</v>
      </c>
      <c r="C83" s="1536" t="s">
        <v>297</v>
      </c>
      <c r="D83" s="1607">
        <v>1117.616</v>
      </c>
      <c r="E83" s="1607"/>
      <c r="F83" s="1607"/>
      <c r="G83" s="1607"/>
      <c r="H83" s="1607">
        <v>1117.616</v>
      </c>
      <c r="I83" s="1608">
        <v>0</v>
      </c>
      <c r="J83" s="1607">
        <v>1117.616</v>
      </c>
      <c r="K83" s="1608">
        <v>0</v>
      </c>
      <c r="L83" s="1607">
        <v>1117.616</v>
      </c>
      <c r="M83" s="1610">
        <v>1.0880000000000001E-2</v>
      </c>
      <c r="N83" s="1607">
        <v>1105.5899999999999</v>
      </c>
      <c r="O83" s="1607">
        <v>1</v>
      </c>
    </row>
    <row r="84" spans="1:15" x14ac:dyDescent="0.25">
      <c r="A84" s="1607">
        <v>324</v>
      </c>
      <c r="B84" s="1607" t="s">
        <v>694</v>
      </c>
      <c r="C84" s="1607" t="s">
        <v>669</v>
      </c>
      <c r="D84" s="1607"/>
      <c r="E84" s="1607"/>
      <c r="F84" s="1607"/>
      <c r="G84" s="1607"/>
      <c r="H84" s="1607">
        <v>6818</v>
      </c>
      <c r="I84" s="1608">
        <v>0</v>
      </c>
      <c r="J84" s="1607">
        <v>6818</v>
      </c>
      <c r="K84" s="1608">
        <v>0</v>
      </c>
      <c r="L84" s="1607">
        <v>6818</v>
      </c>
      <c r="M84" s="1610">
        <v>2.3500000000000001E-3</v>
      </c>
      <c r="N84" s="1607">
        <v>6802</v>
      </c>
      <c r="O84" s="1607">
        <v>0</v>
      </c>
    </row>
    <row r="85" spans="1:15" x14ac:dyDescent="0.25">
      <c r="A85" s="1607">
        <v>342</v>
      </c>
      <c r="B85" s="1607" t="s">
        <v>695</v>
      </c>
      <c r="C85" s="1607" t="s">
        <v>669</v>
      </c>
      <c r="D85" s="1607"/>
      <c r="E85" s="1607"/>
      <c r="F85" s="1607">
        <v>5651</v>
      </c>
      <c r="G85" s="1608">
        <v>0</v>
      </c>
      <c r="H85" s="1607">
        <v>5651</v>
      </c>
      <c r="I85" s="1608">
        <v>0</v>
      </c>
      <c r="J85" s="1607">
        <v>5651</v>
      </c>
      <c r="K85" s="1608">
        <v>0</v>
      </c>
      <c r="L85" s="1607">
        <v>5651</v>
      </c>
      <c r="M85" s="1610">
        <v>2.31E-3</v>
      </c>
      <c r="N85" s="1607">
        <v>5638</v>
      </c>
      <c r="O85" s="1607">
        <v>0</v>
      </c>
    </row>
    <row r="86" spans="1:15" x14ac:dyDescent="0.25">
      <c r="A86" s="1607">
        <v>416</v>
      </c>
      <c r="B86" s="1607" t="s">
        <v>43</v>
      </c>
      <c r="C86" s="1607" t="s">
        <v>12</v>
      </c>
      <c r="D86" s="1607">
        <v>6073</v>
      </c>
      <c r="E86" s="1608">
        <v>0</v>
      </c>
      <c r="F86" s="1607">
        <v>6073</v>
      </c>
      <c r="G86" s="1610">
        <v>1.48E-3</v>
      </c>
      <c r="H86" s="1607">
        <v>6064</v>
      </c>
      <c r="I86" s="1608">
        <v>0</v>
      </c>
      <c r="J86" s="1607">
        <v>6064</v>
      </c>
      <c r="K86" s="1610">
        <v>2.48E-3</v>
      </c>
      <c r="L86" s="1607">
        <v>6049</v>
      </c>
      <c r="M86" s="1609">
        <v>-1.98E-3</v>
      </c>
      <c r="N86" s="1607">
        <v>6061</v>
      </c>
      <c r="O86" s="1607">
        <v>0</v>
      </c>
    </row>
    <row r="87" spans="1:15" x14ac:dyDescent="0.25">
      <c r="A87" s="1607">
        <v>448</v>
      </c>
      <c r="B87" s="1607" t="s">
        <v>992</v>
      </c>
      <c r="C87" s="1607" t="s">
        <v>664</v>
      </c>
      <c r="D87" s="1607">
        <v>3697.75</v>
      </c>
      <c r="E87" s="1607"/>
      <c r="F87" s="1607"/>
      <c r="G87" s="1607"/>
      <c r="H87" s="1607">
        <v>3697.752</v>
      </c>
      <c r="I87" s="1609">
        <v>-1.6150000000000001E-2</v>
      </c>
      <c r="J87" s="1607">
        <v>3758.4540000000002</v>
      </c>
      <c r="K87" s="1609">
        <v>-3.4479999999999997E-2</v>
      </c>
      <c r="L87" s="1607">
        <v>3892.6550000000002</v>
      </c>
      <c r="M87" s="1607"/>
      <c r="N87" s="1607"/>
      <c r="O87" s="1607">
        <v>0</v>
      </c>
    </row>
    <row r="88" spans="1:15" x14ac:dyDescent="0.25">
      <c r="A88" s="1607">
        <v>468</v>
      </c>
      <c r="B88" s="1607" t="s">
        <v>44</v>
      </c>
      <c r="C88" s="1607" t="s">
        <v>672</v>
      </c>
      <c r="D88" s="1607"/>
      <c r="E88" s="1607"/>
      <c r="F88" s="1607">
        <v>497</v>
      </c>
      <c r="G88" s="1610">
        <v>2.0200000000000001E-3</v>
      </c>
      <c r="H88" s="1607">
        <v>496</v>
      </c>
      <c r="I88" s="1608">
        <v>0</v>
      </c>
      <c r="J88" s="1607">
        <v>496</v>
      </c>
      <c r="K88" s="1610">
        <v>2.0200000000000001E-3</v>
      </c>
      <c r="L88" s="1607">
        <v>495</v>
      </c>
      <c r="M88" s="1609">
        <v>-2.0200000000000001E-3</v>
      </c>
      <c r="N88" s="1607">
        <v>496</v>
      </c>
      <c r="O88" s="1607">
        <v>0</v>
      </c>
    </row>
    <row r="89" spans="1:15" x14ac:dyDescent="0.25">
      <c r="A89" s="1607">
        <v>481</v>
      </c>
      <c r="B89" s="1607" t="s">
        <v>696</v>
      </c>
      <c r="C89" s="1607" t="s">
        <v>146</v>
      </c>
      <c r="D89" s="1607">
        <v>1965.4</v>
      </c>
      <c r="E89" s="1608">
        <v>0</v>
      </c>
      <c r="F89" s="1607">
        <v>1965.4</v>
      </c>
      <c r="G89" s="1609">
        <v>-2.64E-3</v>
      </c>
      <c r="H89" s="1607">
        <v>1970.6020000000001</v>
      </c>
      <c r="I89" s="1609">
        <v>-2.129E-2</v>
      </c>
      <c r="J89" s="1607">
        <v>2013.47</v>
      </c>
      <c r="K89" s="1610">
        <v>6.1700000000000001E-3</v>
      </c>
      <c r="L89" s="1607">
        <v>2001.127</v>
      </c>
      <c r="M89" s="1609">
        <v>-6.2399999999999999E-3</v>
      </c>
      <c r="N89" s="1607">
        <v>2013.693</v>
      </c>
      <c r="O89" s="1607">
        <v>0</v>
      </c>
    </row>
    <row r="90" spans="1:15" x14ac:dyDescent="0.25">
      <c r="A90" s="1607">
        <v>485</v>
      </c>
      <c r="B90" s="1607" t="s">
        <v>697</v>
      </c>
      <c r="C90" s="1607" t="s">
        <v>664</v>
      </c>
      <c r="D90" s="1607">
        <v>2262.8739999999998</v>
      </c>
      <c r="E90" s="1608">
        <v>0</v>
      </c>
      <c r="F90" s="1607">
        <v>2262.8739999999998</v>
      </c>
      <c r="G90" s="1607"/>
      <c r="H90" s="1607"/>
      <c r="I90" s="1607"/>
      <c r="J90" s="1607"/>
      <c r="K90" s="1607"/>
      <c r="L90" s="1607">
        <v>2394.5079999999998</v>
      </c>
      <c r="M90" s="1609">
        <v>-1.5399999999999999E-3</v>
      </c>
      <c r="N90" s="1607">
        <v>2398.1909999999998</v>
      </c>
      <c r="O90" s="1607">
        <v>0</v>
      </c>
    </row>
    <row r="91" spans="1:15" x14ac:dyDescent="0.25">
      <c r="A91" s="1607">
        <v>486</v>
      </c>
      <c r="B91" s="1607" t="s">
        <v>698</v>
      </c>
      <c r="C91" s="1607" t="s">
        <v>649</v>
      </c>
      <c r="D91" s="1607">
        <v>5260.6880000000001</v>
      </c>
      <c r="E91" s="1608">
        <v>0</v>
      </c>
      <c r="F91" s="1607">
        <v>5260.6880000000001</v>
      </c>
      <c r="G91" s="1609">
        <v>-1.6899999999999998E-2</v>
      </c>
      <c r="H91" s="1607">
        <v>5351.0969999999998</v>
      </c>
      <c r="I91" s="1610">
        <v>2.7799999999999999E-3</v>
      </c>
      <c r="J91" s="1607">
        <v>5336.2730000000001</v>
      </c>
      <c r="K91" s="1609">
        <v>-3.3500000000000001E-3</v>
      </c>
      <c r="L91" s="1607">
        <v>5354.1949999999997</v>
      </c>
      <c r="M91" s="1609">
        <v>-9.75E-3</v>
      </c>
      <c r="N91" s="1607">
        <v>5406.9139999999998</v>
      </c>
      <c r="O91" s="1607">
        <v>0</v>
      </c>
    </row>
    <row r="92" spans="1:15" x14ac:dyDescent="0.25">
      <c r="A92" s="1607">
        <v>487</v>
      </c>
      <c r="B92" s="1607" t="s">
        <v>699</v>
      </c>
      <c r="C92" s="1607" t="s">
        <v>664</v>
      </c>
      <c r="D92" s="1607">
        <v>3189.0720000000001</v>
      </c>
      <c r="E92" s="1608">
        <v>0</v>
      </c>
      <c r="F92" s="1607">
        <v>3189.0720000000001</v>
      </c>
      <c r="G92" s="1607"/>
      <c r="H92" s="1607"/>
      <c r="I92" s="1607"/>
      <c r="J92" s="1607">
        <v>3288.5450000000001</v>
      </c>
      <c r="K92" s="1610">
        <v>7.5199999999999998E-3</v>
      </c>
      <c r="L92" s="1607">
        <v>3264.0050000000001</v>
      </c>
      <c r="M92" s="1609">
        <v>-1.34E-2</v>
      </c>
      <c r="N92" s="1607">
        <v>3308.3449999999998</v>
      </c>
      <c r="O92" s="1607">
        <v>0</v>
      </c>
    </row>
    <row r="93" spans="1:15" x14ac:dyDescent="0.25">
      <c r="A93" s="1607">
        <v>513</v>
      </c>
      <c r="B93" s="1607" t="s">
        <v>882</v>
      </c>
      <c r="C93" s="1607"/>
      <c r="D93" s="1607"/>
      <c r="E93" s="1607"/>
      <c r="F93" s="1607"/>
      <c r="G93" s="1607"/>
      <c r="H93" s="1607">
        <v>6310</v>
      </c>
      <c r="I93" s="1607"/>
      <c r="J93" s="1607"/>
      <c r="K93" s="1607"/>
      <c r="L93" s="1607"/>
      <c r="M93" s="1607"/>
      <c r="N93" s="1607"/>
      <c r="O93" s="1607">
        <v>0</v>
      </c>
    </row>
    <row r="94" spans="1:15" x14ac:dyDescent="0.25">
      <c r="A94" s="1607">
        <v>514</v>
      </c>
      <c r="B94" s="1607" t="s">
        <v>700</v>
      </c>
      <c r="C94" s="1607"/>
      <c r="D94" s="1607">
        <v>9329</v>
      </c>
      <c r="E94" s="1608">
        <v>0</v>
      </c>
      <c r="F94" s="1607">
        <v>9329</v>
      </c>
      <c r="G94" s="1608">
        <v>0</v>
      </c>
      <c r="H94" s="1607">
        <v>9329</v>
      </c>
      <c r="I94" s="1608">
        <v>0</v>
      </c>
      <c r="J94" s="1607">
        <v>9329</v>
      </c>
      <c r="K94" s="1607"/>
      <c r="L94" s="1607"/>
      <c r="M94" s="1607"/>
      <c r="N94" s="1607">
        <v>9308</v>
      </c>
      <c r="O94" s="1607">
        <v>0</v>
      </c>
    </row>
    <row r="95" spans="1:15" x14ac:dyDescent="0.25">
      <c r="A95" s="1607">
        <v>521</v>
      </c>
      <c r="B95" s="1607" t="s">
        <v>701</v>
      </c>
      <c r="C95" s="1607" t="s">
        <v>649</v>
      </c>
      <c r="D95" s="1607">
        <v>10449.179</v>
      </c>
      <c r="E95" s="1608">
        <v>0</v>
      </c>
      <c r="F95" s="1607">
        <v>10449.179</v>
      </c>
      <c r="G95" s="1610">
        <v>8.4999999999999995E-4</v>
      </c>
      <c r="H95" s="1607">
        <v>10440.32</v>
      </c>
      <c r="I95" s="1609">
        <v>-1.3600000000000001E-3</v>
      </c>
      <c r="J95" s="1607">
        <v>10454.575000000001</v>
      </c>
      <c r="K95" s="1609">
        <v>-3.8999999999999998E-3</v>
      </c>
      <c r="L95" s="1607">
        <v>10495.502</v>
      </c>
      <c r="M95" s="1610">
        <v>1.8759999999999999E-2</v>
      </c>
      <c r="N95" s="1607">
        <v>10302.263999999999</v>
      </c>
      <c r="O95" s="1607">
        <v>0</v>
      </c>
    </row>
    <row r="96" spans="1:15" x14ac:dyDescent="0.25">
      <c r="A96" s="1607">
        <v>522</v>
      </c>
      <c r="B96" s="1607" t="s">
        <v>993</v>
      </c>
      <c r="C96" s="1607" t="s">
        <v>649</v>
      </c>
      <c r="D96" s="1607"/>
      <c r="E96" s="1607"/>
      <c r="F96" s="1607"/>
      <c r="G96" s="1607"/>
      <c r="H96" s="1607">
        <v>11360.615</v>
      </c>
      <c r="I96" s="1609">
        <v>-1.25E-3</v>
      </c>
      <c r="J96" s="1607">
        <v>11374.87</v>
      </c>
      <c r="K96" s="1609">
        <v>-3.5899999999999999E-3</v>
      </c>
      <c r="L96" s="1607">
        <v>11415.797</v>
      </c>
      <c r="M96" s="1610">
        <v>1.7219999999999999E-2</v>
      </c>
      <c r="N96" s="1607">
        <v>11222.576999999999</v>
      </c>
      <c r="O96" s="1607">
        <v>0</v>
      </c>
    </row>
    <row r="97" spans="1:15" x14ac:dyDescent="0.25">
      <c r="A97" s="1536">
        <v>528</v>
      </c>
      <c r="B97" s="1536" t="s">
        <v>702</v>
      </c>
      <c r="C97" s="1536" t="s">
        <v>649</v>
      </c>
      <c r="D97" s="1607">
        <v>1311.2850000000001</v>
      </c>
      <c r="E97" s="1608">
        <v>0</v>
      </c>
      <c r="F97" s="1607">
        <v>1311.2850000000001</v>
      </c>
      <c r="G97" s="1609">
        <v>-3.0169999999999999E-2</v>
      </c>
      <c r="H97" s="1607">
        <v>1352.0709999999999</v>
      </c>
      <c r="I97" s="1610">
        <v>4.2529999999999998E-2</v>
      </c>
      <c r="J97" s="1607">
        <v>1296.9159999999999</v>
      </c>
      <c r="K97" s="1609">
        <v>-3.4009999999999999E-2</v>
      </c>
      <c r="L97" s="1607">
        <v>1342.5709999999999</v>
      </c>
      <c r="M97" s="1610">
        <v>1.189E-2</v>
      </c>
      <c r="N97" s="1607">
        <v>1326.7929999999999</v>
      </c>
      <c r="O97" s="1607">
        <v>1</v>
      </c>
    </row>
    <row r="98" spans="1:15" x14ac:dyDescent="0.25">
      <c r="A98" s="1536">
        <v>529</v>
      </c>
      <c r="B98" s="1536" t="s">
        <v>703</v>
      </c>
      <c r="C98" s="1536" t="s">
        <v>649</v>
      </c>
      <c r="D98" s="1607">
        <v>1587.54</v>
      </c>
      <c r="E98" s="1608">
        <v>0</v>
      </c>
      <c r="F98" s="1607">
        <v>1587.54</v>
      </c>
      <c r="G98" s="1609">
        <v>-2.5950000000000001E-2</v>
      </c>
      <c r="H98" s="1607">
        <v>1629.835</v>
      </c>
      <c r="I98" s="1610">
        <v>3.4979999999999997E-2</v>
      </c>
      <c r="J98" s="1607">
        <v>1574.7439999999999</v>
      </c>
      <c r="K98" s="1609">
        <v>-2.9190000000000001E-2</v>
      </c>
      <c r="L98" s="1607">
        <v>1622.0889999999999</v>
      </c>
      <c r="M98" s="1610">
        <v>9.7099999999999999E-3</v>
      </c>
      <c r="N98" s="1607">
        <v>1606.4839999999999</v>
      </c>
      <c r="O98" s="1607">
        <v>1</v>
      </c>
    </row>
    <row r="99" spans="1:15" x14ac:dyDescent="0.25">
      <c r="A99" s="1536">
        <v>530</v>
      </c>
      <c r="B99" s="1536" t="s">
        <v>218</v>
      </c>
      <c r="C99" s="1536" t="s">
        <v>664</v>
      </c>
      <c r="D99" s="1607">
        <v>721.82600000000002</v>
      </c>
      <c r="E99" s="1608">
        <v>0</v>
      </c>
      <c r="F99" s="1607">
        <v>721.82600000000002</v>
      </c>
      <c r="G99" s="1609">
        <v>-2.298E-2</v>
      </c>
      <c r="H99" s="1607">
        <v>738.80499999999995</v>
      </c>
      <c r="I99" s="1610">
        <v>4.7400000000000003E-3</v>
      </c>
      <c r="J99" s="1607">
        <v>735.32299999999998</v>
      </c>
      <c r="K99" s="1609">
        <v>-5.4900000000000001E-3</v>
      </c>
      <c r="L99" s="1607">
        <v>739.38400000000001</v>
      </c>
      <c r="M99" s="1609">
        <v>-1.5180000000000001E-2</v>
      </c>
      <c r="N99" s="1607">
        <v>750.77800000000002</v>
      </c>
      <c r="O99" s="1607">
        <v>1</v>
      </c>
    </row>
    <row r="100" spans="1:15" x14ac:dyDescent="0.25">
      <c r="A100" s="1536">
        <v>531</v>
      </c>
      <c r="B100" s="1536" t="s">
        <v>219</v>
      </c>
      <c r="C100" s="1536" t="s">
        <v>146</v>
      </c>
      <c r="D100" s="1607">
        <v>639.13199999999995</v>
      </c>
      <c r="E100" s="1608">
        <v>0</v>
      </c>
      <c r="F100" s="1607">
        <v>639.13199999999995</v>
      </c>
      <c r="G100" s="1609">
        <v>-4.7800000000000004E-3</v>
      </c>
      <c r="H100" s="1607">
        <v>642.20100000000002</v>
      </c>
      <c r="I100" s="1609">
        <v>-6.3099999999999996E-3</v>
      </c>
      <c r="J100" s="1607">
        <v>646.28099999999995</v>
      </c>
      <c r="K100" s="1609">
        <v>-1.3939999999999999E-2</v>
      </c>
      <c r="L100" s="1607">
        <v>655.42</v>
      </c>
      <c r="M100" s="1610">
        <v>4.4799999999999996E-3</v>
      </c>
      <c r="N100" s="1607">
        <v>652.49599999999998</v>
      </c>
      <c r="O100" s="1607">
        <v>1</v>
      </c>
    </row>
    <row r="101" spans="1:15" x14ac:dyDescent="0.25">
      <c r="A101" s="1536">
        <v>533</v>
      </c>
      <c r="B101" s="1536" t="s">
        <v>220</v>
      </c>
      <c r="C101" s="1536" t="s">
        <v>667</v>
      </c>
      <c r="D101" s="1607">
        <v>1324.0409999999999</v>
      </c>
      <c r="E101" s="1608">
        <v>0</v>
      </c>
      <c r="F101" s="1607">
        <v>1324.0409999999999</v>
      </c>
      <c r="G101" s="1609">
        <v>-1.1129999999999999E-2</v>
      </c>
      <c r="H101" s="1607">
        <v>1338.941</v>
      </c>
      <c r="I101" s="1610">
        <v>4.7299999999999998E-3</v>
      </c>
      <c r="J101" s="1607">
        <v>1332.635</v>
      </c>
      <c r="K101" s="1609">
        <v>-2.777E-2</v>
      </c>
      <c r="L101" s="1607">
        <v>1370.703</v>
      </c>
      <c r="M101" s="1609">
        <v>-2.1590000000000002E-2</v>
      </c>
      <c r="N101" s="1607">
        <v>1400.9459999999999</v>
      </c>
      <c r="O101" s="1607">
        <v>1</v>
      </c>
    </row>
    <row r="102" spans="1:15" x14ac:dyDescent="0.25">
      <c r="A102" s="1536">
        <v>535</v>
      </c>
      <c r="B102" s="1536" t="s">
        <v>222</v>
      </c>
      <c r="C102" s="1536" t="s">
        <v>663</v>
      </c>
      <c r="D102" s="1607">
        <v>2249.4879999999998</v>
      </c>
      <c r="E102" s="1608">
        <v>0</v>
      </c>
      <c r="F102" s="1607">
        <v>2249.4879999999998</v>
      </c>
      <c r="G102" s="1610">
        <v>4.6780000000000002E-2</v>
      </c>
      <c r="H102" s="1607">
        <v>2148.9580000000001</v>
      </c>
      <c r="I102" s="1610">
        <v>6.0600000000000003E-3</v>
      </c>
      <c r="J102" s="1607">
        <v>2136.0239999999999</v>
      </c>
      <c r="K102" s="1610">
        <v>3.2030000000000003E-2</v>
      </c>
      <c r="L102" s="1607">
        <v>2069.7370000000001</v>
      </c>
      <c r="M102" s="1610">
        <v>8.5959999999999995E-2</v>
      </c>
      <c r="N102" s="1607">
        <v>1905.914</v>
      </c>
      <c r="O102" s="1607">
        <v>1</v>
      </c>
    </row>
    <row r="103" spans="1:15" x14ac:dyDescent="0.25">
      <c r="A103" s="1607">
        <v>541</v>
      </c>
      <c r="B103" s="1607" t="s">
        <v>704</v>
      </c>
      <c r="C103" s="1607" t="s">
        <v>664</v>
      </c>
      <c r="D103" s="1607">
        <v>5189.0249999999996</v>
      </c>
      <c r="E103" s="1608">
        <v>0</v>
      </c>
      <c r="F103" s="1607">
        <v>5189.0249999999996</v>
      </c>
      <c r="G103" s="1609">
        <v>-3.0000000000000001E-3</v>
      </c>
      <c r="H103" s="1607">
        <v>5204.6580000000004</v>
      </c>
      <c r="I103" s="1609">
        <v>-5.47E-3</v>
      </c>
      <c r="J103" s="1607">
        <v>5233.2749999999996</v>
      </c>
      <c r="K103" s="1609">
        <v>-2.613E-2</v>
      </c>
      <c r="L103" s="1607">
        <v>5373.6989999999996</v>
      </c>
      <c r="M103" s="1609">
        <v>-2.2919999999999999E-2</v>
      </c>
      <c r="N103" s="1607">
        <v>5499.7259999999997</v>
      </c>
      <c r="O103" s="1607">
        <v>0</v>
      </c>
    </row>
    <row r="104" spans="1:15" x14ac:dyDescent="0.25">
      <c r="A104" s="1607">
        <v>545</v>
      </c>
      <c r="B104" s="1607" t="s">
        <v>1010</v>
      </c>
      <c r="C104" s="1607" t="s">
        <v>664</v>
      </c>
      <c r="D104" s="1607">
        <v>6153.3950000000004</v>
      </c>
      <c r="E104" s="1607"/>
      <c r="F104" s="1607"/>
      <c r="G104" s="1607"/>
      <c r="H104" s="1607">
        <v>5941.174</v>
      </c>
      <c r="I104" s="1609">
        <v>-5.5710000000000003E-2</v>
      </c>
      <c r="J104" s="1607">
        <v>6291.6840000000002</v>
      </c>
      <c r="K104" s="1607"/>
      <c r="L104" s="1607"/>
      <c r="M104" s="1607"/>
      <c r="N104" s="1607">
        <v>6142.9830000000002</v>
      </c>
      <c r="O104" s="1607">
        <v>0</v>
      </c>
    </row>
    <row r="105" spans="1:15" x14ac:dyDescent="0.25">
      <c r="A105" s="1536">
        <v>552</v>
      </c>
      <c r="B105" s="1536" t="s">
        <v>705</v>
      </c>
      <c r="C105" s="1536"/>
      <c r="D105" s="1607">
        <v>3014.9659999999999</v>
      </c>
      <c r="E105" s="1610">
        <v>5.6299999999999996E-3</v>
      </c>
      <c r="F105" s="1607">
        <v>2998.085</v>
      </c>
      <c r="G105" s="1609">
        <v>-4.2599999999999999E-3</v>
      </c>
      <c r="H105" s="1607">
        <v>3010.8969999999999</v>
      </c>
      <c r="I105" s="1610">
        <v>3.5400000000000002E-3</v>
      </c>
      <c r="J105" s="1607">
        <v>3000.2860000000001</v>
      </c>
      <c r="K105" s="1609">
        <v>-9.9100000000000004E-3</v>
      </c>
      <c r="L105" s="1607">
        <v>3030.3229999999999</v>
      </c>
      <c r="M105" s="1610">
        <v>5.5599999999999998E-3</v>
      </c>
      <c r="N105" s="1607">
        <v>3013.5619999999999</v>
      </c>
      <c r="O105" s="1607">
        <v>1</v>
      </c>
    </row>
    <row r="106" spans="1:15" x14ac:dyDescent="0.25">
      <c r="A106" s="1536">
        <v>553</v>
      </c>
      <c r="B106" s="1536" t="s">
        <v>1011</v>
      </c>
      <c r="C106" s="1536"/>
      <c r="D106" s="1607"/>
      <c r="E106" s="1607"/>
      <c r="F106" s="1607"/>
      <c r="G106" s="1607"/>
      <c r="H106" s="1607">
        <v>3050</v>
      </c>
      <c r="I106" s="1608">
        <v>0</v>
      </c>
      <c r="J106" s="1607">
        <v>3050</v>
      </c>
      <c r="K106" s="1607"/>
      <c r="L106" s="1607"/>
      <c r="M106" s="1607"/>
      <c r="N106" s="1607">
        <v>3050</v>
      </c>
      <c r="O106" s="1607">
        <v>1</v>
      </c>
    </row>
    <row r="107" spans="1:15" x14ac:dyDescent="0.25">
      <c r="A107" s="1536">
        <v>567</v>
      </c>
      <c r="B107" s="1536" t="s">
        <v>706</v>
      </c>
      <c r="C107" s="1536" t="s">
        <v>175</v>
      </c>
      <c r="D107" s="1607">
        <v>3523.547</v>
      </c>
      <c r="E107" s="1608">
        <v>0</v>
      </c>
      <c r="F107" s="1607">
        <v>3523.547</v>
      </c>
      <c r="G107" s="1608">
        <v>0</v>
      </c>
      <c r="H107" s="1607">
        <v>3523.538</v>
      </c>
      <c r="I107" s="1608">
        <v>0</v>
      </c>
      <c r="J107" s="1607">
        <v>3523.538</v>
      </c>
      <c r="K107" s="1608">
        <v>0</v>
      </c>
      <c r="L107" s="1607">
        <v>3523.538</v>
      </c>
      <c r="M107" s="1610">
        <v>1.6959999999999999E-2</v>
      </c>
      <c r="N107" s="1607">
        <v>3464.761</v>
      </c>
      <c r="O107" s="1607">
        <v>1</v>
      </c>
    </row>
    <row r="108" spans="1:15" x14ac:dyDescent="0.25">
      <c r="A108" s="1607">
        <v>568</v>
      </c>
      <c r="B108" s="1607" t="s">
        <v>707</v>
      </c>
      <c r="C108" s="1607" t="s">
        <v>175</v>
      </c>
      <c r="D108" s="1607">
        <v>24215.842000000001</v>
      </c>
      <c r="E108" s="1608">
        <v>0</v>
      </c>
      <c r="F108" s="1607">
        <v>24215.842000000001</v>
      </c>
      <c r="G108" s="1608">
        <v>0</v>
      </c>
      <c r="H108" s="1607">
        <v>24215.844000000001</v>
      </c>
      <c r="I108" s="1609">
        <v>-1.2099999999999999E-3</v>
      </c>
      <c r="J108" s="1607">
        <v>24245.207999999999</v>
      </c>
      <c r="K108" s="1608">
        <v>-1.0000000000000001E-5</v>
      </c>
      <c r="L108" s="1607">
        <v>24245.355</v>
      </c>
      <c r="M108" s="1610">
        <v>1.7330000000000002E-2</v>
      </c>
      <c r="N108" s="1607">
        <v>23832.237000000001</v>
      </c>
      <c r="O108" s="1607">
        <v>0</v>
      </c>
    </row>
    <row r="109" spans="1:15" x14ac:dyDescent="0.25">
      <c r="A109" s="1536">
        <v>571</v>
      </c>
      <c r="B109" s="1536" t="s">
        <v>994</v>
      </c>
      <c r="C109" s="1536" t="s">
        <v>45</v>
      </c>
      <c r="D109" s="1607"/>
      <c r="E109" s="1607"/>
      <c r="F109" s="1607"/>
      <c r="G109" s="1607"/>
      <c r="H109" s="1607">
        <v>29475.653999999999</v>
      </c>
      <c r="I109" s="1609">
        <v>-7.7999999999999999E-4</v>
      </c>
      <c r="J109" s="1607">
        <v>29498.58</v>
      </c>
      <c r="K109" s="1609">
        <v>-1.66E-3</v>
      </c>
      <c r="L109" s="1607">
        <v>29547.49</v>
      </c>
      <c r="M109" s="1610">
        <v>1.0630000000000001E-2</v>
      </c>
      <c r="N109" s="1607">
        <v>29236.714</v>
      </c>
      <c r="O109" s="1607">
        <v>1</v>
      </c>
    </row>
    <row r="110" spans="1:15" x14ac:dyDescent="0.25">
      <c r="A110" s="1536">
        <v>612</v>
      </c>
      <c r="B110" s="1536" t="s">
        <v>708</v>
      </c>
      <c r="C110" s="1536"/>
      <c r="D110" s="1607">
        <v>4.9000000000000002E-2</v>
      </c>
      <c r="E110" s="1610">
        <v>4.2549999999999998E-2</v>
      </c>
      <c r="F110" s="1607">
        <v>4.7E-2</v>
      </c>
      <c r="G110" s="1610">
        <v>2.1739999999999999E-2</v>
      </c>
      <c r="H110" s="1607">
        <v>4.5999999999999999E-2</v>
      </c>
      <c r="I110" s="1609">
        <v>-2.128E-2</v>
      </c>
      <c r="J110" s="1607">
        <v>4.7E-2</v>
      </c>
      <c r="K110" s="1608">
        <v>0</v>
      </c>
      <c r="L110" s="1607">
        <v>4.7E-2</v>
      </c>
      <c r="M110" s="1610">
        <v>2.1739999999999999E-2</v>
      </c>
      <c r="N110" s="1607">
        <v>4.5999999999999999E-2</v>
      </c>
      <c r="O110" s="1607">
        <v>1</v>
      </c>
    </row>
    <row r="111" spans="1:15" x14ac:dyDescent="0.25">
      <c r="A111" s="1536">
        <v>617</v>
      </c>
      <c r="B111" s="1536" t="s">
        <v>709</v>
      </c>
      <c r="C111" s="1536"/>
      <c r="D111" s="1607">
        <v>250</v>
      </c>
      <c r="E111" s="1608">
        <v>0</v>
      </c>
      <c r="F111" s="1607">
        <v>250</v>
      </c>
      <c r="G111" s="1608">
        <v>0</v>
      </c>
      <c r="H111" s="1607">
        <v>250</v>
      </c>
      <c r="I111" s="1608">
        <v>0</v>
      </c>
      <c r="J111" s="1607">
        <v>250</v>
      </c>
      <c r="K111" s="1608">
        <v>0</v>
      </c>
      <c r="L111" s="1607">
        <v>250</v>
      </c>
      <c r="M111" s="1608">
        <v>0</v>
      </c>
      <c r="N111" s="1607">
        <v>250</v>
      </c>
      <c r="O111" s="1607">
        <v>1</v>
      </c>
    </row>
    <row r="112" spans="1:15" x14ac:dyDescent="0.25">
      <c r="A112" s="1607">
        <v>632</v>
      </c>
      <c r="B112" s="1607" t="s">
        <v>710</v>
      </c>
      <c r="C112" s="1607"/>
      <c r="D112" s="1607">
        <v>9208</v>
      </c>
      <c r="E112" s="1608">
        <v>0</v>
      </c>
      <c r="F112" s="1607">
        <v>9208</v>
      </c>
      <c r="G112" s="1608">
        <v>0</v>
      </c>
      <c r="H112" s="1607">
        <v>9208</v>
      </c>
      <c r="I112" s="1608">
        <v>0</v>
      </c>
      <c r="J112" s="1607">
        <v>9208</v>
      </c>
      <c r="K112" s="1608">
        <v>0</v>
      </c>
      <c r="L112" s="1607">
        <v>9208</v>
      </c>
      <c r="M112" s="1610">
        <v>2.2899999999999999E-3</v>
      </c>
      <c r="N112" s="1607">
        <v>9187</v>
      </c>
      <c r="O112" s="1607">
        <v>0</v>
      </c>
    </row>
    <row r="113" spans="1:15" x14ac:dyDescent="0.25">
      <c r="A113" s="1607">
        <v>637</v>
      </c>
      <c r="B113" s="1607" t="s">
        <v>711</v>
      </c>
      <c r="C113" s="1607" t="s">
        <v>669</v>
      </c>
      <c r="D113" s="1607">
        <v>7531</v>
      </c>
      <c r="E113" s="1608">
        <v>0</v>
      </c>
      <c r="F113" s="1607">
        <v>7531</v>
      </c>
      <c r="G113" s="1608">
        <v>0</v>
      </c>
      <c r="H113" s="1607">
        <v>7531</v>
      </c>
      <c r="I113" s="1608">
        <v>0</v>
      </c>
      <c r="J113" s="1607">
        <v>7531</v>
      </c>
      <c r="K113" s="1608">
        <v>0</v>
      </c>
      <c r="L113" s="1607">
        <v>7531</v>
      </c>
      <c r="M113" s="1610">
        <v>2.2599999999999999E-3</v>
      </c>
      <c r="N113" s="1607">
        <v>7514</v>
      </c>
      <c r="O113" s="1607">
        <v>0</v>
      </c>
    </row>
    <row r="114" spans="1:15" x14ac:dyDescent="0.25">
      <c r="A114" s="1607">
        <v>638</v>
      </c>
      <c r="B114" s="1607" t="s">
        <v>712</v>
      </c>
      <c r="C114" s="1607" t="s">
        <v>669</v>
      </c>
      <c r="D114" s="1607">
        <v>8969</v>
      </c>
      <c r="E114" s="1608">
        <v>0</v>
      </c>
      <c r="F114" s="1607">
        <v>8969</v>
      </c>
      <c r="G114" s="1608">
        <v>0</v>
      </c>
      <c r="H114" s="1607">
        <v>8969</v>
      </c>
      <c r="I114" s="1608">
        <v>0</v>
      </c>
      <c r="J114" s="1607">
        <v>8969</v>
      </c>
      <c r="K114" s="1608">
        <v>0</v>
      </c>
      <c r="L114" s="1607">
        <v>8969</v>
      </c>
      <c r="M114" s="1610">
        <v>2.2300000000000002E-3</v>
      </c>
      <c r="N114" s="1607">
        <v>8949</v>
      </c>
      <c r="O114" s="1607">
        <v>0</v>
      </c>
    </row>
    <row r="115" spans="1:15" x14ac:dyDescent="0.25">
      <c r="A115" s="1607">
        <v>639</v>
      </c>
      <c r="B115" s="1607" t="s">
        <v>713</v>
      </c>
      <c r="C115" s="1607" t="s">
        <v>669</v>
      </c>
      <c r="D115" s="1607">
        <v>6702</v>
      </c>
      <c r="E115" s="1608">
        <v>0</v>
      </c>
      <c r="F115" s="1607">
        <v>6702</v>
      </c>
      <c r="G115" s="1608">
        <v>0</v>
      </c>
      <c r="H115" s="1607">
        <v>6702</v>
      </c>
      <c r="I115" s="1608">
        <v>0</v>
      </c>
      <c r="J115" s="1607">
        <v>6702</v>
      </c>
      <c r="K115" s="1608">
        <v>0</v>
      </c>
      <c r="L115" s="1607">
        <v>6702</v>
      </c>
      <c r="M115" s="1610">
        <v>2.3900000000000002E-3</v>
      </c>
      <c r="N115" s="1607">
        <v>6686</v>
      </c>
      <c r="O115" s="1607">
        <v>0</v>
      </c>
    </row>
    <row r="116" spans="1:15" x14ac:dyDescent="0.25">
      <c r="A116" s="1536">
        <v>686</v>
      </c>
      <c r="B116" s="1536" t="s">
        <v>714</v>
      </c>
      <c r="C116" s="1536" t="s">
        <v>649</v>
      </c>
      <c r="D116" s="1607"/>
      <c r="E116" s="1607"/>
      <c r="F116" s="1607">
        <v>1781.97</v>
      </c>
      <c r="G116" s="1609">
        <v>-2.8139999999999998E-2</v>
      </c>
      <c r="H116" s="1607">
        <v>1833.558</v>
      </c>
      <c r="I116" s="1610">
        <v>1.353E-2</v>
      </c>
      <c r="J116" s="1607">
        <v>1809.09</v>
      </c>
      <c r="K116" s="1609">
        <v>-7.9399999999999991E-3</v>
      </c>
      <c r="L116" s="1607">
        <v>1823.577</v>
      </c>
      <c r="M116" s="1607"/>
      <c r="N116" s="1607"/>
      <c r="O116" s="1607">
        <v>1</v>
      </c>
    </row>
    <row r="117" spans="1:15" x14ac:dyDescent="0.25">
      <c r="A117" s="1536">
        <v>687</v>
      </c>
      <c r="B117" s="1536" t="s">
        <v>715</v>
      </c>
      <c r="C117" s="1536" t="s">
        <v>146</v>
      </c>
      <c r="D117" s="1607">
        <v>735.33199999999999</v>
      </c>
      <c r="E117" s="1608">
        <v>0</v>
      </c>
      <c r="F117" s="1607">
        <v>735.33199999999999</v>
      </c>
      <c r="G117" s="1609">
        <v>-2.48E-3</v>
      </c>
      <c r="H117" s="1607">
        <v>737.16300000000001</v>
      </c>
      <c r="I117" s="1609">
        <v>-1.7399999999999999E-2</v>
      </c>
      <c r="J117" s="1607">
        <v>750.21299999999997</v>
      </c>
      <c r="K117" s="1610">
        <v>6.9300000000000004E-3</v>
      </c>
      <c r="L117" s="1607">
        <v>745.05100000000004</v>
      </c>
      <c r="M117" s="1609">
        <v>-7.0200000000000002E-3</v>
      </c>
      <c r="N117" s="1607">
        <v>750.31600000000003</v>
      </c>
      <c r="O117" s="1607">
        <v>1</v>
      </c>
    </row>
    <row r="118" spans="1:15" x14ac:dyDescent="0.25">
      <c r="A118" s="1536">
        <v>688</v>
      </c>
      <c r="B118" s="1536" t="s">
        <v>716</v>
      </c>
      <c r="C118" s="1536" t="s">
        <v>299</v>
      </c>
      <c r="D118" s="1607">
        <v>706.02200000000005</v>
      </c>
      <c r="E118" s="1608">
        <v>0</v>
      </c>
      <c r="F118" s="1607">
        <v>706.02200000000005</v>
      </c>
      <c r="G118" s="1609">
        <v>-6.4900000000000001E-3</v>
      </c>
      <c r="H118" s="1607">
        <v>710.63599999999997</v>
      </c>
      <c r="I118" s="1609">
        <v>-7.1300000000000001E-3</v>
      </c>
      <c r="J118" s="1607">
        <v>715.74199999999996</v>
      </c>
      <c r="K118" s="1610">
        <v>1.3999999999999999E-4</v>
      </c>
      <c r="L118" s="1607">
        <v>715.64099999999996</v>
      </c>
      <c r="M118" s="1609">
        <v>-3.2599999999999999E-3</v>
      </c>
      <c r="N118" s="1607">
        <v>717.98</v>
      </c>
      <c r="O118" s="1607">
        <v>1</v>
      </c>
    </row>
    <row r="119" spans="1:15" x14ac:dyDescent="0.25">
      <c r="A119" s="1536">
        <v>689</v>
      </c>
      <c r="B119" s="1536" t="s">
        <v>717</v>
      </c>
      <c r="C119" s="1536" t="s">
        <v>299</v>
      </c>
      <c r="D119" s="1607">
        <v>625.30600000000004</v>
      </c>
      <c r="E119" s="1608">
        <v>0</v>
      </c>
      <c r="F119" s="1607">
        <v>625.30600000000004</v>
      </c>
      <c r="G119" s="1610">
        <v>1.4330000000000001E-2</v>
      </c>
      <c r="H119" s="1607">
        <v>616.47400000000005</v>
      </c>
      <c r="I119" s="1609">
        <v>-9.0100000000000006E-3</v>
      </c>
      <c r="J119" s="1607">
        <v>622.077</v>
      </c>
      <c r="K119" s="1609">
        <v>-2.4559999999999998E-2</v>
      </c>
      <c r="L119" s="1607">
        <v>637.74199999999996</v>
      </c>
      <c r="M119" s="1610">
        <v>2.7999999999999998E-4</v>
      </c>
      <c r="N119" s="1607">
        <v>637.56200000000001</v>
      </c>
      <c r="O119" s="1607">
        <v>1</v>
      </c>
    </row>
    <row r="120" spans="1:15" x14ac:dyDescent="0.25">
      <c r="A120" s="1536">
        <v>699</v>
      </c>
      <c r="B120" s="1536" t="s">
        <v>718</v>
      </c>
      <c r="C120" s="1536" t="s">
        <v>664</v>
      </c>
      <c r="D120" s="1607">
        <v>1319.5319999999999</v>
      </c>
      <c r="E120" s="1608">
        <v>0</v>
      </c>
      <c r="F120" s="1607">
        <v>1319.5319999999999</v>
      </c>
      <c r="G120" s="1609">
        <v>-2.4709999999999999E-2</v>
      </c>
      <c r="H120" s="1607">
        <v>1352.96</v>
      </c>
      <c r="I120" s="1609">
        <v>-3.0799999999999998E-3</v>
      </c>
      <c r="J120" s="1607">
        <v>1357.136</v>
      </c>
      <c r="K120" s="1610">
        <v>7.2100000000000003E-3</v>
      </c>
      <c r="L120" s="1607">
        <v>1347.4179999999999</v>
      </c>
      <c r="M120" s="1609">
        <v>-1.2189999999999999E-2</v>
      </c>
      <c r="N120" s="1607">
        <v>1364.048</v>
      </c>
      <c r="O120" s="1607">
        <v>1</v>
      </c>
    </row>
    <row r="121" spans="1:15" x14ac:dyDescent="0.25">
      <c r="A121" s="1607">
        <v>788</v>
      </c>
      <c r="B121" s="1607" t="s">
        <v>63</v>
      </c>
      <c r="C121" s="1607" t="s">
        <v>669</v>
      </c>
      <c r="D121" s="1607">
        <v>7809</v>
      </c>
      <c r="E121" s="1607"/>
      <c r="F121" s="1607"/>
      <c r="G121" s="1607"/>
      <c r="H121" s="1607"/>
      <c r="I121" s="1607"/>
      <c r="J121" s="1607"/>
      <c r="K121" s="1607"/>
      <c r="L121" s="1607"/>
      <c r="M121" s="1607"/>
      <c r="N121" s="1607">
        <v>7791</v>
      </c>
      <c r="O121" s="1607">
        <v>0</v>
      </c>
    </row>
    <row r="122" spans="1:15" x14ac:dyDescent="0.25">
      <c r="A122" s="1607">
        <v>789</v>
      </c>
      <c r="B122" s="1607" t="s">
        <v>65</v>
      </c>
      <c r="C122" s="1607" t="s">
        <v>669</v>
      </c>
      <c r="D122" s="1607"/>
      <c r="E122" s="1607"/>
      <c r="F122" s="1607"/>
      <c r="G122" s="1607"/>
      <c r="H122" s="1607">
        <v>5826</v>
      </c>
      <c r="I122" s="1608">
        <v>0</v>
      </c>
      <c r="J122" s="1607">
        <v>5826</v>
      </c>
      <c r="K122" s="1608">
        <v>0</v>
      </c>
      <c r="L122" s="1607">
        <v>5826</v>
      </c>
      <c r="M122" s="1610">
        <v>2.4099999999999998E-3</v>
      </c>
      <c r="N122" s="1607">
        <v>5812</v>
      </c>
      <c r="O122" s="1607">
        <v>0</v>
      </c>
    </row>
    <row r="123" spans="1:15" x14ac:dyDescent="0.25">
      <c r="A123" s="1607">
        <v>790</v>
      </c>
      <c r="B123" s="1607" t="s">
        <v>1075</v>
      </c>
      <c r="C123" s="1607" t="s">
        <v>669</v>
      </c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>
        <v>6307</v>
      </c>
      <c r="O123" s="1607">
        <v>0</v>
      </c>
    </row>
    <row r="124" spans="1:15" x14ac:dyDescent="0.25">
      <c r="A124" s="1607">
        <v>911</v>
      </c>
      <c r="B124" s="1607" t="s">
        <v>719</v>
      </c>
      <c r="C124" s="1607"/>
      <c r="D124" s="1607">
        <v>21544</v>
      </c>
      <c r="E124" s="1608">
        <v>0</v>
      </c>
      <c r="F124" s="1607">
        <v>21544</v>
      </c>
      <c r="G124" s="1608">
        <v>0</v>
      </c>
      <c r="H124" s="1607">
        <v>21544</v>
      </c>
      <c r="I124" s="1609">
        <v>-3.8260000000000002E-2</v>
      </c>
      <c r="J124" s="1607">
        <v>22401</v>
      </c>
      <c r="K124" s="1610">
        <v>4.8099999999999997E-2</v>
      </c>
      <c r="L124" s="1607">
        <v>21373</v>
      </c>
      <c r="M124" s="1610">
        <v>2.469E-2</v>
      </c>
      <c r="N124" s="1607">
        <v>20858</v>
      </c>
      <c r="O124" s="1607">
        <v>0</v>
      </c>
    </row>
    <row r="125" spans="1:15" x14ac:dyDescent="0.25">
      <c r="A125" s="1607">
        <v>912</v>
      </c>
      <c r="B125" s="1607" t="s">
        <v>1012</v>
      </c>
      <c r="C125" s="1607"/>
      <c r="D125" s="1607"/>
      <c r="E125" s="1607"/>
      <c r="F125" s="1607"/>
      <c r="G125" s="1607"/>
      <c r="H125" s="1607">
        <v>16534</v>
      </c>
      <c r="I125" s="1609">
        <v>-3.8269999999999998E-2</v>
      </c>
      <c r="J125" s="1607">
        <v>17192</v>
      </c>
      <c r="K125" s="1610">
        <v>4.8160000000000001E-2</v>
      </c>
      <c r="L125" s="1607">
        <v>16402</v>
      </c>
      <c r="M125" s="1610">
        <v>2.4680000000000001E-2</v>
      </c>
      <c r="N125" s="1607">
        <v>16007</v>
      </c>
      <c r="O125" s="1607">
        <v>0</v>
      </c>
    </row>
    <row r="126" spans="1:15" x14ac:dyDescent="0.25">
      <c r="A126" s="1607">
        <v>913</v>
      </c>
      <c r="B126" s="1607" t="s">
        <v>1013</v>
      </c>
      <c r="C126" s="1607"/>
      <c r="D126" s="1607"/>
      <c r="E126" s="1607"/>
      <c r="F126" s="1607"/>
      <c r="G126" s="1607"/>
      <c r="H126" s="1607">
        <v>21544</v>
      </c>
      <c r="I126" s="1609">
        <v>-3.8260000000000002E-2</v>
      </c>
      <c r="J126" s="1607">
        <v>22401</v>
      </c>
      <c r="K126" s="1610">
        <v>4.8099999999999997E-2</v>
      </c>
      <c r="L126" s="1607">
        <v>21373</v>
      </c>
      <c r="M126" s="1610">
        <v>2.469E-2</v>
      </c>
      <c r="N126" s="1607">
        <v>20858</v>
      </c>
      <c r="O126" s="1607">
        <v>0</v>
      </c>
    </row>
    <row r="127" spans="1:15" x14ac:dyDescent="0.25">
      <c r="A127" s="1607">
        <v>914</v>
      </c>
      <c r="B127" s="1607" t="s">
        <v>720</v>
      </c>
      <c r="C127" s="1607"/>
      <c r="D127" s="1607">
        <v>19874</v>
      </c>
      <c r="E127" s="1608">
        <v>0</v>
      </c>
      <c r="F127" s="1607">
        <v>19874</v>
      </c>
      <c r="G127" s="1608">
        <v>0</v>
      </c>
      <c r="H127" s="1607">
        <v>19874</v>
      </c>
      <c r="I127" s="1609">
        <v>-3.8280000000000002E-2</v>
      </c>
      <c r="J127" s="1607">
        <v>20665</v>
      </c>
      <c r="K127" s="1610">
        <v>4.8129999999999999E-2</v>
      </c>
      <c r="L127" s="1607">
        <v>19716</v>
      </c>
      <c r="M127" s="1610">
        <v>2.469E-2</v>
      </c>
      <c r="N127" s="1607">
        <v>19241</v>
      </c>
      <c r="O127" s="1607">
        <v>0</v>
      </c>
    </row>
    <row r="128" spans="1:15" x14ac:dyDescent="0.25">
      <c r="A128" s="1607">
        <v>915</v>
      </c>
      <c r="B128" s="1607" t="s">
        <v>721</v>
      </c>
      <c r="C128" s="1607"/>
      <c r="D128" s="1607"/>
      <c r="E128" s="1607"/>
      <c r="F128" s="1607">
        <v>23214</v>
      </c>
      <c r="G128" s="1608">
        <v>0</v>
      </c>
      <c r="H128" s="1607">
        <v>23214</v>
      </c>
      <c r="I128" s="1609">
        <v>-3.8280000000000002E-2</v>
      </c>
      <c r="J128" s="1607">
        <v>24138</v>
      </c>
      <c r="K128" s="1610">
        <v>4.8160000000000001E-2</v>
      </c>
      <c r="L128" s="1607">
        <v>23029</v>
      </c>
      <c r="M128" s="1610">
        <v>2.4649999999999998E-2</v>
      </c>
      <c r="N128" s="1607">
        <v>22475</v>
      </c>
      <c r="O128" s="1607">
        <v>0</v>
      </c>
    </row>
    <row r="129" spans="1:15" x14ac:dyDescent="0.25">
      <c r="A129" s="1607">
        <v>916</v>
      </c>
      <c r="B129" s="1607" t="s">
        <v>1014</v>
      </c>
      <c r="C129" s="1607"/>
      <c r="D129" s="1607"/>
      <c r="E129" s="1607"/>
      <c r="F129" s="1607"/>
      <c r="G129" s="1607"/>
      <c r="H129" s="1607">
        <v>23727</v>
      </c>
      <c r="I129" s="1609">
        <v>-3.8260000000000002E-2</v>
      </c>
      <c r="J129" s="1607">
        <v>24671</v>
      </c>
      <c r="K129" s="1610">
        <v>4.8129999999999999E-2</v>
      </c>
      <c r="L129" s="1607">
        <v>23538</v>
      </c>
      <c r="M129" s="1610">
        <v>2.4680000000000001E-2</v>
      </c>
      <c r="N129" s="1607">
        <v>22971</v>
      </c>
      <c r="O129" s="1607">
        <v>0</v>
      </c>
    </row>
    <row r="130" spans="1:15" x14ac:dyDescent="0.25">
      <c r="A130" s="1607">
        <v>917</v>
      </c>
      <c r="B130" s="1607" t="s">
        <v>722</v>
      </c>
      <c r="C130" s="1607"/>
      <c r="D130" s="1607">
        <v>23727</v>
      </c>
      <c r="E130" s="1608">
        <v>0</v>
      </c>
      <c r="F130" s="1607">
        <v>23727</v>
      </c>
      <c r="G130" s="1608">
        <v>0</v>
      </c>
      <c r="H130" s="1607">
        <v>23727</v>
      </c>
      <c r="I130" s="1609">
        <v>-3.8260000000000002E-2</v>
      </c>
      <c r="J130" s="1607">
        <v>24671</v>
      </c>
      <c r="K130" s="1610">
        <v>4.8129999999999999E-2</v>
      </c>
      <c r="L130" s="1607">
        <v>23538</v>
      </c>
      <c r="M130" s="1610">
        <v>2.4680000000000001E-2</v>
      </c>
      <c r="N130" s="1607">
        <v>22971</v>
      </c>
      <c r="O130" s="1607">
        <v>0</v>
      </c>
    </row>
    <row r="131" spans="1:15" x14ac:dyDescent="0.25">
      <c r="A131" s="1607">
        <v>918</v>
      </c>
      <c r="B131" s="1607" t="s">
        <v>1015</v>
      </c>
      <c r="C131" s="1607"/>
      <c r="D131" s="1607"/>
      <c r="E131" s="1607"/>
      <c r="F131" s="1607"/>
      <c r="G131" s="1607"/>
      <c r="H131" s="1607">
        <v>13194</v>
      </c>
      <c r="I131" s="1609">
        <v>-3.8269999999999998E-2</v>
      </c>
      <c r="J131" s="1607">
        <v>13719</v>
      </c>
      <c r="K131" s="1610">
        <v>4.8129999999999999E-2</v>
      </c>
      <c r="L131" s="1607">
        <v>13089</v>
      </c>
      <c r="M131" s="1610">
        <v>2.4660000000000001E-2</v>
      </c>
      <c r="N131" s="1607">
        <v>12774</v>
      </c>
      <c r="O131" s="1607">
        <v>0</v>
      </c>
    </row>
    <row r="132" spans="1:15" x14ac:dyDescent="0.25">
      <c r="A132" s="1607">
        <v>919</v>
      </c>
      <c r="B132" s="1607" t="s">
        <v>883</v>
      </c>
      <c r="C132" s="1607"/>
      <c r="D132" s="1607">
        <v>21868</v>
      </c>
      <c r="E132" s="1608">
        <v>0</v>
      </c>
      <c r="F132" s="1607">
        <v>21868</v>
      </c>
      <c r="G132" s="1608">
        <v>0</v>
      </c>
      <c r="H132" s="1607">
        <v>21868</v>
      </c>
      <c r="I132" s="1609">
        <v>-3.8300000000000001E-2</v>
      </c>
      <c r="J132" s="1607">
        <v>22739</v>
      </c>
      <c r="K132" s="1607"/>
      <c r="L132" s="1607"/>
      <c r="M132" s="1607"/>
      <c r="N132" s="1607"/>
      <c r="O132" s="1607">
        <v>0</v>
      </c>
    </row>
    <row r="133" spans="1:15" x14ac:dyDescent="0.25">
      <c r="A133" s="1607">
        <v>920</v>
      </c>
      <c r="B133" s="1607" t="s">
        <v>1016</v>
      </c>
      <c r="C133" s="1607"/>
      <c r="D133" s="1607"/>
      <c r="E133" s="1607"/>
      <c r="F133" s="1607"/>
      <c r="G133" s="1607"/>
      <c r="H133" s="1607">
        <v>18204</v>
      </c>
      <c r="I133" s="1609">
        <v>-3.8249999999999999E-2</v>
      </c>
      <c r="J133" s="1607">
        <v>18928</v>
      </c>
      <c r="K133" s="1610">
        <v>4.8120000000000003E-2</v>
      </c>
      <c r="L133" s="1607">
        <v>18059</v>
      </c>
      <c r="M133" s="1610">
        <v>2.4680000000000001E-2</v>
      </c>
      <c r="N133" s="1607">
        <v>17624</v>
      </c>
      <c r="O133" s="1607">
        <v>0</v>
      </c>
    </row>
    <row r="134" spans="1:15" x14ac:dyDescent="0.25">
      <c r="A134" s="1607">
        <v>921</v>
      </c>
      <c r="B134" s="1607" t="s">
        <v>884</v>
      </c>
      <c r="C134" s="1607"/>
      <c r="D134" s="1607">
        <v>21868</v>
      </c>
      <c r="E134" s="1608">
        <v>0</v>
      </c>
      <c r="F134" s="1607">
        <v>21868</v>
      </c>
      <c r="G134" s="1608">
        <v>0</v>
      </c>
      <c r="H134" s="1607">
        <v>21868</v>
      </c>
      <c r="I134" s="1609">
        <v>-3.8300000000000001E-2</v>
      </c>
      <c r="J134" s="1607">
        <v>22739</v>
      </c>
      <c r="K134" s="1607"/>
      <c r="L134" s="1607"/>
      <c r="M134" s="1607"/>
      <c r="N134" s="1607"/>
      <c r="O134" s="1607">
        <v>0</v>
      </c>
    </row>
    <row r="135" spans="1:15" x14ac:dyDescent="0.25">
      <c r="A135" s="1607">
        <v>922</v>
      </c>
      <c r="B135" s="1607" t="s">
        <v>1017</v>
      </c>
      <c r="C135" s="1607"/>
      <c r="D135" s="1607"/>
      <c r="E135" s="1607"/>
      <c r="F135" s="1607"/>
      <c r="G135" s="1607"/>
      <c r="H135" s="1607"/>
      <c r="I135" s="1607"/>
      <c r="J135" s="1607">
        <v>20665</v>
      </c>
      <c r="K135" s="1610">
        <v>4.8129999999999999E-2</v>
      </c>
      <c r="L135" s="1607">
        <v>19716</v>
      </c>
      <c r="M135" s="1607"/>
      <c r="N135" s="1607"/>
      <c r="O135" s="1607">
        <v>0</v>
      </c>
    </row>
    <row r="136" spans="1:15" x14ac:dyDescent="0.25">
      <c r="A136" s="1607">
        <v>923</v>
      </c>
      <c r="B136" s="1607" t="s">
        <v>723</v>
      </c>
      <c r="C136" s="1607"/>
      <c r="D136" s="1607">
        <v>21544</v>
      </c>
      <c r="E136" s="1608">
        <v>0</v>
      </c>
      <c r="F136" s="1607">
        <v>21544</v>
      </c>
      <c r="G136" s="1608">
        <v>0</v>
      </c>
      <c r="H136" s="1607">
        <v>21544</v>
      </c>
      <c r="I136" s="1609">
        <v>-3.8260000000000002E-2</v>
      </c>
      <c r="J136" s="1607">
        <v>22401</v>
      </c>
      <c r="K136" s="1610">
        <v>4.8099999999999997E-2</v>
      </c>
      <c r="L136" s="1607">
        <v>21373</v>
      </c>
      <c r="M136" s="1610">
        <v>2.469E-2</v>
      </c>
      <c r="N136" s="1607">
        <v>20858</v>
      </c>
      <c r="O136" s="1607">
        <v>0</v>
      </c>
    </row>
    <row r="137" spans="1:15" x14ac:dyDescent="0.25">
      <c r="A137" s="1607">
        <v>924</v>
      </c>
      <c r="B137" s="1607" t="s">
        <v>1018</v>
      </c>
      <c r="C137" s="1607"/>
      <c r="D137" s="1607"/>
      <c r="E137" s="1607"/>
      <c r="F137" s="1607"/>
      <c r="G137" s="1607"/>
      <c r="H137" s="1607">
        <v>16899</v>
      </c>
      <c r="I137" s="1609">
        <v>-3.8240000000000003E-2</v>
      </c>
      <c r="J137" s="1607">
        <v>17571</v>
      </c>
      <c r="K137" s="1610">
        <v>4.8140000000000002E-2</v>
      </c>
      <c r="L137" s="1607">
        <v>16764</v>
      </c>
      <c r="M137" s="1610">
        <v>2.4629999999999999E-2</v>
      </c>
      <c r="N137" s="1607">
        <v>16361</v>
      </c>
      <c r="O137" s="1607">
        <v>0</v>
      </c>
    </row>
    <row r="138" spans="1:15" x14ac:dyDescent="0.25">
      <c r="A138" s="1607">
        <v>925</v>
      </c>
      <c r="B138" s="1607" t="s">
        <v>1019</v>
      </c>
      <c r="C138" s="1607"/>
      <c r="D138" s="1607">
        <v>7103</v>
      </c>
      <c r="E138" s="1607"/>
      <c r="F138" s="1607"/>
      <c r="G138" s="1607"/>
      <c r="H138" s="1607">
        <v>7093</v>
      </c>
      <c r="I138" s="1608">
        <v>0</v>
      </c>
      <c r="J138" s="1607">
        <v>7093</v>
      </c>
      <c r="K138" s="1610">
        <v>2.5400000000000002E-3</v>
      </c>
      <c r="L138" s="1607">
        <v>7075</v>
      </c>
      <c r="M138" s="1607"/>
      <c r="N138" s="1607"/>
      <c r="O138" s="1607">
        <v>0</v>
      </c>
    </row>
    <row r="139" spans="1:15" x14ac:dyDescent="0.25">
      <c r="A139" s="1607">
        <v>926</v>
      </c>
      <c r="B139" s="1607" t="s">
        <v>724</v>
      </c>
      <c r="C139" s="1607"/>
      <c r="D139" s="1607"/>
      <c r="E139" s="1607"/>
      <c r="F139" s="1607">
        <v>6271</v>
      </c>
      <c r="G139" s="1610">
        <v>1.4400000000000001E-3</v>
      </c>
      <c r="H139" s="1607">
        <v>6262</v>
      </c>
      <c r="I139" s="1608">
        <v>0</v>
      </c>
      <c r="J139" s="1607">
        <v>6262</v>
      </c>
      <c r="K139" s="1610">
        <v>2.3999999999999998E-3</v>
      </c>
      <c r="L139" s="1607">
        <v>6247</v>
      </c>
      <c r="M139" s="1609">
        <v>-1.92E-3</v>
      </c>
      <c r="N139" s="1607">
        <v>6259</v>
      </c>
      <c r="O139" s="1607">
        <v>0</v>
      </c>
    </row>
    <row r="140" spans="1:15" x14ac:dyDescent="0.25">
      <c r="A140" s="1607">
        <v>927</v>
      </c>
      <c r="B140" s="1607" t="s">
        <v>725</v>
      </c>
      <c r="C140" s="1607"/>
      <c r="D140" s="1607">
        <v>7967</v>
      </c>
      <c r="E140" s="1608">
        <v>0</v>
      </c>
      <c r="F140" s="1607">
        <v>7967</v>
      </c>
      <c r="G140" s="1610">
        <v>1.3799999999999999E-3</v>
      </c>
      <c r="H140" s="1607">
        <v>7956</v>
      </c>
      <c r="I140" s="1607"/>
      <c r="J140" s="1607"/>
      <c r="K140" s="1607"/>
      <c r="L140" s="1607"/>
      <c r="M140" s="1607"/>
      <c r="N140" s="1607">
        <v>7952</v>
      </c>
      <c r="O140" s="1607">
        <v>0</v>
      </c>
    </row>
    <row r="141" spans="1:15" x14ac:dyDescent="0.25">
      <c r="A141" s="1607">
        <v>928</v>
      </c>
      <c r="B141" s="1607" t="s">
        <v>726</v>
      </c>
      <c r="C141" s="1607"/>
      <c r="D141" s="1607">
        <v>8492</v>
      </c>
      <c r="E141" s="1608">
        <v>0</v>
      </c>
      <c r="F141" s="1607">
        <v>8492</v>
      </c>
      <c r="G141" s="1610">
        <v>1.42E-3</v>
      </c>
      <c r="H141" s="1607">
        <v>8480</v>
      </c>
      <c r="I141" s="1608">
        <v>0</v>
      </c>
      <c r="J141" s="1607">
        <v>8480</v>
      </c>
      <c r="K141" s="1607"/>
      <c r="L141" s="1607"/>
      <c r="M141" s="1607"/>
      <c r="N141" s="1607">
        <v>8475</v>
      </c>
      <c r="O141" s="1607">
        <v>0</v>
      </c>
    </row>
    <row r="142" spans="1:15" x14ac:dyDescent="0.25">
      <c r="A142" s="1607">
        <v>929</v>
      </c>
      <c r="B142" s="1607" t="s">
        <v>727</v>
      </c>
      <c r="C142" s="1607"/>
      <c r="D142" s="1607"/>
      <c r="E142" s="1607"/>
      <c r="F142" s="1607">
        <v>5336</v>
      </c>
      <c r="G142" s="1610">
        <v>1.5E-3</v>
      </c>
      <c r="H142" s="1607">
        <v>5328</v>
      </c>
      <c r="I142" s="1608">
        <v>0</v>
      </c>
      <c r="J142" s="1607">
        <v>5328</v>
      </c>
      <c r="K142" s="1610">
        <v>2.63E-3</v>
      </c>
      <c r="L142" s="1607">
        <v>5314</v>
      </c>
      <c r="M142" s="1607"/>
      <c r="N142" s="1607"/>
      <c r="O142" s="1607">
        <v>0</v>
      </c>
    </row>
    <row r="143" spans="1:15" x14ac:dyDescent="0.25">
      <c r="A143" s="1607">
        <v>936</v>
      </c>
      <c r="B143" s="1607" t="s">
        <v>728</v>
      </c>
      <c r="C143" s="1607"/>
      <c r="D143" s="1607">
        <v>6546</v>
      </c>
      <c r="E143" s="1608">
        <v>0</v>
      </c>
      <c r="F143" s="1607">
        <v>6546</v>
      </c>
      <c r="G143" s="1608">
        <v>0</v>
      </c>
      <c r="H143" s="1607">
        <v>6546</v>
      </c>
      <c r="I143" s="1608">
        <v>0</v>
      </c>
      <c r="J143" s="1607">
        <v>6546</v>
      </c>
      <c r="K143" s="1608">
        <v>0</v>
      </c>
      <c r="L143" s="1607">
        <v>6546</v>
      </c>
      <c r="M143" s="1608">
        <v>0</v>
      </c>
      <c r="N143" s="1607">
        <v>6546</v>
      </c>
      <c r="O143" s="1607">
        <v>0</v>
      </c>
    </row>
    <row r="144" spans="1:15" x14ac:dyDescent="0.25">
      <c r="A144" s="1607">
        <v>938</v>
      </c>
      <c r="B144" s="1607" t="s">
        <v>79</v>
      </c>
      <c r="C144" s="1607"/>
      <c r="D144" s="1607">
        <v>8720</v>
      </c>
      <c r="E144" s="1608">
        <v>0</v>
      </c>
      <c r="F144" s="1607">
        <v>8720</v>
      </c>
      <c r="G144" s="1608">
        <v>0</v>
      </c>
      <c r="H144" s="1607">
        <v>8720</v>
      </c>
      <c r="I144" s="1608">
        <v>0</v>
      </c>
      <c r="J144" s="1607">
        <v>8720</v>
      </c>
      <c r="K144" s="1608">
        <v>0</v>
      </c>
      <c r="L144" s="1607">
        <v>8720</v>
      </c>
      <c r="M144" s="1608">
        <v>0</v>
      </c>
      <c r="N144" s="1607">
        <v>8720</v>
      </c>
      <c r="O144" s="1607">
        <v>0</v>
      </c>
    </row>
    <row r="145" spans="1:15" x14ac:dyDescent="0.25">
      <c r="A145" s="1607">
        <v>944</v>
      </c>
      <c r="B145" s="1607" t="s">
        <v>85</v>
      </c>
      <c r="C145" s="1607"/>
      <c r="D145" s="1607">
        <v>10558</v>
      </c>
      <c r="E145" s="1608">
        <v>0</v>
      </c>
      <c r="F145" s="1607">
        <v>10558</v>
      </c>
      <c r="G145" s="1608">
        <v>0</v>
      </c>
      <c r="H145" s="1607">
        <v>10558</v>
      </c>
      <c r="I145" s="1608">
        <v>0</v>
      </c>
      <c r="J145" s="1607">
        <v>10558</v>
      </c>
      <c r="K145" s="1608">
        <v>0</v>
      </c>
      <c r="L145" s="1607">
        <v>10558</v>
      </c>
      <c r="M145" s="1608">
        <v>0</v>
      </c>
      <c r="N145" s="1607">
        <v>10558</v>
      </c>
      <c r="O145" s="1607">
        <v>0</v>
      </c>
    </row>
    <row r="146" spans="1:15" x14ac:dyDescent="0.25">
      <c r="A146" s="1607">
        <v>945</v>
      </c>
      <c r="B146" s="1607" t="s">
        <v>93</v>
      </c>
      <c r="C146" s="1607"/>
      <c r="D146" s="1607">
        <v>12458</v>
      </c>
      <c r="E146" s="1608">
        <v>0</v>
      </c>
      <c r="F146" s="1607">
        <v>12458</v>
      </c>
      <c r="G146" s="1608">
        <v>0</v>
      </c>
      <c r="H146" s="1607">
        <v>12458</v>
      </c>
      <c r="I146" s="1608">
        <v>0</v>
      </c>
      <c r="J146" s="1607">
        <v>12458</v>
      </c>
      <c r="K146" s="1608">
        <v>0</v>
      </c>
      <c r="L146" s="1607">
        <v>12458</v>
      </c>
      <c r="M146" s="1608">
        <v>0</v>
      </c>
      <c r="N146" s="1607">
        <v>12458</v>
      </c>
      <c r="O146" s="1607">
        <v>0</v>
      </c>
    </row>
    <row r="147" spans="1:15" x14ac:dyDescent="0.25">
      <c r="A147" s="1607">
        <v>946</v>
      </c>
      <c r="B147" s="1607" t="s">
        <v>729</v>
      </c>
      <c r="C147" s="1607"/>
      <c r="D147" s="1607">
        <v>4909</v>
      </c>
      <c r="E147" s="1608">
        <v>0</v>
      </c>
      <c r="F147" s="1607">
        <v>4909</v>
      </c>
      <c r="G147" s="1608">
        <v>0</v>
      </c>
      <c r="H147" s="1607">
        <v>4909</v>
      </c>
      <c r="I147" s="1608">
        <v>0</v>
      </c>
      <c r="J147" s="1607">
        <v>4909</v>
      </c>
      <c r="K147" s="1608">
        <v>0</v>
      </c>
      <c r="L147" s="1607">
        <v>4909</v>
      </c>
      <c r="M147" s="1608">
        <v>0</v>
      </c>
      <c r="N147" s="1607">
        <v>4909</v>
      </c>
      <c r="O147" s="1607">
        <v>0</v>
      </c>
    </row>
    <row r="148" spans="1:15" x14ac:dyDescent="0.25">
      <c r="A148" s="1607">
        <v>947</v>
      </c>
      <c r="B148" s="1607" t="s">
        <v>89</v>
      </c>
      <c r="C148" s="1607"/>
      <c r="D148" s="1607">
        <v>6757</v>
      </c>
      <c r="E148" s="1608">
        <v>0</v>
      </c>
      <c r="F148" s="1607">
        <v>6757</v>
      </c>
      <c r="G148" s="1608">
        <v>0</v>
      </c>
      <c r="H148" s="1607">
        <v>6757</v>
      </c>
      <c r="I148" s="1608">
        <v>0</v>
      </c>
      <c r="J148" s="1607">
        <v>6757</v>
      </c>
      <c r="K148" s="1608">
        <v>0</v>
      </c>
      <c r="L148" s="1607">
        <v>6757</v>
      </c>
      <c r="M148" s="1608">
        <v>0</v>
      </c>
      <c r="N148" s="1607">
        <v>6757</v>
      </c>
      <c r="O148" s="1607">
        <v>0</v>
      </c>
    </row>
    <row r="149" spans="1:15" x14ac:dyDescent="0.25">
      <c r="A149" s="1607">
        <v>983</v>
      </c>
      <c r="B149" s="1607" t="s">
        <v>91</v>
      </c>
      <c r="C149" s="1607"/>
      <c r="D149" s="1607">
        <v>8657</v>
      </c>
      <c r="E149" s="1608">
        <v>0</v>
      </c>
      <c r="F149" s="1607">
        <v>8657</v>
      </c>
      <c r="G149" s="1608">
        <v>0</v>
      </c>
      <c r="H149" s="1607">
        <v>8657</v>
      </c>
      <c r="I149" s="1608">
        <v>0</v>
      </c>
      <c r="J149" s="1607">
        <v>8657</v>
      </c>
      <c r="K149" s="1608">
        <v>0</v>
      </c>
      <c r="L149" s="1607">
        <v>8657</v>
      </c>
      <c r="M149" s="1608">
        <v>0</v>
      </c>
      <c r="N149" s="1607">
        <v>8657</v>
      </c>
      <c r="O149" s="1607">
        <v>0</v>
      </c>
    </row>
    <row r="150" spans="1:15" x14ac:dyDescent="0.25">
      <c r="A150" s="1536">
        <v>995</v>
      </c>
      <c r="B150" s="1536" t="s">
        <v>730</v>
      </c>
      <c r="C150" s="1536" t="s">
        <v>649</v>
      </c>
      <c r="D150" s="1607">
        <v>1697.385</v>
      </c>
      <c r="E150" s="1608">
        <v>0</v>
      </c>
      <c r="F150" s="1607">
        <v>1697.385</v>
      </c>
      <c r="G150" s="1609">
        <v>-1.4919999999999999E-2</v>
      </c>
      <c r="H150" s="1607">
        <v>1723.0889999999999</v>
      </c>
      <c r="I150" s="1610">
        <v>6.5100000000000002E-3</v>
      </c>
      <c r="J150" s="1607">
        <v>1711.952</v>
      </c>
      <c r="K150" s="1610">
        <v>9.1E-4</v>
      </c>
      <c r="L150" s="1607">
        <v>1710.402</v>
      </c>
      <c r="M150" s="1610">
        <v>9.8300000000000002E-3</v>
      </c>
      <c r="N150" s="1607">
        <v>1693.75</v>
      </c>
      <c r="O150" s="1607">
        <v>1</v>
      </c>
    </row>
    <row r="151" spans="1:15" x14ac:dyDescent="0.25">
      <c r="A151" s="1536">
        <v>996</v>
      </c>
      <c r="B151" s="1536" t="s">
        <v>731</v>
      </c>
      <c r="C151" s="1536" t="s">
        <v>649</v>
      </c>
      <c r="D151" s="1607">
        <v>1609.105</v>
      </c>
      <c r="E151" s="1608">
        <v>0</v>
      </c>
      <c r="F151" s="1607">
        <v>1609.105</v>
      </c>
      <c r="G151" s="1609">
        <v>-1.8020000000000001E-2</v>
      </c>
      <c r="H151" s="1607">
        <v>1638.627</v>
      </c>
      <c r="I151" s="1610">
        <v>4.5399999999999998E-3</v>
      </c>
      <c r="J151" s="1607">
        <v>1631.2270000000001</v>
      </c>
      <c r="K151" s="1610">
        <v>1.4030000000000001E-2</v>
      </c>
      <c r="L151" s="1607">
        <v>1608.66</v>
      </c>
      <c r="M151" s="1610">
        <v>4.1999999999999997E-3</v>
      </c>
      <c r="N151" s="1607">
        <v>1601.9359999999999</v>
      </c>
      <c r="O151" s="1607">
        <v>1</v>
      </c>
    </row>
    <row r="152" spans="1:15" x14ac:dyDescent="0.25">
      <c r="A152" s="1607">
        <v>998</v>
      </c>
      <c r="B152" s="1607" t="s">
        <v>732</v>
      </c>
      <c r="C152" s="1607" t="s">
        <v>664</v>
      </c>
      <c r="D152" s="1607"/>
      <c r="E152" s="1607"/>
      <c r="F152" s="1607">
        <v>7086.8729999999996</v>
      </c>
      <c r="G152" s="1610">
        <v>3.2230000000000002E-2</v>
      </c>
      <c r="H152" s="1607">
        <v>6865.6149999999998</v>
      </c>
      <c r="I152" s="1607"/>
      <c r="J152" s="1607"/>
      <c r="K152" s="1607"/>
      <c r="L152" s="1607">
        <v>6870.1030000000001</v>
      </c>
      <c r="M152" s="1607"/>
      <c r="N152" s="1607"/>
      <c r="O152" s="1607">
        <v>0</v>
      </c>
    </row>
    <row r="153" spans="1:15" x14ac:dyDescent="0.25">
      <c r="A153" s="1536">
        <v>1019</v>
      </c>
      <c r="B153" s="1536" t="s">
        <v>733</v>
      </c>
      <c r="C153" s="1536"/>
      <c r="D153" s="1607"/>
      <c r="E153" s="1607"/>
      <c r="F153" s="1607">
        <v>3545</v>
      </c>
      <c r="G153" s="1607"/>
      <c r="H153" s="1607"/>
      <c r="I153" s="1607"/>
      <c r="J153" s="1607"/>
      <c r="K153" s="1607"/>
      <c r="L153" s="1607">
        <v>3545</v>
      </c>
      <c r="M153" s="1608">
        <v>0</v>
      </c>
      <c r="N153" s="1607">
        <v>3545</v>
      </c>
      <c r="O153" s="1607">
        <v>1</v>
      </c>
    </row>
    <row r="154" spans="1:15" x14ac:dyDescent="0.25">
      <c r="A154" s="1536">
        <v>1020</v>
      </c>
      <c r="B154" s="1536" t="s">
        <v>1020</v>
      </c>
      <c r="C154" s="1536"/>
      <c r="D154" s="1607"/>
      <c r="E154" s="1607"/>
      <c r="F154" s="1607"/>
      <c r="G154" s="1607"/>
      <c r="H154" s="1607">
        <v>3545</v>
      </c>
      <c r="I154" s="1608">
        <v>0</v>
      </c>
      <c r="J154" s="1607">
        <v>3545</v>
      </c>
      <c r="K154" s="1608">
        <v>0</v>
      </c>
      <c r="L154" s="1607">
        <v>3545</v>
      </c>
      <c r="M154" s="1608">
        <v>0</v>
      </c>
      <c r="N154" s="1607">
        <v>3545</v>
      </c>
      <c r="O154" s="1607">
        <v>1</v>
      </c>
    </row>
    <row r="155" spans="1:15" x14ac:dyDescent="0.25">
      <c r="A155" s="1536">
        <v>1027</v>
      </c>
      <c r="B155" s="1536" t="s">
        <v>734</v>
      </c>
      <c r="C155" s="1536" t="s">
        <v>146</v>
      </c>
      <c r="D155" s="1607">
        <v>653.99</v>
      </c>
      <c r="E155" s="1608">
        <v>0</v>
      </c>
      <c r="F155" s="1607">
        <v>653.99</v>
      </c>
      <c r="G155" s="1609">
        <v>-1.8600000000000001E-3</v>
      </c>
      <c r="H155" s="1607">
        <v>655.21100000000001</v>
      </c>
      <c r="I155" s="1609">
        <v>-9.5099999999999994E-3</v>
      </c>
      <c r="J155" s="1607">
        <v>661.50300000000004</v>
      </c>
      <c r="K155" s="1609">
        <v>-6.0099999999999997E-3</v>
      </c>
      <c r="L155" s="1607">
        <v>665.505</v>
      </c>
      <c r="M155" s="1610">
        <v>2.0150000000000001E-2</v>
      </c>
      <c r="N155" s="1607">
        <v>652.35799999999995</v>
      </c>
      <c r="O155" s="1607">
        <v>1</v>
      </c>
    </row>
    <row r="156" spans="1:15" x14ac:dyDescent="0.25">
      <c r="A156" s="1536">
        <v>1028</v>
      </c>
      <c r="B156" s="1536" t="s">
        <v>735</v>
      </c>
      <c r="C156" s="1536" t="s">
        <v>664</v>
      </c>
      <c r="D156" s="1607">
        <v>907.11699999999996</v>
      </c>
      <c r="E156" s="1608">
        <v>0</v>
      </c>
      <c r="F156" s="1607">
        <v>907.11699999999996</v>
      </c>
      <c r="G156" s="1609">
        <v>-2.4599999999999999E-3</v>
      </c>
      <c r="H156" s="1607">
        <v>909.35500000000002</v>
      </c>
      <c r="I156" s="1609">
        <v>-3.82E-3</v>
      </c>
      <c r="J156" s="1607">
        <v>912.83799999999997</v>
      </c>
      <c r="K156" s="1609">
        <v>-2.163E-2</v>
      </c>
      <c r="L156" s="1607">
        <v>933.01599999999996</v>
      </c>
      <c r="M156" s="1609">
        <v>-1.6230000000000001E-2</v>
      </c>
      <c r="N156" s="1607">
        <v>948.41</v>
      </c>
      <c r="O156" s="1607">
        <v>1</v>
      </c>
    </row>
    <row r="157" spans="1:15" x14ac:dyDescent="0.25">
      <c r="A157" s="1536">
        <v>1029</v>
      </c>
      <c r="B157" s="1536" t="s">
        <v>736</v>
      </c>
      <c r="C157" s="1536" t="s">
        <v>664</v>
      </c>
      <c r="D157" s="1607">
        <v>879.08900000000006</v>
      </c>
      <c r="E157" s="1608">
        <v>0</v>
      </c>
      <c r="F157" s="1607">
        <v>879.08900000000006</v>
      </c>
      <c r="G157" s="1610">
        <v>1.26E-2</v>
      </c>
      <c r="H157" s="1607">
        <v>868.149</v>
      </c>
      <c r="I157" s="1609">
        <v>-4.6179999999999999E-2</v>
      </c>
      <c r="J157" s="1607">
        <v>910.178</v>
      </c>
      <c r="K157" s="1610">
        <v>4.3900000000000002E-2</v>
      </c>
      <c r="L157" s="1607">
        <v>871.90300000000002</v>
      </c>
      <c r="M157" s="1609">
        <v>-1.2319999999999999E-2</v>
      </c>
      <c r="N157" s="1607">
        <v>882.78200000000004</v>
      </c>
      <c r="O157" s="1607">
        <v>1</v>
      </c>
    </row>
    <row r="158" spans="1:15" x14ac:dyDescent="0.25">
      <c r="A158" s="1536">
        <v>1030</v>
      </c>
      <c r="B158" s="1536" t="s">
        <v>737</v>
      </c>
      <c r="C158" s="1536" t="s">
        <v>664</v>
      </c>
      <c r="D158" s="1607">
        <v>968.56799999999998</v>
      </c>
      <c r="E158" s="1608">
        <v>0</v>
      </c>
      <c r="F158" s="1607">
        <v>968.56799999999998</v>
      </c>
      <c r="G158" s="1610">
        <v>2.861E-2</v>
      </c>
      <c r="H158" s="1607">
        <v>941.62699999999995</v>
      </c>
      <c r="I158" s="1609">
        <v>-4.4490000000000002E-2</v>
      </c>
      <c r="J158" s="1607">
        <v>985.47500000000002</v>
      </c>
      <c r="K158" s="1610">
        <v>4.607E-2</v>
      </c>
      <c r="L158" s="1607">
        <v>942.07399999999996</v>
      </c>
      <c r="M158" s="1609">
        <v>-2.5940000000000001E-2</v>
      </c>
      <c r="N158" s="1607">
        <v>967.16600000000005</v>
      </c>
      <c r="O158" s="1607">
        <v>1</v>
      </c>
    </row>
    <row r="159" spans="1:15" x14ac:dyDescent="0.25">
      <c r="A159" s="1536">
        <v>1033</v>
      </c>
      <c r="B159" s="1536" t="s">
        <v>738</v>
      </c>
      <c r="C159" s="1536"/>
      <c r="D159" s="1607">
        <v>1116</v>
      </c>
      <c r="E159" s="1608">
        <v>0</v>
      </c>
      <c r="F159" s="1607">
        <v>1116</v>
      </c>
      <c r="G159" s="1608">
        <v>0</v>
      </c>
      <c r="H159" s="1607">
        <v>1116</v>
      </c>
      <c r="I159" s="1608">
        <v>0</v>
      </c>
      <c r="J159" s="1607">
        <v>1116</v>
      </c>
      <c r="K159" s="1607"/>
      <c r="L159" s="1607"/>
      <c r="M159" s="1607"/>
      <c r="N159" s="1607">
        <v>1116</v>
      </c>
      <c r="O159" s="1607">
        <v>1</v>
      </c>
    </row>
    <row r="160" spans="1:15" x14ac:dyDescent="0.25">
      <c r="A160" s="1536">
        <v>1036</v>
      </c>
      <c r="B160" s="1536" t="s">
        <v>739</v>
      </c>
      <c r="C160" s="1536"/>
      <c r="D160" s="1607">
        <v>505</v>
      </c>
      <c r="E160" s="1608">
        <v>0</v>
      </c>
      <c r="F160" s="1607">
        <v>505</v>
      </c>
      <c r="G160" s="1608">
        <v>0</v>
      </c>
      <c r="H160" s="1607">
        <v>505</v>
      </c>
      <c r="I160" s="1608">
        <v>0</v>
      </c>
      <c r="J160" s="1607">
        <v>505</v>
      </c>
      <c r="K160" s="1608">
        <v>0</v>
      </c>
      <c r="L160" s="1607">
        <v>505</v>
      </c>
      <c r="M160" s="1608">
        <v>0</v>
      </c>
      <c r="N160" s="1607">
        <v>505</v>
      </c>
      <c r="O160" s="1607">
        <v>1</v>
      </c>
    </row>
    <row r="161" spans="1:15" x14ac:dyDescent="0.25">
      <c r="A161" s="1536">
        <v>1037</v>
      </c>
      <c r="B161" s="1536" t="s">
        <v>740</v>
      </c>
      <c r="C161" s="1536"/>
      <c r="D161" s="1607">
        <v>422</v>
      </c>
      <c r="E161" s="1608">
        <v>0</v>
      </c>
      <c r="F161" s="1607">
        <v>422</v>
      </c>
      <c r="G161" s="1608">
        <v>0</v>
      </c>
      <c r="H161" s="1607">
        <v>422</v>
      </c>
      <c r="I161" s="1608">
        <v>0</v>
      </c>
      <c r="J161" s="1607">
        <v>422</v>
      </c>
      <c r="K161" s="1608">
        <v>0</v>
      </c>
      <c r="L161" s="1607">
        <v>422</v>
      </c>
      <c r="M161" s="1608">
        <v>0</v>
      </c>
      <c r="N161" s="1607">
        <v>422</v>
      </c>
      <c r="O161" s="1607">
        <v>1</v>
      </c>
    </row>
    <row r="162" spans="1:15" x14ac:dyDescent="0.25">
      <c r="A162" s="1536">
        <v>1038</v>
      </c>
      <c r="B162" s="1536" t="s">
        <v>741</v>
      </c>
      <c r="C162" s="1536"/>
      <c r="D162" s="1607"/>
      <c r="E162" s="1607"/>
      <c r="F162" s="1607">
        <v>1281</v>
      </c>
      <c r="G162" s="1608">
        <v>0</v>
      </c>
      <c r="H162" s="1607">
        <v>1281</v>
      </c>
      <c r="I162" s="1608">
        <v>0</v>
      </c>
      <c r="J162" s="1607">
        <v>1281</v>
      </c>
      <c r="K162" s="1607"/>
      <c r="L162" s="1607"/>
      <c r="M162" s="1607"/>
      <c r="N162" s="1607">
        <v>1281</v>
      </c>
      <c r="O162" s="1607">
        <v>1</v>
      </c>
    </row>
    <row r="163" spans="1:15" x14ac:dyDescent="0.25">
      <c r="A163" s="1536">
        <v>1039</v>
      </c>
      <c r="B163" s="1536" t="s">
        <v>742</v>
      </c>
      <c r="C163" s="1536"/>
      <c r="D163" s="1607">
        <v>591</v>
      </c>
      <c r="E163" s="1608">
        <v>0</v>
      </c>
      <c r="F163" s="1607">
        <v>591</v>
      </c>
      <c r="G163" s="1608">
        <v>0</v>
      </c>
      <c r="H163" s="1607">
        <v>591</v>
      </c>
      <c r="I163" s="1608">
        <v>0</v>
      </c>
      <c r="J163" s="1607">
        <v>591</v>
      </c>
      <c r="K163" s="1608">
        <v>0</v>
      </c>
      <c r="L163" s="1607">
        <v>591</v>
      </c>
      <c r="M163" s="1608">
        <v>0</v>
      </c>
      <c r="N163" s="1607">
        <v>591</v>
      </c>
      <c r="O163" s="1607">
        <v>1</v>
      </c>
    </row>
    <row r="164" spans="1:15" x14ac:dyDescent="0.25">
      <c r="A164" s="1536">
        <v>1040</v>
      </c>
      <c r="B164" s="1536" t="s">
        <v>376</v>
      </c>
      <c r="C164" s="1536" t="s">
        <v>196</v>
      </c>
      <c r="D164" s="1607">
        <v>292.77199999999999</v>
      </c>
      <c r="E164" s="1608">
        <v>0</v>
      </c>
      <c r="F164" s="1607">
        <v>292.77199999999999</v>
      </c>
      <c r="G164" s="1610">
        <v>3.6999999999999999E-4</v>
      </c>
      <c r="H164" s="1607">
        <v>292.66500000000002</v>
      </c>
      <c r="I164" s="1610">
        <v>7.3299999999999997E-3</v>
      </c>
      <c r="J164" s="1607">
        <v>290.53399999999999</v>
      </c>
      <c r="K164" s="1609">
        <v>-2.1700000000000001E-3</v>
      </c>
      <c r="L164" s="1607">
        <v>291.16699999999997</v>
      </c>
      <c r="M164" s="1609">
        <v>-5.62E-3</v>
      </c>
      <c r="N164" s="1607">
        <v>292.81200000000001</v>
      </c>
      <c r="O164" s="1607">
        <v>1</v>
      </c>
    </row>
    <row r="165" spans="1:15" x14ac:dyDescent="0.25">
      <c r="A165" s="1607">
        <v>1046</v>
      </c>
      <c r="B165" s="1607" t="s">
        <v>743</v>
      </c>
      <c r="C165" s="1607" t="s">
        <v>657</v>
      </c>
      <c r="D165" s="1607">
        <v>2408.134</v>
      </c>
      <c r="E165" s="1608">
        <v>0</v>
      </c>
      <c r="F165" s="1607">
        <v>2408.134</v>
      </c>
      <c r="G165" s="1610">
        <v>7.2999999999999996E-4</v>
      </c>
      <c r="H165" s="1607">
        <v>2406.3780000000002</v>
      </c>
      <c r="I165" s="1607"/>
      <c r="J165" s="1607"/>
      <c r="K165" s="1607"/>
      <c r="L165" s="1607"/>
      <c r="M165" s="1607"/>
      <c r="N165" s="1607">
        <v>2427.2739999999999</v>
      </c>
      <c r="O165" s="1607">
        <v>0</v>
      </c>
    </row>
    <row r="166" spans="1:15" x14ac:dyDescent="0.25">
      <c r="A166" s="1607">
        <v>1047</v>
      </c>
      <c r="B166" s="1607" t="s">
        <v>744</v>
      </c>
      <c r="C166" s="1607" t="s">
        <v>657</v>
      </c>
      <c r="D166" s="1607"/>
      <c r="E166" s="1607"/>
      <c r="F166" s="1607">
        <v>4703.8040000000001</v>
      </c>
      <c r="G166" s="1609">
        <v>-4.6899999999999997E-3</v>
      </c>
      <c r="H166" s="1607">
        <v>4725.9480000000003</v>
      </c>
      <c r="I166" s="1610">
        <v>7.9000000000000008E-3</v>
      </c>
      <c r="J166" s="1607">
        <v>4688.9070000000002</v>
      </c>
      <c r="K166" s="1607"/>
      <c r="L166" s="1607"/>
      <c r="M166" s="1607"/>
      <c r="N166" s="1607"/>
      <c r="O166" s="1607">
        <v>0</v>
      </c>
    </row>
    <row r="167" spans="1:15" x14ac:dyDescent="0.25">
      <c r="A167" s="1607">
        <v>1048</v>
      </c>
      <c r="B167" s="1607" t="s">
        <v>1021</v>
      </c>
      <c r="C167" s="1607" t="s">
        <v>657</v>
      </c>
      <c r="D167" s="1607"/>
      <c r="E167" s="1607"/>
      <c r="F167" s="1607"/>
      <c r="G167" s="1607"/>
      <c r="H167" s="1607">
        <v>5730.9709999999995</v>
      </c>
      <c r="I167" s="1610">
        <v>7.4700000000000001E-3</v>
      </c>
      <c r="J167" s="1607">
        <v>5688.5050000000001</v>
      </c>
      <c r="K167" s="1609">
        <v>-3.3090000000000001E-2</v>
      </c>
      <c r="L167" s="1607">
        <v>5883.1620000000003</v>
      </c>
      <c r="M167" s="1610">
        <v>6.6100000000000004E-3</v>
      </c>
      <c r="N167" s="1607">
        <v>5844.5169999999998</v>
      </c>
      <c r="O167" s="1607">
        <v>0</v>
      </c>
    </row>
    <row r="168" spans="1:15" x14ac:dyDescent="0.25">
      <c r="A168" s="1607">
        <v>1065</v>
      </c>
      <c r="B168" s="1607" t="s">
        <v>1076</v>
      </c>
      <c r="C168" s="1607"/>
      <c r="D168" s="1607"/>
      <c r="E168" s="1607"/>
      <c r="F168" s="1607"/>
      <c r="G168" s="1607"/>
      <c r="H168" s="1607"/>
      <c r="I168" s="1607"/>
      <c r="J168" s="1607"/>
      <c r="K168" s="1607"/>
      <c r="L168" s="1607">
        <v>13208</v>
      </c>
      <c r="M168" s="1607"/>
      <c r="N168" s="1607"/>
      <c r="O168" s="1607">
        <v>0</v>
      </c>
    </row>
    <row r="169" spans="1:15" x14ac:dyDescent="0.25">
      <c r="A169" s="1607">
        <v>1066</v>
      </c>
      <c r="B169" s="1607" t="s">
        <v>1022</v>
      </c>
      <c r="C169" s="1607"/>
      <c r="D169" s="1607"/>
      <c r="E169" s="1607"/>
      <c r="F169" s="1607"/>
      <c r="G169" s="1607"/>
      <c r="H169" s="1607">
        <v>13314</v>
      </c>
      <c r="I169" s="1607"/>
      <c r="J169" s="1607"/>
      <c r="K169" s="1607"/>
      <c r="L169" s="1607">
        <v>13208</v>
      </c>
      <c r="M169" s="1607"/>
      <c r="N169" s="1607"/>
      <c r="O169" s="1607">
        <v>0</v>
      </c>
    </row>
    <row r="170" spans="1:15" x14ac:dyDescent="0.25">
      <c r="A170" s="1607">
        <v>1068</v>
      </c>
      <c r="B170" s="1607" t="s">
        <v>1023</v>
      </c>
      <c r="C170" s="1607"/>
      <c r="D170" s="1607"/>
      <c r="E170" s="1607"/>
      <c r="F170" s="1607"/>
      <c r="G170" s="1607"/>
      <c r="H170" s="1607"/>
      <c r="I170" s="1607"/>
      <c r="J170" s="1607">
        <v>16324</v>
      </c>
      <c r="K170" s="1607"/>
      <c r="L170" s="1607"/>
      <c r="M170" s="1607"/>
      <c r="N170" s="1607"/>
      <c r="O170" s="1607">
        <v>0</v>
      </c>
    </row>
    <row r="171" spans="1:15" x14ac:dyDescent="0.25">
      <c r="A171" s="1607">
        <v>1069</v>
      </c>
      <c r="B171" s="1607" t="s">
        <v>1024</v>
      </c>
      <c r="C171" s="1607"/>
      <c r="D171" s="1607"/>
      <c r="E171" s="1607"/>
      <c r="F171" s="1607"/>
      <c r="G171" s="1607"/>
      <c r="H171" s="1607"/>
      <c r="I171" s="1607"/>
      <c r="J171" s="1607">
        <v>16324</v>
      </c>
      <c r="K171" s="1610">
        <v>4.8160000000000001E-2</v>
      </c>
      <c r="L171" s="1607">
        <v>15574</v>
      </c>
      <c r="M171" s="1610">
        <v>2.4670000000000001E-2</v>
      </c>
      <c r="N171" s="1607">
        <v>15199</v>
      </c>
      <c r="O171" s="1607">
        <v>0</v>
      </c>
    </row>
    <row r="172" spans="1:15" x14ac:dyDescent="0.25">
      <c r="A172" s="1607">
        <v>1070</v>
      </c>
      <c r="B172" s="1607" t="s">
        <v>1025</v>
      </c>
      <c r="C172" s="1607"/>
      <c r="D172" s="1607"/>
      <c r="E172" s="1607"/>
      <c r="F172" s="1607"/>
      <c r="G172" s="1607"/>
      <c r="H172" s="1607">
        <v>16216</v>
      </c>
      <c r="I172" s="1607"/>
      <c r="J172" s="1607"/>
      <c r="K172" s="1607"/>
      <c r="L172" s="1607"/>
      <c r="M172" s="1607"/>
      <c r="N172" s="1607"/>
      <c r="O172" s="1607">
        <v>0</v>
      </c>
    </row>
    <row r="173" spans="1:15" x14ac:dyDescent="0.25">
      <c r="A173" s="1607">
        <v>1071</v>
      </c>
      <c r="B173" s="1607" t="s">
        <v>1077</v>
      </c>
      <c r="C173" s="1607"/>
      <c r="D173" s="1607"/>
      <c r="E173" s="1607"/>
      <c r="F173" s="1607"/>
      <c r="G173" s="1607"/>
      <c r="H173" s="1607"/>
      <c r="I173" s="1607"/>
      <c r="J173" s="1607"/>
      <c r="K173" s="1607"/>
      <c r="L173" s="1607">
        <v>16087</v>
      </c>
      <c r="M173" s="1607"/>
      <c r="N173" s="1607"/>
      <c r="O173" s="1607">
        <v>0</v>
      </c>
    </row>
    <row r="174" spans="1:15" x14ac:dyDescent="0.25">
      <c r="A174" s="1607">
        <v>1072</v>
      </c>
      <c r="B174" s="1607" t="s">
        <v>1026</v>
      </c>
      <c r="C174" s="1607"/>
      <c r="D174" s="1607"/>
      <c r="E174" s="1607"/>
      <c r="F174" s="1607"/>
      <c r="G174" s="1607"/>
      <c r="H174" s="1607"/>
      <c r="I174" s="1607"/>
      <c r="J174" s="1607">
        <v>18459</v>
      </c>
      <c r="K174" s="1607"/>
      <c r="L174" s="1607"/>
      <c r="M174" s="1607"/>
      <c r="N174" s="1607">
        <v>17187</v>
      </c>
      <c r="O174" s="1607">
        <v>0</v>
      </c>
    </row>
    <row r="175" spans="1:15" x14ac:dyDescent="0.25">
      <c r="A175" s="1607">
        <v>1073</v>
      </c>
      <c r="B175" s="1607" t="s">
        <v>1027</v>
      </c>
      <c r="C175" s="1607"/>
      <c r="D175" s="1607"/>
      <c r="E175" s="1607"/>
      <c r="F175" s="1607"/>
      <c r="G175" s="1607"/>
      <c r="H175" s="1607"/>
      <c r="I175" s="1607"/>
      <c r="J175" s="1607">
        <v>18459</v>
      </c>
      <c r="K175" s="1610">
        <v>4.8149999999999998E-2</v>
      </c>
      <c r="L175" s="1607">
        <v>17611</v>
      </c>
      <c r="M175" s="1607"/>
      <c r="N175" s="1607"/>
      <c r="O175" s="1607">
        <v>0</v>
      </c>
    </row>
    <row r="176" spans="1:15" x14ac:dyDescent="0.25">
      <c r="A176" s="1607">
        <v>1074</v>
      </c>
      <c r="B176" s="1607" t="s">
        <v>1028</v>
      </c>
      <c r="C176" s="1607"/>
      <c r="D176" s="1607"/>
      <c r="E176" s="1607"/>
      <c r="F176" s="1607"/>
      <c r="G176" s="1607"/>
      <c r="H176" s="1607">
        <v>18606</v>
      </c>
      <c r="I176" s="1609">
        <v>-3.8249999999999999E-2</v>
      </c>
      <c r="J176" s="1607">
        <v>19346</v>
      </c>
      <c r="K176" s="1610">
        <v>4.811E-2</v>
      </c>
      <c r="L176" s="1607">
        <v>18458</v>
      </c>
      <c r="M176" s="1607"/>
      <c r="N176" s="1607"/>
      <c r="O176" s="1607">
        <v>0</v>
      </c>
    </row>
    <row r="177" spans="1:15" x14ac:dyDescent="0.25">
      <c r="A177" s="1607">
        <v>1082</v>
      </c>
      <c r="B177" s="1607" t="s">
        <v>1029</v>
      </c>
      <c r="C177" s="1607"/>
      <c r="D177" s="1607"/>
      <c r="E177" s="1607"/>
      <c r="F177" s="1607"/>
      <c r="G177" s="1607"/>
      <c r="H177" s="1607">
        <v>2353</v>
      </c>
      <c r="I177" s="1608">
        <v>0</v>
      </c>
      <c r="J177" s="1607">
        <v>2353</v>
      </c>
      <c r="K177" s="1608">
        <v>0</v>
      </c>
      <c r="L177" s="1607">
        <v>2353</v>
      </c>
      <c r="M177" s="1610">
        <v>2.5600000000000002E-3</v>
      </c>
      <c r="N177" s="1607">
        <v>2347</v>
      </c>
      <c r="O177" s="1607">
        <v>0</v>
      </c>
    </row>
    <row r="178" spans="1:15" x14ac:dyDescent="0.25">
      <c r="A178" s="1607">
        <v>1083</v>
      </c>
      <c r="B178" s="1607" t="s">
        <v>745</v>
      </c>
      <c r="C178" s="1607"/>
      <c r="D178" s="1607">
        <v>2318</v>
      </c>
      <c r="E178" s="1608">
        <v>0</v>
      </c>
      <c r="F178" s="1607">
        <v>2318</v>
      </c>
      <c r="G178" s="1608">
        <v>0</v>
      </c>
      <c r="H178" s="1607">
        <v>2318</v>
      </c>
      <c r="I178" s="1608">
        <v>0</v>
      </c>
      <c r="J178" s="1607">
        <v>2318</v>
      </c>
      <c r="K178" s="1608">
        <v>0</v>
      </c>
      <c r="L178" s="1607">
        <v>2318</v>
      </c>
      <c r="M178" s="1610">
        <v>2.16E-3</v>
      </c>
      <c r="N178" s="1607">
        <v>2313</v>
      </c>
      <c r="O178" s="1607">
        <v>0</v>
      </c>
    </row>
    <row r="179" spans="1:15" x14ac:dyDescent="0.25">
      <c r="A179" s="1607">
        <v>1084</v>
      </c>
      <c r="B179" s="1607" t="s">
        <v>746</v>
      </c>
      <c r="C179" s="1607"/>
      <c r="D179" s="1607">
        <v>2440</v>
      </c>
      <c r="E179" s="1608">
        <v>0</v>
      </c>
      <c r="F179" s="1607">
        <v>2440</v>
      </c>
      <c r="G179" s="1608">
        <v>0</v>
      </c>
      <c r="H179" s="1607">
        <v>2440</v>
      </c>
      <c r="I179" s="1608">
        <v>0</v>
      </c>
      <c r="J179" s="1607">
        <v>2440</v>
      </c>
      <c r="K179" s="1608">
        <v>0</v>
      </c>
      <c r="L179" s="1607">
        <v>2440</v>
      </c>
      <c r="M179" s="1610">
        <v>2.0500000000000002E-3</v>
      </c>
      <c r="N179" s="1607">
        <v>2435</v>
      </c>
      <c r="O179" s="1607">
        <v>0</v>
      </c>
    </row>
    <row r="180" spans="1:15" x14ac:dyDescent="0.25">
      <c r="A180" s="1607">
        <v>1085</v>
      </c>
      <c r="B180" s="1607" t="s">
        <v>1030</v>
      </c>
      <c r="C180" s="1607"/>
      <c r="D180" s="1607">
        <v>6478</v>
      </c>
      <c r="E180" s="1607"/>
      <c r="F180" s="1607"/>
      <c r="G180" s="1607"/>
      <c r="H180" s="1607">
        <v>6478</v>
      </c>
      <c r="I180" s="1608">
        <v>0</v>
      </c>
      <c r="J180" s="1607">
        <v>6478</v>
      </c>
      <c r="K180" s="1608">
        <v>0</v>
      </c>
      <c r="L180" s="1607">
        <v>6478</v>
      </c>
      <c r="M180" s="1610">
        <v>2.32E-3</v>
      </c>
      <c r="N180" s="1607">
        <v>6463</v>
      </c>
      <c r="O180" s="1607">
        <v>0</v>
      </c>
    </row>
    <row r="181" spans="1:15" x14ac:dyDescent="0.25">
      <c r="A181" s="1607">
        <v>1086</v>
      </c>
      <c r="B181" s="1607" t="s">
        <v>747</v>
      </c>
      <c r="C181" s="1607"/>
      <c r="D181" s="1607"/>
      <c r="E181" s="1607"/>
      <c r="F181" s="1607">
        <v>8237</v>
      </c>
      <c r="G181" s="1608">
        <v>0</v>
      </c>
      <c r="H181" s="1607">
        <v>8237</v>
      </c>
      <c r="I181" s="1607"/>
      <c r="J181" s="1607"/>
      <c r="K181" s="1607"/>
      <c r="L181" s="1607">
        <v>8237</v>
      </c>
      <c r="M181" s="1610">
        <v>2.31E-3</v>
      </c>
      <c r="N181" s="1607">
        <v>8218</v>
      </c>
      <c r="O181" s="1607">
        <v>0</v>
      </c>
    </row>
    <row r="182" spans="1:15" x14ac:dyDescent="0.25">
      <c r="A182" s="1607">
        <v>1087</v>
      </c>
      <c r="B182" s="1607" t="s">
        <v>1031</v>
      </c>
      <c r="C182" s="1607"/>
      <c r="D182" s="1607"/>
      <c r="E182" s="1607"/>
      <c r="F182" s="1607"/>
      <c r="G182" s="1607"/>
      <c r="H182" s="1607">
        <v>4089</v>
      </c>
      <c r="I182" s="1608">
        <v>0</v>
      </c>
      <c r="J182" s="1607">
        <v>4089</v>
      </c>
      <c r="K182" s="1608">
        <v>0</v>
      </c>
      <c r="L182" s="1607">
        <v>4089</v>
      </c>
      <c r="M182" s="1610">
        <v>2.4499999999999999E-3</v>
      </c>
      <c r="N182" s="1607">
        <v>4079</v>
      </c>
      <c r="O182" s="1607">
        <v>0</v>
      </c>
    </row>
    <row r="183" spans="1:15" x14ac:dyDescent="0.25">
      <c r="A183" s="1607">
        <v>1088</v>
      </c>
      <c r="B183" s="1607" t="s">
        <v>748</v>
      </c>
      <c r="C183" s="1607"/>
      <c r="D183" s="1607">
        <v>5459</v>
      </c>
      <c r="E183" s="1608">
        <v>0</v>
      </c>
      <c r="F183" s="1607">
        <v>5459</v>
      </c>
      <c r="G183" s="1608">
        <v>0</v>
      </c>
      <c r="H183" s="1607">
        <v>5459</v>
      </c>
      <c r="I183" s="1607"/>
      <c r="J183" s="1607"/>
      <c r="K183" s="1607"/>
      <c r="L183" s="1607">
        <v>5459</v>
      </c>
      <c r="M183" s="1610">
        <v>2.3900000000000002E-3</v>
      </c>
      <c r="N183" s="1607">
        <v>5446</v>
      </c>
      <c r="O183" s="1607">
        <v>0</v>
      </c>
    </row>
    <row r="184" spans="1:15" x14ac:dyDescent="0.25">
      <c r="A184" s="1607">
        <v>1091</v>
      </c>
      <c r="B184" s="1607" t="s">
        <v>749</v>
      </c>
      <c r="C184" s="1607"/>
      <c r="D184" s="1607">
        <v>8237</v>
      </c>
      <c r="E184" s="1608">
        <v>0</v>
      </c>
      <c r="F184" s="1607">
        <v>8237</v>
      </c>
      <c r="G184" s="1608">
        <v>0</v>
      </c>
      <c r="H184" s="1607">
        <v>8237</v>
      </c>
      <c r="I184" s="1608">
        <v>0</v>
      </c>
      <c r="J184" s="1607">
        <v>8237</v>
      </c>
      <c r="K184" s="1608">
        <v>0</v>
      </c>
      <c r="L184" s="1607">
        <v>8237</v>
      </c>
      <c r="M184" s="1610">
        <v>2.31E-3</v>
      </c>
      <c r="N184" s="1607">
        <v>8218</v>
      </c>
      <c r="O184" s="1607">
        <v>0</v>
      </c>
    </row>
    <row r="185" spans="1:15" x14ac:dyDescent="0.25">
      <c r="A185" s="1607">
        <v>1092</v>
      </c>
      <c r="B185" s="1607" t="s">
        <v>750</v>
      </c>
      <c r="C185" s="1607"/>
      <c r="D185" s="1607">
        <v>1710</v>
      </c>
      <c r="E185" s="1608">
        <v>0</v>
      </c>
      <c r="F185" s="1607">
        <v>1710</v>
      </c>
      <c r="G185" s="1608">
        <v>0</v>
      </c>
      <c r="H185" s="1607">
        <v>1710</v>
      </c>
      <c r="I185" s="1608">
        <v>0</v>
      </c>
      <c r="J185" s="1607">
        <v>1710</v>
      </c>
      <c r="K185" s="1608">
        <v>0</v>
      </c>
      <c r="L185" s="1607">
        <v>1710</v>
      </c>
      <c r="M185" s="1610">
        <v>2.3400000000000001E-3</v>
      </c>
      <c r="N185" s="1607">
        <v>1706</v>
      </c>
      <c r="O185" s="1607">
        <v>0</v>
      </c>
    </row>
    <row r="186" spans="1:15" x14ac:dyDescent="0.25">
      <c r="A186" s="1607">
        <v>1093</v>
      </c>
      <c r="B186" s="1607" t="s">
        <v>751</v>
      </c>
      <c r="C186" s="1607"/>
      <c r="D186" s="1607">
        <v>1484</v>
      </c>
      <c r="E186" s="1608">
        <v>0</v>
      </c>
      <c r="F186" s="1607">
        <v>1484</v>
      </c>
      <c r="G186" s="1608">
        <v>0</v>
      </c>
      <c r="H186" s="1607">
        <v>1484</v>
      </c>
      <c r="I186" s="1608">
        <v>0</v>
      </c>
      <c r="J186" s="1607">
        <v>1484</v>
      </c>
      <c r="K186" s="1608">
        <v>0</v>
      </c>
      <c r="L186" s="1607">
        <v>1484</v>
      </c>
      <c r="M186" s="1610">
        <v>2.7000000000000001E-3</v>
      </c>
      <c r="N186" s="1607">
        <v>1480</v>
      </c>
      <c r="O186" s="1607">
        <v>0</v>
      </c>
    </row>
    <row r="187" spans="1:15" x14ac:dyDescent="0.25">
      <c r="A187" s="1607">
        <v>1094</v>
      </c>
      <c r="B187" s="1607" t="s">
        <v>752</v>
      </c>
      <c r="C187" s="1607"/>
      <c r="D187" s="1607">
        <v>1724</v>
      </c>
      <c r="E187" s="1608">
        <v>0</v>
      </c>
      <c r="F187" s="1607">
        <v>1724</v>
      </c>
      <c r="G187" s="1608">
        <v>0</v>
      </c>
      <c r="H187" s="1607">
        <v>1724</v>
      </c>
      <c r="I187" s="1608">
        <v>0</v>
      </c>
      <c r="J187" s="1607">
        <v>1724</v>
      </c>
      <c r="K187" s="1608">
        <v>0</v>
      </c>
      <c r="L187" s="1607">
        <v>1724</v>
      </c>
      <c r="M187" s="1610">
        <v>1.74E-3</v>
      </c>
      <c r="N187" s="1607">
        <v>1721</v>
      </c>
      <c r="O187" s="1607">
        <v>0</v>
      </c>
    </row>
    <row r="188" spans="1:15" x14ac:dyDescent="0.25">
      <c r="A188" s="1607">
        <v>1095</v>
      </c>
      <c r="B188" s="1607" t="s">
        <v>753</v>
      </c>
      <c r="C188" s="1607"/>
      <c r="D188" s="1607">
        <v>6146</v>
      </c>
      <c r="E188" s="1608">
        <v>0</v>
      </c>
      <c r="F188" s="1607">
        <v>6146</v>
      </c>
      <c r="G188" s="1608">
        <v>0</v>
      </c>
      <c r="H188" s="1607">
        <v>6146</v>
      </c>
      <c r="I188" s="1608">
        <v>0</v>
      </c>
      <c r="J188" s="1607">
        <v>6146</v>
      </c>
      <c r="K188" s="1608">
        <v>0</v>
      </c>
      <c r="L188" s="1607">
        <v>6146</v>
      </c>
      <c r="M188" s="1610">
        <v>2.2799999999999999E-3</v>
      </c>
      <c r="N188" s="1607">
        <v>6132</v>
      </c>
      <c r="O188" s="1607">
        <v>0</v>
      </c>
    </row>
    <row r="189" spans="1:15" x14ac:dyDescent="0.25">
      <c r="A189" s="1536">
        <v>1097</v>
      </c>
      <c r="B189" s="1536" t="s">
        <v>754</v>
      </c>
      <c r="C189" s="1536"/>
      <c r="D189" s="1607">
        <v>1339</v>
      </c>
      <c r="E189" s="1608">
        <v>0</v>
      </c>
      <c r="F189" s="1607">
        <v>1339</v>
      </c>
      <c r="G189" s="1608">
        <v>0</v>
      </c>
      <c r="H189" s="1607">
        <v>1339</v>
      </c>
      <c r="I189" s="1608">
        <v>0</v>
      </c>
      <c r="J189" s="1607">
        <v>1339</v>
      </c>
      <c r="K189" s="1608">
        <v>0</v>
      </c>
      <c r="L189" s="1607">
        <v>1339</v>
      </c>
      <c r="M189" s="1608">
        <v>0</v>
      </c>
      <c r="N189" s="1607">
        <v>1339</v>
      </c>
      <c r="O189" s="1607">
        <v>1</v>
      </c>
    </row>
    <row r="190" spans="1:15" x14ac:dyDescent="0.25">
      <c r="A190" s="1536">
        <v>1110</v>
      </c>
      <c r="B190" s="1536" t="s">
        <v>755</v>
      </c>
      <c r="C190" s="1536"/>
      <c r="D190" s="1607">
        <v>718</v>
      </c>
      <c r="E190" s="1608">
        <v>0</v>
      </c>
      <c r="F190" s="1607">
        <v>718</v>
      </c>
      <c r="G190" s="1608">
        <v>0</v>
      </c>
      <c r="H190" s="1607">
        <v>718</v>
      </c>
      <c r="I190" s="1608">
        <v>0</v>
      </c>
      <c r="J190" s="1607">
        <v>718</v>
      </c>
      <c r="K190" s="1608">
        <v>0</v>
      </c>
      <c r="L190" s="1607">
        <v>718</v>
      </c>
      <c r="M190" s="1608">
        <v>0</v>
      </c>
      <c r="N190" s="1607">
        <v>718</v>
      </c>
      <c r="O190" s="1607">
        <v>1</v>
      </c>
    </row>
    <row r="191" spans="1:15" x14ac:dyDescent="0.25">
      <c r="A191" s="1607">
        <v>1112</v>
      </c>
      <c r="B191" s="1607" t="s">
        <v>756</v>
      </c>
      <c r="C191" s="1607"/>
      <c r="D191" s="1607">
        <v>8519.01</v>
      </c>
      <c r="E191" s="1608">
        <v>0</v>
      </c>
      <c r="F191" s="1607">
        <v>8519.01</v>
      </c>
      <c r="G191" s="1608">
        <v>0</v>
      </c>
      <c r="H191" s="1607">
        <v>8519.01</v>
      </c>
      <c r="I191" s="1608">
        <v>0</v>
      </c>
      <c r="J191" s="1607">
        <v>8519.01</v>
      </c>
      <c r="K191" s="1608">
        <v>0</v>
      </c>
      <c r="L191" s="1607">
        <v>8519.01</v>
      </c>
      <c r="M191" s="1608">
        <v>0</v>
      </c>
      <c r="N191" s="1607">
        <v>8519.01</v>
      </c>
      <c r="O191" s="1607">
        <v>0</v>
      </c>
    </row>
    <row r="192" spans="1:15" x14ac:dyDescent="0.25">
      <c r="A192" s="1536">
        <v>1117</v>
      </c>
      <c r="B192" s="1536" t="s">
        <v>757</v>
      </c>
      <c r="C192" s="1536"/>
      <c r="D192" s="1607">
        <v>1075</v>
      </c>
      <c r="E192" s="1608">
        <v>0</v>
      </c>
      <c r="F192" s="1607">
        <v>1075</v>
      </c>
      <c r="G192" s="1608">
        <v>0</v>
      </c>
      <c r="H192" s="1607">
        <v>1075</v>
      </c>
      <c r="I192" s="1608">
        <v>0</v>
      </c>
      <c r="J192" s="1607">
        <v>1075</v>
      </c>
      <c r="K192" s="1608">
        <v>0</v>
      </c>
      <c r="L192" s="1607">
        <v>1075</v>
      </c>
      <c r="M192" s="1608">
        <v>0</v>
      </c>
      <c r="N192" s="1607">
        <v>1075</v>
      </c>
      <c r="O192" s="1607">
        <v>1</v>
      </c>
    </row>
    <row r="193" spans="1:15" x14ac:dyDescent="0.25">
      <c r="A193" s="1536">
        <v>1121</v>
      </c>
      <c r="B193" s="1536" t="s">
        <v>758</v>
      </c>
      <c r="C193" s="1536"/>
      <c r="D193" s="1607">
        <v>4339</v>
      </c>
      <c r="E193" s="1608">
        <v>0</v>
      </c>
      <c r="F193" s="1607">
        <v>4339</v>
      </c>
      <c r="G193" s="1608">
        <v>0</v>
      </c>
      <c r="H193" s="1607">
        <v>4339</v>
      </c>
      <c r="I193" s="1608">
        <v>0</v>
      </c>
      <c r="J193" s="1607">
        <v>4339</v>
      </c>
      <c r="K193" s="1608">
        <v>0</v>
      </c>
      <c r="L193" s="1607">
        <v>4339</v>
      </c>
      <c r="M193" s="1608">
        <v>0</v>
      </c>
      <c r="N193" s="1607">
        <v>4339</v>
      </c>
      <c r="O193" s="1607">
        <v>1</v>
      </c>
    </row>
    <row r="194" spans="1:15" x14ac:dyDescent="0.25">
      <c r="A194" s="1536">
        <v>1129</v>
      </c>
      <c r="B194" s="1536" t="s">
        <v>1032</v>
      </c>
      <c r="C194" s="1536"/>
      <c r="D194" s="1607"/>
      <c r="E194" s="1607"/>
      <c r="F194" s="1607"/>
      <c r="G194" s="1607"/>
      <c r="H194" s="1607">
        <v>4133</v>
      </c>
      <c r="I194" s="1608">
        <v>0</v>
      </c>
      <c r="J194" s="1607">
        <v>4133</v>
      </c>
      <c r="K194" s="1608">
        <v>0</v>
      </c>
      <c r="L194" s="1607">
        <v>4133</v>
      </c>
      <c r="M194" s="1608">
        <v>0</v>
      </c>
      <c r="N194" s="1607">
        <v>4133</v>
      </c>
      <c r="O194" s="1607">
        <v>1</v>
      </c>
    </row>
    <row r="195" spans="1:15" x14ac:dyDescent="0.25">
      <c r="A195" s="1536">
        <v>1133</v>
      </c>
      <c r="B195" s="1536" t="s">
        <v>759</v>
      </c>
      <c r="C195" s="1536"/>
      <c r="D195" s="1607">
        <v>1075</v>
      </c>
      <c r="E195" s="1608">
        <v>0</v>
      </c>
      <c r="F195" s="1607">
        <v>1075</v>
      </c>
      <c r="G195" s="1608">
        <v>0</v>
      </c>
      <c r="H195" s="1607">
        <v>1075</v>
      </c>
      <c r="I195" s="1608">
        <v>0</v>
      </c>
      <c r="J195" s="1607">
        <v>1075</v>
      </c>
      <c r="K195" s="1608">
        <v>0</v>
      </c>
      <c r="L195" s="1607">
        <v>1075</v>
      </c>
      <c r="M195" s="1608">
        <v>0</v>
      </c>
      <c r="N195" s="1607">
        <v>1075</v>
      </c>
      <c r="O195" s="1607">
        <v>1</v>
      </c>
    </row>
    <row r="196" spans="1:15" x14ac:dyDescent="0.25">
      <c r="A196" s="1536">
        <v>1147</v>
      </c>
      <c r="B196" s="1536" t="s">
        <v>760</v>
      </c>
      <c r="C196" s="1536"/>
      <c r="D196" s="1607">
        <v>2500</v>
      </c>
      <c r="E196" s="1608">
        <v>0</v>
      </c>
      <c r="F196" s="1607">
        <v>2500</v>
      </c>
      <c r="G196" s="1608">
        <v>0</v>
      </c>
      <c r="H196" s="1607">
        <v>2500</v>
      </c>
      <c r="I196" s="1608">
        <v>0</v>
      </c>
      <c r="J196" s="1607">
        <v>2500</v>
      </c>
      <c r="K196" s="1608">
        <v>0</v>
      </c>
      <c r="L196" s="1607">
        <v>2500</v>
      </c>
      <c r="M196" s="1608">
        <v>0</v>
      </c>
      <c r="N196" s="1607">
        <v>2500</v>
      </c>
      <c r="O196" s="1607">
        <v>1</v>
      </c>
    </row>
    <row r="197" spans="1:15" x14ac:dyDescent="0.25">
      <c r="A197" s="1536">
        <v>1154</v>
      </c>
      <c r="B197" s="1536" t="s">
        <v>761</v>
      </c>
      <c r="C197" s="1536"/>
      <c r="D197" s="1607">
        <v>2999.9989999999998</v>
      </c>
      <c r="E197" s="1608">
        <v>0</v>
      </c>
      <c r="F197" s="1607">
        <v>2999.9989999999998</v>
      </c>
      <c r="G197" s="1608">
        <v>0</v>
      </c>
      <c r="H197" s="1607">
        <v>2999.9989999999998</v>
      </c>
      <c r="I197" s="1608">
        <v>0</v>
      </c>
      <c r="J197" s="1607">
        <v>2999.9989999999998</v>
      </c>
      <c r="K197" s="1608">
        <v>0</v>
      </c>
      <c r="L197" s="1607">
        <v>2999.9989999999998</v>
      </c>
      <c r="M197" s="1608">
        <v>0</v>
      </c>
      <c r="N197" s="1607">
        <v>2999.9989999999998</v>
      </c>
      <c r="O197" s="1607">
        <v>1</v>
      </c>
    </row>
    <row r="198" spans="1:15" x14ac:dyDescent="0.25">
      <c r="A198" s="1536">
        <v>1161</v>
      </c>
      <c r="B198" s="1536" t="s">
        <v>762</v>
      </c>
      <c r="C198" s="1536"/>
      <c r="D198" s="1607">
        <v>1038</v>
      </c>
      <c r="E198" s="1608">
        <v>0</v>
      </c>
      <c r="F198" s="1607">
        <v>1038</v>
      </c>
      <c r="G198" s="1608">
        <v>0</v>
      </c>
      <c r="H198" s="1607">
        <v>1038</v>
      </c>
      <c r="I198" s="1608">
        <v>0</v>
      </c>
      <c r="J198" s="1607">
        <v>1038</v>
      </c>
      <c r="K198" s="1608">
        <v>0</v>
      </c>
      <c r="L198" s="1607">
        <v>1038</v>
      </c>
      <c r="M198" s="1607"/>
      <c r="N198" s="1607"/>
      <c r="O198" s="1607">
        <v>1</v>
      </c>
    </row>
    <row r="199" spans="1:15" x14ac:dyDescent="0.25">
      <c r="A199" s="1536">
        <v>1174</v>
      </c>
      <c r="B199" s="1536" t="s">
        <v>763</v>
      </c>
      <c r="C199" s="1536"/>
      <c r="D199" s="1607">
        <v>1305</v>
      </c>
      <c r="E199" s="1608">
        <v>0</v>
      </c>
      <c r="F199" s="1607">
        <v>1305</v>
      </c>
      <c r="G199" s="1608">
        <v>0</v>
      </c>
      <c r="H199" s="1607">
        <v>1305</v>
      </c>
      <c r="I199" s="1608">
        <v>0</v>
      </c>
      <c r="J199" s="1607">
        <v>1305</v>
      </c>
      <c r="K199" s="1608">
        <v>0</v>
      </c>
      <c r="L199" s="1607">
        <v>1305</v>
      </c>
      <c r="M199" s="1608">
        <v>0</v>
      </c>
      <c r="N199" s="1607">
        <v>1305</v>
      </c>
      <c r="O199" s="1607">
        <v>1</v>
      </c>
    </row>
    <row r="200" spans="1:15" x14ac:dyDescent="0.25">
      <c r="A200" s="1536">
        <v>1175</v>
      </c>
      <c r="B200" s="1536" t="s">
        <v>1033</v>
      </c>
      <c r="C200" s="1536"/>
      <c r="D200" s="1607">
        <v>1209</v>
      </c>
      <c r="E200" s="1607"/>
      <c r="F200" s="1607"/>
      <c r="G200" s="1607"/>
      <c r="H200" s="1607">
        <v>1209</v>
      </c>
      <c r="I200" s="1608">
        <v>0</v>
      </c>
      <c r="J200" s="1607">
        <v>1209</v>
      </c>
      <c r="K200" s="1608">
        <v>0</v>
      </c>
      <c r="L200" s="1607">
        <v>1209</v>
      </c>
      <c r="M200" s="1608">
        <v>0</v>
      </c>
      <c r="N200" s="1607">
        <v>1209</v>
      </c>
      <c r="O200" s="1607">
        <v>1</v>
      </c>
    </row>
    <row r="201" spans="1:15" x14ac:dyDescent="0.25">
      <c r="A201" s="1536">
        <v>1178</v>
      </c>
      <c r="B201" s="1536" t="s">
        <v>764</v>
      </c>
      <c r="C201" s="1536"/>
      <c r="D201" s="1607">
        <v>11025</v>
      </c>
      <c r="E201" s="1608">
        <v>0</v>
      </c>
      <c r="F201" s="1607">
        <v>11025</v>
      </c>
      <c r="G201" s="1608">
        <v>0</v>
      </c>
      <c r="H201" s="1607">
        <v>11025</v>
      </c>
      <c r="I201" s="1608">
        <v>0</v>
      </c>
      <c r="J201" s="1607">
        <v>11025</v>
      </c>
      <c r="K201" s="1608">
        <v>0</v>
      </c>
      <c r="L201" s="1607">
        <v>11025</v>
      </c>
      <c r="M201" s="1610">
        <v>2.9989999999999999E-2</v>
      </c>
      <c r="N201" s="1607">
        <v>10704</v>
      </c>
      <c r="O201" s="1607">
        <v>1</v>
      </c>
    </row>
    <row r="202" spans="1:15" x14ac:dyDescent="0.25">
      <c r="A202" s="1536">
        <v>1183</v>
      </c>
      <c r="B202" s="1536" t="s">
        <v>995</v>
      </c>
      <c r="C202" s="1536"/>
      <c r="D202" s="1607">
        <v>819</v>
      </c>
      <c r="E202" s="1607"/>
      <c r="F202" s="1607"/>
      <c r="G202" s="1607"/>
      <c r="H202" s="1607">
        <v>819</v>
      </c>
      <c r="I202" s="1608">
        <v>0</v>
      </c>
      <c r="J202" s="1607">
        <v>819</v>
      </c>
      <c r="K202" s="1608">
        <v>0</v>
      </c>
      <c r="L202" s="1607">
        <v>819</v>
      </c>
      <c r="M202" s="1608">
        <v>0</v>
      </c>
      <c r="N202" s="1607">
        <v>819</v>
      </c>
      <c r="O202" s="1607">
        <v>1</v>
      </c>
    </row>
    <row r="203" spans="1:15" x14ac:dyDescent="0.25">
      <c r="A203" s="1536">
        <v>1184</v>
      </c>
      <c r="B203" s="1536" t="s">
        <v>1034</v>
      </c>
      <c r="C203" s="1536"/>
      <c r="D203" s="1607">
        <v>918</v>
      </c>
      <c r="E203" s="1607"/>
      <c r="F203" s="1607"/>
      <c r="G203" s="1607"/>
      <c r="H203" s="1607">
        <v>918</v>
      </c>
      <c r="I203" s="1608">
        <v>0</v>
      </c>
      <c r="J203" s="1607">
        <v>918</v>
      </c>
      <c r="K203" s="1608">
        <v>0</v>
      </c>
      <c r="L203" s="1607">
        <v>918</v>
      </c>
      <c r="M203" s="1608">
        <v>0</v>
      </c>
      <c r="N203" s="1607">
        <v>918</v>
      </c>
      <c r="O203" s="1607">
        <v>1</v>
      </c>
    </row>
    <row r="204" spans="1:15" x14ac:dyDescent="0.25">
      <c r="A204" s="1536">
        <v>1185</v>
      </c>
      <c r="B204" s="1536" t="s">
        <v>765</v>
      </c>
      <c r="C204" s="1536"/>
      <c r="D204" s="1607">
        <v>2196</v>
      </c>
      <c r="E204" s="1608">
        <v>0</v>
      </c>
      <c r="F204" s="1607">
        <v>2196</v>
      </c>
      <c r="G204" s="1608">
        <v>0</v>
      </c>
      <c r="H204" s="1607">
        <v>2196</v>
      </c>
      <c r="I204" s="1608">
        <v>0</v>
      </c>
      <c r="J204" s="1607">
        <v>2196</v>
      </c>
      <c r="K204" s="1608">
        <v>0</v>
      </c>
      <c r="L204" s="1607">
        <v>2196</v>
      </c>
      <c r="M204" s="1608">
        <v>0</v>
      </c>
      <c r="N204" s="1607">
        <v>2196</v>
      </c>
      <c r="O204" s="1607">
        <v>1</v>
      </c>
    </row>
    <row r="205" spans="1:15" x14ac:dyDescent="0.25">
      <c r="A205" s="1536">
        <v>1186</v>
      </c>
      <c r="B205" s="1536" t="s">
        <v>996</v>
      </c>
      <c r="C205" s="1536"/>
      <c r="D205" s="1607">
        <v>2970</v>
      </c>
      <c r="E205" s="1607"/>
      <c r="F205" s="1607"/>
      <c r="G205" s="1607"/>
      <c r="H205" s="1607">
        <v>2970</v>
      </c>
      <c r="I205" s="1608">
        <v>0</v>
      </c>
      <c r="J205" s="1607">
        <v>2970</v>
      </c>
      <c r="K205" s="1608">
        <v>0</v>
      </c>
      <c r="L205" s="1607">
        <v>2970</v>
      </c>
      <c r="M205" s="1608">
        <v>0</v>
      </c>
      <c r="N205" s="1607">
        <v>2970</v>
      </c>
      <c r="O205" s="1607">
        <v>1</v>
      </c>
    </row>
    <row r="206" spans="1:15" x14ac:dyDescent="0.25">
      <c r="A206" s="1536">
        <v>1201</v>
      </c>
      <c r="B206" s="1536" t="s">
        <v>1035</v>
      </c>
      <c r="C206" s="1536"/>
      <c r="D206" s="1607">
        <v>1738</v>
      </c>
      <c r="E206" s="1607"/>
      <c r="F206" s="1607"/>
      <c r="G206" s="1607"/>
      <c r="H206" s="1607">
        <v>1738</v>
      </c>
      <c r="I206" s="1608">
        <v>0</v>
      </c>
      <c r="J206" s="1607">
        <v>1738</v>
      </c>
      <c r="K206" s="1611" t="s">
        <v>1069</v>
      </c>
      <c r="L206" s="1607">
        <v>0</v>
      </c>
      <c r="M206" s="1607"/>
      <c r="N206" s="1607">
        <v>0</v>
      </c>
      <c r="O206" s="1607">
        <v>1</v>
      </c>
    </row>
    <row r="207" spans="1:15" x14ac:dyDescent="0.25">
      <c r="A207" s="1536">
        <v>1206</v>
      </c>
      <c r="B207" s="1536" t="s">
        <v>1036</v>
      </c>
      <c r="C207" s="1536"/>
      <c r="D207" s="1607"/>
      <c r="E207" s="1607"/>
      <c r="F207" s="1607"/>
      <c r="G207" s="1607"/>
      <c r="H207" s="1607">
        <v>819</v>
      </c>
      <c r="I207" s="1608">
        <v>0</v>
      </c>
      <c r="J207" s="1607">
        <v>819</v>
      </c>
      <c r="K207" s="1608">
        <v>0</v>
      </c>
      <c r="L207" s="1607">
        <v>819</v>
      </c>
      <c r="M207" s="1608">
        <v>0</v>
      </c>
      <c r="N207" s="1607">
        <v>819</v>
      </c>
      <c r="O207" s="1607">
        <v>1</v>
      </c>
    </row>
    <row r="208" spans="1:15" x14ac:dyDescent="0.25">
      <c r="A208" s="1536">
        <v>1208</v>
      </c>
      <c r="B208" s="1536" t="s">
        <v>998</v>
      </c>
      <c r="C208" s="1536"/>
      <c r="D208" s="1607"/>
      <c r="E208" s="1607"/>
      <c r="F208" s="1607"/>
      <c r="G208" s="1607"/>
      <c r="H208" s="1607">
        <v>2196</v>
      </c>
      <c r="I208" s="1608">
        <v>0</v>
      </c>
      <c r="J208" s="1607">
        <v>2196</v>
      </c>
      <c r="K208" s="1608">
        <v>0</v>
      </c>
      <c r="L208" s="1607">
        <v>2196</v>
      </c>
      <c r="M208" s="1608">
        <v>0</v>
      </c>
      <c r="N208" s="1607">
        <v>2196</v>
      </c>
      <c r="O208" s="1607">
        <v>1</v>
      </c>
    </row>
    <row r="209" spans="1:15" x14ac:dyDescent="0.25">
      <c r="A209" s="1536">
        <v>1211</v>
      </c>
      <c r="B209" s="1536" t="s">
        <v>999</v>
      </c>
      <c r="C209" s="1536"/>
      <c r="D209" s="1607"/>
      <c r="E209" s="1607"/>
      <c r="F209" s="1607"/>
      <c r="G209" s="1607"/>
      <c r="H209" s="1607">
        <v>952</v>
      </c>
      <c r="I209" s="1608">
        <v>0</v>
      </c>
      <c r="J209" s="1607">
        <v>952</v>
      </c>
      <c r="K209" s="1608">
        <v>0</v>
      </c>
      <c r="L209" s="1607">
        <v>952</v>
      </c>
      <c r="M209" s="1610">
        <v>0.19597999999999999</v>
      </c>
      <c r="N209" s="1607">
        <v>796</v>
      </c>
      <c r="O209" s="1607">
        <v>1</v>
      </c>
    </row>
    <row r="210" spans="1:15" x14ac:dyDescent="0.25">
      <c r="A210" s="1536">
        <v>1212</v>
      </c>
      <c r="B210" s="1536" t="s">
        <v>766</v>
      </c>
      <c r="C210" s="1536"/>
      <c r="D210" s="1607">
        <v>2275</v>
      </c>
      <c r="E210" s="1608">
        <v>0</v>
      </c>
      <c r="F210" s="1607">
        <v>2275</v>
      </c>
      <c r="G210" s="1608">
        <v>0</v>
      </c>
      <c r="H210" s="1607">
        <v>2275</v>
      </c>
      <c r="I210" s="1608">
        <v>0</v>
      </c>
      <c r="J210" s="1607">
        <v>2275</v>
      </c>
      <c r="K210" s="1608">
        <v>0</v>
      </c>
      <c r="L210" s="1607">
        <v>2275</v>
      </c>
      <c r="M210" s="1610">
        <v>0.13921</v>
      </c>
      <c r="N210" s="1607">
        <v>1997</v>
      </c>
      <c r="O210" s="1607">
        <v>1</v>
      </c>
    </row>
    <row r="211" spans="1:15" x14ac:dyDescent="0.25">
      <c r="A211" s="1536">
        <v>1213</v>
      </c>
      <c r="B211" s="1536" t="s">
        <v>767</v>
      </c>
      <c r="C211" s="1536"/>
      <c r="D211" s="1607"/>
      <c r="E211" s="1607"/>
      <c r="F211" s="1607">
        <v>3078</v>
      </c>
      <c r="G211" s="1608">
        <v>0</v>
      </c>
      <c r="H211" s="1607">
        <v>3078</v>
      </c>
      <c r="I211" s="1608">
        <v>0</v>
      </c>
      <c r="J211" s="1607">
        <v>3078</v>
      </c>
      <c r="K211" s="1608">
        <v>0</v>
      </c>
      <c r="L211" s="1607">
        <v>3078</v>
      </c>
      <c r="M211" s="1610">
        <v>0.17616000000000001</v>
      </c>
      <c r="N211" s="1607">
        <v>2617</v>
      </c>
      <c r="O211" s="1607">
        <v>1</v>
      </c>
    </row>
    <row r="212" spans="1:15" x14ac:dyDescent="0.25">
      <c r="A212" s="1536">
        <v>1214</v>
      </c>
      <c r="B212" s="1536" t="s">
        <v>768</v>
      </c>
      <c r="C212" s="1536"/>
      <c r="D212" s="1607">
        <v>1216</v>
      </c>
      <c r="E212" s="1608">
        <v>0</v>
      </c>
      <c r="F212" s="1607">
        <v>1216</v>
      </c>
      <c r="G212" s="1608">
        <v>0</v>
      </c>
      <c r="H212" s="1607">
        <v>1216</v>
      </c>
      <c r="I212" s="1608">
        <v>0</v>
      </c>
      <c r="J212" s="1607">
        <v>1216</v>
      </c>
      <c r="K212" s="1607"/>
      <c r="L212" s="1607"/>
      <c r="M212" s="1607"/>
      <c r="N212" s="1607"/>
      <c r="O212" s="1607">
        <v>1</v>
      </c>
    </row>
    <row r="213" spans="1:15" x14ac:dyDescent="0.25">
      <c r="A213" s="1536">
        <v>1216</v>
      </c>
      <c r="B213" s="1536" t="s">
        <v>769</v>
      </c>
      <c r="C213" s="1536"/>
      <c r="D213" s="1607">
        <v>1399</v>
      </c>
      <c r="E213" s="1608">
        <v>0</v>
      </c>
      <c r="F213" s="1607">
        <v>1399</v>
      </c>
      <c r="G213" s="1608">
        <v>0</v>
      </c>
      <c r="H213" s="1607">
        <v>1399</v>
      </c>
      <c r="I213" s="1608">
        <v>0</v>
      </c>
      <c r="J213" s="1607">
        <v>1399</v>
      </c>
      <c r="K213" s="1608">
        <v>0</v>
      </c>
      <c r="L213" s="1607">
        <v>1399</v>
      </c>
      <c r="M213" s="1607"/>
      <c r="N213" s="1607"/>
      <c r="O213" s="1607">
        <v>1</v>
      </c>
    </row>
    <row r="214" spans="1:15" x14ac:dyDescent="0.25">
      <c r="A214" s="1536">
        <v>1217</v>
      </c>
      <c r="B214" s="1536" t="s">
        <v>1037</v>
      </c>
      <c r="C214" s="1536"/>
      <c r="D214" s="1607"/>
      <c r="E214" s="1607"/>
      <c r="F214" s="1607"/>
      <c r="G214" s="1607"/>
      <c r="H214" s="1607"/>
      <c r="I214" s="1607"/>
      <c r="J214" s="1607">
        <v>2078</v>
      </c>
      <c r="K214" s="1607"/>
      <c r="L214" s="1607"/>
      <c r="M214" s="1607"/>
      <c r="N214" s="1607">
        <v>2078</v>
      </c>
      <c r="O214" s="1607">
        <v>1</v>
      </c>
    </row>
    <row r="215" spans="1:15" x14ac:dyDescent="0.25">
      <c r="A215" s="1536">
        <v>1218</v>
      </c>
      <c r="B215" s="1536" t="s">
        <v>1038</v>
      </c>
      <c r="C215" s="1536"/>
      <c r="D215" s="1607"/>
      <c r="E215" s="1607"/>
      <c r="F215" s="1607"/>
      <c r="G215" s="1607"/>
      <c r="H215" s="1607">
        <v>2007</v>
      </c>
      <c r="I215" s="1608">
        <v>0</v>
      </c>
      <c r="J215" s="1607">
        <v>2007</v>
      </c>
      <c r="K215" s="1607"/>
      <c r="L215" s="1607"/>
      <c r="M215" s="1607"/>
      <c r="N215" s="1607">
        <v>2007</v>
      </c>
      <c r="O215" s="1607">
        <v>1</v>
      </c>
    </row>
    <row r="216" spans="1:15" x14ac:dyDescent="0.25">
      <c r="A216" s="1536">
        <v>1232</v>
      </c>
      <c r="B216" s="1536" t="s">
        <v>1039</v>
      </c>
      <c r="C216" s="1536"/>
      <c r="D216" s="1607">
        <v>986</v>
      </c>
      <c r="E216" s="1607"/>
      <c r="F216" s="1607"/>
      <c r="G216" s="1607"/>
      <c r="H216" s="1607">
        <v>986</v>
      </c>
      <c r="I216" s="1608">
        <v>0</v>
      </c>
      <c r="J216" s="1607">
        <v>986</v>
      </c>
      <c r="K216" s="1608">
        <v>0</v>
      </c>
      <c r="L216" s="1607">
        <v>986</v>
      </c>
      <c r="M216" s="1608">
        <v>0</v>
      </c>
      <c r="N216" s="1607">
        <v>986</v>
      </c>
      <c r="O216" s="1607">
        <v>1</v>
      </c>
    </row>
    <row r="217" spans="1:15" x14ac:dyDescent="0.25">
      <c r="A217" s="1536">
        <v>1243</v>
      </c>
      <c r="B217" s="1536" t="s">
        <v>770</v>
      </c>
      <c r="C217" s="1536"/>
      <c r="D217" s="1607"/>
      <c r="E217" s="1607"/>
      <c r="F217" s="1607">
        <v>1211</v>
      </c>
      <c r="G217" s="1608">
        <v>0</v>
      </c>
      <c r="H217" s="1607">
        <v>1211</v>
      </c>
      <c r="I217" s="1610">
        <v>5.0299999999999997E-2</v>
      </c>
      <c r="J217" s="1607">
        <v>1153</v>
      </c>
      <c r="K217" s="1608">
        <v>0</v>
      </c>
      <c r="L217" s="1607">
        <v>1153</v>
      </c>
      <c r="M217" s="1608">
        <v>0</v>
      </c>
      <c r="N217" s="1607">
        <v>1153</v>
      </c>
      <c r="O217" s="1607">
        <v>1</v>
      </c>
    </row>
    <row r="218" spans="1:15" x14ac:dyDescent="0.25">
      <c r="A218" s="1536">
        <v>1244</v>
      </c>
      <c r="B218" s="1536" t="s">
        <v>771</v>
      </c>
      <c r="C218" s="1536"/>
      <c r="D218" s="1607">
        <v>1211</v>
      </c>
      <c r="E218" s="1608">
        <v>0</v>
      </c>
      <c r="F218" s="1607">
        <v>1211</v>
      </c>
      <c r="G218" s="1608">
        <v>0</v>
      </c>
      <c r="H218" s="1607">
        <v>1211</v>
      </c>
      <c r="I218" s="1610">
        <v>5.0299999999999997E-2</v>
      </c>
      <c r="J218" s="1607">
        <v>1153</v>
      </c>
      <c r="K218" s="1608">
        <v>0</v>
      </c>
      <c r="L218" s="1607">
        <v>1153</v>
      </c>
      <c r="M218" s="1608">
        <v>0</v>
      </c>
      <c r="N218" s="1607">
        <v>1153</v>
      </c>
      <c r="O218" s="1607">
        <v>1</v>
      </c>
    </row>
    <row r="219" spans="1:15" x14ac:dyDescent="0.25">
      <c r="A219" s="1536">
        <v>1245</v>
      </c>
      <c r="B219" s="1536" t="s">
        <v>772</v>
      </c>
      <c r="C219" s="1536"/>
      <c r="D219" s="1607">
        <v>922</v>
      </c>
      <c r="E219" s="1608">
        <v>0</v>
      </c>
      <c r="F219" s="1607">
        <v>922</v>
      </c>
      <c r="G219" s="1608">
        <v>0</v>
      </c>
      <c r="H219" s="1607">
        <v>922</v>
      </c>
      <c r="I219" s="1610">
        <v>6.7129999999999995E-2</v>
      </c>
      <c r="J219" s="1607">
        <v>864</v>
      </c>
      <c r="K219" s="1607"/>
      <c r="L219" s="1607"/>
      <c r="M219" s="1607"/>
      <c r="N219" s="1607"/>
      <c r="O219" s="1607">
        <v>1</v>
      </c>
    </row>
    <row r="220" spans="1:15" x14ac:dyDescent="0.25">
      <c r="A220" s="1536">
        <v>1246</v>
      </c>
      <c r="B220" s="1536" t="s">
        <v>773</v>
      </c>
      <c r="C220" s="1536"/>
      <c r="D220" s="1607"/>
      <c r="E220" s="1607"/>
      <c r="F220" s="1607">
        <v>706</v>
      </c>
      <c r="G220" s="1608">
        <v>0</v>
      </c>
      <c r="H220" s="1607">
        <v>706</v>
      </c>
      <c r="I220" s="1608">
        <v>0</v>
      </c>
      <c r="J220" s="1607">
        <v>706</v>
      </c>
      <c r="K220" s="1607"/>
      <c r="L220" s="1607"/>
      <c r="M220" s="1607"/>
      <c r="N220" s="1607">
        <v>706</v>
      </c>
      <c r="O220" s="1607">
        <v>1</v>
      </c>
    </row>
    <row r="221" spans="1:15" x14ac:dyDescent="0.25">
      <c r="A221" s="1536">
        <v>1247</v>
      </c>
      <c r="B221" s="1536" t="s">
        <v>1040</v>
      </c>
      <c r="C221" s="1536"/>
      <c r="D221" s="1607">
        <v>706</v>
      </c>
      <c r="E221" s="1607"/>
      <c r="F221" s="1607"/>
      <c r="G221" s="1607"/>
      <c r="H221" s="1607">
        <v>706</v>
      </c>
      <c r="I221" s="1608">
        <v>0</v>
      </c>
      <c r="J221" s="1607">
        <v>706</v>
      </c>
      <c r="K221" s="1607"/>
      <c r="L221" s="1607"/>
      <c r="M221" s="1607"/>
      <c r="N221" s="1607"/>
      <c r="O221" s="1607">
        <v>1</v>
      </c>
    </row>
    <row r="222" spans="1:15" x14ac:dyDescent="0.25">
      <c r="A222" s="1536">
        <v>1248</v>
      </c>
      <c r="B222" s="1536" t="s">
        <v>1041</v>
      </c>
      <c r="C222" s="1536"/>
      <c r="D222" s="1607"/>
      <c r="E222" s="1607"/>
      <c r="F222" s="1607"/>
      <c r="G222" s="1607"/>
      <c r="H222" s="1607"/>
      <c r="I222" s="1607"/>
      <c r="J222" s="1607">
        <v>849</v>
      </c>
      <c r="K222" s="1607"/>
      <c r="L222" s="1607"/>
      <c r="M222" s="1607"/>
      <c r="N222" s="1607"/>
      <c r="O222" s="1607">
        <v>1</v>
      </c>
    </row>
    <row r="223" spans="1:15" x14ac:dyDescent="0.25">
      <c r="A223" s="1536">
        <v>1259</v>
      </c>
      <c r="B223" s="1536" t="s">
        <v>774</v>
      </c>
      <c r="C223" s="1536"/>
      <c r="D223" s="1607">
        <v>1108</v>
      </c>
      <c r="E223" s="1608">
        <v>0</v>
      </c>
      <c r="F223" s="1607">
        <v>1108</v>
      </c>
      <c r="G223" s="1608">
        <v>0</v>
      </c>
      <c r="H223" s="1607">
        <v>1108</v>
      </c>
      <c r="I223" s="1608">
        <v>0</v>
      </c>
      <c r="J223" s="1607">
        <v>1108</v>
      </c>
      <c r="K223" s="1608">
        <v>0</v>
      </c>
      <c r="L223" s="1607">
        <v>1108</v>
      </c>
      <c r="M223" s="1607"/>
      <c r="N223" s="1607"/>
      <c r="O223" s="1607">
        <v>1</v>
      </c>
    </row>
    <row r="224" spans="1:15" x14ac:dyDescent="0.25">
      <c r="A224" s="1536">
        <v>1274</v>
      </c>
      <c r="B224" s="1536" t="s">
        <v>1042</v>
      </c>
      <c r="C224" s="1536"/>
      <c r="D224" s="1607"/>
      <c r="E224" s="1607"/>
      <c r="F224" s="1607"/>
      <c r="G224" s="1607"/>
      <c r="H224" s="1607">
        <v>1189</v>
      </c>
      <c r="I224" s="1608">
        <v>0</v>
      </c>
      <c r="J224" s="1607">
        <v>1189</v>
      </c>
      <c r="K224" s="1608">
        <v>0</v>
      </c>
      <c r="L224" s="1607">
        <v>1189</v>
      </c>
      <c r="M224" s="1608">
        <v>0</v>
      </c>
      <c r="N224" s="1607">
        <v>1189</v>
      </c>
      <c r="O224" s="1607">
        <v>1</v>
      </c>
    </row>
    <row r="225" spans="1:15" x14ac:dyDescent="0.25">
      <c r="A225" s="1536">
        <v>1303</v>
      </c>
      <c r="B225" s="1536" t="s">
        <v>1043</v>
      </c>
      <c r="C225" s="1536"/>
      <c r="D225" s="1607"/>
      <c r="E225" s="1607"/>
      <c r="F225" s="1607"/>
      <c r="G225" s="1607"/>
      <c r="H225" s="1607">
        <v>967</v>
      </c>
      <c r="I225" s="1608">
        <v>0</v>
      </c>
      <c r="J225" s="1607">
        <v>967</v>
      </c>
      <c r="K225" s="1608">
        <v>0</v>
      </c>
      <c r="L225" s="1607">
        <v>967</v>
      </c>
      <c r="M225" s="1608">
        <v>0</v>
      </c>
      <c r="N225" s="1607">
        <v>967</v>
      </c>
      <c r="O225" s="1607">
        <v>1</v>
      </c>
    </row>
    <row r="226" spans="1:15" x14ac:dyDescent="0.25">
      <c r="A226" s="1536">
        <v>1304</v>
      </c>
      <c r="B226" s="1536" t="s">
        <v>1044</v>
      </c>
      <c r="C226" s="1536"/>
      <c r="D226" s="1607">
        <v>798</v>
      </c>
      <c r="E226" s="1607"/>
      <c r="F226" s="1607"/>
      <c r="G226" s="1607"/>
      <c r="H226" s="1607">
        <v>798</v>
      </c>
      <c r="I226" s="1609">
        <v>-1.481E-2</v>
      </c>
      <c r="J226" s="1607">
        <v>810</v>
      </c>
      <c r="K226" s="1608">
        <v>0</v>
      </c>
      <c r="L226" s="1607">
        <v>810</v>
      </c>
      <c r="M226" s="1608">
        <v>0</v>
      </c>
      <c r="N226" s="1607">
        <v>810</v>
      </c>
      <c r="O226" s="1607">
        <v>1</v>
      </c>
    </row>
    <row r="227" spans="1:15" x14ac:dyDescent="0.25">
      <c r="A227" s="1536">
        <v>1305</v>
      </c>
      <c r="B227" s="1536" t="s">
        <v>1045</v>
      </c>
      <c r="C227" s="1536"/>
      <c r="D227" s="1607">
        <v>883</v>
      </c>
      <c r="E227" s="1607"/>
      <c r="F227" s="1607"/>
      <c r="G227" s="1607"/>
      <c r="H227" s="1607">
        <v>883</v>
      </c>
      <c r="I227" s="1610">
        <v>4.6210000000000001E-2</v>
      </c>
      <c r="J227" s="1607">
        <v>844</v>
      </c>
      <c r="K227" s="1608">
        <v>0</v>
      </c>
      <c r="L227" s="1607">
        <v>844</v>
      </c>
      <c r="M227" s="1607"/>
      <c r="N227" s="1607"/>
      <c r="O227" s="1607">
        <v>1</v>
      </c>
    </row>
    <row r="228" spans="1:15" x14ac:dyDescent="0.25">
      <c r="A228" s="1536">
        <v>1306</v>
      </c>
      <c r="B228" s="1536" t="s">
        <v>1046</v>
      </c>
      <c r="C228" s="1536"/>
      <c r="D228" s="1607"/>
      <c r="E228" s="1607"/>
      <c r="F228" s="1607"/>
      <c r="G228" s="1607"/>
      <c r="H228" s="1607"/>
      <c r="I228" s="1607"/>
      <c r="J228" s="1607">
        <v>618</v>
      </c>
      <c r="K228" s="1607"/>
      <c r="L228" s="1607"/>
      <c r="M228" s="1607"/>
      <c r="N228" s="1607"/>
      <c r="O228" s="1607">
        <v>1</v>
      </c>
    </row>
    <row r="229" spans="1:15" x14ac:dyDescent="0.25">
      <c r="A229" s="1536">
        <v>1307</v>
      </c>
      <c r="B229" s="1536" t="s">
        <v>1047</v>
      </c>
      <c r="C229" s="1536"/>
      <c r="D229" s="1607"/>
      <c r="E229" s="1607"/>
      <c r="F229" s="1607"/>
      <c r="G229" s="1607"/>
      <c r="H229" s="1607">
        <v>883</v>
      </c>
      <c r="I229" s="1610">
        <v>4.6210000000000001E-2</v>
      </c>
      <c r="J229" s="1607">
        <v>844</v>
      </c>
      <c r="K229" s="1607"/>
      <c r="L229" s="1607"/>
      <c r="M229" s="1607"/>
      <c r="N229" s="1607"/>
      <c r="O229" s="1607">
        <v>1</v>
      </c>
    </row>
    <row r="230" spans="1:15" x14ac:dyDescent="0.25">
      <c r="A230" s="1536">
        <v>1308</v>
      </c>
      <c r="B230" s="1536" t="s">
        <v>775</v>
      </c>
      <c r="C230" s="1536"/>
      <c r="D230" s="1607"/>
      <c r="E230" s="1607"/>
      <c r="F230" s="1607">
        <v>2708</v>
      </c>
      <c r="G230" s="1608">
        <v>0</v>
      </c>
      <c r="H230" s="1607">
        <v>2708</v>
      </c>
      <c r="I230" s="1608">
        <v>0</v>
      </c>
      <c r="J230" s="1607">
        <v>2708</v>
      </c>
      <c r="K230" s="1608">
        <v>0</v>
      </c>
      <c r="L230" s="1607">
        <v>2708</v>
      </c>
      <c r="M230" s="1607"/>
      <c r="N230" s="1607"/>
      <c r="O230" s="1607">
        <v>1</v>
      </c>
    </row>
    <row r="231" spans="1:15" x14ac:dyDescent="0.25">
      <c r="A231" s="1536">
        <v>1309</v>
      </c>
      <c r="B231" s="1536" t="s">
        <v>776</v>
      </c>
      <c r="C231" s="1536"/>
      <c r="D231" s="1607"/>
      <c r="E231" s="1607"/>
      <c r="F231" s="1607">
        <v>2708</v>
      </c>
      <c r="G231" s="1608">
        <v>0</v>
      </c>
      <c r="H231" s="1607">
        <v>2708</v>
      </c>
      <c r="I231" s="1608">
        <v>0</v>
      </c>
      <c r="J231" s="1607">
        <v>2708</v>
      </c>
      <c r="K231" s="1608">
        <v>0</v>
      </c>
      <c r="L231" s="1607">
        <v>2708</v>
      </c>
      <c r="M231" s="1608">
        <v>0</v>
      </c>
      <c r="N231" s="1607">
        <v>2708</v>
      </c>
      <c r="O231" s="1607">
        <v>1</v>
      </c>
    </row>
    <row r="232" spans="1:15" x14ac:dyDescent="0.25">
      <c r="A232" s="1536">
        <v>1340</v>
      </c>
      <c r="B232" s="1536" t="s">
        <v>1000</v>
      </c>
      <c r="C232" s="1536"/>
      <c r="D232" s="1607">
        <v>874</v>
      </c>
      <c r="E232" s="1607"/>
      <c r="F232" s="1607"/>
      <c r="G232" s="1607"/>
      <c r="H232" s="1607"/>
      <c r="I232" s="1607"/>
      <c r="J232" s="1607"/>
      <c r="K232" s="1607"/>
      <c r="L232" s="1607">
        <v>874</v>
      </c>
      <c r="M232" s="1607"/>
      <c r="N232" s="1607"/>
      <c r="O232" s="1607">
        <v>1</v>
      </c>
    </row>
    <row r="233" spans="1:15" x14ac:dyDescent="0.25">
      <c r="A233" s="1607">
        <v>1341</v>
      </c>
      <c r="B233" s="1607" t="s">
        <v>777</v>
      </c>
      <c r="C233" s="1607"/>
      <c r="D233" s="1607">
        <v>6229</v>
      </c>
      <c r="E233" s="1608">
        <v>0</v>
      </c>
      <c r="F233" s="1607">
        <v>6229</v>
      </c>
      <c r="G233" s="1608">
        <v>0</v>
      </c>
      <c r="H233" s="1607">
        <v>6229</v>
      </c>
      <c r="I233" s="1608">
        <v>0</v>
      </c>
      <c r="J233" s="1607">
        <v>6229</v>
      </c>
      <c r="K233" s="1608">
        <v>0</v>
      </c>
      <c r="L233" s="1607">
        <v>6229</v>
      </c>
      <c r="M233" s="1608">
        <v>0</v>
      </c>
      <c r="N233" s="1607">
        <v>6229</v>
      </c>
      <c r="O233" s="1607">
        <v>0</v>
      </c>
    </row>
    <row r="234" spans="1:15" x14ac:dyDescent="0.25">
      <c r="A234" s="1607">
        <v>1355</v>
      </c>
      <c r="B234" s="1607" t="s">
        <v>1048</v>
      </c>
      <c r="C234" s="1607"/>
      <c r="D234" s="1607">
        <v>17234.89</v>
      </c>
      <c r="E234" s="1607"/>
      <c r="F234" s="1607"/>
      <c r="G234" s="1607"/>
      <c r="H234" s="1607">
        <v>17234.89</v>
      </c>
      <c r="I234" s="1608">
        <v>0</v>
      </c>
      <c r="J234" s="1607">
        <v>17234.89</v>
      </c>
      <c r="K234" s="1608">
        <v>0</v>
      </c>
      <c r="L234" s="1607">
        <v>17234.89</v>
      </c>
      <c r="M234" s="1608">
        <v>0</v>
      </c>
      <c r="N234" s="1607">
        <v>17234.89</v>
      </c>
      <c r="O234" s="1607">
        <v>0</v>
      </c>
    </row>
    <row r="235" spans="1:15" x14ac:dyDescent="0.25">
      <c r="A235" s="1607">
        <v>1393</v>
      </c>
      <c r="B235" s="1607" t="s">
        <v>778</v>
      </c>
      <c r="C235" s="1607"/>
      <c r="D235" s="1607"/>
      <c r="E235" s="1607"/>
      <c r="F235" s="1607">
        <v>3194</v>
      </c>
      <c r="G235" s="1608">
        <v>0</v>
      </c>
      <c r="H235" s="1607">
        <v>3194</v>
      </c>
      <c r="I235" s="1609">
        <v>-3.8240000000000003E-2</v>
      </c>
      <c r="J235" s="1607">
        <v>3321</v>
      </c>
      <c r="K235" s="1610">
        <v>4.7960000000000003E-2</v>
      </c>
      <c r="L235" s="1607">
        <v>3169</v>
      </c>
      <c r="M235" s="1610">
        <v>2.4899999999999999E-2</v>
      </c>
      <c r="N235" s="1607">
        <v>3092</v>
      </c>
      <c r="O235" s="1607">
        <v>0</v>
      </c>
    </row>
    <row r="236" spans="1:15" x14ac:dyDescent="0.25">
      <c r="A236" s="1607">
        <v>1394</v>
      </c>
      <c r="B236" s="1607" t="s">
        <v>1049</v>
      </c>
      <c r="C236" s="1607"/>
      <c r="D236" s="1607"/>
      <c r="E236" s="1607"/>
      <c r="F236" s="1607"/>
      <c r="G236" s="1607"/>
      <c r="H236" s="1607">
        <v>2322</v>
      </c>
      <c r="I236" s="1607"/>
      <c r="J236" s="1607"/>
      <c r="K236" s="1607"/>
      <c r="L236" s="1607"/>
      <c r="M236" s="1607"/>
      <c r="N236" s="1607">
        <v>2248</v>
      </c>
      <c r="O236" s="1607">
        <v>0</v>
      </c>
    </row>
    <row r="237" spans="1:15" x14ac:dyDescent="0.25">
      <c r="A237" s="1607">
        <v>1395</v>
      </c>
      <c r="B237" s="1607" t="s">
        <v>779</v>
      </c>
      <c r="C237" s="1607"/>
      <c r="D237" s="1607"/>
      <c r="E237" s="1607"/>
      <c r="F237" s="1607">
        <v>11183</v>
      </c>
      <c r="G237" s="1608">
        <v>0</v>
      </c>
      <c r="H237" s="1607">
        <v>11183</v>
      </c>
      <c r="I237" s="1609">
        <v>-3.8269999999999998E-2</v>
      </c>
      <c r="J237" s="1607">
        <v>11628</v>
      </c>
      <c r="K237" s="1610">
        <v>4.8129999999999999E-2</v>
      </c>
      <c r="L237" s="1607">
        <v>11094</v>
      </c>
      <c r="M237" s="1610">
        <v>2.4660000000000001E-2</v>
      </c>
      <c r="N237" s="1607">
        <v>10827</v>
      </c>
      <c r="O237" s="1607">
        <v>0</v>
      </c>
    </row>
    <row r="238" spans="1:15" x14ac:dyDescent="0.25">
      <c r="A238" s="1536">
        <v>1400</v>
      </c>
      <c r="B238" s="1536" t="s">
        <v>780</v>
      </c>
      <c r="C238" s="1536"/>
      <c r="D238" s="1607">
        <v>2727</v>
      </c>
      <c r="E238" s="1608">
        <v>0</v>
      </c>
      <c r="F238" s="1607">
        <v>2727</v>
      </c>
      <c r="G238" s="1608">
        <v>0</v>
      </c>
      <c r="H238" s="1607">
        <v>2727</v>
      </c>
      <c r="I238" s="1608">
        <v>0</v>
      </c>
      <c r="J238" s="1607">
        <v>2727</v>
      </c>
      <c r="K238" s="1608">
        <v>0</v>
      </c>
      <c r="L238" s="1607">
        <v>2727</v>
      </c>
      <c r="M238" s="1608">
        <v>0</v>
      </c>
      <c r="N238" s="1607">
        <v>2727</v>
      </c>
      <c r="O238" s="1607">
        <v>1</v>
      </c>
    </row>
    <row r="239" spans="1:15" x14ac:dyDescent="0.25">
      <c r="A239" s="1536">
        <v>1401</v>
      </c>
      <c r="B239" s="1536" t="s">
        <v>1050</v>
      </c>
      <c r="C239" s="1536"/>
      <c r="D239" s="1607"/>
      <c r="E239" s="1607"/>
      <c r="F239" s="1607"/>
      <c r="G239" s="1607"/>
      <c r="H239" s="1607">
        <v>2727</v>
      </c>
      <c r="I239" s="1607"/>
      <c r="J239" s="1607"/>
      <c r="K239" s="1607"/>
      <c r="L239" s="1607">
        <v>2727</v>
      </c>
      <c r="M239" s="1608">
        <v>0</v>
      </c>
      <c r="N239" s="1607">
        <v>2727</v>
      </c>
      <c r="O239" s="1607">
        <v>1</v>
      </c>
    </row>
    <row r="240" spans="1:15" x14ac:dyDescent="0.25">
      <c r="A240" s="1536">
        <v>1402</v>
      </c>
      <c r="B240" s="1536" t="s">
        <v>781</v>
      </c>
      <c r="C240" s="1536"/>
      <c r="D240" s="1607">
        <v>2727</v>
      </c>
      <c r="E240" s="1608">
        <v>0</v>
      </c>
      <c r="F240" s="1607">
        <v>2727</v>
      </c>
      <c r="G240" s="1608">
        <v>0</v>
      </c>
      <c r="H240" s="1607">
        <v>2727</v>
      </c>
      <c r="I240" s="1608">
        <v>0</v>
      </c>
      <c r="J240" s="1607">
        <v>2727</v>
      </c>
      <c r="K240" s="1608">
        <v>0</v>
      </c>
      <c r="L240" s="1607">
        <v>2727</v>
      </c>
      <c r="M240" s="1608">
        <v>0</v>
      </c>
      <c r="N240" s="1607">
        <v>2727</v>
      </c>
      <c r="O240" s="1607">
        <v>1</v>
      </c>
    </row>
    <row r="241" spans="1:15" x14ac:dyDescent="0.25">
      <c r="A241" s="1536">
        <v>1403</v>
      </c>
      <c r="B241" s="1536" t="s">
        <v>782</v>
      </c>
      <c r="C241" s="1536"/>
      <c r="D241" s="1607">
        <v>2066</v>
      </c>
      <c r="E241" s="1608">
        <v>0</v>
      </c>
      <c r="F241" s="1607">
        <v>2066</v>
      </c>
      <c r="G241" s="1608">
        <v>0</v>
      </c>
      <c r="H241" s="1607">
        <v>2066</v>
      </c>
      <c r="I241" s="1608">
        <v>0</v>
      </c>
      <c r="J241" s="1607">
        <v>2066</v>
      </c>
      <c r="K241" s="1608">
        <v>0</v>
      </c>
      <c r="L241" s="1607">
        <v>2066</v>
      </c>
      <c r="M241" s="1608">
        <v>0</v>
      </c>
      <c r="N241" s="1607">
        <v>2066</v>
      </c>
      <c r="O241" s="1607">
        <v>1</v>
      </c>
    </row>
    <row r="242" spans="1:15" x14ac:dyDescent="0.25">
      <c r="A242" s="1536">
        <v>1404</v>
      </c>
      <c r="B242" s="1536" t="s">
        <v>783</v>
      </c>
      <c r="C242" s="1536"/>
      <c r="D242" s="1607">
        <v>4269</v>
      </c>
      <c r="E242" s="1608">
        <v>0</v>
      </c>
      <c r="F242" s="1607">
        <v>4269</v>
      </c>
      <c r="G242" s="1608">
        <v>0</v>
      </c>
      <c r="H242" s="1607">
        <v>4269</v>
      </c>
      <c r="I242" s="1608">
        <v>0</v>
      </c>
      <c r="J242" s="1607">
        <v>4269</v>
      </c>
      <c r="K242" s="1608">
        <v>0</v>
      </c>
      <c r="L242" s="1607">
        <v>4269</v>
      </c>
      <c r="M242" s="1608">
        <v>0</v>
      </c>
      <c r="N242" s="1607">
        <v>4269</v>
      </c>
      <c r="O242" s="1607">
        <v>1</v>
      </c>
    </row>
    <row r="243" spans="1:15" x14ac:dyDescent="0.25">
      <c r="A243" s="1536">
        <v>1405</v>
      </c>
      <c r="B243" s="1536" t="s">
        <v>784</v>
      </c>
      <c r="C243" s="1536"/>
      <c r="D243" s="1607">
        <v>4063</v>
      </c>
      <c r="E243" s="1608">
        <v>0</v>
      </c>
      <c r="F243" s="1607">
        <v>4063</v>
      </c>
      <c r="G243" s="1608">
        <v>0</v>
      </c>
      <c r="H243" s="1607">
        <v>4063</v>
      </c>
      <c r="I243" s="1608">
        <v>0</v>
      </c>
      <c r="J243" s="1607">
        <v>4063</v>
      </c>
      <c r="K243" s="1608">
        <v>0</v>
      </c>
      <c r="L243" s="1607">
        <v>4063</v>
      </c>
      <c r="M243" s="1608">
        <v>0</v>
      </c>
      <c r="N243" s="1607">
        <v>4063</v>
      </c>
      <c r="O243" s="1607">
        <v>1</v>
      </c>
    </row>
    <row r="244" spans="1:15" x14ac:dyDescent="0.25">
      <c r="A244" s="1607">
        <v>1410</v>
      </c>
      <c r="B244" s="1607" t="s">
        <v>1051</v>
      </c>
      <c r="C244" s="1607"/>
      <c r="D244" s="1607"/>
      <c r="E244" s="1607"/>
      <c r="F244" s="1607"/>
      <c r="G244" s="1607"/>
      <c r="H244" s="1607">
        <v>13314</v>
      </c>
      <c r="I244" s="1609">
        <v>-3.8280000000000002E-2</v>
      </c>
      <c r="J244" s="1607">
        <v>13844</v>
      </c>
      <c r="K244" s="1607"/>
      <c r="L244" s="1607"/>
      <c r="M244" s="1607"/>
      <c r="N244" s="1607"/>
      <c r="O244" s="1607">
        <v>0</v>
      </c>
    </row>
    <row r="245" spans="1:15" x14ac:dyDescent="0.25">
      <c r="A245" s="1607">
        <v>1412</v>
      </c>
      <c r="B245" s="1607" t="s">
        <v>885</v>
      </c>
      <c r="C245" s="1607"/>
      <c r="D245" s="1607">
        <v>15699</v>
      </c>
      <c r="E245" s="1608">
        <v>0</v>
      </c>
      <c r="F245" s="1607">
        <v>15699</v>
      </c>
      <c r="G245" s="1608">
        <v>0</v>
      </c>
      <c r="H245" s="1607">
        <v>15699</v>
      </c>
      <c r="I245" s="1607"/>
      <c r="J245" s="1607"/>
      <c r="K245" s="1607"/>
      <c r="L245" s="1607"/>
      <c r="M245" s="1607"/>
      <c r="N245" s="1607"/>
      <c r="O245" s="1607">
        <v>0</v>
      </c>
    </row>
    <row r="246" spans="1:15" x14ac:dyDescent="0.25">
      <c r="A246" s="1607">
        <v>1415</v>
      </c>
      <c r="B246" s="1607" t="s">
        <v>1052</v>
      </c>
      <c r="C246" s="1607"/>
      <c r="D246" s="1607"/>
      <c r="E246" s="1607"/>
      <c r="F246" s="1607"/>
      <c r="G246" s="1607"/>
      <c r="H246" s="1607">
        <v>16216</v>
      </c>
      <c r="I246" s="1609">
        <v>-3.8249999999999999E-2</v>
      </c>
      <c r="J246" s="1607">
        <v>16861</v>
      </c>
      <c r="K246" s="1607"/>
      <c r="L246" s="1607"/>
      <c r="M246" s="1607"/>
      <c r="N246" s="1607"/>
      <c r="O246" s="1607">
        <v>0</v>
      </c>
    </row>
    <row r="247" spans="1:15" x14ac:dyDescent="0.25">
      <c r="A247" s="1607">
        <v>1416</v>
      </c>
      <c r="B247" s="1607" t="s">
        <v>1053</v>
      </c>
      <c r="C247" s="1607"/>
      <c r="D247" s="1607"/>
      <c r="E247" s="1607"/>
      <c r="F247" s="1607"/>
      <c r="G247" s="1607"/>
      <c r="H247" s="1607"/>
      <c r="I247" s="1607"/>
      <c r="J247" s="1607">
        <v>19346</v>
      </c>
      <c r="K247" s="1607"/>
      <c r="L247" s="1607"/>
      <c r="M247" s="1607"/>
      <c r="N247" s="1607"/>
      <c r="O247" s="1607">
        <v>0</v>
      </c>
    </row>
    <row r="248" spans="1:15" x14ac:dyDescent="0.25">
      <c r="A248" s="1607">
        <v>1417</v>
      </c>
      <c r="B248" s="1607" t="s">
        <v>797</v>
      </c>
      <c r="C248" s="1607"/>
      <c r="D248" s="1607">
        <v>17752</v>
      </c>
      <c r="E248" s="1608">
        <v>0</v>
      </c>
      <c r="F248" s="1607">
        <v>17752</v>
      </c>
      <c r="G248" s="1608">
        <v>0</v>
      </c>
      <c r="H248" s="1607">
        <v>17752</v>
      </c>
      <c r="I248" s="1609">
        <v>-3.8300000000000001E-2</v>
      </c>
      <c r="J248" s="1607">
        <v>18459</v>
      </c>
      <c r="K248" s="1607"/>
      <c r="L248" s="1607"/>
      <c r="M248" s="1607"/>
      <c r="N248" s="1607"/>
      <c r="O248" s="1607">
        <v>0</v>
      </c>
    </row>
    <row r="249" spans="1:15" x14ac:dyDescent="0.25">
      <c r="A249" s="1607">
        <v>1424</v>
      </c>
      <c r="B249" s="1607" t="s">
        <v>899</v>
      </c>
      <c r="C249" s="1607"/>
      <c r="D249" s="1607">
        <v>5260.6880000000001</v>
      </c>
      <c r="E249" s="1608">
        <v>0</v>
      </c>
      <c r="F249" s="1607">
        <v>5260.6880000000001</v>
      </c>
      <c r="G249" s="1607"/>
      <c r="H249" s="1607"/>
      <c r="I249" s="1607"/>
      <c r="J249" s="1607"/>
      <c r="K249" s="1607"/>
      <c r="L249" s="1607"/>
      <c r="M249" s="1607"/>
      <c r="N249" s="1607"/>
      <c r="O249" s="1607">
        <v>0</v>
      </c>
    </row>
    <row r="250" spans="1:15" x14ac:dyDescent="0.25">
      <c r="A250" s="1536">
        <v>1428</v>
      </c>
      <c r="B250" s="1536" t="s">
        <v>886</v>
      </c>
      <c r="C250" s="1536"/>
      <c r="D250" s="1607">
        <v>5242.5349999999999</v>
      </c>
      <c r="E250" s="1608">
        <v>0</v>
      </c>
      <c r="F250" s="1607">
        <v>5242.5349999999999</v>
      </c>
      <c r="G250" s="1609">
        <v>-1.702E-2</v>
      </c>
      <c r="H250" s="1607">
        <v>5333.32</v>
      </c>
      <c r="I250" s="1607"/>
      <c r="J250" s="1607"/>
      <c r="K250" s="1607"/>
      <c r="L250" s="1607"/>
      <c r="M250" s="1607"/>
      <c r="N250" s="1607"/>
      <c r="O250" s="1607">
        <v>1</v>
      </c>
    </row>
    <row r="251" spans="1:15" x14ac:dyDescent="0.25">
      <c r="A251" s="1536">
        <v>1429</v>
      </c>
      <c r="B251" s="1536" t="s">
        <v>798</v>
      </c>
      <c r="C251" s="1536"/>
      <c r="D251" s="1607"/>
      <c r="E251" s="1607"/>
      <c r="F251" s="1607">
        <v>24697.221000000001</v>
      </c>
      <c r="G251" s="1609">
        <v>-5.8799999999999998E-3</v>
      </c>
      <c r="H251" s="1607">
        <v>24843.261999999999</v>
      </c>
      <c r="I251" s="1607"/>
      <c r="J251" s="1607"/>
      <c r="K251" s="1607"/>
      <c r="L251" s="1607"/>
      <c r="M251" s="1607"/>
      <c r="N251" s="1607"/>
      <c r="O251" s="1607">
        <v>1</v>
      </c>
    </row>
    <row r="252" spans="1:15" x14ac:dyDescent="0.25">
      <c r="A252" s="1607">
        <v>1503</v>
      </c>
      <c r="B252" s="1607" t="s">
        <v>486</v>
      </c>
      <c r="C252" s="1607"/>
      <c r="D252" s="1607">
        <v>14195</v>
      </c>
      <c r="E252" s="1608">
        <v>0</v>
      </c>
      <c r="F252" s="1607">
        <v>14195</v>
      </c>
      <c r="G252" s="1608">
        <v>0</v>
      </c>
      <c r="H252" s="1607">
        <v>14195</v>
      </c>
      <c r="I252" s="1608">
        <v>0</v>
      </c>
      <c r="J252" s="1607">
        <v>14195</v>
      </c>
      <c r="K252" s="1608">
        <v>0</v>
      </c>
      <c r="L252" s="1607">
        <v>14195</v>
      </c>
      <c r="M252" s="1610">
        <v>2.2599999999999999E-3</v>
      </c>
      <c r="N252" s="1607">
        <v>14163</v>
      </c>
      <c r="O252" s="1607">
        <v>0</v>
      </c>
    </row>
    <row r="253" spans="1:15" x14ac:dyDescent="0.25">
      <c r="A253" s="1536">
        <v>1509</v>
      </c>
      <c r="B253" s="1536" t="s">
        <v>785</v>
      </c>
      <c r="C253" s="1536"/>
      <c r="D253" s="1607">
        <v>1686</v>
      </c>
      <c r="E253" s="1608">
        <v>0</v>
      </c>
      <c r="F253" s="1607">
        <v>1686</v>
      </c>
      <c r="G253" s="1608">
        <v>0</v>
      </c>
      <c r="H253" s="1607">
        <v>1686</v>
      </c>
      <c r="I253" s="1608">
        <v>0</v>
      </c>
      <c r="J253" s="1607">
        <v>1686</v>
      </c>
      <c r="K253" s="1608">
        <v>0</v>
      </c>
      <c r="L253" s="1607">
        <v>1686</v>
      </c>
      <c r="M253" s="1608">
        <v>0</v>
      </c>
      <c r="N253" s="1607">
        <v>1686</v>
      </c>
      <c r="O253" s="1607">
        <v>1</v>
      </c>
    </row>
    <row r="254" spans="1:15" x14ac:dyDescent="0.25">
      <c r="A254" s="1607">
        <v>1510</v>
      </c>
      <c r="B254" s="1607" t="s">
        <v>1054</v>
      </c>
      <c r="C254" s="1607"/>
      <c r="D254" s="1607"/>
      <c r="E254" s="1607"/>
      <c r="F254" s="1607"/>
      <c r="G254" s="1607"/>
      <c r="H254" s="1607">
        <v>10558</v>
      </c>
      <c r="I254" s="1608">
        <v>0</v>
      </c>
      <c r="J254" s="1607">
        <v>10558</v>
      </c>
      <c r="K254" s="1607"/>
      <c r="L254" s="1607"/>
      <c r="M254" s="1607"/>
      <c r="N254" s="1607">
        <v>10558</v>
      </c>
      <c r="O254" s="1607">
        <v>0</v>
      </c>
    </row>
    <row r="255" spans="1:15" x14ac:dyDescent="0.25">
      <c r="A255" s="1607">
        <v>1518</v>
      </c>
      <c r="B255" s="1607" t="s">
        <v>786</v>
      </c>
      <c r="C255" s="1607"/>
      <c r="D255" s="1607">
        <v>2125</v>
      </c>
      <c r="E255" s="1608">
        <v>0</v>
      </c>
      <c r="F255" s="1607">
        <v>2125</v>
      </c>
      <c r="G255" s="1608">
        <v>0</v>
      </c>
      <c r="H255" s="1607">
        <v>2125</v>
      </c>
      <c r="I255" s="1608">
        <v>0</v>
      </c>
      <c r="J255" s="1607">
        <v>2125</v>
      </c>
      <c r="K255" s="1608">
        <v>0</v>
      </c>
      <c r="L255" s="1607">
        <v>2125</v>
      </c>
      <c r="M255" s="1608">
        <v>0</v>
      </c>
      <c r="N255" s="1607">
        <v>2125</v>
      </c>
      <c r="O255" s="1607">
        <v>0</v>
      </c>
    </row>
    <row r="256" spans="1:15" x14ac:dyDescent="0.25">
      <c r="A256" s="1607">
        <v>1519</v>
      </c>
      <c r="B256" s="1607" t="s">
        <v>787</v>
      </c>
      <c r="C256" s="1607" t="s">
        <v>45</v>
      </c>
      <c r="D256" s="1607"/>
      <c r="E256" s="1607"/>
      <c r="F256" s="1607">
        <v>3902.2109999999998</v>
      </c>
      <c r="G256" s="1609">
        <v>-1.1679999999999999E-2</v>
      </c>
      <c r="H256" s="1607">
        <v>3948.3359999999998</v>
      </c>
      <c r="I256" s="1609">
        <v>-3.0899999999999999E-3</v>
      </c>
      <c r="J256" s="1607">
        <v>3960.5630000000001</v>
      </c>
      <c r="K256" s="1610">
        <v>1.6900000000000001E-3</v>
      </c>
      <c r="L256" s="1607">
        <v>3953.8649999999998</v>
      </c>
      <c r="M256" s="1609">
        <v>-6.9199999999999999E-3</v>
      </c>
      <c r="N256" s="1607">
        <v>3981.4209999999998</v>
      </c>
      <c r="O256" s="1607">
        <v>0</v>
      </c>
    </row>
    <row r="257" spans="1:15" x14ac:dyDescent="0.25">
      <c r="A257" s="1536">
        <v>2016</v>
      </c>
      <c r="B257" s="1536" t="s">
        <v>1001</v>
      </c>
      <c r="C257" s="1536"/>
      <c r="D257" s="1607"/>
      <c r="E257" s="1607"/>
      <c r="F257" s="1607"/>
      <c r="G257" s="1607"/>
      <c r="H257" s="1607"/>
      <c r="I257" s="1607"/>
      <c r="J257" s="1607">
        <v>0</v>
      </c>
      <c r="K257" s="1607"/>
      <c r="L257" s="1607"/>
      <c r="M257" s="1607"/>
      <c r="N257" s="1607"/>
      <c r="O257" s="1607">
        <v>1</v>
      </c>
    </row>
    <row r="258" spans="1:15" x14ac:dyDescent="0.25">
      <c r="A258" s="1607">
        <v>2070</v>
      </c>
      <c r="B258" s="1607" t="s">
        <v>1055</v>
      </c>
      <c r="C258" s="1607"/>
      <c r="D258" s="1607"/>
      <c r="E258" s="1607"/>
      <c r="F258" s="1607"/>
      <c r="G258" s="1607"/>
      <c r="H258" s="1607">
        <v>16216</v>
      </c>
      <c r="I258" s="1607"/>
      <c r="J258" s="1607"/>
      <c r="K258" s="1607"/>
      <c r="L258" s="1607"/>
      <c r="M258" s="1607"/>
      <c r="N258" s="1607">
        <v>15700</v>
      </c>
      <c r="O258" s="1607">
        <v>0</v>
      </c>
    </row>
    <row r="259" spans="1:15" x14ac:dyDescent="0.25">
      <c r="A259" s="1536">
        <v>2146</v>
      </c>
      <c r="B259" s="1536" t="s">
        <v>1056</v>
      </c>
      <c r="C259" s="1536" t="s">
        <v>45</v>
      </c>
      <c r="D259" s="1607"/>
      <c r="E259" s="1607"/>
      <c r="F259" s="1607"/>
      <c r="G259" s="1607"/>
      <c r="H259" s="1607">
        <v>28225.373</v>
      </c>
      <c r="I259" s="1610">
        <v>3.2000000000000002E-3</v>
      </c>
      <c r="J259" s="1607">
        <v>28135.26</v>
      </c>
      <c r="K259" s="1609">
        <v>-9.5E-4</v>
      </c>
      <c r="L259" s="1607">
        <v>28162.085999999999</v>
      </c>
      <c r="M259" s="1610">
        <v>1.234E-2</v>
      </c>
      <c r="N259" s="1607">
        <v>27818.880000000001</v>
      </c>
      <c r="O259" s="1607">
        <v>1</v>
      </c>
    </row>
    <row r="260" spans="1:15" x14ac:dyDescent="0.25">
      <c r="A260" s="1607">
        <v>6071</v>
      </c>
      <c r="B260" s="1607" t="s">
        <v>1057</v>
      </c>
      <c r="C260" s="1607"/>
      <c r="D260" s="1607">
        <v>5886</v>
      </c>
      <c r="E260" s="1607"/>
      <c r="F260" s="1607"/>
      <c r="G260" s="1607"/>
      <c r="H260" s="1607">
        <v>5877</v>
      </c>
      <c r="I260" s="1608">
        <v>0</v>
      </c>
      <c r="J260" s="1607">
        <v>5877</v>
      </c>
      <c r="K260" s="1610">
        <v>2.3900000000000002E-3</v>
      </c>
      <c r="L260" s="1607">
        <v>5863</v>
      </c>
      <c r="M260" s="1609">
        <v>-1.8699999999999999E-3</v>
      </c>
      <c r="N260" s="1607">
        <v>5874</v>
      </c>
      <c r="O260" s="1607">
        <v>0</v>
      </c>
    </row>
    <row r="261" spans="1:15" x14ac:dyDescent="0.25">
      <c r="A261" s="1607">
        <v>6072</v>
      </c>
      <c r="B261" s="1607" t="s">
        <v>788</v>
      </c>
      <c r="C261" s="1607"/>
      <c r="D261" s="1607">
        <v>7378</v>
      </c>
      <c r="E261" s="1608">
        <v>0</v>
      </c>
      <c r="F261" s="1607">
        <v>7378</v>
      </c>
      <c r="G261" s="1610">
        <v>1.49E-3</v>
      </c>
      <c r="H261" s="1607">
        <v>7367</v>
      </c>
      <c r="I261" s="1608">
        <v>0</v>
      </c>
      <c r="J261" s="1607">
        <v>7367</v>
      </c>
      <c r="K261" s="1610">
        <v>2.4499999999999999E-3</v>
      </c>
      <c r="L261" s="1607">
        <v>7349</v>
      </c>
      <c r="M261" s="1609">
        <v>-1.9E-3</v>
      </c>
      <c r="N261" s="1607">
        <v>7363</v>
      </c>
      <c r="O261" s="1607">
        <v>0</v>
      </c>
    </row>
    <row r="262" spans="1:15" x14ac:dyDescent="0.25">
      <c r="A262" s="1607">
        <v>6073</v>
      </c>
      <c r="B262" s="1607" t="s">
        <v>789</v>
      </c>
      <c r="C262" s="1607"/>
      <c r="D262" s="1607">
        <v>4219</v>
      </c>
      <c r="E262" s="1608">
        <v>0</v>
      </c>
      <c r="F262" s="1607">
        <v>4219</v>
      </c>
      <c r="G262" s="1610">
        <v>1.42E-3</v>
      </c>
      <c r="H262" s="1607">
        <v>4213</v>
      </c>
      <c r="I262" s="1608">
        <v>0</v>
      </c>
      <c r="J262" s="1607">
        <v>4213</v>
      </c>
      <c r="K262" s="1610">
        <v>2.6199999999999999E-3</v>
      </c>
      <c r="L262" s="1607">
        <v>4202</v>
      </c>
      <c r="M262" s="1609">
        <v>-2.14E-3</v>
      </c>
      <c r="N262" s="1607">
        <v>4211</v>
      </c>
      <c r="O262" s="1607">
        <v>0</v>
      </c>
    </row>
    <row r="263" spans="1:15" x14ac:dyDescent="0.25">
      <c r="A263" s="1607">
        <v>6074</v>
      </c>
      <c r="B263" s="1607" t="s">
        <v>790</v>
      </c>
      <c r="C263" s="1607"/>
      <c r="D263" s="1607">
        <v>4286</v>
      </c>
      <c r="E263" s="1608">
        <v>0</v>
      </c>
      <c r="F263" s="1607">
        <v>4286</v>
      </c>
      <c r="G263" s="1610">
        <v>1.4E-3</v>
      </c>
      <c r="H263" s="1607">
        <v>4280</v>
      </c>
      <c r="I263" s="1608">
        <v>0</v>
      </c>
      <c r="J263" s="1607">
        <v>4280</v>
      </c>
      <c r="K263" s="1610">
        <v>2.5799999999999998E-3</v>
      </c>
      <c r="L263" s="1607">
        <v>4269</v>
      </c>
      <c r="M263" s="1609">
        <v>-2.0999999999999999E-3</v>
      </c>
      <c r="N263" s="1607">
        <v>4278</v>
      </c>
      <c r="O263" s="1607">
        <v>0</v>
      </c>
    </row>
    <row r="264" spans="1:15" x14ac:dyDescent="0.25">
      <c r="A264" s="1607">
        <v>6075</v>
      </c>
      <c r="B264" s="1607" t="s">
        <v>791</v>
      </c>
      <c r="C264" s="1607"/>
      <c r="D264" s="1607">
        <v>6073</v>
      </c>
      <c r="E264" s="1608">
        <v>0</v>
      </c>
      <c r="F264" s="1607">
        <v>6073</v>
      </c>
      <c r="G264" s="1610">
        <v>1.48E-3</v>
      </c>
      <c r="H264" s="1607">
        <v>6064</v>
      </c>
      <c r="I264" s="1608">
        <v>0</v>
      </c>
      <c r="J264" s="1607">
        <v>6064</v>
      </c>
      <c r="K264" s="1610">
        <v>2.48E-3</v>
      </c>
      <c r="L264" s="1607">
        <v>6049</v>
      </c>
      <c r="M264" s="1609">
        <v>-1.98E-3</v>
      </c>
      <c r="N264" s="1607">
        <v>6061</v>
      </c>
      <c r="O264" s="1607">
        <v>0</v>
      </c>
    </row>
    <row r="265" spans="1:15" x14ac:dyDescent="0.25">
      <c r="A265" s="1607">
        <v>6076</v>
      </c>
      <c r="B265" s="1607" t="s">
        <v>259</v>
      </c>
      <c r="C265" s="1607"/>
      <c r="D265" s="1607">
        <v>5441</v>
      </c>
      <c r="E265" s="1608">
        <v>0</v>
      </c>
      <c r="F265" s="1607">
        <v>5441</v>
      </c>
      <c r="G265" s="1610">
        <v>1.47E-3</v>
      </c>
      <c r="H265" s="1607">
        <v>5433</v>
      </c>
      <c r="I265" s="1608">
        <v>0</v>
      </c>
      <c r="J265" s="1607">
        <v>5433</v>
      </c>
      <c r="K265" s="1610">
        <v>2.5799999999999998E-3</v>
      </c>
      <c r="L265" s="1607">
        <v>5419</v>
      </c>
      <c r="M265" s="1609">
        <v>-2.0300000000000001E-3</v>
      </c>
      <c r="N265" s="1607">
        <v>5430</v>
      </c>
      <c r="O265" s="1607">
        <v>0</v>
      </c>
    </row>
    <row r="266" spans="1:15" x14ac:dyDescent="0.25">
      <c r="A266" s="1607">
        <v>6077</v>
      </c>
      <c r="B266" s="1607" t="s">
        <v>260</v>
      </c>
      <c r="C266" s="1607"/>
      <c r="D266" s="1607"/>
      <c r="E266" s="1607"/>
      <c r="F266" s="1607"/>
      <c r="G266" s="1607"/>
      <c r="H266" s="1607"/>
      <c r="I266" s="1607"/>
      <c r="J266" s="1607"/>
      <c r="K266" s="1607"/>
      <c r="L266" s="1607">
        <v>495</v>
      </c>
      <c r="M266" s="1609">
        <v>-2.0200000000000001E-3</v>
      </c>
      <c r="N266" s="1607">
        <v>496</v>
      </c>
      <c r="O266" s="1607">
        <v>0</v>
      </c>
    </row>
    <row r="267" spans="1:15" x14ac:dyDescent="0.25">
      <c r="A267" s="1607">
        <v>6078</v>
      </c>
      <c r="B267" s="1607" t="s">
        <v>792</v>
      </c>
      <c r="C267" s="1607"/>
      <c r="D267" s="1607">
        <v>5082</v>
      </c>
      <c r="E267" s="1608">
        <v>0</v>
      </c>
      <c r="F267" s="1607">
        <v>5082</v>
      </c>
      <c r="G267" s="1610">
        <v>1.3799999999999999E-3</v>
      </c>
      <c r="H267" s="1607">
        <v>5075</v>
      </c>
      <c r="I267" s="1608">
        <v>0</v>
      </c>
      <c r="J267" s="1607">
        <v>5075</v>
      </c>
      <c r="K267" s="1610">
        <v>2.5699999999999998E-3</v>
      </c>
      <c r="L267" s="1607">
        <v>5062</v>
      </c>
      <c r="M267" s="1609">
        <v>-1.97E-3</v>
      </c>
      <c r="N267" s="1607">
        <v>5072</v>
      </c>
      <c r="O267" s="1607">
        <v>0</v>
      </c>
    </row>
    <row r="268" spans="1:15" x14ac:dyDescent="0.25">
      <c r="A268" s="1607">
        <v>6079</v>
      </c>
      <c r="B268" s="1607" t="s">
        <v>793</v>
      </c>
      <c r="C268" s="1607"/>
      <c r="D268" s="1607">
        <v>3761</v>
      </c>
      <c r="E268" s="1608">
        <v>0</v>
      </c>
      <c r="F268" s="1607">
        <v>3761</v>
      </c>
      <c r="G268" s="1610">
        <v>1.33E-3</v>
      </c>
      <c r="H268" s="1607">
        <v>3756</v>
      </c>
      <c r="I268" s="1608">
        <v>0</v>
      </c>
      <c r="J268" s="1607">
        <v>3756</v>
      </c>
      <c r="K268" s="1610">
        <v>2.6700000000000001E-3</v>
      </c>
      <c r="L268" s="1607">
        <v>3746</v>
      </c>
      <c r="M268" s="1609">
        <v>-2.1299999999999999E-3</v>
      </c>
      <c r="N268" s="1607">
        <v>3754</v>
      </c>
      <c r="O268" s="1607">
        <v>0</v>
      </c>
    </row>
    <row r="269" spans="1:15" x14ac:dyDescent="0.25">
      <c r="A269" s="1607">
        <v>6080</v>
      </c>
      <c r="B269" s="1607" t="s">
        <v>263</v>
      </c>
      <c r="C269" s="1607"/>
      <c r="D269" s="1607">
        <v>6464</v>
      </c>
      <c r="E269" s="1608">
        <v>0</v>
      </c>
      <c r="F269" s="1607">
        <v>6464</v>
      </c>
      <c r="G269" s="1610">
        <v>1.5499999999999999E-3</v>
      </c>
      <c r="H269" s="1607">
        <v>6454</v>
      </c>
      <c r="I269" s="1608">
        <v>0</v>
      </c>
      <c r="J269" s="1607">
        <v>6454</v>
      </c>
      <c r="K269" s="1610">
        <v>2.49E-3</v>
      </c>
      <c r="L269" s="1607">
        <v>6438</v>
      </c>
      <c r="M269" s="1609">
        <v>-2.0200000000000001E-3</v>
      </c>
      <c r="N269" s="1607">
        <v>6451</v>
      </c>
      <c r="O269" s="1607">
        <v>0</v>
      </c>
    </row>
    <row r="270" spans="1:15" x14ac:dyDescent="0.25">
      <c r="A270" s="1607">
        <v>6081</v>
      </c>
      <c r="B270" s="1607" t="s">
        <v>264</v>
      </c>
      <c r="C270" s="1607"/>
      <c r="D270" s="1607">
        <v>5250</v>
      </c>
      <c r="E270" s="1608">
        <v>0</v>
      </c>
      <c r="F270" s="1607">
        <v>5250</v>
      </c>
      <c r="G270" s="1610">
        <v>1.34E-3</v>
      </c>
      <c r="H270" s="1607">
        <v>5243</v>
      </c>
      <c r="I270" s="1608">
        <v>0</v>
      </c>
      <c r="J270" s="1607">
        <v>5243</v>
      </c>
      <c r="K270" s="1610">
        <v>2.49E-3</v>
      </c>
      <c r="L270" s="1607">
        <v>5230</v>
      </c>
      <c r="M270" s="1609">
        <v>-1.91E-3</v>
      </c>
      <c r="N270" s="1607">
        <v>5240</v>
      </c>
      <c r="O270" s="1607">
        <v>0</v>
      </c>
    </row>
    <row r="271" spans="1:15" x14ac:dyDescent="0.25">
      <c r="A271" s="1607">
        <v>7209</v>
      </c>
      <c r="B271" s="1607" t="s">
        <v>794</v>
      </c>
      <c r="C271" s="1607" t="s">
        <v>669</v>
      </c>
      <c r="D271" s="1607"/>
      <c r="E271" s="1607"/>
      <c r="F271" s="1607"/>
      <c r="G271" s="1607"/>
      <c r="H271" s="1607"/>
      <c r="I271" s="1607"/>
      <c r="J271" s="1607"/>
      <c r="K271" s="1607"/>
      <c r="L271" s="1607"/>
      <c r="M271" s="1607"/>
      <c r="N271" s="1607">
        <v>10333</v>
      </c>
      <c r="O271" s="1607">
        <v>0</v>
      </c>
    </row>
    <row r="272" spans="1:15" x14ac:dyDescent="0.25">
      <c r="A272" s="1607">
        <v>7224</v>
      </c>
      <c r="B272" s="1607" t="s">
        <v>795</v>
      </c>
      <c r="C272" s="1607" t="s">
        <v>669</v>
      </c>
      <c r="D272" s="1607">
        <v>12011</v>
      </c>
      <c r="E272" s="1608">
        <v>0</v>
      </c>
      <c r="F272" s="1607">
        <v>12011</v>
      </c>
      <c r="G272" s="1608">
        <v>0</v>
      </c>
      <c r="H272" s="1607">
        <v>12011</v>
      </c>
      <c r="I272" s="1608">
        <v>0</v>
      </c>
      <c r="J272" s="1607">
        <v>12011</v>
      </c>
      <c r="K272" s="1608">
        <v>0</v>
      </c>
      <c r="L272" s="1607">
        <v>12011</v>
      </c>
      <c r="M272" s="1610">
        <v>2.2499999999999998E-3</v>
      </c>
      <c r="N272" s="1607">
        <v>11984</v>
      </c>
      <c r="O272" s="1607">
        <v>0</v>
      </c>
    </row>
    <row r="273" spans="1:15" x14ac:dyDescent="0.25">
      <c r="A273" s="1607">
        <v>9721</v>
      </c>
      <c r="B273" s="1607" t="s">
        <v>1058</v>
      </c>
      <c r="C273" s="1607"/>
      <c r="D273" s="1607">
        <v>655</v>
      </c>
      <c r="E273" s="1607"/>
      <c r="F273" s="1607"/>
      <c r="G273" s="1607"/>
      <c r="H273" s="1607">
        <v>655</v>
      </c>
      <c r="I273" s="1608">
        <v>0</v>
      </c>
      <c r="J273" s="1607">
        <v>655</v>
      </c>
      <c r="K273" s="1608">
        <v>0</v>
      </c>
      <c r="L273" s="1607">
        <v>655</v>
      </c>
      <c r="M273" s="1608">
        <v>0</v>
      </c>
      <c r="N273" s="1607">
        <v>655</v>
      </c>
      <c r="O273" s="1607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zoomScale="74" zoomScaleNormal="100" workbookViewId="0">
      <selection activeCell="AS24" sqref="AS24"/>
    </sheetView>
  </sheetViews>
  <sheetFormatPr baseColWidth="10" defaultRowHeight="15" x14ac:dyDescent="0.25"/>
  <cols>
    <col min="1" max="1" width="19.42578125" bestFit="1" customWidth="1"/>
    <col min="2" max="2" width="12" style="257" bestFit="1" customWidth="1"/>
    <col min="3" max="3" width="46.28515625" bestFit="1" customWidth="1"/>
    <col min="4" max="4" width="11.42578125" style="690" hidden="1" customWidth="1"/>
    <col min="5" max="5" width="7.85546875" style="989" hidden="1" customWidth="1"/>
    <col min="6" max="6" width="9" style="686" hidden="1" customWidth="1"/>
    <col min="7" max="7" width="6" style="989" hidden="1" customWidth="1"/>
    <col min="8" max="8" width="10.42578125" style="691" hidden="1" customWidth="1"/>
    <col min="9" max="9" width="7.85546875" style="989" hidden="1" customWidth="1"/>
    <col min="10" max="10" width="10.140625" style="686" hidden="1" customWidth="1"/>
    <col min="11" max="11" width="7.85546875" style="989" hidden="1" customWidth="1"/>
    <col min="12" max="12" width="9" style="676" hidden="1" customWidth="1"/>
    <col min="13" max="13" width="7.85546875" style="989" hidden="1" customWidth="1"/>
    <col min="14" max="14" width="9.140625" style="675" hidden="1" customWidth="1"/>
    <col min="15" max="15" width="6" style="989" hidden="1" customWidth="1"/>
    <col min="16" max="16" width="9" style="35" hidden="1" customWidth="1"/>
    <col min="17" max="17" width="7.85546875" style="989" hidden="1" customWidth="1"/>
    <col min="18" max="18" width="10.42578125" style="35" hidden="1" customWidth="1"/>
    <col min="19" max="19" width="7.85546875" style="989" hidden="1" customWidth="1"/>
    <col min="20" max="20" width="9.140625" style="161" hidden="1" customWidth="1"/>
    <col min="21" max="21" width="7.85546875" style="989" hidden="1" customWidth="1"/>
    <col min="22" max="22" width="9" style="161" hidden="1" customWidth="1"/>
    <col min="23" max="23" width="7.85546875" style="989" hidden="1" customWidth="1"/>
    <col min="24" max="24" width="9" style="35" hidden="1" customWidth="1"/>
    <col min="25" max="25" width="4.42578125" style="989" hidden="1" customWidth="1"/>
    <col min="26" max="26" width="9" style="35" hidden="1" customWidth="1"/>
    <col min="27" max="27" width="6" style="989" hidden="1" customWidth="1"/>
    <col min="28" max="28" width="9" style="1253" hidden="1" customWidth="1"/>
    <col min="29" max="29" width="4.7109375" style="989" hidden="1" customWidth="1"/>
    <col min="30" max="30" width="9" style="1253" hidden="1" customWidth="1"/>
    <col min="31" max="31" width="8.85546875" style="989" hidden="1" customWidth="1"/>
    <col min="32" max="32" width="9" style="1253" hidden="1" customWidth="1"/>
    <col min="33" max="33" width="7.85546875" style="989" hidden="1" customWidth="1"/>
    <col min="34" max="34" width="10" style="1253" hidden="1" customWidth="1"/>
    <col min="35" max="35" width="8.85546875" style="989" hidden="1" customWidth="1"/>
    <col min="36" max="36" width="9" style="35" hidden="1" customWidth="1"/>
    <col min="37" max="37" width="8.85546875" style="989" hidden="1" customWidth="1"/>
    <col min="38" max="38" width="9" style="35" hidden="1" customWidth="1"/>
    <col min="39" max="39" width="8.85546875" style="989" hidden="1" customWidth="1"/>
    <col min="40" max="40" width="8.85546875" style="1253" hidden="1" customWidth="1"/>
    <col min="41" max="41" width="8.85546875" style="989" hidden="1" customWidth="1"/>
    <col min="42" max="42" width="10" style="35" bestFit="1" customWidth="1"/>
    <col min="43" max="43" width="8.85546875" style="989" bestFit="1" customWidth="1"/>
    <col min="44" max="44" width="10" style="35" bestFit="1" customWidth="1"/>
    <col min="45" max="45" width="8.85546875" style="989" bestFit="1" customWidth="1"/>
    <col min="46" max="46" width="10" style="35" bestFit="1" customWidth="1"/>
    <col min="47" max="47" width="8.85546875" style="989" bestFit="1" customWidth="1"/>
    <col min="48" max="48" width="10" style="35" bestFit="1" customWidth="1"/>
    <col min="49" max="49" width="11.42578125" style="989" bestFit="1" customWidth="1"/>
    <col min="50" max="50" width="5.42578125" customWidth="1"/>
    <col min="51" max="51" width="29.42578125" bestFit="1" customWidth="1"/>
  </cols>
  <sheetData>
    <row r="1" spans="1:51" ht="19.5" x14ac:dyDescent="0.3">
      <c r="C1" s="424" t="s">
        <v>423</v>
      </c>
      <c r="D1" s="668"/>
      <c r="E1" s="988" t="s">
        <v>130</v>
      </c>
      <c r="F1" s="669">
        <v>45601</v>
      </c>
      <c r="G1" s="988" t="s">
        <v>130</v>
      </c>
      <c r="H1" s="670">
        <v>45611</v>
      </c>
      <c r="I1" s="988" t="s">
        <v>130</v>
      </c>
      <c r="J1" s="670">
        <v>45643</v>
      </c>
      <c r="K1" s="988" t="s">
        <v>130</v>
      </c>
      <c r="L1" s="671">
        <v>45665</v>
      </c>
      <c r="M1" s="988" t="s">
        <v>130</v>
      </c>
      <c r="N1" s="672">
        <v>45677</v>
      </c>
      <c r="O1" s="988" t="s">
        <v>130</v>
      </c>
      <c r="P1" s="772">
        <v>45691</v>
      </c>
      <c r="Q1" s="988" t="s">
        <v>130</v>
      </c>
      <c r="R1" s="772">
        <v>45699</v>
      </c>
      <c r="S1" s="988" t="s">
        <v>130</v>
      </c>
      <c r="T1" s="987">
        <v>45706</v>
      </c>
      <c r="U1" s="988" t="s">
        <v>130</v>
      </c>
      <c r="V1" s="987">
        <v>45723</v>
      </c>
      <c r="W1" s="988" t="s">
        <v>130</v>
      </c>
      <c r="X1" s="998">
        <v>45770</v>
      </c>
      <c r="Y1" s="988" t="s">
        <v>130</v>
      </c>
      <c r="Z1" s="998">
        <v>45784</v>
      </c>
      <c r="AA1" s="988" t="s">
        <v>130</v>
      </c>
      <c r="AB1" s="998">
        <v>45792</v>
      </c>
      <c r="AC1" s="988" t="s">
        <v>130</v>
      </c>
      <c r="AD1" s="998">
        <v>45799</v>
      </c>
      <c r="AE1" s="988" t="s">
        <v>130</v>
      </c>
      <c r="AF1" s="998">
        <v>45821</v>
      </c>
      <c r="AG1" s="988" t="s">
        <v>130</v>
      </c>
      <c r="AH1" s="1296">
        <v>45831</v>
      </c>
      <c r="AI1" s="988" t="s">
        <v>130</v>
      </c>
      <c r="AJ1" s="998">
        <v>45838</v>
      </c>
      <c r="AK1" s="988" t="s">
        <v>130</v>
      </c>
      <c r="AL1" s="998">
        <v>45851</v>
      </c>
      <c r="AM1" s="988" t="s">
        <v>130</v>
      </c>
      <c r="AN1" s="998">
        <v>45869</v>
      </c>
      <c r="AO1" s="988" t="s">
        <v>130</v>
      </c>
      <c r="AP1" s="998">
        <v>45879</v>
      </c>
      <c r="AQ1" s="988" t="s">
        <v>130</v>
      </c>
      <c r="AR1" s="998">
        <v>45889</v>
      </c>
      <c r="AS1" s="988" t="s">
        <v>130</v>
      </c>
      <c r="AT1" s="998">
        <v>45904</v>
      </c>
      <c r="AU1" s="988" t="s">
        <v>130</v>
      </c>
      <c r="AV1" s="998">
        <v>45915</v>
      </c>
      <c r="AW1" s="988"/>
    </row>
    <row r="2" spans="1:51" x14ac:dyDescent="0.25">
      <c r="C2" t="s">
        <v>591</v>
      </c>
      <c r="D2" s="673" t="s">
        <v>94</v>
      </c>
      <c r="E2" s="988"/>
      <c r="F2" s="673" t="s">
        <v>94</v>
      </c>
      <c r="G2" s="988"/>
      <c r="H2" s="674"/>
      <c r="I2" s="988"/>
      <c r="J2" s="675"/>
      <c r="K2" s="988"/>
      <c r="L2" s="676">
        <v>0</v>
      </c>
      <c r="M2" s="988"/>
      <c r="O2" s="988"/>
      <c r="Q2" s="988"/>
      <c r="S2" s="988"/>
      <c r="U2" s="988"/>
      <c r="W2" s="988"/>
      <c r="Y2" s="988"/>
      <c r="AA2" s="988"/>
      <c r="AB2" s="1252"/>
      <c r="AC2" s="988"/>
      <c r="AD2" s="1252"/>
      <c r="AE2" s="988"/>
      <c r="AF2" s="1252"/>
      <c r="AG2" s="988"/>
      <c r="AH2" s="1252"/>
      <c r="AI2" s="988"/>
      <c r="AK2" s="988"/>
      <c r="AL2" s="161"/>
      <c r="AM2" s="988"/>
      <c r="AN2" s="1252"/>
      <c r="AO2" s="988"/>
      <c r="AP2" s="161"/>
      <c r="AQ2" s="988"/>
      <c r="AR2" s="161"/>
      <c r="AS2" s="988"/>
      <c r="AT2" s="161"/>
      <c r="AU2" s="988"/>
      <c r="AV2" s="161"/>
      <c r="AW2" s="988"/>
    </row>
    <row r="3" spans="1:51" x14ac:dyDescent="0.25">
      <c r="A3" s="255" t="s">
        <v>2</v>
      </c>
      <c r="B3" s="257">
        <v>88</v>
      </c>
      <c r="C3" s="2" t="s">
        <v>4</v>
      </c>
      <c r="D3" s="677">
        <v>2798</v>
      </c>
      <c r="E3" s="989">
        <f>(F3-D3)/D3</f>
        <v>4.6104360257326664E-2</v>
      </c>
      <c r="F3" s="674">
        <v>2927</v>
      </c>
      <c r="G3" s="989">
        <f>(H3-F3)/F3</f>
        <v>6.3887939870174243E-2</v>
      </c>
      <c r="H3" s="674">
        <v>3114</v>
      </c>
      <c r="I3" s="989">
        <f>(J3-H3)/H3</f>
        <v>5.0829800861657053E-2</v>
      </c>
      <c r="J3" s="674">
        <v>3272.2839998832001</v>
      </c>
      <c r="K3" s="989">
        <f>(L3-J3)/J3</f>
        <v>3.297146582641091E-2</v>
      </c>
      <c r="L3" s="676">
        <v>3380.1759999596602</v>
      </c>
      <c r="M3" s="989">
        <f>(N3-L3)/L3</f>
        <v>6.3849929720498425E-2</v>
      </c>
      <c r="N3" s="674">
        <v>3596</v>
      </c>
      <c r="O3" s="989">
        <f>(P3-N3)/N3</f>
        <v>4.2269187986651836E-2</v>
      </c>
      <c r="P3" s="161">
        <v>3748</v>
      </c>
      <c r="Q3" s="989">
        <f>(R3-P3)/P3</f>
        <v>-9.6184631803628601E-2</v>
      </c>
      <c r="R3" s="161">
        <v>3387.5</v>
      </c>
      <c r="S3" s="989">
        <f>(T3-R3)/R3</f>
        <v>-1.1273210447589712E-2</v>
      </c>
      <c r="T3" s="161">
        <v>3349.3119996087898</v>
      </c>
      <c r="U3" s="989">
        <f>(V3-T3)/T3</f>
        <v>9.2278654117473186E-3</v>
      </c>
      <c r="V3" s="161">
        <v>3380.21899996313</v>
      </c>
      <c r="W3" s="989">
        <f>(X3-V3)/V3</f>
        <v>5.894381374504528E-2</v>
      </c>
      <c r="X3" s="161">
        <v>3579.46199911442</v>
      </c>
      <c r="Y3" s="989">
        <f>(Z3-X3)/X3</f>
        <v>-9.3785042381440403E-3</v>
      </c>
      <c r="Z3" s="161">
        <v>3545.8919995854499</v>
      </c>
      <c r="AA3" s="989">
        <f>(AB3-Z3)/Z3</f>
        <v>7.5861588745048822E-2</v>
      </c>
      <c r="AB3" s="1253">
        <v>3814.8890001923601</v>
      </c>
      <c r="AC3" s="989">
        <f>(AD3-AB3)/AB3</f>
        <v>-2.6710606826285673E-2</v>
      </c>
      <c r="AD3" s="1253">
        <v>3712.9910000222999</v>
      </c>
      <c r="AE3" s="989">
        <f>(AF3-AD3)/AD3</f>
        <v>3.7869200281987155E-2</v>
      </c>
      <c r="AF3" s="1253">
        <v>3853.5989998473601</v>
      </c>
      <c r="AG3" s="989">
        <f>(AH3-AF3)/AF3</f>
        <v>-8.0677814882228985E-4</v>
      </c>
      <c r="AH3" s="1253">
        <v>3850.4900003799598</v>
      </c>
      <c r="AI3" s="989">
        <f>(AJ3-AH3)/AH3</f>
        <v>-5.8615656790039307E-2</v>
      </c>
      <c r="AJ3" s="161">
        <v>3624.7910000442098</v>
      </c>
      <c r="AK3" s="989">
        <f>(AL3-AJ3)/AJ3</f>
        <v>2.2633029185517993E-3</v>
      </c>
      <c r="AL3" s="161">
        <v>3632.9950000937501</v>
      </c>
      <c r="AM3" s="989">
        <f>(AN3-AL3)/AL3</f>
        <v>1.0747606277223702E-2</v>
      </c>
      <c r="AN3" s="1253">
        <v>3672.0409999618801</v>
      </c>
      <c r="AO3" s="989">
        <f>(AP3-AN3)/AN3</f>
        <v>1.0077774200253822E-2</v>
      </c>
      <c r="AP3" s="161">
        <v>3709.0470000135701</v>
      </c>
      <c r="AQ3" s="989">
        <f>(AR3-AP3)/AP3</f>
        <v>3.0725412690433176E-2</v>
      </c>
      <c r="AR3" s="161">
        <v>3823.0089997772002</v>
      </c>
      <c r="AS3" s="989">
        <f>(AT3-AR3)/AR3</f>
        <v>7.0577913546115466E-3</v>
      </c>
      <c r="AT3" s="161">
        <v>3849.9909996444298</v>
      </c>
      <c r="AU3" s="989">
        <f>(AV3-AT3)/AT3</f>
        <v>-7.7397584604488841E-3</v>
      </c>
      <c r="AV3" s="161">
        <v>3820.1929992322798</v>
      </c>
      <c r="AY3" s="39"/>
    </row>
    <row r="4" spans="1:51" x14ac:dyDescent="0.25">
      <c r="A4" s="255" t="s">
        <v>2</v>
      </c>
      <c r="B4" s="257">
        <v>1017</v>
      </c>
      <c r="C4" s="2" t="s">
        <v>273</v>
      </c>
      <c r="D4" s="678">
        <v>3126.3049999999998</v>
      </c>
      <c r="F4" s="674"/>
      <c r="H4" s="674"/>
      <c r="J4" s="674">
        <v>0</v>
      </c>
      <c r="L4" s="676" t="e">
        <v>#N/A</v>
      </c>
      <c r="N4" s="674" t="e">
        <v>#N/A</v>
      </c>
      <c r="P4" s="161">
        <v>0</v>
      </c>
      <c r="R4" s="161"/>
      <c r="T4" s="161">
        <v>0</v>
      </c>
      <c r="V4" s="161">
        <v>0</v>
      </c>
      <c r="X4" s="161">
        <f>X3</f>
        <v>3579.46199911442</v>
      </c>
      <c r="Z4" s="161">
        <v>3852.1680000000001</v>
      </c>
      <c r="AB4" s="1253">
        <v>0</v>
      </c>
      <c r="AD4" s="1253" t="s">
        <v>528</v>
      </c>
      <c r="AF4" s="1253" t="s">
        <v>528</v>
      </c>
      <c r="AH4" s="1253" t="s">
        <v>528</v>
      </c>
      <c r="AJ4" s="161" t="s">
        <v>528</v>
      </c>
      <c r="AL4" s="161" t="e">
        <v>#N/A</v>
      </c>
      <c r="AN4" s="1253" t="e">
        <v>#N/A</v>
      </c>
      <c r="AP4" s="161" t="s">
        <v>528</v>
      </c>
      <c r="AR4" s="161" t="s">
        <v>528</v>
      </c>
      <c r="AT4" s="161" t="e">
        <v>#N/A</v>
      </c>
      <c r="AV4" s="161" t="e">
        <v>#N/A</v>
      </c>
    </row>
    <row r="5" spans="1:51" x14ac:dyDescent="0.25">
      <c r="A5" s="255" t="s">
        <v>2</v>
      </c>
      <c r="B5" s="257">
        <v>89</v>
      </c>
      <c r="C5" s="2" t="s">
        <v>6</v>
      </c>
      <c r="D5" s="677">
        <v>1580</v>
      </c>
      <c r="E5" s="989">
        <f t="shared" ref="E5:K101" si="0">(F5-D5)/D5</f>
        <v>-7.5316455696202531E-2</v>
      </c>
      <c r="F5" s="674">
        <v>1461</v>
      </c>
      <c r="G5" s="989">
        <f t="shared" si="0"/>
        <v>7.1184120465434639E-2</v>
      </c>
      <c r="H5" s="674">
        <v>1565</v>
      </c>
      <c r="I5" s="989">
        <f t="shared" si="0"/>
        <v>4.4284346224102253E-2</v>
      </c>
      <c r="J5" s="674">
        <v>1634.30500184072</v>
      </c>
      <c r="K5" s="989">
        <f t="shared" si="0"/>
        <v>3.6078332748752454E-2</v>
      </c>
      <c r="L5" s="676">
        <v>1693.26800151008</v>
      </c>
      <c r="M5" s="989">
        <f t="shared" ref="M5:U101" si="1">(N5-L5)/L5</f>
        <v>-8.9181392519631969E-10</v>
      </c>
      <c r="N5" s="674">
        <v>1693.268</v>
      </c>
      <c r="O5" s="989">
        <f t="shared" si="1"/>
        <v>0</v>
      </c>
      <c r="P5" s="674">
        <v>1693.268</v>
      </c>
      <c r="Q5" s="989">
        <f t="shared" si="1"/>
        <v>-0.22866964976480392</v>
      </c>
      <c r="R5" s="161">
        <v>1306.06899948205</v>
      </c>
      <c r="S5" s="989">
        <f t="shared" si="1"/>
        <v>1.1388373120454261E-2</v>
      </c>
      <c r="T5" s="161">
        <v>1320.94300056921</v>
      </c>
      <c r="U5" s="989">
        <f t="shared" si="1"/>
        <v>5.0656232193747965E-2</v>
      </c>
      <c r="V5" s="161">
        <v>1387.85699592075</v>
      </c>
      <c r="W5" s="989">
        <f t="shared" ref="W5:AE141" si="2">(X5-V5)/V5</f>
        <v>-2.1788967150854848E-3</v>
      </c>
      <c r="X5" s="161">
        <v>1384.8329988713299</v>
      </c>
      <c r="Y5" s="989">
        <f t="shared" si="2"/>
        <v>6.3525349795079428E-2</v>
      </c>
      <c r="Z5" s="161">
        <v>1472.8049995324</v>
      </c>
      <c r="AA5" s="989">
        <f t="shared" si="2"/>
        <v>3.439355548336847E-2</v>
      </c>
      <c r="AB5" s="1253">
        <v>1523.46</v>
      </c>
      <c r="AC5" s="989">
        <f t="shared" si="2"/>
        <v>-5.4099225906928998E-2</v>
      </c>
      <c r="AD5" s="1253">
        <v>1441.04199329983</v>
      </c>
      <c r="AE5" s="989">
        <f t="shared" si="2"/>
        <v>3.1432124253158895E-2</v>
      </c>
      <c r="AF5" s="1253">
        <v>1486.33700428725</v>
      </c>
      <c r="AG5" s="989">
        <f t="shared" ref="AG5:AU6" si="3">(AH5-AF5)/AF5</f>
        <v>4.3011765135294007E-3</v>
      </c>
      <c r="AH5" s="1253">
        <v>1492.73000210128</v>
      </c>
      <c r="AI5" s="989">
        <f t="shared" si="3"/>
        <v>2.3179007904895282E-2</v>
      </c>
      <c r="AJ5" s="161">
        <v>1527.3300026198599</v>
      </c>
      <c r="AK5" s="989">
        <f t="shared" si="3"/>
        <v>-1.4769571302813134E-2</v>
      </c>
      <c r="AL5" s="161">
        <v>1504.7719932432401</v>
      </c>
      <c r="AM5" s="989">
        <f t="shared" si="3"/>
        <v>-4.0661307046495322E-2</v>
      </c>
      <c r="AN5" s="1253">
        <v>1443.5859971910099</v>
      </c>
      <c r="AO5" s="989" t="e">
        <f t="shared" si="3"/>
        <v>#VALUE!</v>
      </c>
      <c r="AP5" s="161" t="s">
        <v>528</v>
      </c>
      <c r="AQ5" s="989" t="e">
        <f t="shared" si="3"/>
        <v>#VALUE!</v>
      </c>
      <c r="AR5" s="161" t="s">
        <v>528</v>
      </c>
      <c r="AS5" s="989" t="e">
        <f t="shared" si="3"/>
        <v>#N/A</v>
      </c>
      <c r="AT5" s="161" t="e">
        <v>#N/A</v>
      </c>
      <c r="AU5" s="989" t="e">
        <f t="shared" si="3"/>
        <v>#N/A</v>
      </c>
      <c r="AV5" s="161">
        <v>1507.2180119284301</v>
      </c>
    </row>
    <row r="6" spans="1:51" x14ac:dyDescent="0.25">
      <c r="A6" s="255" t="s">
        <v>2</v>
      </c>
      <c r="B6" s="257">
        <v>90</v>
      </c>
      <c r="C6" s="35" t="s">
        <v>8</v>
      </c>
      <c r="D6" s="677">
        <v>2372</v>
      </c>
      <c r="E6" s="989">
        <f t="shared" si="0"/>
        <v>0.13827993254637436</v>
      </c>
      <c r="F6" s="674">
        <v>2700</v>
      </c>
      <c r="G6" s="989">
        <f t="shared" si="0"/>
        <v>7.481481481481482E-2</v>
      </c>
      <c r="H6" s="674">
        <v>2902</v>
      </c>
      <c r="I6" s="989">
        <f t="shared" si="0"/>
        <v>5.3136802181350772E-2</v>
      </c>
      <c r="J6" s="674">
        <v>3056.2029999302799</v>
      </c>
      <c r="K6" s="989">
        <f t="shared" si="0"/>
        <v>3.1447191199737864E-2</v>
      </c>
      <c r="L6" s="676">
        <v>3152.3120000142999</v>
      </c>
      <c r="M6" s="989">
        <f t="shared" si="1"/>
        <v>0.19531315427626045</v>
      </c>
      <c r="N6" s="674">
        <v>3768</v>
      </c>
      <c r="O6" s="989">
        <f t="shared" si="1"/>
        <v>6.0509554140127389E-2</v>
      </c>
      <c r="P6" s="674">
        <v>3996</v>
      </c>
      <c r="Q6" s="989">
        <f t="shared" si="1"/>
        <v>-0.21335435436861616</v>
      </c>
      <c r="R6" s="161">
        <v>3143.4359999430098</v>
      </c>
      <c r="S6" s="989">
        <f t="shared" si="1"/>
        <v>-1.2144354115035864E-2</v>
      </c>
      <c r="T6" s="161">
        <v>3105.2610000217501</v>
      </c>
      <c r="U6" s="989">
        <f t="shared" si="1"/>
        <v>9.776311856322906E-3</v>
      </c>
      <c r="V6" s="161">
        <v>3135.6189999532398</v>
      </c>
      <c r="W6" s="989">
        <f t="shared" si="2"/>
        <v>6.640538916466103E-2</v>
      </c>
      <c r="X6" s="161">
        <v>3343.84099991724</v>
      </c>
      <c r="Y6" s="989">
        <f t="shared" si="2"/>
        <v>-1.0036063309080931E-2</v>
      </c>
      <c r="Z6" s="161">
        <v>3310.2819999465701</v>
      </c>
      <c r="AA6" s="989">
        <f t="shared" si="2"/>
        <v>3.9912913796698486E-2</v>
      </c>
      <c r="AB6" s="1253">
        <v>3442.4050000532002</v>
      </c>
      <c r="AC6" s="989">
        <f t="shared" si="2"/>
        <v>-2.9839022453279834E-2</v>
      </c>
      <c r="AD6" s="1253">
        <v>3339.68699996333</v>
      </c>
      <c r="AE6" s="989">
        <f t="shared" si="2"/>
        <v>4.0639437180238783E-2</v>
      </c>
      <c r="AF6" s="1253">
        <v>3475.41</v>
      </c>
      <c r="AG6" s="989">
        <f t="shared" si="3"/>
        <v>-8.948584483556394E-4</v>
      </c>
      <c r="AH6" s="1253">
        <v>3472.3</v>
      </c>
      <c r="AI6" s="989">
        <f t="shared" si="3"/>
        <v>-1.959104918129196E-2</v>
      </c>
      <c r="AJ6" s="161">
        <v>3404.2739999278001</v>
      </c>
      <c r="AK6" s="989">
        <f t="shared" si="3"/>
        <v>2.9521715121086199E-4</v>
      </c>
      <c r="AL6" s="161">
        <v>3405.279</v>
      </c>
      <c r="AM6" s="989">
        <f t="shared" si="3"/>
        <v>-4.1552836051736146E-2</v>
      </c>
      <c r="AN6" s="1253">
        <v>3263.78000000258</v>
      </c>
      <c r="AO6" s="989">
        <f t="shared" si="3"/>
        <v>1.050193334361163E-2</v>
      </c>
      <c r="AP6" s="161">
        <v>3298.0560000108198</v>
      </c>
      <c r="AQ6" s="989">
        <f t="shared" si="3"/>
        <v>2.5007155727616432E-2</v>
      </c>
      <c r="AR6" s="161">
        <v>3380.5310000014902</v>
      </c>
      <c r="AS6" s="989">
        <f t="shared" si="3"/>
        <v>7.9718245461580066E-3</v>
      </c>
      <c r="AT6" s="161">
        <v>3407.4800000063501</v>
      </c>
      <c r="AU6" s="989">
        <f t="shared" si="3"/>
        <v>-8.9550048581454132E-3</v>
      </c>
      <c r="AV6" s="161">
        <v>3376.9660000522599</v>
      </c>
    </row>
    <row r="7" spans="1:51" x14ac:dyDescent="0.25">
      <c r="A7" s="255" t="s">
        <v>2</v>
      </c>
      <c r="B7" s="257">
        <v>91</v>
      </c>
      <c r="C7" s="2" t="s">
        <v>10</v>
      </c>
      <c r="D7" s="677">
        <v>1380</v>
      </c>
      <c r="E7" s="989">
        <f t="shared" si="0"/>
        <v>0.10434782608695652</v>
      </c>
      <c r="F7" s="674">
        <v>1524</v>
      </c>
      <c r="G7" s="989">
        <f t="shared" si="0"/>
        <v>5.6430446194225721E-2</v>
      </c>
      <c r="H7" s="674">
        <v>1610</v>
      </c>
      <c r="I7" s="989">
        <f t="shared" si="0"/>
        <v>0</v>
      </c>
      <c r="J7" s="674">
        <v>1610</v>
      </c>
      <c r="K7" s="989">
        <f t="shared" si="0"/>
        <v>0</v>
      </c>
      <c r="L7" s="674">
        <v>1610</v>
      </c>
      <c r="M7" s="989">
        <f t="shared" si="1"/>
        <v>0</v>
      </c>
      <c r="N7" s="674">
        <v>1610</v>
      </c>
      <c r="O7" s="989">
        <f t="shared" si="1"/>
        <v>0</v>
      </c>
      <c r="P7" s="674">
        <v>1610</v>
      </c>
      <c r="Q7" s="989">
        <f t="shared" si="1"/>
        <v>0</v>
      </c>
      <c r="R7" s="674">
        <v>1610</v>
      </c>
      <c r="S7" s="989">
        <f t="shared" si="1"/>
        <v>0</v>
      </c>
      <c r="T7" s="674">
        <v>1610</v>
      </c>
      <c r="U7" s="989">
        <f t="shared" si="1"/>
        <v>0</v>
      </c>
      <c r="V7" s="674">
        <v>1610</v>
      </c>
      <c r="W7" s="989">
        <f t="shared" si="2"/>
        <v>0.12864658385093172</v>
      </c>
      <c r="X7" s="161">
        <v>1817.1210000000001</v>
      </c>
      <c r="Y7" s="989">
        <f t="shared" si="2"/>
        <v>-6.4716659123575201E-2</v>
      </c>
      <c r="Z7" s="161">
        <v>1699.52299965671</v>
      </c>
      <c r="AA7" s="989">
        <f t="shared" si="2"/>
        <v>-7.3996645101603364E-2</v>
      </c>
      <c r="AB7" s="1253">
        <v>1573.7639994091001</v>
      </c>
      <c r="AC7" s="989">
        <f t="shared" si="2"/>
        <v>5.8196146506514335E-2</v>
      </c>
      <c r="AD7" s="1253">
        <v>1665.35099968539</v>
      </c>
      <c r="AE7" s="989">
        <f t="shared" ref="AE7:AU22" si="4">(AF7-AD7)/AD7</f>
        <v>0.14129814064617846</v>
      </c>
      <c r="AF7" s="1253">
        <v>1900.6619994641901</v>
      </c>
      <c r="AG7" s="989">
        <f t="shared" si="4"/>
        <v>-0.13277584311957241</v>
      </c>
      <c r="AH7" s="1253">
        <v>1648.3</v>
      </c>
      <c r="AI7" s="989">
        <f t="shared" si="4"/>
        <v>1.2840502335739832E-2</v>
      </c>
      <c r="AJ7" s="161">
        <v>1669.4649999999999</v>
      </c>
      <c r="AK7" s="989">
        <f t="shared" si="4"/>
        <v>0.16705830853148174</v>
      </c>
      <c r="AL7" s="161">
        <v>1948.3629990525101</v>
      </c>
      <c r="AM7" s="989">
        <f t="shared" si="4"/>
        <v>-0.13224589010251769</v>
      </c>
      <c r="AN7" s="1253">
        <v>1690.7</v>
      </c>
      <c r="AO7" s="989">
        <f t="shared" si="4"/>
        <v>-3.5472288639888799E-2</v>
      </c>
      <c r="AP7" s="161">
        <v>1630.72700159654</v>
      </c>
      <c r="AQ7" s="989">
        <f t="shared" si="4"/>
        <v>5.5703987649782169E-2</v>
      </c>
      <c r="AR7" s="161">
        <v>1721.56499835364</v>
      </c>
      <c r="AS7" s="989">
        <f t="shared" si="4"/>
        <v>4.9822109430399143E-2</v>
      </c>
      <c r="AT7" s="161">
        <v>1807.33699809316</v>
      </c>
      <c r="AU7" s="989">
        <f t="shared" si="4"/>
        <v>1.0675932650162763E-2</v>
      </c>
      <c r="AV7" s="161">
        <v>1826.6320061609499</v>
      </c>
    </row>
    <row r="8" spans="1:51" x14ac:dyDescent="0.25">
      <c r="A8" s="255" t="s">
        <v>12</v>
      </c>
      <c r="B8" s="257">
        <v>154</v>
      </c>
      <c r="C8" s="35" t="s">
        <v>14</v>
      </c>
      <c r="D8" s="678">
        <v>5995.8</v>
      </c>
      <c r="E8" s="989">
        <f t="shared" si="0"/>
        <v>-2.8019613729611029E-3</v>
      </c>
      <c r="F8" s="674">
        <v>5979</v>
      </c>
      <c r="G8" s="989">
        <f t="shared" si="0"/>
        <v>-2.5087807325639738E-3</v>
      </c>
      <c r="H8" s="674">
        <v>5964</v>
      </c>
      <c r="I8" s="989">
        <f t="shared" si="0"/>
        <v>5.8237759942268659E-2</v>
      </c>
      <c r="J8" s="674">
        <v>6311.3300002956903</v>
      </c>
      <c r="K8" s="989">
        <f t="shared" si="0"/>
        <v>-9.7982499197015881E-4</v>
      </c>
      <c r="L8" s="676">
        <v>6305.1460014288295</v>
      </c>
      <c r="M8" s="989">
        <f t="shared" si="1"/>
        <v>0</v>
      </c>
      <c r="N8" s="674">
        <v>6305.1460014288295</v>
      </c>
      <c r="O8" s="989">
        <f t="shared" si="1"/>
        <v>5.1997844062115994E-2</v>
      </c>
      <c r="P8" s="161">
        <v>6633</v>
      </c>
      <c r="Q8" s="989">
        <f t="shared" si="1"/>
        <v>0</v>
      </c>
      <c r="R8" s="161">
        <v>6633</v>
      </c>
      <c r="S8" s="989">
        <f t="shared" si="1"/>
        <v>3.3167495854063019E-3</v>
      </c>
      <c r="T8" s="161">
        <v>6655</v>
      </c>
      <c r="U8" s="989">
        <f t="shared" si="1"/>
        <v>5.4094665664913598E-3</v>
      </c>
      <c r="V8" s="161">
        <v>6691</v>
      </c>
      <c r="W8" s="989">
        <f t="shared" si="2"/>
        <v>-9.8639964130922131E-3</v>
      </c>
      <c r="X8" s="161">
        <v>6625</v>
      </c>
      <c r="Y8" s="989">
        <f t="shared" si="2"/>
        <v>2.8679245283018866E-3</v>
      </c>
      <c r="Z8" s="161">
        <v>6644</v>
      </c>
      <c r="AA8" s="989">
        <f t="shared" si="2"/>
        <v>-6.020469596628537E-3</v>
      </c>
      <c r="AB8" s="1253">
        <v>6604</v>
      </c>
      <c r="AC8" s="989">
        <f t="shared" si="2"/>
        <v>4.8455481526347667E-3</v>
      </c>
      <c r="AD8" s="1253">
        <v>6636</v>
      </c>
      <c r="AE8" s="989">
        <f t="shared" si="4"/>
        <v>9.9457504520795662E-3</v>
      </c>
      <c r="AF8" s="1253">
        <v>6702</v>
      </c>
      <c r="AG8" s="989">
        <f t="shared" si="4"/>
        <v>-3.7302297821545805E-3</v>
      </c>
      <c r="AH8" s="1253">
        <v>6677</v>
      </c>
      <c r="AI8" s="989">
        <f t="shared" si="4"/>
        <v>-8.2372322899505763E-3</v>
      </c>
      <c r="AJ8" s="161">
        <v>6622</v>
      </c>
      <c r="AK8" s="989">
        <f t="shared" si="4"/>
        <v>-8.9096949562065837E-3</v>
      </c>
      <c r="AL8" s="161">
        <v>6563</v>
      </c>
      <c r="AM8" s="989">
        <f t="shared" si="4"/>
        <v>2.5268930235670057E-3</v>
      </c>
      <c r="AN8" s="1253">
        <v>6579.5839989136703</v>
      </c>
      <c r="AO8" s="989">
        <f t="shared" si="4"/>
        <v>3.6719663229903889E-4</v>
      </c>
      <c r="AP8" s="161">
        <v>6582</v>
      </c>
      <c r="AQ8" s="989">
        <f t="shared" si="4"/>
        <v>7.1406867213612887E-3</v>
      </c>
      <c r="AR8" s="161">
        <v>6629</v>
      </c>
      <c r="AS8" s="989">
        <f t="shared" si="4"/>
        <v>4.465228541258108E-2</v>
      </c>
      <c r="AT8" s="161">
        <v>6925</v>
      </c>
      <c r="AU8" s="989">
        <f t="shared" si="4"/>
        <v>2.5992779783393502E-3</v>
      </c>
      <c r="AV8" s="161">
        <v>6943</v>
      </c>
    </row>
    <row r="9" spans="1:51" x14ac:dyDescent="0.25">
      <c r="A9" s="255" t="s">
        <v>12</v>
      </c>
      <c r="B9" s="257">
        <v>159</v>
      </c>
      <c r="C9" s="35" t="s">
        <v>16</v>
      </c>
      <c r="D9" s="678">
        <v>5022.37</v>
      </c>
      <c r="E9" s="989">
        <f t="shared" si="0"/>
        <v>4.2933913670239375E-2</v>
      </c>
      <c r="F9" s="674">
        <v>5238</v>
      </c>
      <c r="G9" s="989">
        <f t="shared" si="0"/>
        <v>-2.4818633066055746E-3</v>
      </c>
      <c r="H9" s="674">
        <v>5225</v>
      </c>
      <c r="I9" s="989">
        <f t="shared" si="0"/>
        <v>5.8292057213150193E-2</v>
      </c>
      <c r="J9" s="674">
        <v>5529.5759989387097</v>
      </c>
      <c r="K9" s="989">
        <f t="shared" si="0"/>
        <v>-1.0248523466894676E-3</v>
      </c>
      <c r="L9" s="676">
        <v>5523.9089999999997</v>
      </c>
      <c r="M9" s="989">
        <f t="shared" si="1"/>
        <v>0</v>
      </c>
      <c r="N9" s="674">
        <v>5523.9089999999997</v>
      </c>
      <c r="O9" s="989">
        <f t="shared" si="1"/>
        <v>5.1972434737791728E-2</v>
      </c>
      <c r="P9" s="161">
        <v>5811</v>
      </c>
      <c r="Q9" s="989">
        <f t="shared" si="1"/>
        <v>0</v>
      </c>
      <c r="R9" s="161">
        <v>5811</v>
      </c>
      <c r="S9" s="989">
        <f t="shared" si="1"/>
        <v>3.2696609877817932E-3</v>
      </c>
      <c r="T9" s="161">
        <v>5830</v>
      </c>
      <c r="U9" s="989">
        <f t="shared" si="1"/>
        <v>5.4888507718696394E-3</v>
      </c>
      <c r="V9" s="161">
        <v>5862</v>
      </c>
      <c r="W9" s="989">
        <f t="shared" si="2"/>
        <v>-9.723643807574206E-3</v>
      </c>
      <c r="X9" s="161">
        <v>5805</v>
      </c>
      <c r="Y9" s="989">
        <f t="shared" si="2"/>
        <v>2.7562446167097329E-3</v>
      </c>
      <c r="Z9" s="161">
        <v>5821</v>
      </c>
      <c r="AA9" s="989">
        <f t="shared" si="2"/>
        <v>0</v>
      </c>
      <c r="AB9" s="161">
        <v>5821</v>
      </c>
      <c r="AC9" s="989">
        <f t="shared" si="2"/>
        <v>-1.2025425184676172E-3</v>
      </c>
      <c r="AD9" s="1253">
        <v>5814</v>
      </c>
      <c r="AE9" s="989">
        <f t="shared" si="4"/>
        <v>9.9759201926384582E-3</v>
      </c>
      <c r="AF9" s="1253">
        <v>5872</v>
      </c>
      <c r="AG9" s="989">
        <f t="shared" si="4"/>
        <v>-3.7465940054495911E-3</v>
      </c>
      <c r="AH9" s="1253">
        <v>5850</v>
      </c>
      <c r="AI9" s="989">
        <f t="shared" si="4"/>
        <v>-8.2051282051282051E-3</v>
      </c>
      <c r="AJ9" s="161">
        <v>5802</v>
      </c>
      <c r="AK9" s="989">
        <f t="shared" si="4"/>
        <v>-8.962426749396759E-3</v>
      </c>
      <c r="AL9" s="161">
        <v>5750</v>
      </c>
      <c r="AM9" s="989">
        <f t="shared" si="4"/>
        <v>2.3885221880956798E-3</v>
      </c>
      <c r="AN9" s="1253">
        <v>5763.7340025815502</v>
      </c>
      <c r="AO9" s="989">
        <f t="shared" si="4"/>
        <v>3.9314746611049579E-4</v>
      </c>
      <c r="AP9" s="161">
        <v>5766</v>
      </c>
      <c r="AQ9" s="989">
        <f t="shared" si="4"/>
        <v>7.2840790842872011E-3</v>
      </c>
      <c r="AR9" s="161">
        <v>5808</v>
      </c>
      <c r="AS9" s="989">
        <f t="shared" si="4"/>
        <v>4.459366391184573E-2</v>
      </c>
      <c r="AT9" s="161">
        <v>6067</v>
      </c>
      <c r="AU9" s="989">
        <f t="shared" si="4"/>
        <v>2.6372177352892699E-3</v>
      </c>
      <c r="AV9" s="161">
        <v>6083</v>
      </c>
    </row>
    <row r="10" spans="1:51" x14ac:dyDescent="0.25">
      <c r="A10" s="255" t="s">
        <v>12</v>
      </c>
      <c r="B10" s="257">
        <v>193</v>
      </c>
      <c r="C10" s="35" t="s">
        <v>17</v>
      </c>
      <c r="D10" s="678">
        <v>3704.3</v>
      </c>
      <c r="E10" s="989">
        <f t="shared" si="0"/>
        <v>0.14866506492454709</v>
      </c>
      <c r="F10" s="674">
        <v>4255</v>
      </c>
      <c r="G10" s="989">
        <f t="shared" si="0"/>
        <v>-2.5851938895417154E-3</v>
      </c>
      <c r="H10" s="674">
        <v>4244</v>
      </c>
      <c r="I10" s="989">
        <f t="shared" si="0"/>
        <v>5.8291940914957624E-2</v>
      </c>
      <c r="J10" s="674">
        <v>4491.3909972430802</v>
      </c>
      <c r="K10" s="989">
        <f t="shared" si="0"/>
        <v>-4.1278909116098544E-4</v>
      </c>
      <c r="L10" s="676">
        <v>4489.5370000352796</v>
      </c>
      <c r="M10" s="989">
        <f t="shared" si="1"/>
        <v>0</v>
      </c>
      <c r="N10" s="674">
        <v>4489.5370000352796</v>
      </c>
      <c r="O10" s="989">
        <f t="shared" si="1"/>
        <v>5.1333355747576963E-2</v>
      </c>
      <c r="P10" s="161">
        <v>4720</v>
      </c>
      <c r="Q10" s="989">
        <f t="shared" si="1"/>
        <v>0</v>
      </c>
      <c r="R10" s="161">
        <v>4720</v>
      </c>
      <c r="S10" s="989">
        <f t="shared" si="1"/>
        <v>3.3898305084745762E-3</v>
      </c>
      <c r="T10" s="161">
        <v>4736</v>
      </c>
      <c r="U10" s="989">
        <f t="shared" si="1"/>
        <v>5.4898648648648652E-3</v>
      </c>
      <c r="V10" s="161">
        <v>4762</v>
      </c>
      <c r="W10" s="989">
        <f t="shared" si="2"/>
        <v>-9.8698026039479216E-3</v>
      </c>
      <c r="X10" s="161">
        <v>4715</v>
      </c>
      <c r="Y10" s="989">
        <f t="shared" si="2"/>
        <v>2.7571580063626721E-3</v>
      </c>
      <c r="Z10" s="161">
        <v>4728</v>
      </c>
      <c r="AA10" s="989">
        <f t="shared" si="2"/>
        <v>-6.1336717428087982E-3</v>
      </c>
      <c r="AB10" s="1253">
        <v>4699</v>
      </c>
      <c r="AC10" s="989">
        <f t="shared" si="2"/>
        <v>5.1074696743988084E-3</v>
      </c>
      <c r="AD10" s="1253">
        <v>4723</v>
      </c>
      <c r="AE10" s="989">
        <f t="shared" si="4"/>
        <v>9.9513021384713112E-3</v>
      </c>
      <c r="AF10" s="1253">
        <v>4770</v>
      </c>
      <c r="AG10" s="989">
        <f t="shared" si="4"/>
        <v>-3.983228511530398E-3</v>
      </c>
      <c r="AH10" s="1253">
        <v>4751</v>
      </c>
      <c r="AI10" s="989">
        <f t="shared" si="4"/>
        <v>-8.2087981477583661E-3</v>
      </c>
      <c r="AJ10" s="161">
        <v>4712</v>
      </c>
      <c r="AK10" s="989">
        <f t="shared" si="4"/>
        <v>-8.7011884550084895E-3</v>
      </c>
      <c r="AL10" s="161">
        <v>4671</v>
      </c>
      <c r="AM10" s="989">
        <f t="shared" si="4"/>
        <v>2.0804964419803224E-3</v>
      </c>
      <c r="AN10" s="1253">
        <v>4680.7179988804901</v>
      </c>
      <c r="AO10" s="989">
        <f t="shared" si="4"/>
        <v>7.0117471727518862E-4</v>
      </c>
      <c r="AP10" s="161">
        <v>4684</v>
      </c>
      <c r="AQ10" s="989">
        <f t="shared" si="4"/>
        <v>7.2587532023911184E-3</v>
      </c>
      <c r="AR10" s="161">
        <v>4718</v>
      </c>
      <c r="AS10" s="989">
        <f t="shared" si="4"/>
        <v>4.4510385756676561E-2</v>
      </c>
      <c r="AT10" s="161">
        <v>4928</v>
      </c>
      <c r="AU10" s="989">
        <f t="shared" si="4"/>
        <v>2.637987012987013E-3</v>
      </c>
      <c r="AV10" s="161">
        <v>4941</v>
      </c>
    </row>
    <row r="11" spans="1:51" x14ac:dyDescent="0.25">
      <c r="A11" s="255" t="s">
        <v>12</v>
      </c>
      <c r="B11" s="257">
        <v>195</v>
      </c>
      <c r="C11" s="35" t="s">
        <v>18</v>
      </c>
      <c r="D11" s="678"/>
      <c r="E11" s="989" t="e">
        <f t="shared" si="0"/>
        <v>#DIV/0!</v>
      </c>
      <c r="F11" s="674">
        <v>5427</v>
      </c>
      <c r="G11" s="989">
        <f t="shared" si="0"/>
        <v>0</v>
      </c>
      <c r="H11" s="674">
        <v>5427</v>
      </c>
      <c r="I11" s="989">
        <f t="shared" si="0"/>
        <v>-0.15429648053831219</v>
      </c>
      <c r="J11" s="674">
        <v>4589.6330001185797</v>
      </c>
      <c r="K11" s="989">
        <f t="shared" si="0"/>
        <v>4.6474319196651922E-4</v>
      </c>
      <c r="L11" s="676">
        <v>4591.7660008090097</v>
      </c>
      <c r="M11" s="989">
        <f t="shared" si="1"/>
        <v>0</v>
      </c>
      <c r="N11" s="674">
        <v>4591.7660008090097</v>
      </c>
      <c r="O11" s="989">
        <f t="shared" si="1"/>
        <v>0</v>
      </c>
      <c r="P11" s="674">
        <v>4591.7660008090097</v>
      </c>
      <c r="Q11" s="989">
        <f t="shared" si="1"/>
        <v>0</v>
      </c>
      <c r="R11" s="674">
        <v>4591.7660008090097</v>
      </c>
      <c r="S11" s="989">
        <f t="shared" si="1"/>
        <v>0</v>
      </c>
      <c r="T11" s="674">
        <v>4591.7660008090097</v>
      </c>
      <c r="U11" s="989">
        <f t="shared" si="1"/>
        <v>0</v>
      </c>
      <c r="V11" s="674">
        <v>4591.7660008090097</v>
      </c>
      <c r="W11" s="989">
        <f t="shared" si="2"/>
        <v>0</v>
      </c>
      <c r="X11" s="674">
        <v>4591.7660008090097</v>
      </c>
      <c r="Y11" s="989">
        <f t="shared" si="2"/>
        <v>0</v>
      </c>
      <c r="Z11" s="674">
        <v>4591.7660008090097</v>
      </c>
      <c r="AB11" s="674"/>
      <c r="AH11" s="1253" t="s">
        <v>528</v>
      </c>
      <c r="AJ11" s="161" t="s">
        <v>528</v>
      </c>
      <c r="AL11" s="161" t="e">
        <v>#N/A</v>
      </c>
      <c r="AN11" s="1253" t="e">
        <v>#N/A</v>
      </c>
      <c r="AP11" s="161" t="e">
        <v>#N/A</v>
      </c>
      <c r="AR11" s="161" t="e">
        <v>#N/A</v>
      </c>
      <c r="AT11" s="161" t="e">
        <v>#N/A</v>
      </c>
      <c r="AV11" s="161" t="e">
        <v>#N/A</v>
      </c>
    </row>
    <row r="12" spans="1:51" x14ac:dyDescent="0.25">
      <c r="A12" s="255" t="s">
        <v>12</v>
      </c>
      <c r="B12" s="257">
        <v>196</v>
      </c>
      <c r="C12" s="35" t="s">
        <v>19</v>
      </c>
      <c r="D12" s="678">
        <v>3246.98</v>
      </c>
      <c r="E12" s="989">
        <f t="shared" si="0"/>
        <v>5.2978459984354687E-2</v>
      </c>
      <c r="F12" s="674">
        <v>3419</v>
      </c>
      <c r="G12" s="989">
        <f t="shared" si="0"/>
        <v>-2.6323486399532025E-3</v>
      </c>
      <c r="H12" s="674">
        <v>3410</v>
      </c>
      <c r="I12" s="989">
        <f t="shared" si="0"/>
        <v>5.8409970681413466E-2</v>
      </c>
      <c r="J12" s="674">
        <v>3609.1780000236199</v>
      </c>
      <c r="K12" s="989">
        <f t="shared" si="0"/>
        <v>-1.2847802901629103E-3</v>
      </c>
      <c r="L12" s="676">
        <v>3604.5409992655</v>
      </c>
      <c r="M12" s="989">
        <f t="shared" si="1"/>
        <v>0</v>
      </c>
      <c r="N12" s="674">
        <v>3604.5409992655</v>
      </c>
      <c r="O12" s="989">
        <f t="shared" si="1"/>
        <v>5.2283772267509916E-2</v>
      </c>
      <c r="P12" s="161">
        <v>3793</v>
      </c>
      <c r="Q12" s="989">
        <f t="shared" si="1"/>
        <v>0</v>
      </c>
      <c r="R12" s="161">
        <v>3793</v>
      </c>
      <c r="S12" s="989">
        <f t="shared" si="1"/>
        <v>3.4273662008963879E-3</v>
      </c>
      <c r="T12" s="161">
        <v>3806</v>
      </c>
      <c r="U12" s="989">
        <f t="shared" si="1"/>
        <v>5.254860746190226E-3</v>
      </c>
      <c r="V12" s="161">
        <v>3826</v>
      </c>
      <c r="W12" s="989">
        <f t="shared" si="2"/>
        <v>-9.6706743335075798E-3</v>
      </c>
      <c r="X12" s="161">
        <v>3789</v>
      </c>
      <c r="Y12" s="989">
        <f t="shared" si="2"/>
        <v>2.6392187912377936E-3</v>
      </c>
      <c r="Z12" s="161">
        <v>3799</v>
      </c>
      <c r="AA12" s="989">
        <f t="shared" si="2"/>
        <v>-6.0542247959989469E-3</v>
      </c>
      <c r="AB12" s="1253">
        <v>3776</v>
      </c>
      <c r="AC12" s="989">
        <f t="shared" si="2"/>
        <v>5.0317796610169488E-3</v>
      </c>
      <c r="AD12" s="1253">
        <v>3795</v>
      </c>
      <c r="AE12" s="989">
        <f t="shared" si="4"/>
        <v>1.0013175230566536E-2</v>
      </c>
      <c r="AF12" s="1253">
        <v>3833</v>
      </c>
      <c r="AG12" s="989">
        <f t="shared" si="4"/>
        <v>-3.9133837725019568E-3</v>
      </c>
      <c r="AH12" s="1253">
        <v>3818</v>
      </c>
      <c r="AI12" s="989">
        <f t="shared" si="4"/>
        <v>-8.1194342587742278E-3</v>
      </c>
      <c r="AJ12" s="161">
        <v>3787</v>
      </c>
      <c r="AK12" s="989">
        <f t="shared" si="4"/>
        <v>-8.9780829152363347E-3</v>
      </c>
      <c r="AL12" s="161">
        <v>3753</v>
      </c>
      <c r="AM12" s="989">
        <f t="shared" si="4"/>
        <v>2.4300559552357824E-3</v>
      </c>
      <c r="AN12" s="1253">
        <v>3762.12</v>
      </c>
      <c r="AO12" s="989">
        <f t="shared" si="4"/>
        <v>4.9971824396885512E-4</v>
      </c>
      <c r="AP12" s="161">
        <v>3764</v>
      </c>
      <c r="AQ12" s="989">
        <f t="shared" si="4"/>
        <v>7.1732199787460146E-3</v>
      </c>
      <c r="AR12" s="161">
        <v>3791</v>
      </c>
      <c r="AS12" s="989">
        <f t="shared" si="4"/>
        <v>4.4579266684252175E-2</v>
      </c>
      <c r="AT12" s="161">
        <v>3960</v>
      </c>
      <c r="AU12" s="989">
        <f t="shared" si="4"/>
        <v>2.7777777777777779E-3</v>
      </c>
      <c r="AV12" s="161">
        <v>3971</v>
      </c>
    </row>
    <row r="13" spans="1:51" x14ac:dyDescent="0.25">
      <c r="A13" s="255" t="s">
        <v>12</v>
      </c>
      <c r="B13" s="257">
        <v>197</v>
      </c>
      <c r="C13" s="35" t="s">
        <v>21</v>
      </c>
      <c r="D13" s="678">
        <v>3661.97</v>
      </c>
      <c r="E13" s="989">
        <f t="shared" si="0"/>
        <v>-5.1603371955532079E-2</v>
      </c>
      <c r="F13" s="674">
        <v>3473</v>
      </c>
      <c r="G13" s="989">
        <f t="shared" si="0"/>
        <v>-2.3034840195796141E-3</v>
      </c>
      <c r="H13" s="674">
        <v>3465</v>
      </c>
      <c r="I13" s="989">
        <f t="shared" si="0"/>
        <v>5.8232611722496386E-2</v>
      </c>
      <c r="J13" s="674">
        <v>3666.77599961845</v>
      </c>
      <c r="K13" s="989">
        <f t="shared" si="0"/>
        <v>-5.4925634835606028E-4</v>
      </c>
      <c r="L13" s="676">
        <v>3664.7619996226599</v>
      </c>
      <c r="M13" s="989">
        <f t="shared" si="1"/>
        <v>0</v>
      </c>
      <c r="N13" s="674">
        <v>3664.7619996226599</v>
      </c>
      <c r="O13" s="989">
        <f t="shared" si="1"/>
        <v>5.1637186916046629E-2</v>
      </c>
      <c r="P13" s="161">
        <v>3854</v>
      </c>
      <c r="Q13" s="989">
        <f t="shared" si="1"/>
        <v>0</v>
      </c>
      <c r="R13" s="161">
        <v>3854</v>
      </c>
      <c r="S13" s="989">
        <f t="shared" si="1"/>
        <v>3.1136481577581734E-3</v>
      </c>
      <c r="T13" s="161">
        <v>3866</v>
      </c>
      <c r="U13" s="989">
        <f t="shared" si="1"/>
        <v>5.4319710294878426E-3</v>
      </c>
      <c r="V13" s="161">
        <v>3887</v>
      </c>
      <c r="W13" s="989">
        <f t="shared" si="2"/>
        <v>-9.7761770002572686E-3</v>
      </c>
      <c r="X13" s="161">
        <v>3849</v>
      </c>
      <c r="Y13" s="989">
        <f t="shared" si="2"/>
        <v>2.8578851649779164E-3</v>
      </c>
      <c r="Z13" s="161">
        <v>3860</v>
      </c>
      <c r="AA13" s="989">
        <f t="shared" si="2"/>
        <v>-5.9585492227979273E-3</v>
      </c>
      <c r="AB13" s="1253">
        <v>3837</v>
      </c>
      <c r="AC13" s="989">
        <f t="shared" si="2"/>
        <v>4.9517852488923635E-3</v>
      </c>
      <c r="AD13" s="1253">
        <v>3856</v>
      </c>
      <c r="AE13" s="989">
        <f t="shared" si="4"/>
        <v>9.8547717842323648E-3</v>
      </c>
      <c r="AF13" s="1253">
        <v>3894</v>
      </c>
      <c r="AG13" s="989">
        <f t="shared" si="4"/>
        <v>-3.852080123266564E-3</v>
      </c>
      <c r="AH13" s="1253">
        <v>3879</v>
      </c>
      <c r="AI13" s="989">
        <f t="shared" si="4"/>
        <v>-8.2495488527971131E-3</v>
      </c>
      <c r="AJ13" s="161">
        <v>3847</v>
      </c>
      <c r="AK13" s="989">
        <f t="shared" si="4"/>
        <v>-8.838055627761892E-3</v>
      </c>
      <c r="AL13" s="161">
        <v>3813</v>
      </c>
      <c r="AM13" s="989">
        <f t="shared" si="4"/>
        <v>2.4539732316181096E-3</v>
      </c>
      <c r="AN13" s="1253">
        <v>3822.3569999321599</v>
      </c>
      <c r="AO13" s="989">
        <f t="shared" si="4"/>
        <v>4.2983951207836127E-4</v>
      </c>
      <c r="AP13" s="161">
        <v>3824</v>
      </c>
      <c r="AQ13" s="989">
        <f t="shared" si="4"/>
        <v>7.0606694560669458E-3</v>
      </c>
      <c r="AR13" s="161">
        <v>3851</v>
      </c>
      <c r="AS13" s="989">
        <f t="shared" si="4"/>
        <v>4.466372370812776E-2</v>
      </c>
      <c r="AT13" s="161">
        <v>4023</v>
      </c>
      <c r="AU13" s="989">
        <f t="shared" si="4"/>
        <v>2.7342779020631371E-3</v>
      </c>
      <c r="AV13" s="161">
        <v>4034</v>
      </c>
    </row>
    <row r="14" spans="1:51" x14ac:dyDescent="0.25">
      <c r="A14" s="255" t="s">
        <v>12</v>
      </c>
      <c r="B14" s="257">
        <v>198</v>
      </c>
      <c r="C14" s="35" t="s">
        <v>23</v>
      </c>
      <c r="D14" s="678">
        <v>838.31</v>
      </c>
      <c r="E14" s="989">
        <f t="shared" si="0"/>
        <v>0.12726795576815267</v>
      </c>
      <c r="F14" s="674">
        <v>945</v>
      </c>
      <c r="G14" s="989">
        <f t="shared" si="0"/>
        <v>0</v>
      </c>
      <c r="H14" s="674">
        <v>945</v>
      </c>
      <c r="I14" s="989">
        <f t="shared" si="0"/>
        <v>5.5862433862433822E-2</v>
      </c>
      <c r="J14" s="674">
        <v>997.79</v>
      </c>
      <c r="K14" s="989">
        <f t="shared" si="0"/>
        <v>2.104651279327678E-4</v>
      </c>
      <c r="L14" s="676">
        <v>998</v>
      </c>
      <c r="M14" s="989">
        <f t="shared" si="1"/>
        <v>0</v>
      </c>
      <c r="N14" s="674">
        <v>998</v>
      </c>
      <c r="O14" s="989">
        <f t="shared" si="1"/>
        <v>5.1102204408817638E-2</v>
      </c>
      <c r="P14" s="161">
        <v>1049</v>
      </c>
      <c r="Q14" s="989">
        <f t="shared" si="1"/>
        <v>-1</v>
      </c>
      <c r="R14" s="161"/>
      <c r="S14" s="989" t="e">
        <f t="shared" si="1"/>
        <v>#DIV/0!</v>
      </c>
      <c r="T14" s="161">
        <v>1052</v>
      </c>
      <c r="U14" s="989">
        <f t="shared" si="1"/>
        <v>-0.44125475285171106</v>
      </c>
      <c r="V14" s="161">
        <v>587.79999999999995</v>
      </c>
      <c r="W14" s="989">
        <f t="shared" si="2"/>
        <v>-0.3092888737665872</v>
      </c>
      <c r="X14" s="161">
        <v>406</v>
      </c>
      <c r="Y14" s="989">
        <f t="shared" si="2"/>
        <v>0</v>
      </c>
      <c r="Z14" s="161">
        <v>406</v>
      </c>
      <c r="AA14" s="989">
        <f t="shared" si="2"/>
        <v>2.7093596059113302E-2</v>
      </c>
      <c r="AB14" s="1253">
        <v>417</v>
      </c>
      <c r="AC14" s="989">
        <f t="shared" ref="AC14:AI141" si="5">(AD14-AB14)/AB14</f>
        <v>2.1582733812949641E-2</v>
      </c>
      <c r="AD14" s="1253">
        <v>426</v>
      </c>
      <c r="AE14" s="989">
        <f t="shared" si="5"/>
        <v>3.7558685446009391E-2</v>
      </c>
      <c r="AF14" s="1253">
        <v>442</v>
      </c>
      <c r="AG14" s="989">
        <f t="shared" si="5"/>
        <v>-4.5248868778280547E-3</v>
      </c>
      <c r="AH14" s="1253">
        <v>440</v>
      </c>
      <c r="AI14" s="989">
        <f t="shared" si="5"/>
        <v>0</v>
      </c>
      <c r="AJ14" s="161">
        <v>440</v>
      </c>
      <c r="AK14" s="989">
        <f t="shared" si="4"/>
        <v>1.5909090909090907E-2</v>
      </c>
      <c r="AL14" s="161">
        <v>447</v>
      </c>
      <c r="AM14" s="989">
        <f t="shared" si="4"/>
        <v>0</v>
      </c>
      <c r="AN14" s="1253">
        <v>447</v>
      </c>
      <c r="AO14" s="989">
        <f t="shared" si="4"/>
        <v>0.42729306487695751</v>
      </c>
      <c r="AP14" s="161">
        <v>638</v>
      </c>
      <c r="AQ14" s="989" t="e">
        <f t="shared" si="4"/>
        <v>#VALUE!</v>
      </c>
      <c r="AR14" s="161" t="s">
        <v>528</v>
      </c>
      <c r="AS14" s="989" t="e">
        <f t="shared" si="4"/>
        <v>#VALUE!</v>
      </c>
      <c r="AT14" s="161" t="s">
        <v>528</v>
      </c>
      <c r="AU14" s="989" t="e">
        <f t="shared" si="4"/>
        <v>#VALUE!</v>
      </c>
      <c r="AV14" s="161">
        <v>654</v>
      </c>
    </row>
    <row r="15" spans="1:51" x14ac:dyDescent="0.25">
      <c r="A15" s="255" t="s">
        <v>12</v>
      </c>
      <c r="B15" s="257">
        <v>199</v>
      </c>
      <c r="C15" s="35" t="s">
        <v>25</v>
      </c>
      <c r="D15" s="678">
        <v>880.28</v>
      </c>
      <c r="E15" s="989">
        <f t="shared" si="0"/>
        <v>0.26550642977234518</v>
      </c>
      <c r="F15" s="674">
        <v>1114</v>
      </c>
      <c r="G15" s="989">
        <f t="shared" si="0"/>
        <v>-2.6929982046678637E-3</v>
      </c>
      <c r="H15" s="674">
        <v>1111</v>
      </c>
      <c r="I15" s="989">
        <f t="shared" si="0"/>
        <v>5.8834379931683257E-2</v>
      </c>
      <c r="J15" s="674">
        <v>1176.3649961041001</v>
      </c>
      <c r="K15" s="989">
        <f t="shared" si="0"/>
        <v>-5.2364665914938341E-4</v>
      </c>
      <c r="L15" s="676">
        <v>1175.7489965039499</v>
      </c>
      <c r="M15" s="989">
        <f t="shared" si="1"/>
        <v>0</v>
      </c>
      <c r="N15" s="674">
        <v>1175.7489965039499</v>
      </c>
      <c r="O15" s="989">
        <f t="shared" si="1"/>
        <v>5.1244784112259009E-2</v>
      </c>
      <c r="P15" s="161">
        <v>1236</v>
      </c>
      <c r="Q15" s="989">
        <f t="shared" si="1"/>
        <v>0</v>
      </c>
      <c r="R15" s="161">
        <v>1236</v>
      </c>
      <c r="S15" s="989">
        <f t="shared" si="1"/>
        <v>3.2362459546925568E-3</v>
      </c>
      <c r="T15" s="161">
        <v>1240</v>
      </c>
      <c r="U15" s="989">
        <f t="shared" si="1"/>
        <v>-0.59750000000000003</v>
      </c>
      <c r="V15" s="161">
        <v>499.1</v>
      </c>
      <c r="W15" s="989">
        <f t="shared" si="2"/>
        <v>-0.53917050691244239</v>
      </c>
      <c r="X15" s="161">
        <v>230</v>
      </c>
      <c r="Y15" s="989">
        <f t="shared" si="2"/>
        <v>0</v>
      </c>
      <c r="Z15" s="161">
        <v>230</v>
      </c>
      <c r="AA15" s="989">
        <f t="shared" si="2"/>
        <v>2.6086956521739129E-2</v>
      </c>
      <c r="AB15" s="1253">
        <v>236</v>
      </c>
      <c r="AC15" s="989">
        <f t="shared" si="5"/>
        <v>0.1652542372881356</v>
      </c>
      <c r="AD15" s="1253">
        <v>275</v>
      </c>
      <c r="AE15" s="989">
        <f t="shared" si="5"/>
        <v>4.363636363636364E-2</v>
      </c>
      <c r="AF15" s="1253">
        <v>287</v>
      </c>
      <c r="AG15" s="989">
        <f t="shared" si="5"/>
        <v>-3.4843205574912892E-3</v>
      </c>
      <c r="AH15" s="1253">
        <v>286</v>
      </c>
      <c r="AI15" s="989">
        <f t="shared" si="5"/>
        <v>0</v>
      </c>
      <c r="AJ15" s="161">
        <v>286</v>
      </c>
      <c r="AK15" s="989">
        <f t="shared" si="4"/>
        <v>1.7482517482517484E-2</v>
      </c>
      <c r="AL15" s="161">
        <v>291</v>
      </c>
      <c r="AM15" s="989">
        <f t="shared" si="4"/>
        <v>0</v>
      </c>
      <c r="AN15" s="1253">
        <v>291</v>
      </c>
      <c r="AO15" s="989">
        <f t="shared" si="4"/>
        <v>0.3127147766323024</v>
      </c>
      <c r="AP15" s="161">
        <v>382</v>
      </c>
      <c r="AQ15" s="989">
        <f t="shared" si="4"/>
        <v>0</v>
      </c>
      <c r="AR15" s="161">
        <v>382</v>
      </c>
      <c r="AS15" s="989">
        <f t="shared" si="4"/>
        <v>0</v>
      </c>
      <c r="AT15" s="161">
        <v>382</v>
      </c>
      <c r="AU15" s="989">
        <f t="shared" si="4"/>
        <v>2.6178010471204188E-2</v>
      </c>
      <c r="AV15" s="161">
        <v>392</v>
      </c>
    </row>
    <row r="16" spans="1:51" x14ac:dyDescent="0.25">
      <c r="A16" s="255" t="s">
        <v>12</v>
      </c>
      <c r="B16" s="257">
        <v>200</v>
      </c>
      <c r="C16" s="35" t="s">
        <v>27</v>
      </c>
      <c r="D16" s="678"/>
      <c r="F16" s="674"/>
      <c r="H16" s="674"/>
      <c r="J16" s="674" t="e">
        <v>#N/A</v>
      </c>
      <c r="L16" s="676" t="e">
        <v>#N/A</v>
      </c>
      <c r="N16" s="674" t="e">
        <v>#N/A</v>
      </c>
      <c r="P16" s="161" t="e">
        <v>#N/A</v>
      </c>
      <c r="R16" s="161"/>
      <c r="T16" s="161" t="e">
        <v>#N/A</v>
      </c>
      <c r="V16" s="161" t="e">
        <v>#N/A</v>
      </c>
      <c r="X16" s="161" t="e">
        <v>#N/A</v>
      </c>
      <c r="Z16" s="161" t="e">
        <v>#N/A</v>
      </c>
      <c r="AB16" s="1253" t="e">
        <v>#N/A</v>
      </c>
      <c r="AD16" s="1253" t="e">
        <v>#N/A</v>
      </c>
      <c r="AF16" s="1253" t="e">
        <v>#N/A</v>
      </c>
      <c r="AH16" s="1253" t="e">
        <v>#N/A</v>
      </c>
      <c r="AJ16" s="161" t="e">
        <v>#N/A</v>
      </c>
      <c r="AL16" s="161" t="e">
        <v>#N/A</v>
      </c>
      <c r="AN16" s="1253" t="e">
        <v>#N/A</v>
      </c>
      <c r="AP16" s="161" t="e">
        <v>#N/A</v>
      </c>
      <c r="AR16" s="161" t="e">
        <v>#N/A</v>
      </c>
      <c r="AT16" s="161" t="e">
        <v>#N/A</v>
      </c>
      <c r="AV16" s="161" t="e">
        <v>#N/A</v>
      </c>
    </row>
    <row r="17" spans="1:48" x14ac:dyDescent="0.25">
      <c r="A17" s="255" t="s">
        <v>12</v>
      </c>
      <c r="B17" s="257">
        <v>201</v>
      </c>
      <c r="C17" s="35" t="s">
        <v>29</v>
      </c>
      <c r="D17" s="678">
        <v>1097.0999999999999</v>
      </c>
      <c r="F17" s="674"/>
      <c r="H17" s="678">
        <v>1097.0999999999999</v>
      </c>
      <c r="J17" s="674">
        <v>0</v>
      </c>
      <c r="L17" s="676" t="e">
        <v>#N/A</v>
      </c>
      <c r="N17" s="674" t="e">
        <v>#N/A</v>
      </c>
      <c r="P17" s="161">
        <v>0</v>
      </c>
      <c r="R17" s="161"/>
      <c r="T17" s="161">
        <v>0</v>
      </c>
      <c r="V17" s="161">
        <v>0</v>
      </c>
      <c r="X17" s="161">
        <v>612</v>
      </c>
      <c r="Z17" s="161">
        <v>612</v>
      </c>
      <c r="AB17" s="1253">
        <v>689</v>
      </c>
      <c r="AD17" s="1253">
        <v>612</v>
      </c>
      <c r="AF17" s="1253">
        <v>612</v>
      </c>
      <c r="AH17" s="1253">
        <v>612</v>
      </c>
      <c r="AJ17" s="161">
        <v>612</v>
      </c>
      <c r="AL17" s="161">
        <v>612</v>
      </c>
      <c r="AN17" s="1253">
        <v>612</v>
      </c>
      <c r="AP17" s="161">
        <v>612</v>
      </c>
      <c r="AR17" s="161">
        <v>612</v>
      </c>
      <c r="AT17" s="161">
        <v>612</v>
      </c>
      <c r="AV17" s="161">
        <v>647</v>
      </c>
    </row>
    <row r="18" spans="1:48" x14ac:dyDescent="0.25">
      <c r="A18" s="255" t="s">
        <v>12</v>
      </c>
      <c r="B18" s="257">
        <v>202</v>
      </c>
      <c r="C18" s="35" t="s">
        <v>31</v>
      </c>
      <c r="D18" s="678"/>
      <c r="F18" s="674"/>
      <c r="H18" s="674"/>
      <c r="J18" s="674">
        <v>0</v>
      </c>
      <c r="L18" s="676" t="e">
        <v>#N/A</v>
      </c>
      <c r="N18" s="674" t="e">
        <v>#N/A</v>
      </c>
      <c r="P18" s="161">
        <v>0</v>
      </c>
      <c r="R18" s="161"/>
      <c r="T18" s="161" t="e">
        <v>#N/A</v>
      </c>
      <c r="V18" s="161" t="e">
        <v>#N/A</v>
      </c>
      <c r="X18" s="161" t="e">
        <v>#N/A</v>
      </c>
      <c r="Z18" s="161">
        <v>5406</v>
      </c>
      <c r="AB18" s="1253">
        <v>0</v>
      </c>
      <c r="AD18" s="1253" t="s">
        <v>528</v>
      </c>
      <c r="AF18" s="1253">
        <v>5406</v>
      </c>
      <c r="AH18" s="1253" t="s">
        <v>528</v>
      </c>
      <c r="AJ18" s="161" t="s">
        <v>528</v>
      </c>
      <c r="AL18" s="161" t="e">
        <v>#N/A</v>
      </c>
      <c r="AN18" s="1253" t="e">
        <v>#N/A</v>
      </c>
      <c r="AP18" s="161">
        <v>5406</v>
      </c>
      <c r="AR18" s="161" t="s">
        <v>528</v>
      </c>
      <c r="AT18" s="161" t="s">
        <v>528</v>
      </c>
      <c r="AV18" s="161" t="e">
        <v>#N/A</v>
      </c>
    </row>
    <row r="19" spans="1:48" x14ac:dyDescent="0.25">
      <c r="A19" s="255" t="s">
        <v>12</v>
      </c>
      <c r="B19" s="257">
        <v>208</v>
      </c>
      <c r="C19" s="35" t="s">
        <v>33</v>
      </c>
      <c r="D19" s="678"/>
      <c r="F19" s="674"/>
      <c r="H19" s="674">
        <v>2606</v>
      </c>
      <c r="J19" s="674">
        <v>0</v>
      </c>
      <c r="L19" s="676">
        <v>0</v>
      </c>
      <c r="N19" s="674">
        <v>0</v>
      </c>
      <c r="P19" s="161">
        <v>0</v>
      </c>
      <c r="R19" s="161"/>
      <c r="T19" s="161">
        <v>0</v>
      </c>
      <c r="V19" s="161">
        <v>0</v>
      </c>
      <c r="X19" s="674">
        <v>2606</v>
      </c>
      <c r="Z19" s="674">
        <v>2606</v>
      </c>
      <c r="AH19" s="1253" t="s">
        <v>528</v>
      </c>
      <c r="AJ19" s="161" t="s">
        <v>528</v>
      </c>
      <c r="AL19" s="161" t="e">
        <v>#N/A</v>
      </c>
      <c r="AN19" s="1253" t="e">
        <v>#N/A</v>
      </c>
      <c r="AP19" s="161" t="s">
        <v>528</v>
      </c>
      <c r="AR19" s="161" t="s">
        <v>528</v>
      </c>
      <c r="AT19" s="161" t="e">
        <v>#N/A</v>
      </c>
      <c r="AV19" s="161" t="e">
        <v>#N/A</v>
      </c>
    </row>
    <row r="20" spans="1:48" x14ac:dyDescent="0.25">
      <c r="A20" s="255" t="s">
        <v>12</v>
      </c>
      <c r="B20" s="257">
        <v>215</v>
      </c>
      <c r="C20" s="35" t="s">
        <v>35</v>
      </c>
      <c r="D20" s="678">
        <v>4593.57</v>
      </c>
      <c r="E20" s="989">
        <f t="shared" si="0"/>
        <v>-0.10352949884294781</v>
      </c>
      <c r="F20" s="674">
        <v>4118</v>
      </c>
      <c r="G20" s="989">
        <f t="shared" si="0"/>
        <v>0</v>
      </c>
      <c r="H20" s="674">
        <v>4118</v>
      </c>
      <c r="I20" s="989">
        <f t="shared" si="0"/>
        <v>5.5747208892870347E-2</v>
      </c>
      <c r="J20" s="674">
        <v>4347.5670062208401</v>
      </c>
      <c r="K20" s="989">
        <f t="shared" si="0"/>
        <v>-1.1394895063150724E-3</v>
      </c>
      <c r="L20" s="676">
        <v>4342.6129992392498</v>
      </c>
      <c r="M20" s="989">
        <f t="shared" si="1"/>
        <v>0</v>
      </c>
      <c r="N20" s="674">
        <v>4342.6129992392498</v>
      </c>
      <c r="O20" s="989">
        <f t="shared" si="1"/>
        <v>5.2131516393565176E-2</v>
      </c>
      <c r="P20" s="161">
        <v>4569</v>
      </c>
      <c r="Q20" s="989">
        <f t="shared" si="1"/>
        <v>0</v>
      </c>
      <c r="R20" s="161">
        <v>4569</v>
      </c>
      <c r="S20" s="989">
        <f t="shared" si="1"/>
        <v>0</v>
      </c>
      <c r="T20" s="161">
        <v>4569</v>
      </c>
      <c r="U20" s="989">
        <f t="shared" si="1"/>
        <v>0</v>
      </c>
      <c r="V20" s="161">
        <v>4569</v>
      </c>
      <c r="W20" s="989">
        <f t="shared" si="2"/>
        <v>0</v>
      </c>
      <c r="X20" s="161">
        <v>4569</v>
      </c>
      <c r="Y20" s="989">
        <f t="shared" si="2"/>
        <v>0</v>
      </c>
      <c r="Z20" s="161">
        <v>4569</v>
      </c>
      <c r="AA20" s="989">
        <f t="shared" si="2"/>
        <v>-1</v>
      </c>
      <c r="AF20" s="1253">
        <v>4569</v>
      </c>
      <c r="AH20" s="1253" t="s">
        <v>528</v>
      </c>
      <c r="AJ20" s="161" t="s">
        <v>528</v>
      </c>
      <c r="AL20" s="161" t="e">
        <v>#N/A</v>
      </c>
      <c r="AN20" s="1253" t="e">
        <v>#N/A</v>
      </c>
      <c r="AP20" s="161" t="s">
        <v>528</v>
      </c>
      <c r="AR20" s="161" t="s">
        <v>528</v>
      </c>
      <c r="AT20" s="161" t="e">
        <v>#N/A</v>
      </c>
      <c r="AV20" s="161" t="e">
        <v>#N/A</v>
      </c>
    </row>
    <row r="21" spans="1:48" x14ac:dyDescent="0.25">
      <c r="A21" s="255" t="s">
        <v>12</v>
      </c>
      <c r="B21" s="257">
        <v>221</v>
      </c>
      <c r="C21" s="35" t="s">
        <v>37</v>
      </c>
      <c r="D21" s="678"/>
      <c r="E21" s="989" t="e">
        <f t="shared" si="0"/>
        <v>#DIV/0!</v>
      </c>
      <c r="F21" s="674">
        <v>3048</v>
      </c>
      <c r="G21" s="989">
        <f t="shared" si="0"/>
        <v>-1</v>
      </c>
      <c r="H21" s="674"/>
      <c r="I21" s="989" t="e">
        <f t="shared" si="0"/>
        <v>#DIV/0!</v>
      </c>
      <c r="J21" s="674">
        <v>0</v>
      </c>
      <c r="K21" s="989" t="e">
        <f t="shared" si="0"/>
        <v>#N/A</v>
      </c>
      <c r="L21" s="676" t="e">
        <v>#N/A</v>
      </c>
      <c r="M21" s="989" t="e">
        <f t="shared" si="1"/>
        <v>#N/A</v>
      </c>
      <c r="N21" s="674" t="e">
        <v>#N/A</v>
      </c>
      <c r="O21" s="989" t="e">
        <f t="shared" si="1"/>
        <v>#N/A</v>
      </c>
      <c r="P21" s="161">
        <v>3381</v>
      </c>
      <c r="Q21" s="989">
        <f t="shared" si="1"/>
        <v>0</v>
      </c>
      <c r="R21" s="161">
        <v>3381</v>
      </c>
      <c r="S21" s="989">
        <f t="shared" si="1"/>
        <v>3.2534753031647442E-3</v>
      </c>
      <c r="T21" s="161">
        <v>3392</v>
      </c>
      <c r="U21" s="989">
        <f t="shared" si="1"/>
        <v>5.6014150943396223E-3</v>
      </c>
      <c r="V21" s="161">
        <v>3411</v>
      </c>
      <c r="W21" s="989">
        <f t="shared" si="2"/>
        <v>0</v>
      </c>
      <c r="X21" s="161">
        <v>3411</v>
      </c>
      <c r="Y21" s="989">
        <f t="shared" si="2"/>
        <v>0</v>
      </c>
      <c r="Z21" s="161">
        <v>3411</v>
      </c>
      <c r="AA21" s="989">
        <f t="shared" si="2"/>
        <v>-1</v>
      </c>
      <c r="AF21" s="1253">
        <v>3411</v>
      </c>
      <c r="AH21" s="1253" t="s">
        <v>528</v>
      </c>
      <c r="AJ21" s="161" t="s">
        <v>528</v>
      </c>
      <c r="AL21" s="161" t="e">
        <v>#N/A</v>
      </c>
      <c r="AN21" s="1253" t="e">
        <v>#N/A</v>
      </c>
      <c r="AP21" s="161" t="s">
        <v>528</v>
      </c>
      <c r="AR21" s="161" t="s">
        <v>528</v>
      </c>
      <c r="AT21" s="161" t="e">
        <v>#N/A</v>
      </c>
      <c r="AV21" s="161" t="e">
        <v>#N/A</v>
      </c>
    </row>
    <row r="22" spans="1:48" x14ac:dyDescent="0.25">
      <c r="A22" s="255" t="s">
        <v>12</v>
      </c>
      <c r="B22" s="257">
        <v>243</v>
      </c>
      <c r="C22" s="35" t="s">
        <v>39</v>
      </c>
      <c r="D22" s="678">
        <v>4623.51</v>
      </c>
      <c r="E22" s="989">
        <f t="shared" si="0"/>
        <v>3.1683720809514801E-2</v>
      </c>
      <c r="F22" s="674">
        <v>4770</v>
      </c>
      <c r="G22" s="989">
        <f t="shared" si="0"/>
        <v>-2.5157232704402514E-3</v>
      </c>
      <c r="H22" s="674">
        <v>4758</v>
      </c>
      <c r="I22" s="989">
        <f t="shared" si="0"/>
        <v>5.826881032162258E-2</v>
      </c>
      <c r="J22" s="674">
        <v>5035.2429995102802</v>
      </c>
      <c r="K22" s="989">
        <f t="shared" si="0"/>
        <v>-6.8556757408447548E-4</v>
      </c>
      <c r="L22" s="676">
        <v>5031.7910001821801</v>
      </c>
      <c r="M22" s="989">
        <f t="shared" si="1"/>
        <v>0</v>
      </c>
      <c r="N22" s="674">
        <v>5031.7910001821801</v>
      </c>
      <c r="O22" s="989">
        <f t="shared" si="1"/>
        <v>5.1712998375409228E-2</v>
      </c>
      <c r="P22" s="161">
        <v>5292</v>
      </c>
      <c r="Q22" s="989">
        <f t="shared" si="1"/>
        <v>0</v>
      </c>
      <c r="R22" s="161">
        <v>5292</v>
      </c>
      <c r="S22" s="989">
        <f t="shared" si="1"/>
        <v>3.2123960695389269E-3</v>
      </c>
      <c r="T22" s="161">
        <v>5309</v>
      </c>
      <c r="U22" s="989">
        <f t="shared" si="1"/>
        <v>5.4624223017517423E-3</v>
      </c>
      <c r="V22" s="161">
        <v>5338</v>
      </c>
      <c r="W22" s="989">
        <f t="shared" si="2"/>
        <v>-9.7414762083177214E-3</v>
      </c>
      <c r="X22" s="161">
        <v>5286</v>
      </c>
      <c r="Y22" s="989">
        <f t="shared" si="2"/>
        <v>2.6485054861899358E-3</v>
      </c>
      <c r="Z22" s="161">
        <v>5300</v>
      </c>
      <c r="AA22" s="989">
        <f t="shared" si="2"/>
        <v>-6.0377358490566035E-3</v>
      </c>
      <c r="AB22" s="1253">
        <v>5268</v>
      </c>
      <c r="AC22" s="989">
        <f t="shared" si="5"/>
        <v>5.1252847380410024E-3</v>
      </c>
      <c r="AD22" s="1253">
        <v>5295</v>
      </c>
      <c r="AE22" s="989">
        <f t="shared" si="5"/>
        <v>9.8205854579792255E-3</v>
      </c>
      <c r="AF22" s="1253">
        <v>5347</v>
      </c>
      <c r="AG22" s="989">
        <f t="shared" si="5"/>
        <v>-3.7404151860856555E-3</v>
      </c>
      <c r="AH22" s="1253">
        <v>5327</v>
      </c>
      <c r="AI22" s="989">
        <f t="shared" si="5"/>
        <v>-8.2598085226206121E-3</v>
      </c>
      <c r="AJ22" s="161">
        <v>5283</v>
      </c>
      <c r="AK22" s="989">
        <f t="shared" si="4"/>
        <v>-8.8964603445012298E-3</v>
      </c>
      <c r="AL22" s="161">
        <v>5236</v>
      </c>
      <c r="AM22" s="989">
        <f t="shared" si="4"/>
        <v>1.8617260892971512E-3</v>
      </c>
      <c r="AN22" s="1253">
        <v>5245.7479978035599</v>
      </c>
      <c r="AO22" s="989">
        <f t="shared" si="4"/>
        <v>1.0011922415333668E-3</v>
      </c>
      <c r="AP22" s="161">
        <v>5251</v>
      </c>
      <c r="AQ22" s="989">
        <f t="shared" si="4"/>
        <v>7.2367168158446009E-3</v>
      </c>
      <c r="AR22" s="161">
        <v>5289</v>
      </c>
      <c r="AS22" s="989">
        <f t="shared" si="4"/>
        <v>4.4620911325392323E-2</v>
      </c>
      <c r="AT22" s="161">
        <v>5525</v>
      </c>
      <c r="AU22" s="989">
        <f t="shared" si="4"/>
        <v>2.5339366515837103E-3</v>
      </c>
      <c r="AV22" s="161">
        <v>5539</v>
      </c>
    </row>
    <row r="23" spans="1:48" x14ac:dyDescent="0.25">
      <c r="A23" s="255" t="s">
        <v>12</v>
      </c>
      <c r="B23" s="257">
        <v>266</v>
      </c>
      <c r="C23" s="35" t="s">
        <v>41</v>
      </c>
      <c r="D23" s="678">
        <v>4699.87</v>
      </c>
      <c r="E23" s="989">
        <f t="shared" si="0"/>
        <v>-6.188894586446006E-2</v>
      </c>
      <c r="F23" s="674">
        <v>4409</v>
      </c>
      <c r="G23" s="989">
        <f t="shared" si="0"/>
        <v>-2.4948968019959175E-3</v>
      </c>
      <c r="H23" s="674">
        <v>4398</v>
      </c>
      <c r="I23" s="989">
        <f t="shared" si="0"/>
        <v>5.828353813016604E-2</v>
      </c>
      <c r="J23" s="674">
        <v>4654.3310006964703</v>
      </c>
      <c r="K23" s="989">
        <f t="shared" si="0"/>
        <v>-7.0751325038276389E-4</v>
      </c>
      <c r="L23" s="676">
        <v>4651.0379998418102</v>
      </c>
      <c r="M23" s="989">
        <f t="shared" si="1"/>
        <v>0</v>
      </c>
      <c r="N23" s="674">
        <v>4651.0379998418102</v>
      </c>
      <c r="O23" s="989">
        <f t="shared" si="1"/>
        <v>5.1593214281704707E-2</v>
      </c>
      <c r="P23" s="161">
        <v>4891</v>
      </c>
      <c r="Q23" s="989">
        <f t="shared" si="1"/>
        <v>0</v>
      </c>
      <c r="R23" s="161">
        <v>4891</v>
      </c>
      <c r="S23" s="989">
        <f t="shared" si="1"/>
        <v>3.4757718258024944E-3</v>
      </c>
      <c r="T23" s="161">
        <v>4908</v>
      </c>
      <c r="U23" s="989">
        <f t="shared" si="1"/>
        <v>5.297473512632437E-3</v>
      </c>
      <c r="V23" s="161">
        <v>4934</v>
      </c>
      <c r="W23" s="989">
        <f t="shared" si="2"/>
        <v>-9.7284150790433732E-3</v>
      </c>
      <c r="X23" s="161">
        <v>4886</v>
      </c>
      <c r="Y23" s="989">
        <f t="shared" si="2"/>
        <v>2.6606631191158411E-3</v>
      </c>
      <c r="Z23" s="161">
        <v>4899</v>
      </c>
      <c r="AA23" s="989">
        <f t="shared" si="2"/>
        <v>-5.9195754235558274E-3</v>
      </c>
      <c r="AB23" s="1253">
        <v>4870</v>
      </c>
      <c r="AC23" s="989">
        <f t="shared" si="5"/>
        <v>4.9281314168377827E-3</v>
      </c>
      <c r="AD23" s="1253">
        <v>4894</v>
      </c>
      <c r="AE23" s="989">
        <f t="shared" si="5"/>
        <v>1.0012259910093992E-2</v>
      </c>
      <c r="AF23" s="1253">
        <v>4943</v>
      </c>
      <c r="AG23" s="989">
        <f t="shared" si="5"/>
        <v>-3.8438195427877805E-3</v>
      </c>
      <c r="AH23" s="1253">
        <v>4924</v>
      </c>
      <c r="AI23" s="989">
        <f t="shared" si="5"/>
        <v>-8.3265637692932579E-3</v>
      </c>
      <c r="AJ23" s="161">
        <v>4883</v>
      </c>
      <c r="AK23" s="989">
        <f t="shared" ref="AK23:AU111" si="6">(AL23-AJ23)/AJ23</f>
        <v>-8.8060618472250666E-3</v>
      </c>
      <c r="AL23" s="161">
        <v>4840</v>
      </c>
      <c r="AM23" s="989">
        <f t="shared" si="6"/>
        <v>2.4407024038408443E-3</v>
      </c>
      <c r="AN23" s="1253">
        <v>4851.8129996345897</v>
      </c>
      <c r="AO23" s="989">
        <f t="shared" si="6"/>
        <v>4.5075941005455592E-4</v>
      </c>
      <c r="AP23" s="161">
        <v>4854</v>
      </c>
      <c r="AQ23" s="989">
        <f t="shared" si="6"/>
        <v>7.210548001648125E-3</v>
      </c>
      <c r="AR23" s="161">
        <v>4889</v>
      </c>
      <c r="AS23" s="989">
        <f t="shared" si="6"/>
        <v>4.4589895684188995E-2</v>
      </c>
      <c r="AT23" s="161">
        <v>5107</v>
      </c>
      <c r="AU23" s="989">
        <f t="shared" si="6"/>
        <v>2.5455257489719993E-3</v>
      </c>
      <c r="AV23" s="161">
        <v>5120</v>
      </c>
    </row>
    <row r="24" spans="1:48" x14ac:dyDescent="0.25">
      <c r="A24" s="255" t="s">
        <v>12</v>
      </c>
      <c r="B24" s="257">
        <v>416</v>
      </c>
      <c r="C24" s="35" t="s">
        <v>43</v>
      </c>
      <c r="D24" s="678">
        <v>4445.97</v>
      </c>
      <c r="E24" s="989">
        <f t="shared" si="0"/>
        <v>0.10706999822310985</v>
      </c>
      <c r="F24" s="674">
        <v>4922</v>
      </c>
      <c r="G24" s="989">
        <f t="shared" si="0"/>
        <v>-2.4380333197887038E-3</v>
      </c>
      <c r="H24" s="674">
        <v>4910</v>
      </c>
      <c r="I24" s="989">
        <f t="shared" si="0"/>
        <v>5.8150305498981675E-2</v>
      </c>
      <c r="J24" s="674">
        <v>5195.518</v>
      </c>
      <c r="K24" s="989">
        <f t="shared" si="0"/>
        <v>-2.5348768121300484E-4</v>
      </c>
      <c r="L24" s="676">
        <v>5194.2010001894796</v>
      </c>
      <c r="M24" s="989">
        <f t="shared" si="1"/>
        <v>0</v>
      </c>
      <c r="N24" s="674">
        <v>5194.2010001894796</v>
      </c>
      <c r="O24" s="989">
        <f t="shared" si="1"/>
        <v>5.1172259179193165E-2</v>
      </c>
      <c r="P24" s="161">
        <v>5460</v>
      </c>
      <c r="Q24" s="989">
        <f t="shared" si="1"/>
        <v>0</v>
      </c>
      <c r="R24" s="161">
        <v>5460</v>
      </c>
      <c r="S24" s="989">
        <f t="shared" si="1"/>
        <v>3.2967032967032967E-3</v>
      </c>
      <c r="T24" s="161">
        <v>5478</v>
      </c>
      <c r="U24" s="989">
        <f t="shared" si="1"/>
        <v>5.4764512595837896E-3</v>
      </c>
      <c r="V24" s="161">
        <v>5508</v>
      </c>
      <c r="W24" s="989">
        <f t="shared" si="2"/>
        <v>-9.8039215686274508E-3</v>
      </c>
      <c r="X24" s="161">
        <v>5454</v>
      </c>
      <c r="Y24" s="989">
        <f t="shared" si="2"/>
        <v>2.7502750275027505E-3</v>
      </c>
      <c r="Z24" s="161">
        <v>5469</v>
      </c>
      <c r="AA24" s="989">
        <f t="shared" si="2"/>
        <v>-6.034009873834339E-3</v>
      </c>
      <c r="AB24" s="1253">
        <v>5436</v>
      </c>
      <c r="AC24" s="989">
        <f t="shared" si="5"/>
        <v>4.9668874172185433E-3</v>
      </c>
      <c r="AD24" s="1253">
        <v>5463</v>
      </c>
      <c r="AE24" s="989">
        <f t="shared" si="5"/>
        <v>9.8846787479406912E-3</v>
      </c>
      <c r="AF24" s="1253">
        <v>5517</v>
      </c>
      <c r="AG24" s="989">
        <f t="shared" si="5"/>
        <v>-3.8064165307232192E-3</v>
      </c>
      <c r="AH24" s="1253">
        <v>5496</v>
      </c>
      <c r="AI24" s="989">
        <f t="shared" si="5"/>
        <v>-8.1877729257641921E-3</v>
      </c>
      <c r="AJ24" s="161">
        <v>5451</v>
      </c>
      <c r="AK24" s="989">
        <f t="shared" si="6"/>
        <v>-8.8057237204182716E-3</v>
      </c>
      <c r="AL24" s="161">
        <v>5403</v>
      </c>
      <c r="AM24" s="989">
        <f t="shared" si="6"/>
        <v>1.4978717230668152E-3</v>
      </c>
      <c r="AN24" s="1253">
        <v>5411.09300091973</v>
      </c>
      <c r="AO24" s="989">
        <f t="shared" si="6"/>
        <v>1.2764517407289075E-3</v>
      </c>
      <c r="AP24" s="161">
        <v>5418</v>
      </c>
      <c r="AQ24" s="989">
        <f t="shared" si="6"/>
        <v>7.1982281284606866E-3</v>
      </c>
      <c r="AR24" s="161">
        <v>5457</v>
      </c>
      <c r="AS24" s="989">
        <f t="shared" si="6"/>
        <v>4.4713212387758841E-2</v>
      </c>
      <c r="AT24" s="161">
        <v>5701</v>
      </c>
      <c r="AU24" s="989">
        <f t="shared" si="6"/>
        <v>2.6311173478337133E-3</v>
      </c>
      <c r="AV24" s="161">
        <v>5716</v>
      </c>
    </row>
    <row r="25" spans="1:48" x14ac:dyDescent="0.25">
      <c r="A25" s="255" t="s">
        <v>12</v>
      </c>
      <c r="B25" s="257">
        <v>468</v>
      </c>
      <c r="C25" s="35" t="s">
        <v>44</v>
      </c>
      <c r="D25" s="677">
        <v>399.66</v>
      </c>
      <c r="E25" s="989">
        <f t="shared" si="0"/>
        <v>6.3403893309312856E-2</v>
      </c>
      <c r="F25" s="674">
        <v>425</v>
      </c>
      <c r="G25" s="989">
        <f t="shared" si="0"/>
        <v>0.12235294117647059</v>
      </c>
      <c r="H25" s="674">
        <v>477</v>
      </c>
      <c r="I25" s="989">
        <f t="shared" si="0"/>
        <v>-0.20002515723270436</v>
      </c>
      <c r="J25" s="674">
        <v>381.58800000000002</v>
      </c>
      <c r="K25" s="989">
        <f t="shared" si="0"/>
        <v>6.2892831878887248E-5</v>
      </c>
      <c r="L25" s="676">
        <v>381.61199914993102</v>
      </c>
      <c r="M25" s="989">
        <f t="shared" si="1"/>
        <v>0</v>
      </c>
      <c r="N25" s="674">
        <v>381.61199914993102</v>
      </c>
      <c r="O25" s="989">
        <f t="shared" si="1"/>
        <v>0.17134681560256385</v>
      </c>
      <c r="P25" s="161">
        <v>447</v>
      </c>
      <c r="Q25" s="989">
        <f t="shared" si="1"/>
        <v>0</v>
      </c>
      <c r="R25" s="161">
        <v>447</v>
      </c>
      <c r="S25" s="989">
        <f t="shared" si="1"/>
        <v>2.2371364653243847E-3</v>
      </c>
      <c r="T25" s="161">
        <v>448</v>
      </c>
      <c r="U25" s="989">
        <f t="shared" si="1"/>
        <v>4.464285714285714E-3</v>
      </c>
      <c r="V25" s="161">
        <v>450</v>
      </c>
      <c r="W25" s="989">
        <f t="shared" si="2"/>
        <v>-8.8888888888888889E-3</v>
      </c>
      <c r="X25" s="161">
        <v>446</v>
      </c>
      <c r="Y25" s="989">
        <f t="shared" si="2"/>
        <v>2.242152466367713E-3</v>
      </c>
      <c r="Z25" s="161">
        <v>447</v>
      </c>
      <c r="AA25" s="989">
        <f t="shared" si="2"/>
        <v>-4.4742729306487695E-3</v>
      </c>
      <c r="AB25" s="1253">
        <v>445</v>
      </c>
      <c r="AC25" s="989">
        <f t="shared" si="5"/>
        <v>4.4943820224719105E-3</v>
      </c>
      <c r="AD25" s="1253">
        <v>447</v>
      </c>
      <c r="AE25" s="989">
        <f t="shared" si="5"/>
        <v>8.948545861297539E-3</v>
      </c>
      <c r="AF25" s="1253">
        <v>451</v>
      </c>
      <c r="AG25" s="989">
        <f t="shared" si="5"/>
        <v>-2.2172949002217295E-3</v>
      </c>
      <c r="AH25" s="1253">
        <v>450</v>
      </c>
      <c r="AI25" s="989">
        <f t="shared" si="5"/>
        <v>-8.8888888888888889E-3</v>
      </c>
      <c r="AJ25" s="161">
        <v>446</v>
      </c>
      <c r="AK25" s="989">
        <f t="shared" si="6"/>
        <v>-8.9686098654708519E-3</v>
      </c>
      <c r="AL25" s="161">
        <v>442</v>
      </c>
      <c r="AM25" s="989">
        <f t="shared" si="6"/>
        <v>2.0497734387850556E-3</v>
      </c>
      <c r="AN25" s="1253">
        <v>442.90599985994299</v>
      </c>
      <c r="AO25" s="989">
        <f t="shared" si="6"/>
        <v>2.1223496653179321E-4</v>
      </c>
      <c r="AP25" s="161">
        <v>443</v>
      </c>
      <c r="AQ25" s="989">
        <f t="shared" si="6"/>
        <v>6.7720090293453723E-3</v>
      </c>
      <c r="AR25" s="161">
        <v>446</v>
      </c>
      <c r="AS25" s="989">
        <f t="shared" si="6"/>
        <v>4.4843049327354258E-2</v>
      </c>
      <c r="AT25" s="161">
        <v>466</v>
      </c>
      <c r="AU25" s="989">
        <f t="shared" si="6"/>
        <v>2.1459227467811159E-3</v>
      </c>
      <c r="AV25" s="161">
        <v>467</v>
      </c>
    </row>
    <row r="26" spans="1:48" x14ac:dyDescent="0.25">
      <c r="A26" s="255" t="s">
        <v>12</v>
      </c>
      <c r="B26" s="257">
        <v>665</v>
      </c>
      <c r="C26" s="35" t="s">
        <v>46</v>
      </c>
      <c r="D26" s="677">
        <v>5437.94</v>
      </c>
      <c r="E26" s="989">
        <f t="shared" si="0"/>
        <v>6.5660893647226784E-2</v>
      </c>
      <c r="F26" s="674">
        <v>5795</v>
      </c>
      <c r="G26" s="989">
        <f t="shared" si="0"/>
        <v>-1</v>
      </c>
      <c r="H26" s="674"/>
      <c r="I26" s="989" t="e">
        <f t="shared" si="0"/>
        <v>#DIV/0!</v>
      </c>
      <c r="J26" s="674">
        <v>6117.2540041710099</v>
      </c>
      <c r="K26" s="989">
        <f t="shared" si="0"/>
        <v>-1.3453755828020208E-3</v>
      </c>
      <c r="L26" s="676">
        <v>6109.0240000000003</v>
      </c>
      <c r="M26" s="989">
        <f t="shared" si="1"/>
        <v>0</v>
      </c>
      <c r="N26" s="674">
        <v>6109.0240000000003</v>
      </c>
      <c r="O26" s="989">
        <f t="shared" si="1"/>
        <v>0</v>
      </c>
      <c r="P26" s="674">
        <v>6109.0240000000003</v>
      </c>
      <c r="Q26" s="989">
        <f t="shared" si="1"/>
        <v>0</v>
      </c>
      <c r="R26" s="674">
        <v>6109.0240000000003</v>
      </c>
      <c r="S26" s="989">
        <f t="shared" si="1"/>
        <v>0</v>
      </c>
      <c r="T26" s="674">
        <v>6109.0240000000003</v>
      </c>
      <c r="U26" s="989">
        <f t="shared" si="1"/>
        <v>0</v>
      </c>
      <c r="V26" s="674">
        <v>6109.0240000000003</v>
      </c>
      <c r="W26" s="989">
        <f t="shared" si="2"/>
        <v>0</v>
      </c>
      <c r="X26" s="674">
        <v>6109.0240000000003</v>
      </c>
      <c r="Y26" s="989">
        <f t="shared" si="2"/>
        <v>0</v>
      </c>
      <c r="Z26" s="674">
        <v>6109.0240000000003</v>
      </c>
      <c r="AA26" s="989">
        <f t="shared" si="2"/>
        <v>-1</v>
      </c>
      <c r="AF26" s="1253">
        <v>6109.0240000000003</v>
      </c>
      <c r="AH26" s="1253" t="s">
        <v>528</v>
      </c>
      <c r="AJ26" s="161" t="s">
        <v>528</v>
      </c>
      <c r="AL26" s="161" t="e">
        <v>#N/A</v>
      </c>
      <c r="AN26" s="1253" t="e">
        <v>#N/A</v>
      </c>
      <c r="AP26" s="161" t="s">
        <v>528</v>
      </c>
      <c r="AR26" s="161" t="s">
        <v>528</v>
      </c>
      <c r="AT26" s="161" t="e">
        <v>#N/A</v>
      </c>
      <c r="AV26" s="161" t="e">
        <v>#N/A</v>
      </c>
    </row>
    <row r="27" spans="1:48" x14ac:dyDescent="0.25">
      <c r="A27" s="255" t="s">
        <v>12</v>
      </c>
      <c r="B27" s="257">
        <v>6071</v>
      </c>
      <c r="C27" s="35" t="s">
        <v>254</v>
      </c>
      <c r="D27" s="678">
        <v>4584.5200000000004</v>
      </c>
      <c r="E27" s="989">
        <f t="shared" si="0"/>
        <v>8.2119829338731104E-2</v>
      </c>
      <c r="F27" s="674">
        <v>4961</v>
      </c>
      <c r="G27" s="989">
        <f t="shared" si="0"/>
        <v>-2.4188671638782503E-3</v>
      </c>
      <c r="H27" s="674">
        <v>4949</v>
      </c>
      <c r="I27" s="989">
        <f t="shared" si="0"/>
        <v>5.8265710598779601E-2</v>
      </c>
      <c r="J27" s="674">
        <v>5237.3570017533602</v>
      </c>
      <c r="K27" s="989">
        <f t="shared" si="0"/>
        <v>-1.1952522554800106E-4</v>
      </c>
      <c r="L27" s="676">
        <v>5236.7310054764503</v>
      </c>
      <c r="M27" s="989">
        <f t="shared" si="1"/>
        <v>0</v>
      </c>
      <c r="N27" s="674">
        <v>5236.7310054764503</v>
      </c>
      <c r="O27" s="989">
        <f t="shared" si="1"/>
        <v>5.1037373171172261E-2</v>
      </c>
      <c r="P27" s="161">
        <v>5504</v>
      </c>
      <c r="Q27" s="989">
        <f t="shared" si="1"/>
        <v>0</v>
      </c>
      <c r="R27" s="161">
        <v>5504</v>
      </c>
      <c r="S27" s="989">
        <f t="shared" si="1"/>
        <v>3.2703488372093025E-3</v>
      </c>
      <c r="T27" s="161">
        <v>5522</v>
      </c>
      <c r="U27" s="989">
        <f t="shared" si="1"/>
        <v>5.6139080043462516E-3</v>
      </c>
      <c r="V27" s="161">
        <v>5553</v>
      </c>
      <c r="W27" s="989">
        <f t="shared" si="2"/>
        <v>-4.808211777417612E-2</v>
      </c>
      <c r="X27" s="161">
        <v>5286</v>
      </c>
      <c r="Y27" s="989">
        <f t="shared" si="2"/>
        <v>2.6485054861899358E-3</v>
      </c>
      <c r="Z27" s="161">
        <v>5300</v>
      </c>
      <c r="AA27" s="989">
        <f t="shared" si="2"/>
        <v>-6.0377358490566035E-3</v>
      </c>
      <c r="AB27" s="1253">
        <v>5268</v>
      </c>
      <c r="AC27" s="989">
        <f t="shared" si="5"/>
        <v>5.1252847380410024E-3</v>
      </c>
      <c r="AD27" s="1253">
        <v>5295</v>
      </c>
      <c r="AE27" s="989">
        <f t="shared" si="5"/>
        <v>9.8205854579792255E-3</v>
      </c>
      <c r="AF27" s="1253">
        <v>5347</v>
      </c>
      <c r="AG27" s="989">
        <f t="shared" si="5"/>
        <v>-3.7404151860856555E-3</v>
      </c>
      <c r="AH27" s="1253">
        <v>5327</v>
      </c>
      <c r="AI27" s="989">
        <f t="shared" si="5"/>
        <v>-8.2598085226206121E-3</v>
      </c>
      <c r="AJ27" s="161">
        <v>5283</v>
      </c>
      <c r="AK27" s="989">
        <f t="shared" si="6"/>
        <v>-8.8964603445012298E-3</v>
      </c>
      <c r="AL27" s="161">
        <v>5236</v>
      </c>
      <c r="AM27" s="989">
        <f t="shared" si="6"/>
        <v>3.1457219966903051E-3</v>
      </c>
      <c r="AN27" s="1253">
        <v>5252.4710003746704</v>
      </c>
      <c r="AO27" s="989">
        <f t="shared" si="6"/>
        <v>-2.8005873322584914E-4</v>
      </c>
      <c r="AP27" s="161">
        <v>5251</v>
      </c>
      <c r="AQ27" s="989">
        <f t="shared" si="6"/>
        <v>7.2367168158446009E-3</v>
      </c>
      <c r="AR27" s="161">
        <v>5289</v>
      </c>
      <c r="AS27" s="989">
        <f t="shared" si="6"/>
        <v>4.4620911325392323E-2</v>
      </c>
      <c r="AT27" s="161">
        <v>5525</v>
      </c>
      <c r="AU27" s="989">
        <f t="shared" si="6"/>
        <v>2.5339366515837103E-3</v>
      </c>
      <c r="AV27" s="161">
        <v>5539</v>
      </c>
    </row>
    <row r="28" spans="1:48" x14ac:dyDescent="0.25">
      <c r="A28" s="255" t="s">
        <v>12</v>
      </c>
      <c r="B28" s="257">
        <v>6072</v>
      </c>
      <c r="C28" s="2" t="s">
        <v>255</v>
      </c>
      <c r="D28" s="678">
        <v>5929.28</v>
      </c>
      <c r="E28" s="989">
        <f t="shared" si="0"/>
        <v>6.4041502509579629E-2</v>
      </c>
      <c r="F28" s="674">
        <v>6309</v>
      </c>
      <c r="G28" s="989">
        <f t="shared" si="0"/>
        <v>-2.3775558725630053E-3</v>
      </c>
      <c r="H28" s="674">
        <v>6294</v>
      </c>
      <c r="I28" s="989">
        <f t="shared" si="0"/>
        <v>5.8227518900448055E-2</v>
      </c>
      <c r="J28" s="674">
        <v>6660.4840039594201</v>
      </c>
      <c r="K28" s="989">
        <f t="shared" si="0"/>
        <v>-1.0930162516676634E-4</v>
      </c>
      <c r="L28" s="676">
        <v>6659.7560022333901</v>
      </c>
      <c r="M28" s="989">
        <f t="shared" si="1"/>
        <v>0</v>
      </c>
      <c r="N28" s="674">
        <v>6659.7560022333901</v>
      </c>
      <c r="O28" s="989">
        <f t="shared" si="1"/>
        <v>5.1089559084823384E-2</v>
      </c>
      <c r="P28" s="161">
        <v>7000</v>
      </c>
      <c r="Q28" s="989">
        <f t="shared" si="1"/>
        <v>0</v>
      </c>
      <c r="R28" s="161">
        <v>7000</v>
      </c>
      <c r="S28" s="989">
        <f t="shared" si="1"/>
        <v>3.2857142857142859E-3</v>
      </c>
      <c r="T28" s="161">
        <v>7023</v>
      </c>
      <c r="U28" s="989">
        <f t="shared" si="1"/>
        <v>5.4107931083582517E-3</v>
      </c>
      <c r="V28" s="161">
        <v>7061</v>
      </c>
      <c r="W28" s="989">
        <f t="shared" si="2"/>
        <v>-6.1747627814757115E-2</v>
      </c>
      <c r="X28" s="161">
        <v>6625</v>
      </c>
      <c r="Y28" s="989">
        <f t="shared" si="2"/>
        <v>2.8679245283018866E-3</v>
      </c>
      <c r="Z28" s="161">
        <v>6644</v>
      </c>
      <c r="AA28" s="989">
        <f t="shared" si="2"/>
        <v>-6.020469596628537E-3</v>
      </c>
      <c r="AB28" s="1253">
        <v>6604</v>
      </c>
      <c r="AC28" s="989">
        <f t="shared" si="5"/>
        <v>4.8455481526347667E-3</v>
      </c>
      <c r="AD28" s="1253">
        <v>6636</v>
      </c>
      <c r="AE28" s="989">
        <f t="shared" si="5"/>
        <v>9.9457504520795662E-3</v>
      </c>
      <c r="AF28" s="1253">
        <v>6702</v>
      </c>
      <c r="AG28" s="989">
        <f t="shared" si="5"/>
        <v>-3.7302297821545805E-3</v>
      </c>
      <c r="AH28" s="1253">
        <v>6677</v>
      </c>
      <c r="AI28" s="989">
        <f t="shared" si="5"/>
        <v>-8.2372322899505763E-3</v>
      </c>
      <c r="AJ28" s="161">
        <v>6622</v>
      </c>
      <c r="AK28" s="989">
        <f t="shared" si="6"/>
        <v>-8.9096949562065837E-3</v>
      </c>
      <c r="AL28" s="161">
        <v>6563</v>
      </c>
      <c r="AM28" s="989">
        <f t="shared" si="6"/>
        <v>2.0132558204510637E-3</v>
      </c>
      <c r="AN28" s="1253">
        <v>6576.2129979496203</v>
      </c>
      <c r="AO28" s="989">
        <f t="shared" si="6"/>
        <v>8.7999005691938249E-4</v>
      </c>
      <c r="AP28" s="161">
        <v>6582</v>
      </c>
      <c r="AQ28" s="989">
        <f t="shared" si="6"/>
        <v>7.1406867213612887E-3</v>
      </c>
      <c r="AR28" s="161">
        <v>6629</v>
      </c>
      <c r="AS28" s="989">
        <f t="shared" si="6"/>
        <v>4.465228541258108E-2</v>
      </c>
      <c r="AT28" s="161">
        <v>6925</v>
      </c>
      <c r="AU28" s="989">
        <f t="shared" si="6"/>
        <v>2.5992779783393502E-3</v>
      </c>
      <c r="AV28" s="161">
        <v>6943</v>
      </c>
    </row>
    <row r="29" spans="1:48" x14ac:dyDescent="0.25">
      <c r="A29" s="255" t="s">
        <v>12</v>
      </c>
      <c r="B29" s="257">
        <v>6073</v>
      </c>
      <c r="C29" s="2" t="s">
        <v>256</v>
      </c>
      <c r="D29" s="678"/>
      <c r="E29" s="989" t="e">
        <f t="shared" si="0"/>
        <v>#DIV/0!</v>
      </c>
      <c r="F29" s="674">
        <v>3570</v>
      </c>
      <c r="G29" s="989">
        <f t="shared" si="0"/>
        <v>0</v>
      </c>
      <c r="H29" s="674">
        <v>3570</v>
      </c>
      <c r="I29" s="989" t="e">
        <f t="shared" si="0"/>
        <v>#N/A</v>
      </c>
      <c r="J29" s="674" t="e">
        <v>#N/A</v>
      </c>
      <c r="K29" s="989" t="e">
        <f t="shared" si="0"/>
        <v>#N/A</v>
      </c>
      <c r="L29" s="676" t="e">
        <v>#N/A</v>
      </c>
      <c r="M29" s="989" t="e">
        <f t="shared" si="1"/>
        <v>#N/A</v>
      </c>
      <c r="N29" s="674" t="e">
        <v>#N/A</v>
      </c>
      <c r="O29" s="989" t="e">
        <f t="shared" si="1"/>
        <v>#N/A</v>
      </c>
      <c r="P29" s="161" t="e">
        <v>#N/A</v>
      </c>
      <c r="Q29" s="989" t="e">
        <f t="shared" si="1"/>
        <v>#N/A</v>
      </c>
      <c r="R29" s="161"/>
      <c r="S29" s="989" t="e">
        <f t="shared" si="1"/>
        <v>#N/A</v>
      </c>
      <c r="T29" s="161" t="e">
        <v>#N/A</v>
      </c>
      <c r="U29" s="989" t="e">
        <f t="shared" si="1"/>
        <v>#N/A</v>
      </c>
      <c r="V29" s="161" t="e">
        <v>#N/A</v>
      </c>
      <c r="W29" s="989" t="e">
        <f t="shared" si="2"/>
        <v>#N/A</v>
      </c>
      <c r="X29" s="161">
        <v>3789</v>
      </c>
      <c r="Y29" s="989">
        <f t="shared" si="2"/>
        <v>2.6392187912377936E-3</v>
      </c>
      <c r="Z29" s="161">
        <v>3799</v>
      </c>
      <c r="AA29" s="989">
        <f t="shared" si="2"/>
        <v>-6.0542247959989469E-3</v>
      </c>
      <c r="AB29" s="1253">
        <v>3776</v>
      </c>
      <c r="AC29" s="989">
        <f t="shared" si="5"/>
        <v>5.0317796610169488E-3</v>
      </c>
      <c r="AD29" s="1253">
        <v>3795</v>
      </c>
      <c r="AE29" s="989">
        <f t="shared" si="5"/>
        <v>1.0013175230566536E-2</v>
      </c>
      <c r="AF29" s="1253">
        <v>3833</v>
      </c>
      <c r="AG29" s="989">
        <f t="shared" si="5"/>
        <v>-3.9133837725019568E-3</v>
      </c>
      <c r="AH29" s="1253">
        <v>3818</v>
      </c>
      <c r="AI29" s="989">
        <f t="shared" si="5"/>
        <v>-8.1194342587742278E-3</v>
      </c>
      <c r="AJ29" s="161">
        <v>3787</v>
      </c>
      <c r="AK29" s="989">
        <f t="shared" si="6"/>
        <v>-8.9780829152363347E-3</v>
      </c>
      <c r="AL29" s="161">
        <v>3753</v>
      </c>
      <c r="AM29" s="989">
        <f t="shared" si="6"/>
        <v>2.065814098683773E-3</v>
      </c>
      <c r="AN29" s="1253">
        <v>3760.7530003123602</v>
      </c>
      <c r="AO29" s="989">
        <f t="shared" si="6"/>
        <v>8.6339083884799423E-4</v>
      </c>
      <c r="AP29" s="161">
        <v>3764</v>
      </c>
      <c r="AQ29" s="989">
        <f t="shared" si="6"/>
        <v>7.1732199787460146E-3</v>
      </c>
      <c r="AR29" s="161">
        <v>3791</v>
      </c>
      <c r="AS29" s="989">
        <f t="shared" si="6"/>
        <v>4.4579266684252175E-2</v>
      </c>
      <c r="AT29" s="161">
        <v>3960</v>
      </c>
      <c r="AU29" s="989">
        <f t="shared" si="6"/>
        <v>2.7777777777777779E-3</v>
      </c>
      <c r="AV29" s="161">
        <v>3971</v>
      </c>
    </row>
    <row r="30" spans="1:48" x14ac:dyDescent="0.25">
      <c r="A30" s="255" t="s">
        <v>12</v>
      </c>
      <c r="B30" s="257">
        <v>6074</v>
      </c>
      <c r="C30" s="2" t="s">
        <v>257</v>
      </c>
      <c r="D30" s="678">
        <v>3625.77</v>
      </c>
      <c r="E30" s="989">
        <f t="shared" si="0"/>
        <v>3.0972731309487416E-3</v>
      </c>
      <c r="F30" s="674">
        <v>3637</v>
      </c>
      <c r="G30" s="989">
        <f t="shared" si="0"/>
        <v>0</v>
      </c>
      <c r="H30" s="674">
        <v>3637</v>
      </c>
      <c r="I30" s="989">
        <f t="shared" si="0"/>
        <v>-1</v>
      </c>
      <c r="J30" s="674">
        <v>0</v>
      </c>
      <c r="K30" s="989" t="e">
        <f t="shared" si="0"/>
        <v>#N/A</v>
      </c>
      <c r="L30" s="676" t="e">
        <v>#N/A</v>
      </c>
      <c r="M30" s="989" t="e">
        <f t="shared" si="1"/>
        <v>#N/A</v>
      </c>
      <c r="N30" s="674" t="e">
        <v>#N/A</v>
      </c>
      <c r="O30" s="989" t="e">
        <f t="shared" si="1"/>
        <v>#N/A</v>
      </c>
      <c r="P30" s="161">
        <v>0</v>
      </c>
      <c r="Q30" s="989" t="e">
        <f t="shared" si="1"/>
        <v>#DIV/0!</v>
      </c>
      <c r="R30" s="161"/>
      <c r="S30" s="989" t="e">
        <f t="shared" si="1"/>
        <v>#DIV/0!</v>
      </c>
      <c r="T30" s="161">
        <v>0</v>
      </c>
      <c r="U30" s="989" t="e">
        <f t="shared" si="1"/>
        <v>#DIV/0!</v>
      </c>
      <c r="V30" s="674">
        <v>3637</v>
      </c>
      <c r="W30" s="989">
        <f t="shared" si="2"/>
        <v>5.82897992851251E-2</v>
      </c>
      <c r="X30" s="161">
        <v>3849</v>
      </c>
      <c r="Y30" s="989">
        <f t="shared" si="2"/>
        <v>2.8578851649779164E-3</v>
      </c>
      <c r="Z30" s="161">
        <v>3860</v>
      </c>
      <c r="AA30" s="989">
        <f t="shared" si="2"/>
        <v>-5.9585492227979273E-3</v>
      </c>
      <c r="AB30" s="1253">
        <v>3837</v>
      </c>
      <c r="AC30" s="989">
        <f t="shared" si="5"/>
        <v>4.9517852488923635E-3</v>
      </c>
      <c r="AD30" s="1253">
        <v>3856</v>
      </c>
      <c r="AE30" s="989">
        <f t="shared" si="5"/>
        <v>9.8547717842323648E-3</v>
      </c>
      <c r="AF30" s="1253">
        <v>3894</v>
      </c>
      <c r="AG30" s="989">
        <f t="shared" si="5"/>
        <v>-3.852080123266564E-3</v>
      </c>
      <c r="AH30" s="1253">
        <v>3879</v>
      </c>
      <c r="AI30" s="989">
        <f t="shared" si="5"/>
        <v>-8.2495488527971131E-3</v>
      </c>
      <c r="AJ30" s="161">
        <v>3847</v>
      </c>
      <c r="AK30" s="989">
        <f t="shared" si="6"/>
        <v>-8.838055627761892E-3</v>
      </c>
      <c r="AL30" s="161">
        <v>3813</v>
      </c>
      <c r="AM30" s="989">
        <f t="shared" si="6"/>
        <v>2.1292943827537149E-3</v>
      </c>
      <c r="AN30" s="1253">
        <v>3821.1189994814399</v>
      </c>
      <c r="AO30" s="989">
        <f t="shared" si="6"/>
        <v>7.5396775629104024E-4</v>
      </c>
      <c r="AP30" s="161">
        <v>3824</v>
      </c>
      <c r="AQ30" s="989">
        <f t="shared" si="6"/>
        <v>7.0606694560669458E-3</v>
      </c>
      <c r="AR30" s="161">
        <v>3851</v>
      </c>
      <c r="AS30" s="989">
        <f t="shared" si="6"/>
        <v>4.466372370812776E-2</v>
      </c>
      <c r="AT30" s="161">
        <v>4023</v>
      </c>
      <c r="AU30" s="989">
        <f t="shared" si="6"/>
        <v>2.7342779020631371E-3</v>
      </c>
      <c r="AV30" s="161">
        <v>4034</v>
      </c>
    </row>
    <row r="31" spans="1:48" x14ac:dyDescent="0.25">
      <c r="A31" s="255" t="s">
        <v>12</v>
      </c>
      <c r="B31" s="257">
        <v>6075</v>
      </c>
      <c r="C31" s="2" t="s">
        <v>258</v>
      </c>
      <c r="D31" s="678">
        <v>4389.96</v>
      </c>
      <c r="E31" s="989">
        <f t="shared" si="0"/>
        <v>0.16447530273624361</v>
      </c>
      <c r="F31" s="674">
        <v>5112</v>
      </c>
      <c r="G31" s="989">
        <f t="shared" si="0"/>
        <v>0</v>
      </c>
      <c r="H31" s="674">
        <v>5112</v>
      </c>
      <c r="I31" s="989">
        <f t="shared" si="0"/>
        <v>-1</v>
      </c>
      <c r="J31" s="674">
        <v>0</v>
      </c>
      <c r="K31" s="989" t="e">
        <f t="shared" si="0"/>
        <v>#N/A</v>
      </c>
      <c r="L31" s="676" t="e">
        <v>#N/A</v>
      </c>
      <c r="M31" s="989" t="e">
        <f t="shared" si="1"/>
        <v>#N/A</v>
      </c>
      <c r="N31" s="674" t="e">
        <v>#N/A</v>
      </c>
      <c r="O31" s="989" t="e">
        <f t="shared" si="1"/>
        <v>#N/A</v>
      </c>
      <c r="P31" s="161">
        <v>0</v>
      </c>
      <c r="Q31" s="989" t="e">
        <f t="shared" si="1"/>
        <v>#DIV/0!</v>
      </c>
      <c r="R31" s="161"/>
      <c r="S31" s="989" t="e">
        <f t="shared" si="1"/>
        <v>#N/A</v>
      </c>
      <c r="T31" s="161" t="e">
        <v>#N/A</v>
      </c>
      <c r="U31" s="989" t="e">
        <f t="shared" si="1"/>
        <v>#N/A</v>
      </c>
      <c r="V31" s="161" t="e">
        <v>#N/A</v>
      </c>
      <c r="W31" s="989" t="e">
        <f t="shared" si="2"/>
        <v>#N/A</v>
      </c>
      <c r="X31" s="161">
        <v>5454</v>
      </c>
      <c r="Y31" s="989">
        <f t="shared" si="2"/>
        <v>2.7502750275027505E-3</v>
      </c>
      <c r="Z31" s="161">
        <v>5469</v>
      </c>
      <c r="AA31" s="989">
        <f t="shared" si="2"/>
        <v>-6.034009873834339E-3</v>
      </c>
      <c r="AB31" s="1253">
        <v>5436</v>
      </c>
      <c r="AC31" s="989">
        <f t="shared" si="5"/>
        <v>4.9668874172185433E-3</v>
      </c>
      <c r="AD31" s="1253">
        <v>5463</v>
      </c>
      <c r="AE31" s="989">
        <f t="shared" si="5"/>
        <v>9.8846787479406912E-3</v>
      </c>
      <c r="AF31" s="1253">
        <v>5517</v>
      </c>
      <c r="AG31" s="989">
        <f t="shared" si="5"/>
        <v>-3.8064165307232192E-3</v>
      </c>
      <c r="AH31" s="1253">
        <v>5496</v>
      </c>
      <c r="AI31" s="989">
        <f t="shared" si="5"/>
        <v>-8.1877729257641921E-3</v>
      </c>
      <c r="AJ31" s="161">
        <v>5451</v>
      </c>
      <c r="AK31" s="989">
        <f t="shared" si="6"/>
        <v>-8.8057237204182716E-3</v>
      </c>
      <c r="AL31" s="161">
        <v>5403</v>
      </c>
      <c r="AM31" s="989">
        <f t="shared" si="6"/>
        <v>1.8258374770720586E-3</v>
      </c>
      <c r="AN31" s="1253">
        <v>5412.8649998886203</v>
      </c>
      <c r="AO31" s="989">
        <f t="shared" si="6"/>
        <v>9.4866583805162886E-4</v>
      </c>
      <c r="AP31" s="161">
        <v>5418</v>
      </c>
      <c r="AQ31" s="989">
        <f t="shared" si="6"/>
        <v>7.1982281284606866E-3</v>
      </c>
      <c r="AR31" s="161">
        <v>5457</v>
      </c>
      <c r="AS31" s="989">
        <f t="shared" si="6"/>
        <v>4.4713212387758841E-2</v>
      </c>
      <c r="AT31" s="161">
        <v>5701</v>
      </c>
      <c r="AU31" s="989">
        <f t="shared" si="6"/>
        <v>2.6311173478337133E-3</v>
      </c>
      <c r="AV31" s="161">
        <v>5716</v>
      </c>
    </row>
    <row r="32" spans="1:48" x14ac:dyDescent="0.25">
      <c r="A32" s="255" t="s">
        <v>12</v>
      </c>
      <c r="B32" s="257">
        <v>6076</v>
      </c>
      <c r="C32" s="2" t="s">
        <v>259</v>
      </c>
      <c r="D32" s="678">
        <v>4655.25</v>
      </c>
      <c r="E32" s="989">
        <f t="shared" si="0"/>
        <v>-7.7869072552494492E-3</v>
      </c>
      <c r="F32" s="674">
        <v>4619</v>
      </c>
      <c r="G32" s="989">
        <f t="shared" si="0"/>
        <v>-2.597964927473479E-3</v>
      </c>
      <c r="H32" s="674">
        <v>4607</v>
      </c>
      <c r="I32" s="989">
        <f t="shared" si="0"/>
        <v>5.8363577101360919E-2</v>
      </c>
      <c r="J32" s="674">
        <v>4875.8809997059698</v>
      </c>
      <c r="K32" s="989">
        <f t="shared" si="0"/>
        <v>-5.3282634050272055E-4</v>
      </c>
      <c r="L32" s="676">
        <v>4873.2830018761697</v>
      </c>
      <c r="M32" s="989">
        <f t="shared" si="1"/>
        <v>0</v>
      </c>
      <c r="N32" s="674">
        <v>4873.2830018761697</v>
      </c>
      <c r="O32" s="989">
        <f t="shared" si="1"/>
        <v>5.1447247784975045E-2</v>
      </c>
      <c r="P32" s="161">
        <v>5124</v>
      </c>
      <c r="Q32" s="989">
        <f t="shared" si="1"/>
        <v>0</v>
      </c>
      <c r="R32" s="161">
        <v>5124</v>
      </c>
      <c r="S32" s="989">
        <f t="shared" si="1"/>
        <v>3.3177205308352851E-3</v>
      </c>
      <c r="T32" s="161">
        <v>5141</v>
      </c>
      <c r="U32" s="989">
        <f t="shared" si="1"/>
        <v>5.4464112040459051E-3</v>
      </c>
      <c r="V32" s="161">
        <v>5169</v>
      </c>
      <c r="W32" s="989">
        <f t="shared" si="2"/>
        <v>-5.4749467982201587E-2</v>
      </c>
      <c r="X32" s="161">
        <v>4886</v>
      </c>
      <c r="Y32" s="989">
        <f t="shared" si="2"/>
        <v>2.6606631191158411E-3</v>
      </c>
      <c r="Z32" s="161">
        <v>4899</v>
      </c>
      <c r="AA32" s="989">
        <f t="shared" si="2"/>
        <v>-5.9195754235558274E-3</v>
      </c>
      <c r="AB32" s="1253">
        <v>4870</v>
      </c>
      <c r="AC32" s="989">
        <f t="shared" si="5"/>
        <v>4.9281314168377827E-3</v>
      </c>
      <c r="AD32" s="1253">
        <v>4894</v>
      </c>
      <c r="AE32" s="989">
        <f t="shared" si="5"/>
        <v>1.0012259910093992E-2</v>
      </c>
      <c r="AF32" s="1253">
        <v>4943</v>
      </c>
      <c r="AG32" s="989">
        <f t="shared" si="5"/>
        <v>-3.8438195427877805E-3</v>
      </c>
      <c r="AH32" s="1253">
        <v>4924</v>
      </c>
      <c r="AI32" s="989">
        <f t="shared" si="5"/>
        <v>-8.3265637692932579E-3</v>
      </c>
      <c r="AJ32" s="161">
        <v>4883</v>
      </c>
      <c r="AK32" s="989">
        <f t="shared" si="6"/>
        <v>-8.8060618472250666E-3</v>
      </c>
      <c r="AL32" s="161">
        <v>4840</v>
      </c>
      <c r="AM32" s="989">
        <f t="shared" si="6"/>
        <v>2.4349172339503821E-3</v>
      </c>
      <c r="AN32" s="1253">
        <v>4851.7849994123198</v>
      </c>
      <c r="AO32" s="989">
        <f t="shared" si="6"/>
        <v>4.5653312913668823E-4</v>
      </c>
      <c r="AP32" s="161">
        <v>4854</v>
      </c>
      <c r="AQ32" s="989">
        <f t="shared" si="6"/>
        <v>7.210548001648125E-3</v>
      </c>
      <c r="AR32" s="161">
        <v>4889</v>
      </c>
      <c r="AS32" s="989">
        <f t="shared" si="6"/>
        <v>4.4589895684188995E-2</v>
      </c>
      <c r="AT32" s="161">
        <v>5107</v>
      </c>
      <c r="AU32" s="989">
        <f t="shared" si="6"/>
        <v>2.5455257489719993E-3</v>
      </c>
      <c r="AV32" s="161">
        <v>5120</v>
      </c>
    </row>
    <row r="33" spans="1:48" x14ac:dyDescent="0.25">
      <c r="A33" s="255" t="s">
        <v>12</v>
      </c>
      <c r="B33" s="257">
        <v>6077</v>
      </c>
      <c r="C33" s="2" t="s">
        <v>260</v>
      </c>
      <c r="D33" s="678"/>
      <c r="E33" s="989" t="e">
        <f t="shared" si="0"/>
        <v>#DIV/0!</v>
      </c>
      <c r="F33" s="674">
        <v>559</v>
      </c>
      <c r="G33" s="989">
        <f t="shared" si="0"/>
        <v>0</v>
      </c>
      <c r="H33" s="674">
        <v>559</v>
      </c>
      <c r="I33" s="989">
        <f t="shared" si="0"/>
        <v>0.25576386404293378</v>
      </c>
      <c r="J33" s="674">
        <v>701.97199999999998</v>
      </c>
      <c r="K33" s="989" t="e">
        <f t="shared" si="0"/>
        <v>#N/A</v>
      </c>
      <c r="L33" s="676" t="e">
        <v>#N/A</v>
      </c>
      <c r="M33" s="989" t="e">
        <f t="shared" si="1"/>
        <v>#N/A</v>
      </c>
      <c r="N33" s="674" t="e">
        <v>#N/A</v>
      </c>
      <c r="O33" s="989" t="e">
        <f t="shared" si="1"/>
        <v>#N/A</v>
      </c>
      <c r="P33" s="161" t="e">
        <v>#N/A</v>
      </c>
      <c r="Q33" s="989" t="e">
        <f t="shared" si="1"/>
        <v>#N/A</v>
      </c>
      <c r="R33" s="161"/>
      <c r="S33" s="989" t="e">
        <f t="shared" si="1"/>
        <v>#N/A</v>
      </c>
      <c r="T33" s="161" t="e">
        <v>#N/A</v>
      </c>
      <c r="U33" s="989" t="e">
        <f t="shared" si="1"/>
        <v>#N/A</v>
      </c>
      <c r="V33" s="674">
        <v>701.97199999999998</v>
      </c>
      <c r="W33" s="989">
        <f t="shared" si="2"/>
        <v>0.16956231872496341</v>
      </c>
      <c r="X33" s="161">
        <v>821</v>
      </c>
      <c r="Y33" s="989">
        <f t="shared" si="2"/>
        <v>2.4360535931790498E-3</v>
      </c>
      <c r="Z33" s="161">
        <v>823</v>
      </c>
      <c r="AA33" s="989">
        <f t="shared" si="2"/>
        <v>-6.0753341433778859E-3</v>
      </c>
      <c r="AB33" s="1253">
        <v>818</v>
      </c>
      <c r="AC33" s="989">
        <f t="shared" si="5"/>
        <v>4.8899755501222494E-3</v>
      </c>
      <c r="AD33" s="1253">
        <v>822</v>
      </c>
      <c r="AE33" s="989">
        <f t="shared" si="5"/>
        <v>-0.451338199513382</v>
      </c>
      <c r="AF33" s="1253">
        <v>451</v>
      </c>
      <c r="AG33" s="989">
        <f t="shared" si="5"/>
        <v>-2.2172949002217295E-3</v>
      </c>
      <c r="AH33" s="1253">
        <v>450</v>
      </c>
      <c r="AI33" s="989">
        <f t="shared" si="5"/>
        <v>-8.8888888888888889E-3</v>
      </c>
      <c r="AJ33" s="161">
        <v>446</v>
      </c>
      <c r="AK33" s="989">
        <f t="shared" si="6"/>
        <v>-8.9686098654708519E-3</v>
      </c>
      <c r="AL33" s="161">
        <v>442</v>
      </c>
      <c r="AM33" s="989">
        <f t="shared" si="6"/>
        <v>1.1538472400792418E-3</v>
      </c>
      <c r="AN33" s="1253">
        <v>442.51000048011502</v>
      </c>
      <c r="AO33" s="989">
        <f t="shared" si="6"/>
        <v>1.1073185224138096E-3</v>
      </c>
      <c r="AP33" s="161">
        <v>443</v>
      </c>
      <c r="AQ33" s="989">
        <f t="shared" si="6"/>
        <v>6.7720090293453723E-3</v>
      </c>
      <c r="AR33" s="161">
        <v>446</v>
      </c>
      <c r="AS33" s="989">
        <f t="shared" si="6"/>
        <v>4.4843049327354258E-2</v>
      </c>
      <c r="AT33" s="161">
        <v>466</v>
      </c>
      <c r="AU33" s="989">
        <f t="shared" si="6"/>
        <v>2.1459227467811159E-3</v>
      </c>
      <c r="AV33" s="161">
        <v>467</v>
      </c>
    </row>
    <row r="34" spans="1:48" x14ac:dyDescent="0.25">
      <c r="A34" s="255" t="s">
        <v>12</v>
      </c>
      <c r="B34" s="257">
        <v>6078</v>
      </c>
      <c r="C34" s="2" t="s">
        <v>261</v>
      </c>
      <c r="D34" s="678">
        <v>4541.25</v>
      </c>
      <c r="E34" s="989">
        <f t="shared" si="0"/>
        <v>-3.1323974676575835E-2</v>
      </c>
      <c r="F34" s="674">
        <v>4399</v>
      </c>
      <c r="G34" s="989">
        <f t="shared" si="0"/>
        <v>0</v>
      </c>
      <c r="H34" s="674">
        <v>4399</v>
      </c>
      <c r="I34" s="989">
        <f t="shared" si="0"/>
        <v>5.5572175607274364E-2</v>
      </c>
      <c r="J34" s="674">
        <v>4643.4620004963999</v>
      </c>
      <c r="K34" s="989">
        <f t="shared" si="0"/>
        <v>-4.6150926544911281E-4</v>
      </c>
      <c r="L34" s="676">
        <v>4641.31899975941</v>
      </c>
      <c r="M34" s="989">
        <f t="shared" si="1"/>
        <v>0</v>
      </c>
      <c r="N34" s="674">
        <v>4641.31899975941</v>
      </c>
      <c r="O34" s="989">
        <f t="shared" si="1"/>
        <v>5.1425252229584398E-2</v>
      </c>
      <c r="P34" s="161">
        <v>4880</v>
      </c>
      <c r="Q34" s="989">
        <f t="shared" si="1"/>
        <v>0</v>
      </c>
      <c r="R34" s="161">
        <v>4880</v>
      </c>
      <c r="S34" s="989">
        <f t="shared" si="1"/>
        <v>3.2786885245901639E-3</v>
      </c>
      <c r="T34" s="161">
        <v>4896</v>
      </c>
      <c r="U34" s="989">
        <f t="shared" si="1"/>
        <v>5.5147058823529415E-3</v>
      </c>
      <c r="V34" s="161">
        <v>4923</v>
      </c>
      <c r="W34" s="989">
        <f t="shared" si="2"/>
        <v>-7.2923014422100349E-2</v>
      </c>
      <c r="X34" s="161">
        <v>4564</v>
      </c>
      <c r="Y34" s="989">
        <f t="shared" si="2"/>
        <v>2.8483786152497807E-3</v>
      </c>
      <c r="Z34" s="161">
        <v>4577</v>
      </c>
      <c r="AA34" s="989">
        <f t="shared" si="2"/>
        <v>-6.1175442429539E-3</v>
      </c>
      <c r="AB34" s="1253">
        <v>4549</v>
      </c>
      <c r="AC34" s="989">
        <f t="shared" si="5"/>
        <v>4.8362277423609585E-3</v>
      </c>
      <c r="AD34" s="1253">
        <v>4571</v>
      </c>
      <c r="AE34" s="989">
        <f t="shared" si="5"/>
        <v>1.0063443447823233E-2</v>
      </c>
      <c r="AF34" s="1253">
        <v>4617</v>
      </c>
      <c r="AG34" s="989">
        <f t="shared" si="5"/>
        <v>-3.8986354775828458E-3</v>
      </c>
      <c r="AH34" s="1253">
        <v>4599</v>
      </c>
      <c r="AI34" s="989">
        <f t="shared" si="5"/>
        <v>-8.2626657969123718E-3</v>
      </c>
      <c r="AJ34" s="161">
        <v>4561</v>
      </c>
      <c r="AK34" s="989">
        <f t="shared" si="6"/>
        <v>-8.7700065775049331E-3</v>
      </c>
      <c r="AL34" s="161">
        <v>4521</v>
      </c>
      <c r="AM34" s="989">
        <f t="shared" si="6"/>
        <v>2.2446358258571405E-3</v>
      </c>
      <c r="AN34" s="1253">
        <v>4531.1479985687001</v>
      </c>
      <c r="AO34" s="989">
        <f t="shared" si="6"/>
        <v>6.2942138111594654E-4</v>
      </c>
      <c r="AP34" s="161">
        <v>4534</v>
      </c>
      <c r="AQ34" s="989">
        <f t="shared" si="6"/>
        <v>7.0577856197617996E-3</v>
      </c>
      <c r="AR34" s="161">
        <v>4566</v>
      </c>
      <c r="AS34" s="989">
        <f t="shared" si="6"/>
        <v>4.4678055190538767E-2</v>
      </c>
      <c r="AT34" s="161">
        <v>4770</v>
      </c>
      <c r="AU34" s="989">
        <f t="shared" si="6"/>
        <v>2.7253668763102725E-3</v>
      </c>
      <c r="AV34" s="161">
        <v>4783</v>
      </c>
    </row>
    <row r="35" spans="1:48" x14ac:dyDescent="0.25">
      <c r="A35" s="255" t="s">
        <v>12</v>
      </c>
      <c r="B35" s="257">
        <v>6079</v>
      </c>
      <c r="C35" s="2" t="s">
        <v>262</v>
      </c>
      <c r="D35" s="678"/>
      <c r="E35" s="989" t="e">
        <f t="shared" si="0"/>
        <v>#DIV/0!</v>
      </c>
      <c r="F35" s="674">
        <v>3219</v>
      </c>
      <c r="G35" s="989">
        <f t="shared" si="0"/>
        <v>0</v>
      </c>
      <c r="H35" s="674">
        <v>3219</v>
      </c>
      <c r="I35" s="989" t="e">
        <f t="shared" si="0"/>
        <v>#N/A</v>
      </c>
      <c r="J35" s="674" t="e">
        <v>#N/A</v>
      </c>
      <c r="K35" s="989" t="e">
        <f t="shared" si="0"/>
        <v>#N/A</v>
      </c>
      <c r="L35" s="676" t="e">
        <v>#N/A</v>
      </c>
      <c r="M35" s="989" t="e">
        <f t="shared" si="1"/>
        <v>#N/A</v>
      </c>
      <c r="N35" s="674" t="e">
        <v>#N/A</v>
      </c>
      <c r="O35" s="989" t="e">
        <f t="shared" si="1"/>
        <v>#N/A</v>
      </c>
      <c r="P35" s="161" t="e">
        <v>#N/A</v>
      </c>
      <c r="Q35" s="989" t="e">
        <f t="shared" si="1"/>
        <v>#N/A</v>
      </c>
      <c r="R35" s="161"/>
      <c r="S35" s="989" t="e">
        <f t="shared" si="1"/>
        <v>#N/A</v>
      </c>
      <c r="T35" s="161" t="e">
        <v>#N/A</v>
      </c>
      <c r="U35" s="989" t="e">
        <f t="shared" si="1"/>
        <v>#N/A</v>
      </c>
      <c r="V35" s="674">
        <v>3219</v>
      </c>
      <c r="W35" s="989">
        <f t="shared" si="2"/>
        <v>4.9394221808014914E-2</v>
      </c>
      <c r="X35" s="161">
        <v>3378</v>
      </c>
      <c r="Y35" s="989">
        <f t="shared" si="2"/>
        <v>2.6642984014209592E-3</v>
      </c>
      <c r="Z35" s="161">
        <v>3387</v>
      </c>
      <c r="AA35" s="989">
        <f t="shared" si="2"/>
        <v>-6.2001771479185119E-3</v>
      </c>
      <c r="AB35" s="1253">
        <v>3366</v>
      </c>
      <c r="AC35" s="989">
        <f t="shared" si="5"/>
        <v>5.0505050505050509E-3</v>
      </c>
      <c r="AD35" s="1253">
        <v>3383</v>
      </c>
      <c r="AE35" s="989">
        <f t="shared" si="5"/>
        <v>1.0050251256281407E-2</v>
      </c>
      <c r="AF35" s="1253">
        <v>3417</v>
      </c>
      <c r="AG35" s="989">
        <f t="shared" si="5"/>
        <v>-3.8045068773778167E-3</v>
      </c>
      <c r="AH35" s="1253">
        <v>3404</v>
      </c>
      <c r="AI35" s="989">
        <f t="shared" si="5"/>
        <v>-8.2256169212690956E-3</v>
      </c>
      <c r="AJ35" s="161">
        <v>3376</v>
      </c>
      <c r="AK35" s="989">
        <f t="shared" si="6"/>
        <v>-8.8862559241706159E-3</v>
      </c>
      <c r="AL35" s="161">
        <v>3346</v>
      </c>
      <c r="AM35" s="989">
        <f t="shared" si="6"/>
        <v>2.2121938185325611E-3</v>
      </c>
      <c r="AN35" s="1253">
        <v>3353.4020005168099</v>
      </c>
      <c r="AO35" s="989">
        <f t="shared" si="6"/>
        <v>4.7653084328803269E-4</v>
      </c>
      <c r="AP35" s="161">
        <v>3355</v>
      </c>
      <c r="AQ35" s="989">
        <f t="shared" si="6"/>
        <v>7.1535022354694486E-3</v>
      </c>
      <c r="AR35" s="161">
        <v>3379</v>
      </c>
      <c r="AS35" s="989">
        <f t="shared" si="6"/>
        <v>4.4687777448949396E-2</v>
      </c>
      <c r="AT35" s="161">
        <v>3530</v>
      </c>
      <c r="AU35" s="989">
        <f t="shared" si="6"/>
        <v>2.8328611898016999E-3</v>
      </c>
      <c r="AV35" s="161">
        <v>3540</v>
      </c>
    </row>
    <row r="36" spans="1:48" x14ac:dyDescent="0.25">
      <c r="A36" s="255" t="s">
        <v>12</v>
      </c>
      <c r="B36" s="257">
        <v>6080</v>
      </c>
      <c r="C36" s="2" t="s">
        <v>263</v>
      </c>
      <c r="D36" s="678">
        <v>4927.03</v>
      </c>
      <c r="E36" s="989">
        <f t="shared" si="0"/>
        <v>0.10533120358512131</v>
      </c>
      <c r="F36" s="674">
        <v>5446</v>
      </c>
      <c r="G36" s="989">
        <f t="shared" si="0"/>
        <v>-2.5706940874035988E-3</v>
      </c>
      <c r="H36" s="674">
        <v>5432</v>
      </c>
      <c r="I36" s="989">
        <f t="shared" si="0"/>
        <v>5.834352026214646E-2</v>
      </c>
      <c r="J36" s="674">
        <v>5748.9220020639796</v>
      </c>
      <c r="K36" s="989">
        <f t="shared" si="0"/>
        <v>-6.3263881762251476E-4</v>
      </c>
      <c r="L36" s="676">
        <v>5745.2850108459897</v>
      </c>
      <c r="M36" s="989">
        <f t="shared" si="1"/>
        <v>0</v>
      </c>
      <c r="N36" s="674">
        <v>5745.2850108459897</v>
      </c>
      <c r="O36" s="989">
        <f t="shared" si="1"/>
        <v>5.1644955575549274E-2</v>
      </c>
      <c r="P36" s="161">
        <v>6042</v>
      </c>
      <c r="Q36" s="989">
        <f t="shared" si="1"/>
        <v>0</v>
      </c>
      <c r="R36" s="161">
        <v>6042</v>
      </c>
      <c r="S36" s="989">
        <f t="shared" si="1"/>
        <v>3.3101621979476996E-3</v>
      </c>
      <c r="T36" s="161">
        <v>6062</v>
      </c>
      <c r="U36" s="989">
        <f t="shared" si="1"/>
        <v>5.4437479379742656E-3</v>
      </c>
      <c r="V36" s="161">
        <v>6095</v>
      </c>
      <c r="W36" s="989">
        <f t="shared" si="2"/>
        <v>-4.7579983593109103E-2</v>
      </c>
      <c r="X36" s="161">
        <v>5805</v>
      </c>
      <c r="Y36" s="989">
        <f t="shared" si="2"/>
        <v>2.7562446167097329E-3</v>
      </c>
      <c r="Z36" s="161">
        <v>5821</v>
      </c>
      <c r="AA36" s="989">
        <f t="shared" si="2"/>
        <v>-6.0127125923380865E-3</v>
      </c>
      <c r="AB36" s="1253">
        <v>5786</v>
      </c>
      <c r="AC36" s="989">
        <f t="shared" si="5"/>
        <v>4.8392671966816453E-3</v>
      </c>
      <c r="AD36" s="1253">
        <v>5814</v>
      </c>
      <c r="AE36" s="989">
        <f t="shared" si="5"/>
        <v>9.9759201926384582E-3</v>
      </c>
      <c r="AF36" s="1253">
        <v>5872</v>
      </c>
      <c r="AG36" s="989">
        <f t="shared" si="5"/>
        <v>-3.7465940054495911E-3</v>
      </c>
      <c r="AH36" s="1253">
        <v>5850</v>
      </c>
      <c r="AI36" s="989">
        <f t="shared" si="5"/>
        <v>-8.2051282051282051E-3</v>
      </c>
      <c r="AJ36" s="161">
        <v>5802</v>
      </c>
      <c r="AK36" s="989">
        <f t="shared" si="6"/>
        <v>-8.962426749396759E-3</v>
      </c>
      <c r="AL36" s="161">
        <v>5750</v>
      </c>
      <c r="AM36" s="989">
        <f t="shared" si="6"/>
        <v>2.7827820117182337E-3</v>
      </c>
      <c r="AN36" s="1253">
        <v>5766.0009965673798</v>
      </c>
      <c r="AO36" s="989">
        <f t="shared" si="6"/>
        <v>-1.7283510364229984E-7</v>
      </c>
      <c r="AP36" s="161">
        <v>5766</v>
      </c>
      <c r="AQ36" s="989">
        <f t="shared" si="6"/>
        <v>7.2840790842872011E-3</v>
      </c>
      <c r="AR36" s="161">
        <v>5808</v>
      </c>
      <c r="AS36" s="989">
        <f t="shared" si="6"/>
        <v>4.459366391184573E-2</v>
      </c>
      <c r="AT36" s="161">
        <v>6067</v>
      </c>
      <c r="AU36" s="989">
        <f t="shared" si="6"/>
        <v>2.6372177352892699E-3</v>
      </c>
      <c r="AV36" s="161">
        <v>6083</v>
      </c>
    </row>
    <row r="37" spans="1:48" x14ac:dyDescent="0.25">
      <c r="A37" s="255" t="s">
        <v>12</v>
      </c>
      <c r="B37" s="257">
        <v>6081</v>
      </c>
      <c r="C37" s="2" t="s">
        <v>264</v>
      </c>
      <c r="D37" s="678"/>
      <c r="E37" s="989" t="e">
        <f t="shared" si="0"/>
        <v>#DIV/0!</v>
      </c>
      <c r="F37" s="674">
        <v>4469</v>
      </c>
      <c r="G37" s="989">
        <f t="shared" si="0"/>
        <v>0</v>
      </c>
      <c r="H37" s="674">
        <v>4469</v>
      </c>
      <c r="I37" s="989">
        <f t="shared" si="0"/>
        <v>5.5579098569885868E-2</v>
      </c>
      <c r="J37" s="674">
        <v>4717.3829915088199</v>
      </c>
      <c r="K37" s="989">
        <f t="shared" si="0"/>
        <v>-2.3423717962462348E-4</v>
      </c>
      <c r="L37" s="676">
        <v>4716.2780050216797</v>
      </c>
      <c r="M37" s="989">
        <f t="shared" si="1"/>
        <v>0</v>
      </c>
      <c r="N37" s="674">
        <v>4716.2780050216797</v>
      </c>
      <c r="O37" s="989">
        <f t="shared" si="1"/>
        <v>5.125270281373269E-2</v>
      </c>
      <c r="P37" s="161">
        <v>4958</v>
      </c>
      <c r="Q37" s="989">
        <f t="shared" si="1"/>
        <v>0</v>
      </c>
      <c r="R37" s="161">
        <v>4958</v>
      </c>
      <c r="S37" s="989">
        <f t="shared" si="1"/>
        <v>3.2271077047196449E-3</v>
      </c>
      <c r="T37" s="161">
        <v>4974</v>
      </c>
      <c r="U37" s="989">
        <f t="shared" si="1"/>
        <v>5.4282267792521112E-3</v>
      </c>
      <c r="V37" s="161">
        <v>5001</v>
      </c>
      <c r="W37" s="989">
        <f t="shared" si="2"/>
        <v>-5.7188562287542488E-2</v>
      </c>
      <c r="X37" s="161">
        <v>4715</v>
      </c>
      <c r="Y37" s="989">
        <f t="shared" si="2"/>
        <v>2.7571580063626721E-3</v>
      </c>
      <c r="Z37" s="161">
        <v>4728</v>
      </c>
      <c r="AA37" s="989">
        <f t="shared" si="2"/>
        <v>-9.9999999999999464E-3</v>
      </c>
      <c r="AB37" s="1253">
        <v>4680.72</v>
      </c>
      <c r="AC37" s="989">
        <f t="shared" si="5"/>
        <v>0</v>
      </c>
      <c r="AD37" s="1253">
        <v>4680.72</v>
      </c>
      <c r="AE37" s="989">
        <f t="shared" si="5"/>
        <v>1.907398861713577E-2</v>
      </c>
      <c r="AF37" s="1253">
        <v>4770</v>
      </c>
      <c r="AG37" s="989">
        <f t="shared" si="5"/>
        <v>-3.983228511530398E-3</v>
      </c>
      <c r="AH37" s="1253">
        <v>4751</v>
      </c>
      <c r="AI37" s="989" t="e">
        <f t="shared" si="5"/>
        <v>#VALUE!</v>
      </c>
      <c r="AJ37" s="161" t="s">
        <v>528</v>
      </c>
      <c r="AK37" s="989" t="e">
        <f t="shared" si="6"/>
        <v>#VALUE!</v>
      </c>
      <c r="AL37" s="161">
        <v>4671</v>
      </c>
      <c r="AM37" s="989">
        <f t="shared" si="6"/>
        <v>3.1524317226139702E-3</v>
      </c>
      <c r="AN37" s="1253">
        <v>4685.7250085763299</v>
      </c>
      <c r="AO37" s="989">
        <f t="shared" si="6"/>
        <v>-3.6814123175657026E-4</v>
      </c>
      <c r="AP37" s="161">
        <v>4684</v>
      </c>
      <c r="AQ37" s="989" t="e">
        <f t="shared" si="6"/>
        <v>#VALUE!</v>
      </c>
      <c r="AR37" s="161" t="s">
        <v>528</v>
      </c>
      <c r="AS37" s="989" t="e">
        <f t="shared" si="6"/>
        <v>#N/A</v>
      </c>
      <c r="AT37" s="161" t="e">
        <v>#N/A</v>
      </c>
      <c r="AU37" s="989" t="e">
        <f t="shared" si="6"/>
        <v>#N/A</v>
      </c>
      <c r="AV37" s="161" t="e">
        <v>#N/A</v>
      </c>
    </row>
    <row r="38" spans="1:48" x14ac:dyDescent="0.25">
      <c r="A38" s="255" t="s">
        <v>48</v>
      </c>
      <c r="B38" s="257">
        <v>637</v>
      </c>
      <c r="C38" s="2" t="s">
        <v>438</v>
      </c>
      <c r="D38" s="677">
        <v>3656</v>
      </c>
      <c r="E38" s="989">
        <f t="shared" si="0"/>
        <v>0.11947307923978231</v>
      </c>
      <c r="F38" s="674">
        <v>4092.7935777006442</v>
      </c>
      <c r="G38" s="989">
        <f t="shared" si="0"/>
        <v>1.6923263258615037E-2</v>
      </c>
      <c r="H38" s="674">
        <v>4162.0570008792411</v>
      </c>
      <c r="I38" s="989">
        <f t="shared" si="0"/>
        <v>2.4363913620399025E-2</v>
      </c>
      <c r="J38" s="674">
        <v>4263.4609981318399</v>
      </c>
      <c r="K38" s="989">
        <f t="shared" si="0"/>
        <v>3.1709683986971812E-2</v>
      </c>
      <c r="L38" s="676">
        <v>4398.65399907338</v>
      </c>
      <c r="M38" s="989">
        <f t="shared" si="1"/>
        <v>8.6680283359912735E-2</v>
      </c>
      <c r="N38" s="674">
        <v>4779.9305741152739</v>
      </c>
      <c r="O38" s="989">
        <f t="shared" si="1"/>
        <v>-6.9860967421494752E-2</v>
      </c>
      <c r="P38" s="161">
        <v>4446</v>
      </c>
      <c r="Q38" s="989">
        <f t="shared" si="1"/>
        <v>1.0571300044984255E-2</v>
      </c>
      <c r="R38" s="161">
        <v>4493</v>
      </c>
      <c r="S38" s="989">
        <f t="shared" si="1"/>
        <v>-6.8996216336523484E-3</v>
      </c>
      <c r="T38" s="161">
        <v>4462</v>
      </c>
      <c r="U38" s="989">
        <f t="shared" si="1"/>
        <v>3.8323621694307489E-2</v>
      </c>
      <c r="V38" s="161">
        <v>4633</v>
      </c>
      <c r="W38" s="989">
        <f t="shared" si="2"/>
        <v>4.7485430606518456E-3</v>
      </c>
      <c r="X38" s="161">
        <v>4655</v>
      </c>
      <c r="Y38" s="989">
        <f t="shared" si="2"/>
        <v>2.9430719656283567E-2</v>
      </c>
      <c r="Z38" s="161">
        <v>4792</v>
      </c>
      <c r="AA38" s="989">
        <f t="shared" si="2"/>
        <v>8.764607679465776E-3</v>
      </c>
      <c r="AB38" s="1253">
        <v>4834</v>
      </c>
      <c r="AC38" s="989">
        <f t="shared" si="5"/>
        <v>4.9855192387256927E-2</v>
      </c>
      <c r="AD38" s="1253">
        <v>5075</v>
      </c>
      <c r="AE38" s="989">
        <f t="shared" si="5"/>
        <v>2.2068965517241378E-2</v>
      </c>
      <c r="AF38" s="1253">
        <v>5187</v>
      </c>
      <c r="AG38" s="989">
        <f t="shared" si="5"/>
        <v>-8.6755349913244656E-3</v>
      </c>
      <c r="AH38" s="1253">
        <v>5142</v>
      </c>
      <c r="AI38" s="989">
        <f t="shared" si="5"/>
        <v>1.5558148580318942E-3</v>
      </c>
      <c r="AJ38" s="161">
        <v>5150</v>
      </c>
      <c r="AK38" s="989">
        <f t="shared" si="6"/>
        <v>-1.4951456310679612E-2</v>
      </c>
      <c r="AL38" s="161">
        <v>5073</v>
      </c>
      <c r="AM38" s="989">
        <f t="shared" si="6"/>
        <v>7.2942834880206933E-2</v>
      </c>
      <c r="AN38" s="1253">
        <v>5443.0390013472897</v>
      </c>
      <c r="AO38" s="989">
        <f t="shared" si="6"/>
        <v>5.4741661520146631E-2</v>
      </c>
      <c r="AP38" s="161">
        <v>5741</v>
      </c>
      <c r="AQ38" s="989">
        <f t="shared" si="6"/>
        <v>2.3863438425361434E-2</v>
      </c>
      <c r="AR38" s="161">
        <v>5878</v>
      </c>
      <c r="AS38" s="989">
        <f t="shared" si="6"/>
        <v>-4.0660088465464442E-2</v>
      </c>
      <c r="AT38" s="161">
        <v>5639</v>
      </c>
      <c r="AU38" s="989">
        <f t="shared" si="6"/>
        <v>5.9407696400070938E-2</v>
      </c>
      <c r="AV38" s="161">
        <v>5974</v>
      </c>
    </row>
    <row r="39" spans="1:48" x14ac:dyDescent="0.25">
      <c r="A39" s="255" t="s">
        <v>48</v>
      </c>
      <c r="B39" s="257">
        <v>224</v>
      </c>
      <c r="C39" s="2" t="s">
        <v>439</v>
      </c>
      <c r="D39" s="677">
        <v>6656</v>
      </c>
      <c r="E39" s="989">
        <f t="shared" si="0"/>
        <v>7.9673914813703978E-2</v>
      </c>
      <c r="F39" s="674">
        <v>7186.3095770000136</v>
      </c>
      <c r="G39" s="989">
        <f t="shared" si="0"/>
        <v>2.0119565416229189E-2</v>
      </c>
      <c r="H39" s="674">
        <v>7330.8950026357397</v>
      </c>
      <c r="I39" s="989">
        <f t="shared" si="0"/>
        <v>2.4364146436555486E-2</v>
      </c>
      <c r="J39" s="674">
        <v>7509.5060019909697</v>
      </c>
      <c r="K39" s="989">
        <f t="shared" si="0"/>
        <v>3.0866210939940159E-2</v>
      </c>
      <c r="L39" s="676">
        <v>7741.2959983031697</v>
      </c>
      <c r="M39" s="989">
        <f t="shared" si="1"/>
        <v>-2.6674585023952223E-2</v>
      </c>
      <c r="N39" s="674">
        <v>7534.8001400008507</v>
      </c>
      <c r="O39" s="989">
        <f t="shared" si="1"/>
        <v>-6.9915608936216747E-2</v>
      </c>
      <c r="P39" s="161">
        <v>7008</v>
      </c>
      <c r="Q39" s="989">
        <f t="shared" si="1"/>
        <v>0</v>
      </c>
      <c r="R39" s="161">
        <f>P39</f>
        <v>7008</v>
      </c>
      <c r="S39" s="989">
        <f t="shared" si="1"/>
        <v>-5.2796803652968034E-3</v>
      </c>
      <c r="T39" s="161">
        <v>6971</v>
      </c>
      <c r="U39" s="989">
        <f t="shared" si="1"/>
        <v>3.8301534930426054E-2</v>
      </c>
      <c r="V39" s="161">
        <v>7238</v>
      </c>
      <c r="W39" s="989">
        <f t="shared" si="2"/>
        <v>4.6974302293451226E-3</v>
      </c>
      <c r="X39" s="161">
        <v>7272</v>
      </c>
      <c r="Y39" s="989">
        <f t="shared" si="2"/>
        <v>2.9427942794279429E-2</v>
      </c>
      <c r="Z39" s="161">
        <v>7486</v>
      </c>
      <c r="AA39" s="989">
        <f t="shared" si="2"/>
        <v>8.8164573871226289E-3</v>
      </c>
      <c r="AB39" s="1253">
        <v>7552</v>
      </c>
      <c r="AC39" s="989">
        <f t="shared" si="5"/>
        <v>4.9788135593220338E-2</v>
      </c>
      <c r="AD39" s="1253">
        <v>7928</v>
      </c>
      <c r="AE39" s="989">
        <f t="shared" si="5"/>
        <v>2.2073662966700304E-2</v>
      </c>
      <c r="AF39" s="1253">
        <v>8103</v>
      </c>
      <c r="AG39" s="989">
        <f t="shared" si="5"/>
        <v>-8.6387757620634328E-3</v>
      </c>
      <c r="AH39" s="1253">
        <v>8033</v>
      </c>
      <c r="AI39" s="989">
        <f t="shared" si="5"/>
        <v>1.6183244118013196E-3</v>
      </c>
      <c r="AJ39" s="161">
        <v>8046</v>
      </c>
      <c r="AK39" s="989">
        <f t="shared" si="6"/>
        <v>-1.5038528461347253E-2</v>
      </c>
      <c r="AL39" s="161">
        <v>7925</v>
      </c>
      <c r="AM39" s="989">
        <f t="shared" si="6"/>
        <v>5.9202018852974041E-2</v>
      </c>
      <c r="AN39" s="1253">
        <v>8394.1759994098193</v>
      </c>
      <c r="AO39" s="989">
        <f t="shared" si="6"/>
        <v>6.8478907355599361E-2</v>
      </c>
      <c r="AP39" s="161">
        <v>8969</v>
      </c>
      <c r="AQ39" s="989">
        <f t="shared" si="6"/>
        <v>2.3859962091649013E-2</v>
      </c>
      <c r="AR39" s="161">
        <v>9183</v>
      </c>
      <c r="AS39" s="989">
        <f t="shared" si="6"/>
        <v>-4.0618534248067079E-2</v>
      </c>
      <c r="AT39" s="161">
        <v>8810</v>
      </c>
      <c r="AU39" s="989">
        <f t="shared" si="6"/>
        <v>5.9364358683314418E-2</v>
      </c>
      <c r="AV39" s="161">
        <v>9333</v>
      </c>
    </row>
    <row r="40" spans="1:48" x14ac:dyDescent="0.25">
      <c r="A40" s="255" t="s">
        <v>48</v>
      </c>
      <c r="B40" s="257">
        <v>227</v>
      </c>
      <c r="C40" s="2" t="s">
        <v>440</v>
      </c>
      <c r="D40" s="677">
        <v>6541</v>
      </c>
      <c r="E40" s="989">
        <f t="shared" si="0"/>
        <v>0.10280313605764381</v>
      </c>
      <c r="F40" s="674">
        <v>7213.4353129530482</v>
      </c>
      <c r="G40" s="989">
        <f t="shared" si="0"/>
        <v>2.6774439157626621E-2</v>
      </c>
      <c r="H40" s="674">
        <v>7406.5709978571849</v>
      </c>
      <c r="I40" s="989">
        <f t="shared" si="0"/>
        <v>2.4364041657496154E-2</v>
      </c>
      <c r="J40" s="674">
        <v>7587.0250021881802</v>
      </c>
      <c r="K40" s="989">
        <f t="shared" si="0"/>
        <v>3.9637802481926117E-2</v>
      </c>
      <c r="L40" s="676">
        <v>7887.7580006503504</v>
      </c>
      <c r="M40" s="989">
        <f t="shared" si="1"/>
        <v>-7.9605010323389042E-3</v>
      </c>
      <c r="N40" s="674">
        <v>7824.9674949433338</v>
      </c>
      <c r="O40" s="989">
        <f t="shared" si="1"/>
        <v>-6.9900289719643724E-2</v>
      </c>
      <c r="P40" s="161">
        <v>7278</v>
      </c>
      <c r="Q40" s="989">
        <f t="shared" si="1"/>
        <v>1.0717230008244023E-2</v>
      </c>
      <c r="R40" s="161">
        <v>7356</v>
      </c>
      <c r="S40" s="989">
        <f t="shared" si="1"/>
        <v>-1.5769439912996192E-2</v>
      </c>
      <c r="T40" s="161">
        <v>7240</v>
      </c>
      <c r="U40" s="989">
        <f t="shared" si="1"/>
        <v>3.8259668508287291E-2</v>
      </c>
      <c r="V40" s="161">
        <v>7517</v>
      </c>
      <c r="W40" s="989">
        <f t="shared" si="2"/>
        <v>4.6561128109618198E-3</v>
      </c>
      <c r="X40" s="161">
        <v>7552</v>
      </c>
      <c r="Y40" s="989">
        <f t="shared" si="2"/>
        <v>2.9396186440677968E-2</v>
      </c>
      <c r="Z40" s="161">
        <v>7774</v>
      </c>
      <c r="AA40" s="989">
        <f t="shared" si="2"/>
        <v>8.7471057370722919E-3</v>
      </c>
      <c r="AB40" s="1253">
        <v>7842</v>
      </c>
      <c r="AC40" s="989">
        <f t="shared" si="5"/>
        <v>4.9859729660800815E-2</v>
      </c>
      <c r="AD40" s="1253">
        <v>8233</v>
      </c>
      <c r="AE40" s="989">
        <f t="shared" si="5"/>
        <v>2.2106158144054415E-2</v>
      </c>
      <c r="AF40" s="1253">
        <v>8415</v>
      </c>
      <c r="AG40" s="989">
        <f t="shared" si="5"/>
        <v>-8.5561497326203211E-3</v>
      </c>
      <c r="AH40" s="1253">
        <v>8343</v>
      </c>
      <c r="AI40" s="989">
        <f t="shared" si="5"/>
        <v>1.5581924967038236E-3</v>
      </c>
      <c r="AJ40" s="161">
        <v>8356</v>
      </c>
      <c r="AK40" s="989">
        <f t="shared" si="6"/>
        <v>-1.507898516036381E-2</v>
      </c>
      <c r="AL40" s="161">
        <v>8230</v>
      </c>
      <c r="AM40" s="989">
        <f t="shared" si="6"/>
        <v>6.8800729024255144E-2</v>
      </c>
      <c r="AN40" s="1253">
        <v>8796.2299998696199</v>
      </c>
      <c r="AO40" s="989">
        <f t="shared" si="6"/>
        <v>5.886271733891163E-2</v>
      </c>
      <c r="AP40" s="161">
        <v>9314</v>
      </c>
      <c r="AQ40" s="989">
        <f t="shared" si="6"/>
        <v>2.3942452222460813E-2</v>
      </c>
      <c r="AR40" s="161">
        <v>9537</v>
      </c>
      <c r="AS40" s="989">
        <f t="shared" si="6"/>
        <v>-4.0683653140400546E-2</v>
      </c>
      <c r="AT40" s="161">
        <v>9149</v>
      </c>
      <c r="AU40" s="989">
        <f t="shared" si="6"/>
        <v>5.9460050278718986E-2</v>
      </c>
      <c r="AV40" s="161">
        <v>9693</v>
      </c>
    </row>
    <row r="41" spans="1:48" x14ac:dyDescent="0.25">
      <c r="A41" s="255" t="s">
        <v>48</v>
      </c>
      <c r="B41" s="257">
        <v>228</v>
      </c>
      <c r="C41" s="2" t="s">
        <v>441</v>
      </c>
      <c r="D41" s="677">
        <v>6802</v>
      </c>
      <c r="E41" s="989">
        <f t="shared" si="0"/>
        <v>0.13631707542845628</v>
      </c>
      <c r="F41" s="674">
        <v>7729.2287470643596</v>
      </c>
      <c r="G41" s="989">
        <f t="shared" si="0"/>
        <v>2.1893678766581326E-2</v>
      </c>
      <c r="H41" s="674">
        <v>7898.4499983660126</v>
      </c>
      <c r="I41" s="989">
        <f t="shared" si="0"/>
        <v>2.4364147944548338E-2</v>
      </c>
      <c r="J41" s="674">
        <v>8090.8890026588197</v>
      </c>
      <c r="K41" s="989">
        <f t="shared" si="0"/>
        <v>3.2703946244449424E-2</v>
      </c>
      <c r="L41" s="676">
        <v>8355.4930016715807</v>
      </c>
      <c r="M41" s="989">
        <f t="shared" si="1"/>
        <v>-3.56046960893048E-3</v>
      </c>
      <c r="N41" s="674">
        <v>8325.7435227714977</v>
      </c>
      <c r="O41" s="989">
        <f t="shared" si="1"/>
        <v>-6.999297073920821E-2</v>
      </c>
      <c r="P41" s="161">
        <v>7743</v>
      </c>
      <c r="Q41" s="989">
        <f t="shared" si="1"/>
        <v>1.084850833010461E-2</v>
      </c>
      <c r="R41" s="161">
        <v>7827</v>
      </c>
      <c r="S41" s="989">
        <f t="shared" si="1"/>
        <v>0</v>
      </c>
      <c r="T41" s="161">
        <v>7827</v>
      </c>
      <c r="U41" s="989">
        <f t="shared" si="1"/>
        <v>0</v>
      </c>
      <c r="V41" s="161">
        <v>7827</v>
      </c>
      <c r="W41" s="989">
        <f t="shared" si="2"/>
        <v>2.6574677398747925E-2</v>
      </c>
      <c r="X41" s="161">
        <v>8035</v>
      </c>
      <c r="Y41" s="989">
        <f t="shared" si="2"/>
        <v>2.9495955196017425E-2</v>
      </c>
      <c r="Z41" s="161">
        <v>8272</v>
      </c>
      <c r="AA41" s="989">
        <f t="shared" si="2"/>
        <v>8.7040618955512572E-3</v>
      </c>
      <c r="AB41" s="1253">
        <v>8344</v>
      </c>
      <c r="AC41" s="989">
        <f t="shared" si="5"/>
        <v>4.9856184084372007E-2</v>
      </c>
      <c r="AD41" s="1253">
        <v>8760</v>
      </c>
      <c r="AE41" s="989">
        <f t="shared" si="5"/>
        <v>2.2031963470319636E-2</v>
      </c>
      <c r="AF41" s="1253">
        <v>8953</v>
      </c>
      <c r="AG41" s="989">
        <f t="shared" si="5"/>
        <v>-8.6004691164972627E-3</v>
      </c>
      <c r="AH41" s="1253">
        <v>8876</v>
      </c>
      <c r="AI41" s="989">
        <f t="shared" si="5"/>
        <v>1.6899504281207751E-3</v>
      </c>
      <c r="AJ41" s="161">
        <v>8891</v>
      </c>
      <c r="AK41" s="989">
        <f t="shared" si="6"/>
        <v>-1.5183893825216512E-2</v>
      </c>
      <c r="AL41" s="161">
        <v>8756</v>
      </c>
      <c r="AM41" s="989">
        <f t="shared" si="6"/>
        <v>6.6648812197320675E-2</v>
      </c>
      <c r="AN41" s="1253">
        <v>9339.5769995997398</v>
      </c>
      <c r="AO41" s="989">
        <f t="shared" si="6"/>
        <v>6.1075892454733917E-2</v>
      </c>
      <c r="AP41" s="161">
        <v>9910</v>
      </c>
      <c r="AQ41" s="989">
        <f t="shared" si="6"/>
        <v>2.3915237134207869E-2</v>
      </c>
      <c r="AR41" s="161">
        <v>10147</v>
      </c>
      <c r="AS41" s="989">
        <f t="shared" si="6"/>
        <v>-4.0603133931211198E-2</v>
      </c>
      <c r="AT41" s="161">
        <v>9735</v>
      </c>
      <c r="AU41" s="989">
        <f t="shared" si="6"/>
        <v>5.9373394966615305E-2</v>
      </c>
      <c r="AV41" s="161">
        <v>10313</v>
      </c>
    </row>
    <row r="42" spans="1:48" x14ac:dyDescent="0.25">
      <c r="A42" s="255" t="s">
        <v>48</v>
      </c>
      <c r="B42" s="257">
        <v>216</v>
      </c>
      <c r="C42" s="35" t="s">
        <v>442</v>
      </c>
      <c r="D42" s="677">
        <v>5031</v>
      </c>
      <c r="E42" s="989">
        <f t="shared" si="0"/>
        <v>6.583721972745675E-2</v>
      </c>
      <c r="F42" s="674">
        <v>5362.2270524488349</v>
      </c>
      <c r="G42" s="989">
        <f t="shared" si="0"/>
        <v>2.3147275666032804E-2</v>
      </c>
      <c r="H42" s="674">
        <v>5486.3480002157266</v>
      </c>
      <c r="I42" s="989">
        <f t="shared" si="0"/>
        <v>2.4364112505217982E-2</v>
      </c>
      <c r="J42" s="674">
        <v>5620.0180001357603</v>
      </c>
      <c r="K42" s="989">
        <f t="shared" si="0"/>
        <v>2.2069680235489154E-2</v>
      </c>
      <c r="L42" s="676">
        <v>5744.0500003164498</v>
      </c>
      <c r="M42" s="989">
        <f t="shared" si="1"/>
        <v>0.14693954103029871</v>
      </c>
      <c r="N42" s="674">
        <v>6588.0780710180361</v>
      </c>
      <c r="O42" s="989">
        <f t="shared" si="1"/>
        <v>-6.9986734529815173E-2</v>
      </c>
      <c r="P42" s="161">
        <v>6127</v>
      </c>
      <c r="Q42" s="989">
        <f t="shared" si="1"/>
        <v>0</v>
      </c>
      <c r="R42" s="161">
        <f>P42</f>
        <v>6127</v>
      </c>
      <c r="S42" s="989">
        <f t="shared" si="1"/>
        <v>-5.2227843969316146E-3</v>
      </c>
      <c r="T42" s="161">
        <v>6095</v>
      </c>
      <c r="U42" s="989">
        <f t="shared" si="1"/>
        <v>3.8392124692370792E-2</v>
      </c>
      <c r="V42" s="161">
        <v>6329</v>
      </c>
      <c r="W42" s="989">
        <f t="shared" si="2"/>
        <v>4.5820824774845947E-3</v>
      </c>
      <c r="X42" s="161">
        <v>6358</v>
      </c>
      <c r="Y42" s="989">
        <f t="shared" si="2"/>
        <v>2.9411764705882353E-2</v>
      </c>
      <c r="Z42" s="161">
        <v>6545</v>
      </c>
      <c r="AA42" s="989">
        <f t="shared" si="2"/>
        <v>8.8617265087853319E-3</v>
      </c>
      <c r="AB42" s="1253">
        <v>6603</v>
      </c>
      <c r="AC42" s="989">
        <f t="shared" si="5"/>
        <v>4.9825836740875359E-2</v>
      </c>
      <c r="AD42" s="1253">
        <v>6932</v>
      </c>
      <c r="AE42" s="989">
        <f t="shared" si="5"/>
        <v>2.2071552221581074E-2</v>
      </c>
      <c r="AF42" s="1253">
        <v>7085</v>
      </c>
      <c r="AG42" s="989">
        <f t="shared" si="5"/>
        <v>-8.6097388849682432E-3</v>
      </c>
      <c r="AH42" s="1253">
        <v>7024</v>
      </c>
      <c r="AI42" s="989">
        <f t="shared" si="5"/>
        <v>1.5660592255125284E-3</v>
      </c>
      <c r="AJ42" s="161">
        <v>7035</v>
      </c>
      <c r="AK42" s="989">
        <f t="shared" si="6"/>
        <v>-1.5067519545131485E-2</v>
      </c>
      <c r="AL42" s="161">
        <v>6929</v>
      </c>
      <c r="AM42" s="989">
        <f t="shared" si="6"/>
        <v>5.867801991629383E-2</v>
      </c>
      <c r="AN42" s="1253">
        <v>7335.58</v>
      </c>
      <c r="AO42" s="989">
        <f t="shared" si="6"/>
        <v>6.9036122569721831E-2</v>
      </c>
      <c r="AP42" s="161">
        <v>7842</v>
      </c>
      <c r="AQ42" s="989">
        <f t="shared" si="6"/>
        <v>2.3845957663861259E-2</v>
      </c>
      <c r="AR42" s="161">
        <v>8029</v>
      </c>
      <c r="AS42" s="989">
        <f t="shared" si="6"/>
        <v>-4.0602814796363185E-2</v>
      </c>
      <c r="AT42" s="161">
        <v>7703</v>
      </c>
      <c r="AU42" s="989">
        <f t="shared" si="6"/>
        <v>5.9327534726729844E-2</v>
      </c>
      <c r="AV42" s="161">
        <v>8160</v>
      </c>
    </row>
    <row r="43" spans="1:48" x14ac:dyDescent="0.25">
      <c r="A43" s="255" t="s">
        <v>48</v>
      </c>
      <c r="B43" s="257">
        <v>223</v>
      </c>
      <c r="C43" s="35" t="s">
        <v>443</v>
      </c>
      <c r="D43" s="677">
        <v>5201</v>
      </c>
      <c r="E43" s="989">
        <f t="shared" si="0"/>
        <v>0.11005377496386552</v>
      </c>
      <c r="F43" s="674">
        <v>5773.3896835870646</v>
      </c>
      <c r="G43" s="989">
        <f t="shared" si="0"/>
        <v>2.4010905958169251E-2</v>
      </c>
      <c r="H43" s="674">
        <v>5912.0140003395381</v>
      </c>
      <c r="I43" s="989">
        <f t="shared" si="0"/>
        <v>2.4364116930002015E-2</v>
      </c>
      <c r="J43" s="674">
        <v>6056.0550007356196</v>
      </c>
      <c r="K43" s="989">
        <f t="shared" si="0"/>
        <v>2.3976500137817835E-2</v>
      </c>
      <c r="L43" s="676">
        <v>6201.2580042953896</v>
      </c>
      <c r="M43" s="989">
        <f t="shared" si="1"/>
        <v>-4.9045111851255943E-2</v>
      </c>
      <c r="N43" s="674">
        <v>5897.116611856226</v>
      </c>
      <c r="O43" s="989">
        <f t="shared" si="1"/>
        <v>-6.9884426403856489E-2</v>
      </c>
      <c r="P43" s="161">
        <v>5485</v>
      </c>
      <c r="Q43" s="989">
        <f t="shared" si="1"/>
        <v>1.0756608933454877E-2</v>
      </c>
      <c r="R43" s="161">
        <v>5544</v>
      </c>
      <c r="S43" s="989">
        <f t="shared" si="1"/>
        <v>-1.5873015873015872E-2</v>
      </c>
      <c r="T43" s="161">
        <v>5456</v>
      </c>
      <c r="U43" s="989">
        <f t="shared" si="1"/>
        <v>3.8306451612903226E-2</v>
      </c>
      <c r="V43" s="161">
        <v>5665</v>
      </c>
      <c r="W43" s="989">
        <f t="shared" si="2"/>
        <v>4.5895851721094441E-3</v>
      </c>
      <c r="X43" s="161">
        <v>5691</v>
      </c>
      <c r="Y43" s="989">
        <f t="shared" si="2"/>
        <v>2.9520295202952029E-2</v>
      </c>
      <c r="Z43" s="161">
        <v>5859</v>
      </c>
      <c r="AA43" s="989">
        <f t="shared" si="2"/>
        <v>8.7045570916538667E-3</v>
      </c>
      <c r="AB43" s="1253">
        <v>5910</v>
      </c>
      <c r="AC43" s="989">
        <f t="shared" si="5"/>
        <v>4.9915397631133673E-2</v>
      </c>
      <c r="AD43" s="1253">
        <v>6205</v>
      </c>
      <c r="AE43" s="989">
        <f t="shared" si="5"/>
        <v>2.2078968573730862E-2</v>
      </c>
      <c r="AF43" s="1253">
        <v>6342</v>
      </c>
      <c r="AG43" s="989">
        <f t="shared" si="5"/>
        <v>-8.6723431094292026E-3</v>
      </c>
      <c r="AH43" s="1253">
        <v>6287</v>
      </c>
      <c r="AI43" s="989">
        <f t="shared" si="5"/>
        <v>1.590583744234134E-3</v>
      </c>
      <c r="AJ43" s="161">
        <v>6297</v>
      </c>
      <c r="AK43" s="989">
        <f t="shared" si="6"/>
        <v>-1.5086549150389074E-2</v>
      </c>
      <c r="AL43" s="161">
        <v>6202</v>
      </c>
      <c r="AM43" s="989">
        <f t="shared" si="6"/>
        <v>5.7311189671987998E-2</v>
      </c>
      <c r="AN43" s="1253">
        <v>6557.4439983456696</v>
      </c>
      <c r="AO43" s="989">
        <f t="shared" si="6"/>
        <v>7.0386571623146627E-2</v>
      </c>
      <c r="AP43" s="161">
        <v>7019</v>
      </c>
      <c r="AQ43" s="989">
        <f t="shared" si="6"/>
        <v>2.3935033480552786E-2</v>
      </c>
      <c r="AR43" s="161">
        <v>7187</v>
      </c>
      <c r="AS43" s="989">
        <f t="shared" si="6"/>
        <v>-4.062891331570892E-2</v>
      </c>
      <c r="AT43" s="161">
        <v>6895</v>
      </c>
      <c r="AU43" s="989">
        <f t="shared" si="6"/>
        <v>5.9463379260333578E-2</v>
      </c>
      <c r="AV43" s="161">
        <v>7305</v>
      </c>
    </row>
    <row r="44" spans="1:48" x14ac:dyDescent="0.25">
      <c r="A44" s="255" t="s">
        <v>48</v>
      </c>
      <c r="B44" s="257">
        <v>241</v>
      </c>
      <c r="C44" s="35" t="s">
        <v>444</v>
      </c>
      <c r="D44" s="677">
        <v>5179</v>
      </c>
      <c r="E44" s="989">
        <f t="shared" si="0"/>
        <v>7.6757166195361715E-2</v>
      </c>
      <c r="F44" s="674">
        <v>5576.5253637257783</v>
      </c>
      <c r="G44" s="989">
        <f t="shared" si="0"/>
        <v>2.6235805965298089E-2</v>
      </c>
      <c r="H44" s="674">
        <v>5722.8300011290512</v>
      </c>
      <c r="I44" s="989">
        <f t="shared" si="0"/>
        <v>2.4363994573562465E-2</v>
      </c>
      <c r="J44" s="674">
        <v>5862.2610002219799</v>
      </c>
      <c r="K44" s="989">
        <f t="shared" si="0"/>
        <v>3.3414069907865426E-2</v>
      </c>
      <c r="L44" s="676">
        <v>6058.1429991015502</v>
      </c>
      <c r="M44" s="989">
        <f t="shared" si="1"/>
        <v>-4.3293165126740127E-2</v>
      </c>
      <c r="N44" s="674">
        <v>5795.8668138800422</v>
      </c>
      <c r="O44" s="989">
        <f t="shared" si="1"/>
        <v>-7.002693935410409E-2</v>
      </c>
      <c r="P44" s="161">
        <v>5390</v>
      </c>
      <c r="Q44" s="989">
        <f t="shared" si="1"/>
        <v>1.0946196660482375E-2</v>
      </c>
      <c r="R44" s="161">
        <v>5449</v>
      </c>
      <c r="S44" s="989">
        <f t="shared" si="1"/>
        <v>-1.5966232336208478E-2</v>
      </c>
      <c r="T44" s="161">
        <v>5362</v>
      </c>
      <c r="U44" s="989">
        <f t="shared" ref="U44:U101" si="7">(V44-T44)/T44</f>
        <v>3.8418500559492724E-2</v>
      </c>
      <c r="V44" s="161">
        <v>5568</v>
      </c>
      <c r="W44" s="989">
        <f t="shared" si="2"/>
        <v>4.6695402298850578E-3</v>
      </c>
      <c r="X44" s="161">
        <v>5594</v>
      </c>
      <c r="Y44" s="989">
        <f t="shared" si="2"/>
        <v>2.931712549159814E-2</v>
      </c>
      <c r="Z44" s="161">
        <v>5758</v>
      </c>
      <c r="AA44" s="989">
        <f t="shared" si="2"/>
        <v>8.8572420979506766E-3</v>
      </c>
      <c r="AB44" s="1253">
        <v>5809</v>
      </c>
      <c r="AC44" s="989">
        <f t="shared" si="5"/>
        <v>4.9750387330005162E-2</v>
      </c>
      <c r="AD44" s="1253">
        <v>6098</v>
      </c>
      <c r="AE44" s="989">
        <f t="shared" si="5"/>
        <v>2.2138406034765495E-2</v>
      </c>
      <c r="AF44" s="1253">
        <v>6233</v>
      </c>
      <c r="AG44" s="989">
        <f t="shared" si="5"/>
        <v>-8.6635648965185299E-3</v>
      </c>
      <c r="AH44" s="1253">
        <v>6179</v>
      </c>
      <c r="AI44" s="989">
        <f t="shared" si="5"/>
        <v>1.6183848519177862E-3</v>
      </c>
      <c r="AJ44" s="161">
        <v>6189</v>
      </c>
      <c r="AK44" s="989">
        <f t="shared" si="6"/>
        <v>-1.5026660203587009E-2</v>
      </c>
      <c r="AL44" s="161">
        <v>6096</v>
      </c>
      <c r="AM44" s="989">
        <f t="shared" si="6"/>
        <v>6.6209973833490782E-2</v>
      </c>
      <c r="AN44" s="1253">
        <v>6499.6160004889598</v>
      </c>
      <c r="AO44" s="989">
        <f t="shared" si="6"/>
        <v>6.1447322346580929E-2</v>
      </c>
      <c r="AP44" s="161">
        <v>6899</v>
      </c>
      <c r="AQ44" s="989">
        <f t="shared" si="6"/>
        <v>2.3916509639078126E-2</v>
      </c>
      <c r="AR44" s="161">
        <v>7064</v>
      </c>
      <c r="AS44" s="989">
        <f t="shared" si="6"/>
        <v>-4.0628539071347676E-2</v>
      </c>
      <c r="AT44" s="161">
        <v>6777</v>
      </c>
      <c r="AU44" s="989">
        <f t="shared" si="6"/>
        <v>5.9318282425852145E-2</v>
      </c>
      <c r="AV44" s="161">
        <v>7179</v>
      </c>
    </row>
    <row r="45" spans="1:48" x14ac:dyDescent="0.25">
      <c r="A45" s="255" t="s">
        <v>48</v>
      </c>
      <c r="B45" s="257">
        <v>245</v>
      </c>
      <c r="C45" s="35" t="s">
        <v>445</v>
      </c>
      <c r="D45" s="677">
        <v>5013</v>
      </c>
      <c r="E45" s="989">
        <f t="shared" si="0"/>
        <v>6.8124708841257306E-2</v>
      </c>
      <c r="F45" s="674">
        <v>5354.5091654212229</v>
      </c>
      <c r="G45" s="989">
        <f t="shared" si="0"/>
        <v>2.4622020318749389E-2</v>
      </c>
      <c r="H45" s="674">
        <v>5486.347998889154</v>
      </c>
      <c r="I45" s="989">
        <f t="shared" si="0"/>
        <v>2.4364112810467062E-2</v>
      </c>
      <c r="J45" s="674">
        <v>5620.0180004515696</v>
      </c>
      <c r="K45" s="989">
        <f t="shared" si="0"/>
        <v>1.0963488009381754E-2</v>
      </c>
      <c r="L45" s="676">
        <v>5681.63300041203</v>
      </c>
      <c r="M45" s="989">
        <f t="shared" si="1"/>
        <v>-2.290284194328104E-3</v>
      </c>
      <c r="N45" s="674">
        <v>5668.6204461532134</v>
      </c>
      <c r="O45" s="989">
        <f t="shared" si="1"/>
        <v>-6.9967719645502857E-2</v>
      </c>
      <c r="P45" s="161">
        <v>5272</v>
      </c>
      <c r="Q45" s="989">
        <f t="shared" si="1"/>
        <v>1.0811836115326252E-2</v>
      </c>
      <c r="R45" s="161">
        <v>5329</v>
      </c>
      <c r="S45" s="989">
        <f t="shared" si="1"/>
        <v>-3.9219365734659409E-2</v>
      </c>
      <c r="T45" s="161">
        <v>5120</v>
      </c>
      <c r="U45" s="989">
        <f t="shared" si="7"/>
        <v>3.8281250000000003E-2</v>
      </c>
      <c r="V45" s="161">
        <v>5316</v>
      </c>
      <c r="W45" s="989">
        <f t="shared" si="2"/>
        <v>4.7027840481565089E-3</v>
      </c>
      <c r="X45" s="161">
        <v>5341</v>
      </c>
      <c r="Y45" s="989">
        <f t="shared" si="2"/>
        <v>2.9395244336266616E-2</v>
      </c>
      <c r="Z45" s="161">
        <v>5498</v>
      </c>
      <c r="AA45" s="989">
        <f t="shared" si="2"/>
        <v>8.9123317570025465E-3</v>
      </c>
      <c r="AB45" s="1253">
        <v>5547</v>
      </c>
      <c r="AC45" s="989">
        <f t="shared" si="5"/>
        <v>4.9756625202812328E-2</v>
      </c>
      <c r="AD45" s="1253">
        <v>5823</v>
      </c>
      <c r="AE45" s="989">
        <f t="shared" si="5"/>
        <v>2.1981796324918427E-2</v>
      </c>
      <c r="AF45" s="1253">
        <v>5951</v>
      </c>
      <c r="AG45" s="989">
        <f t="shared" si="5"/>
        <v>-8.5699882372710472E-3</v>
      </c>
      <c r="AH45" s="1253">
        <v>5900</v>
      </c>
      <c r="AI45" s="989">
        <f t="shared" si="5"/>
        <v>1.6949152542372881E-3</v>
      </c>
      <c r="AJ45" s="161">
        <v>5910</v>
      </c>
      <c r="AK45" s="989">
        <f t="shared" si="6"/>
        <v>-1.505922165820643E-2</v>
      </c>
      <c r="AL45" s="161">
        <v>5821</v>
      </c>
      <c r="AM45" s="989">
        <f t="shared" si="6"/>
        <v>6.9398557007801107E-2</v>
      </c>
      <c r="AN45" s="1253">
        <v>6224.9690003424103</v>
      </c>
      <c r="AO45" s="989">
        <f t="shared" si="6"/>
        <v>5.815787992481182E-2</v>
      </c>
      <c r="AP45" s="161">
        <v>6587</v>
      </c>
      <c r="AQ45" s="989">
        <f t="shared" si="6"/>
        <v>2.3986640352208898E-2</v>
      </c>
      <c r="AR45" s="161">
        <v>6745</v>
      </c>
      <c r="AS45" s="989">
        <f t="shared" si="6"/>
        <v>-4.0622683469236469E-2</v>
      </c>
      <c r="AT45" s="161">
        <v>6471</v>
      </c>
      <c r="AU45" s="989">
        <f t="shared" si="6"/>
        <v>5.9341678256838198E-2</v>
      </c>
      <c r="AV45" s="161">
        <v>6855</v>
      </c>
    </row>
    <row r="46" spans="1:48" x14ac:dyDescent="0.25">
      <c r="A46" s="255" t="s">
        <v>48</v>
      </c>
      <c r="B46" s="257">
        <v>246</v>
      </c>
      <c r="C46" s="35" t="s">
        <v>446</v>
      </c>
      <c r="D46" s="677">
        <v>4921</v>
      </c>
      <c r="E46" s="989">
        <f t="shared" si="0"/>
        <v>8.9099150117864803E-2</v>
      </c>
      <c r="F46" s="674">
        <v>5359.4569177300127</v>
      </c>
      <c r="G46" s="989">
        <f t="shared" si="0"/>
        <v>2.3676108320057579E-2</v>
      </c>
      <c r="H46" s="674">
        <v>5486.3480002508704</v>
      </c>
      <c r="I46" s="989">
        <f t="shared" si="0"/>
        <v>2.4364112550175031E-2</v>
      </c>
      <c r="J46" s="674">
        <v>5620.0180004184103</v>
      </c>
      <c r="K46" s="989">
        <f t="shared" si="0"/>
        <v>1.9470044326093405E-2</v>
      </c>
      <c r="L46" s="676">
        <v>5729.44</v>
      </c>
      <c r="M46" s="989">
        <f t="shared" si="1"/>
        <v>0.15761749719060891</v>
      </c>
      <c r="N46" s="674">
        <v>6632.4999931037619</v>
      </c>
      <c r="O46" s="989">
        <f t="shared" si="1"/>
        <v>-6.9883150182539419E-2</v>
      </c>
      <c r="P46" s="161">
        <v>6169</v>
      </c>
      <c r="Q46" s="989">
        <f t="shared" si="1"/>
        <v>1.0698654563138272E-2</v>
      </c>
      <c r="R46" s="161">
        <v>6235</v>
      </c>
      <c r="S46" s="989">
        <f t="shared" si="1"/>
        <v>-1.5878107457898957E-2</v>
      </c>
      <c r="T46" s="161">
        <v>6136</v>
      </c>
      <c r="U46" s="989">
        <f t="shared" si="7"/>
        <v>3.8298565840938721E-2</v>
      </c>
      <c r="V46" s="161">
        <v>6371</v>
      </c>
      <c r="W46" s="989">
        <f t="shared" si="2"/>
        <v>4.7088369172814315E-3</v>
      </c>
      <c r="X46" s="161">
        <v>6401</v>
      </c>
      <c r="Y46" s="989">
        <f t="shared" si="2"/>
        <v>2.9370410873301046E-2</v>
      </c>
      <c r="Z46" s="161">
        <v>6589</v>
      </c>
      <c r="AA46" s="989">
        <f t="shared" si="2"/>
        <v>8.8025497040522087E-3</v>
      </c>
      <c r="AB46" s="1253">
        <v>6647</v>
      </c>
      <c r="AC46" s="989">
        <f t="shared" si="5"/>
        <v>4.9796900857529712E-2</v>
      </c>
      <c r="AD46" s="1253">
        <v>6978</v>
      </c>
      <c r="AE46" s="989">
        <f t="shared" si="5"/>
        <v>2.2212668386357121E-2</v>
      </c>
      <c r="AF46" s="1253">
        <v>7133</v>
      </c>
      <c r="AG46" s="989">
        <f t="shared" si="5"/>
        <v>-8.6919949530351887E-3</v>
      </c>
      <c r="AH46" s="1253">
        <v>7071</v>
      </c>
      <c r="AI46" s="989">
        <f t="shared" si="5"/>
        <v>1.6970725498515061E-3</v>
      </c>
      <c r="AJ46" s="161">
        <v>7083</v>
      </c>
      <c r="AK46" s="989">
        <f t="shared" si="6"/>
        <v>-1.5106593251447127E-2</v>
      </c>
      <c r="AL46" s="161">
        <v>6976</v>
      </c>
      <c r="AM46" s="989">
        <f t="shared" si="6"/>
        <v>7.1345900272664894E-2</v>
      </c>
      <c r="AN46" s="1253">
        <v>7473.7090003021103</v>
      </c>
      <c r="AO46" s="989">
        <f t="shared" si="6"/>
        <v>5.6369735519654268E-2</v>
      </c>
      <c r="AP46" s="161">
        <v>7895</v>
      </c>
      <c r="AQ46" s="989">
        <f t="shared" si="6"/>
        <v>2.3812539582013934E-2</v>
      </c>
      <c r="AR46" s="161">
        <v>8083</v>
      </c>
      <c r="AS46" s="989">
        <f t="shared" si="6"/>
        <v>-4.0578992948162813E-2</v>
      </c>
      <c r="AT46" s="161">
        <v>7755</v>
      </c>
      <c r="AU46" s="989">
        <f t="shared" si="6"/>
        <v>5.931656995486783E-2</v>
      </c>
      <c r="AV46" s="161">
        <v>8215</v>
      </c>
    </row>
    <row r="47" spans="1:48" x14ac:dyDescent="0.25">
      <c r="A47" s="255" t="s">
        <v>48</v>
      </c>
      <c r="B47" s="257">
        <v>251</v>
      </c>
      <c r="C47" s="35" t="s">
        <v>447</v>
      </c>
      <c r="D47" s="677">
        <v>4404</v>
      </c>
      <c r="E47" s="989">
        <f t="shared" si="0"/>
        <v>0.15305638172914229</v>
      </c>
      <c r="F47" s="674">
        <v>5078.0603051351427</v>
      </c>
      <c r="G47" s="989">
        <f t="shared" si="0"/>
        <v>2.4519538895340851E-2</v>
      </c>
      <c r="H47" s="674">
        <v>5202.5720022997903</v>
      </c>
      <c r="I47" s="989">
        <f t="shared" si="0"/>
        <v>2.4364294693235793E-2</v>
      </c>
      <c r="J47" s="674">
        <v>5329.3289997266002</v>
      </c>
      <c r="K47" s="989">
        <f t="shared" si="0"/>
        <v>2.2297929047209602E-2</v>
      </c>
      <c r="L47" s="676">
        <v>5448.1619996317404</v>
      </c>
      <c r="M47" s="989">
        <f t="shared" si="1"/>
        <v>-1.5790174455033463E-2</v>
      </c>
      <c r="N47" s="674">
        <v>5362.1345711982713</v>
      </c>
      <c r="O47" s="989">
        <f t="shared" si="1"/>
        <v>-6.9959932227967245E-2</v>
      </c>
      <c r="P47" s="161">
        <v>4987</v>
      </c>
      <c r="Q47" s="989">
        <f t="shared" si="1"/>
        <v>1.0828153198315621E-2</v>
      </c>
      <c r="R47" s="161">
        <v>5041</v>
      </c>
      <c r="S47" s="989">
        <f t="shared" si="1"/>
        <v>-3.3326720888712559E-2</v>
      </c>
      <c r="T47" s="161">
        <v>4873</v>
      </c>
      <c r="U47" s="989">
        <f t="shared" si="7"/>
        <v>3.8169505438128463E-2</v>
      </c>
      <c r="V47" s="161">
        <v>5059</v>
      </c>
      <c r="W47" s="989">
        <f t="shared" si="2"/>
        <v>4.7440205574224154E-3</v>
      </c>
      <c r="X47" s="161">
        <v>5083</v>
      </c>
      <c r="Y47" s="989">
        <f t="shared" si="2"/>
        <v>2.9510131811922094E-2</v>
      </c>
      <c r="Z47" s="161">
        <v>5233</v>
      </c>
      <c r="AA47" s="989">
        <f t="shared" si="2"/>
        <v>8.79036881330021E-3</v>
      </c>
      <c r="AB47" s="1253">
        <v>5279</v>
      </c>
      <c r="AC47" s="989">
        <f t="shared" si="5"/>
        <v>4.9820041674559577E-2</v>
      </c>
      <c r="AD47" s="1253">
        <v>5542</v>
      </c>
      <c r="AE47" s="989">
        <f t="shared" si="5"/>
        <v>2.2013713460844461E-2</v>
      </c>
      <c r="AF47" s="1253">
        <v>5664</v>
      </c>
      <c r="AG47" s="989">
        <f t="shared" si="5"/>
        <v>-8.6511299435028249E-3</v>
      </c>
      <c r="AH47" s="1253">
        <v>5615</v>
      </c>
      <c r="AI47" s="989">
        <f t="shared" si="5"/>
        <v>1.6028495102404273E-3</v>
      </c>
      <c r="AJ47" s="161">
        <v>5624</v>
      </c>
      <c r="AK47" s="989">
        <f t="shared" si="6"/>
        <v>-1.5113798008534851E-2</v>
      </c>
      <c r="AL47" s="161">
        <v>5539</v>
      </c>
      <c r="AM47" s="989">
        <f t="shared" si="6"/>
        <v>5.5411987732314448E-2</v>
      </c>
      <c r="AN47" s="1253">
        <v>5845.9270000492897</v>
      </c>
      <c r="AO47" s="989">
        <f t="shared" si="6"/>
        <v>7.2370558159064097E-2</v>
      </c>
      <c r="AP47" s="161">
        <v>6269</v>
      </c>
      <c r="AQ47" s="989">
        <f t="shared" si="6"/>
        <v>2.3927261126176425E-2</v>
      </c>
      <c r="AR47" s="161">
        <v>6419</v>
      </c>
      <c r="AS47" s="989">
        <f t="shared" si="6"/>
        <v>-4.0660539024770216E-2</v>
      </c>
      <c r="AT47" s="161">
        <v>6158</v>
      </c>
      <c r="AU47" s="989">
        <f t="shared" si="6"/>
        <v>5.9434881455017866E-2</v>
      </c>
      <c r="AV47" s="161">
        <v>6524</v>
      </c>
    </row>
    <row r="48" spans="1:48" x14ac:dyDescent="0.25">
      <c r="A48" s="255" t="s">
        <v>48</v>
      </c>
      <c r="B48" s="257">
        <v>632</v>
      </c>
      <c r="C48" s="35" t="s">
        <v>448</v>
      </c>
      <c r="D48" s="677">
        <v>4680</v>
      </c>
      <c r="E48" s="989">
        <f t="shared" si="0"/>
        <v>8.3388966842984205E-2</v>
      </c>
      <c r="F48" s="674">
        <v>5070.2603648251661</v>
      </c>
      <c r="G48" s="989">
        <f t="shared" si="0"/>
        <v>2.6095629297487617E-2</v>
      </c>
      <c r="H48" s="674">
        <v>5202.571999747388</v>
      </c>
      <c r="I48" s="989">
        <f t="shared" si="0"/>
        <v>2.4364296235549789E-2</v>
      </c>
      <c r="J48" s="674">
        <v>5329.32900513601</v>
      </c>
      <c r="K48" s="989">
        <f t="shared" si="0"/>
        <v>3.4552567819541233E-2</v>
      </c>
      <c r="L48" s="676">
        <v>5513.4710070186202</v>
      </c>
      <c r="M48" s="989">
        <f t="shared" si="1"/>
        <v>6.9582467882675011E-2</v>
      </c>
      <c r="N48" s="674">
        <v>5897.1119262865532</v>
      </c>
      <c r="O48" s="989">
        <f t="shared" si="1"/>
        <v>-6.9883687377468945E-2</v>
      </c>
      <c r="P48" s="161">
        <v>5485</v>
      </c>
      <c r="Q48" s="989">
        <f t="shared" si="1"/>
        <v>0</v>
      </c>
      <c r="R48" s="161">
        <v>5485</v>
      </c>
      <c r="S48" s="989">
        <f t="shared" si="1"/>
        <v>-5.28714676390155E-3</v>
      </c>
      <c r="T48" s="161">
        <v>5456</v>
      </c>
      <c r="U48" s="989">
        <f t="shared" si="7"/>
        <v>3.8306451612903226E-2</v>
      </c>
      <c r="V48" s="161">
        <v>5665</v>
      </c>
      <c r="W48" s="989">
        <f t="shared" si="2"/>
        <v>4.5895851721094441E-3</v>
      </c>
      <c r="X48" s="161">
        <v>5691</v>
      </c>
      <c r="Y48" s="989">
        <f t="shared" si="2"/>
        <v>2.9520295202952029E-2</v>
      </c>
      <c r="Z48" s="161">
        <v>5859</v>
      </c>
      <c r="AA48" s="989">
        <f t="shared" si="2"/>
        <v>8.7045570916538667E-3</v>
      </c>
      <c r="AB48" s="1253">
        <v>5910</v>
      </c>
      <c r="AC48" s="989">
        <f t="shared" si="5"/>
        <v>4.9915397631133673E-2</v>
      </c>
      <c r="AD48" s="1253">
        <v>6205</v>
      </c>
      <c r="AE48" s="989">
        <f t="shared" si="5"/>
        <v>2.2078968573730862E-2</v>
      </c>
      <c r="AF48" s="1253">
        <v>6342</v>
      </c>
      <c r="AG48" s="989">
        <f t="shared" si="5"/>
        <v>-8.6723431094292026E-3</v>
      </c>
      <c r="AH48" s="1253">
        <v>6287</v>
      </c>
      <c r="AI48" s="989">
        <f t="shared" si="5"/>
        <v>1.590583744234134E-3</v>
      </c>
      <c r="AJ48" s="161">
        <v>6297</v>
      </c>
      <c r="AK48" s="989">
        <f t="shared" si="6"/>
        <v>-1.5086549150389074E-2</v>
      </c>
      <c r="AL48" s="161">
        <v>6202</v>
      </c>
      <c r="AM48" s="989">
        <f t="shared" si="6"/>
        <v>5.963076438399071E-2</v>
      </c>
      <c r="AN48" s="1253">
        <v>6571.8300007095104</v>
      </c>
      <c r="AO48" s="989">
        <f t="shared" si="6"/>
        <v>6.8043452012941916E-2</v>
      </c>
      <c r="AP48" s="161">
        <v>7019</v>
      </c>
      <c r="AQ48" s="989">
        <f t="shared" si="6"/>
        <v>2.3935033480552786E-2</v>
      </c>
      <c r="AR48" s="161">
        <v>7187</v>
      </c>
      <c r="AS48" s="989">
        <f t="shared" si="6"/>
        <v>-4.062891331570892E-2</v>
      </c>
      <c r="AT48" s="161">
        <v>6895</v>
      </c>
      <c r="AU48" s="989">
        <f t="shared" si="6"/>
        <v>5.9463379260333578E-2</v>
      </c>
      <c r="AV48" s="161">
        <v>7305</v>
      </c>
    </row>
    <row r="49" spans="1:48" x14ac:dyDescent="0.25">
      <c r="A49" s="255" t="s">
        <v>48</v>
      </c>
      <c r="B49" s="257">
        <v>286</v>
      </c>
      <c r="C49" s="35" t="s">
        <v>449</v>
      </c>
      <c r="D49" s="677">
        <v>4407</v>
      </c>
      <c r="E49" s="989">
        <f t="shared" si="0"/>
        <v>9.0537780803267534E-2</v>
      </c>
      <c r="F49" s="674">
        <v>4806</v>
      </c>
      <c r="G49" s="989">
        <f t="shared" si="0"/>
        <v>2.3469412853255489E-2</v>
      </c>
      <c r="H49" s="674">
        <v>4918.7939981727459</v>
      </c>
      <c r="I49" s="989">
        <f t="shared" si="0"/>
        <v>2.4364305865847098E-2</v>
      </c>
      <c r="J49" s="674">
        <v>5038.6369996353196</v>
      </c>
      <c r="K49" s="989">
        <f t="shared" si="0"/>
        <v>3.1833609044725653E-2</v>
      </c>
      <c r="L49" s="676">
        <v>5199.0349999999999</v>
      </c>
      <c r="M49" s="989">
        <f t="shared" si="1"/>
        <v>2.2459969726543381E-2</v>
      </c>
      <c r="N49" s="674">
        <v>5315.8051687072393</v>
      </c>
      <c r="O49" s="989">
        <f t="shared" si="1"/>
        <v>-6.9943340078744712E-2</v>
      </c>
      <c r="P49" s="161">
        <v>4944</v>
      </c>
      <c r="Q49" s="989">
        <f t="shared" si="1"/>
        <v>0</v>
      </c>
      <c r="R49" s="161">
        <v>4944</v>
      </c>
      <c r="S49" s="989">
        <f t="shared" si="1"/>
        <v>-5.2588996763754045E-3</v>
      </c>
      <c r="T49" s="161">
        <v>4918</v>
      </c>
      <c r="U49" s="989">
        <f t="shared" si="7"/>
        <v>3.8226921512810083E-2</v>
      </c>
      <c r="V49" s="161">
        <v>5106</v>
      </c>
      <c r="W49" s="989">
        <f t="shared" si="2"/>
        <v>4.7003525264394828E-3</v>
      </c>
      <c r="X49" s="161">
        <v>5130</v>
      </c>
      <c r="Y49" s="989">
        <f t="shared" si="2"/>
        <v>2.9434697855750487E-2</v>
      </c>
      <c r="Z49" s="161">
        <v>5281</v>
      </c>
      <c r="AA49" s="989">
        <f t="shared" si="2"/>
        <v>8.8998295777314908E-3</v>
      </c>
      <c r="AB49" s="1253">
        <v>5328</v>
      </c>
      <c r="AC49" s="989">
        <f t="shared" si="5"/>
        <v>4.973723723723724E-2</v>
      </c>
      <c r="AD49" s="1253">
        <v>5593</v>
      </c>
      <c r="AE49" s="989">
        <f t="shared" si="5"/>
        <v>2.2170570355801895E-2</v>
      </c>
      <c r="AF49" s="1253">
        <v>5717</v>
      </c>
      <c r="AG49" s="989">
        <f t="shared" si="5"/>
        <v>-8.745845723281442E-3</v>
      </c>
      <c r="AH49" s="1253">
        <v>5667</v>
      </c>
      <c r="AI49" s="989">
        <f t="shared" si="5"/>
        <v>1.7646020822304571E-3</v>
      </c>
      <c r="AJ49" s="161">
        <v>5677</v>
      </c>
      <c r="AK49" s="989">
        <f t="shared" si="6"/>
        <v>-1.5148846221595914E-2</v>
      </c>
      <c r="AL49" s="161">
        <v>5591</v>
      </c>
      <c r="AM49" s="989">
        <f t="shared" si="6"/>
        <v>5.8858522552133745E-2</v>
      </c>
      <c r="AN49" s="1253">
        <v>5920.0779995889798</v>
      </c>
      <c r="AO49" s="989">
        <f t="shared" si="6"/>
        <v>6.873591875635289E-2</v>
      </c>
      <c r="AP49" s="161">
        <v>6327</v>
      </c>
      <c r="AQ49" s="989">
        <f t="shared" si="6"/>
        <v>2.4024024024024024E-2</v>
      </c>
      <c r="AR49" s="161">
        <v>6479</v>
      </c>
      <c r="AS49" s="989">
        <f t="shared" ref="AS49:AS111" si="8">(AT49-AR49)/AR49</f>
        <v>-4.074702886247878E-2</v>
      </c>
      <c r="AT49" s="161">
        <v>6215</v>
      </c>
      <c r="AU49" s="989">
        <f t="shared" si="6"/>
        <v>5.9533386967015288E-2</v>
      </c>
      <c r="AV49" s="161">
        <v>6585</v>
      </c>
    </row>
    <row r="50" spans="1:48" x14ac:dyDescent="0.25">
      <c r="A50" s="255" t="s">
        <v>48</v>
      </c>
      <c r="B50" s="257">
        <v>240</v>
      </c>
      <c r="C50" s="35" t="s">
        <v>450</v>
      </c>
      <c r="D50" s="677">
        <v>4849</v>
      </c>
      <c r="E50" s="989">
        <f t="shared" si="0"/>
        <v>0.11837492266446691</v>
      </c>
      <c r="F50" s="674">
        <v>5423</v>
      </c>
      <c r="G50" s="989">
        <f t="shared" si="0"/>
        <v>2.0402729037485523E-2</v>
      </c>
      <c r="H50" s="674">
        <v>5533.643999570284</v>
      </c>
      <c r="I50" s="989">
        <f t="shared" si="0"/>
        <v>2.4364234607449596E-2</v>
      </c>
      <c r="J50" s="674">
        <v>5668.4670002099201</v>
      </c>
      <c r="K50" s="989">
        <f t="shared" si="0"/>
        <v>1.7122970831910157E-2</v>
      </c>
      <c r="L50" s="676">
        <v>5765.5279953161598</v>
      </c>
      <c r="M50" s="989">
        <f t="shared" si="1"/>
        <v>3.4970065166396731E-2</v>
      </c>
      <c r="N50" s="674">
        <v>5967.1488850310507</v>
      </c>
      <c r="O50" s="989">
        <f t="shared" si="1"/>
        <v>-6.9907571114488795E-2</v>
      </c>
      <c r="P50" s="161">
        <v>5550</v>
      </c>
      <c r="Q50" s="989">
        <f t="shared" si="1"/>
        <v>0</v>
      </c>
      <c r="R50" s="161">
        <v>5550</v>
      </c>
      <c r="S50" s="989">
        <f t="shared" si="1"/>
        <v>-5.2252252252252256E-3</v>
      </c>
      <c r="T50" s="161">
        <v>5521</v>
      </c>
      <c r="U50" s="989">
        <f t="shared" si="7"/>
        <v>3.8217714182213369E-2</v>
      </c>
      <c r="V50" s="161">
        <v>5732</v>
      </c>
      <c r="W50" s="989">
        <f t="shared" si="2"/>
        <v>4.7103977669225401E-3</v>
      </c>
      <c r="X50" s="161">
        <v>5759</v>
      </c>
      <c r="Y50" s="989">
        <f t="shared" si="2"/>
        <v>2.9345372460496615E-2</v>
      </c>
      <c r="Z50" s="161">
        <v>5928</v>
      </c>
      <c r="AA50" s="989">
        <f t="shared" si="2"/>
        <v>8.771929824561403E-3</v>
      </c>
      <c r="AB50" s="1253">
        <v>5980</v>
      </c>
      <c r="AC50" s="989">
        <f t="shared" si="5"/>
        <v>4.9832775919732439E-2</v>
      </c>
      <c r="AD50" s="1253">
        <v>6278</v>
      </c>
      <c r="AE50" s="989">
        <f t="shared" si="5"/>
        <v>2.2140809174896463E-2</v>
      </c>
      <c r="AF50" s="1253">
        <v>6417</v>
      </c>
      <c r="AG50" s="989">
        <f t="shared" si="5"/>
        <v>-8.5709833255415303E-3</v>
      </c>
      <c r="AH50" s="1253">
        <v>6362</v>
      </c>
      <c r="AI50" s="989">
        <f t="shared" si="5"/>
        <v>1.5718327569946558E-3</v>
      </c>
      <c r="AJ50" s="161">
        <v>6372</v>
      </c>
      <c r="AK50" s="989">
        <f t="shared" si="6"/>
        <v>-1.5065913370998116E-2</v>
      </c>
      <c r="AL50" s="161">
        <v>6276</v>
      </c>
      <c r="AM50" s="989">
        <f t="shared" si="6"/>
        <v>6.2609942638623267E-2</v>
      </c>
      <c r="AN50" s="1253">
        <v>6668.94</v>
      </c>
      <c r="AO50" s="989">
        <f t="shared" si="6"/>
        <v>6.5086805399358877E-2</v>
      </c>
      <c r="AP50" s="161">
        <v>7103</v>
      </c>
      <c r="AQ50" s="989">
        <f t="shared" si="6"/>
        <v>2.3792763621005211E-2</v>
      </c>
      <c r="AR50" s="161">
        <v>7272</v>
      </c>
      <c r="AS50" s="989">
        <f t="shared" si="8"/>
        <v>-4.0566556655665567E-2</v>
      </c>
      <c r="AT50" s="161">
        <v>6977</v>
      </c>
      <c r="AU50" s="989">
        <f t="shared" si="6"/>
        <v>5.9337824279776408E-2</v>
      </c>
      <c r="AV50" s="161">
        <v>7391</v>
      </c>
    </row>
    <row r="51" spans="1:48" x14ac:dyDescent="0.25">
      <c r="A51" s="255" t="s">
        <v>48</v>
      </c>
      <c r="B51" s="257">
        <v>7217</v>
      </c>
      <c r="C51" s="35" t="s">
        <v>71</v>
      </c>
      <c r="D51" s="677">
        <v>4404</v>
      </c>
      <c r="F51" s="674"/>
      <c r="H51" s="674">
        <v>3878.2810002488181</v>
      </c>
      <c r="J51" s="674">
        <v>3972.7710005067302</v>
      </c>
      <c r="L51" s="676">
        <v>0</v>
      </c>
      <c r="N51" s="674">
        <v>4041.1325195574141</v>
      </c>
      <c r="P51" s="161">
        <v>0</v>
      </c>
      <c r="R51" s="161"/>
      <c r="T51" s="161">
        <v>3739</v>
      </c>
      <c r="V51" s="161">
        <v>3882</v>
      </c>
      <c r="X51" s="161">
        <v>3882</v>
      </c>
      <c r="Z51" s="161">
        <v>3998.46</v>
      </c>
      <c r="AB51" s="1253">
        <v>4038.4446000000003</v>
      </c>
      <c r="AD51" s="1253" t="s">
        <v>528</v>
      </c>
      <c r="AF51" s="1253" t="s">
        <v>528</v>
      </c>
      <c r="AH51" s="1253" t="s">
        <v>528</v>
      </c>
      <c r="AJ51" s="161" t="s">
        <v>528</v>
      </c>
      <c r="AL51" s="161"/>
      <c r="AN51" s="1253" t="e">
        <v>#N/A</v>
      </c>
      <c r="AP51" s="161" t="s">
        <v>528</v>
      </c>
      <c r="AR51" s="161" t="s">
        <v>528</v>
      </c>
      <c r="AT51" s="161" t="e">
        <v>#N/A</v>
      </c>
      <c r="AV51" s="161" t="e">
        <v>#N/A</v>
      </c>
    </row>
    <row r="52" spans="1:48" x14ac:dyDescent="0.25">
      <c r="A52" s="255" t="s">
        <v>48</v>
      </c>
      <c r="B52" s="257">
        <v>260</v>
      </c>
      <c r="C52" s="35" t="s">
        <v>451</v>
      </c>
      <c r="D52" s="677">
        <v>3448</v>
      </c>
      <c r="E52" s="989">
        <f t="shared" si="0"/>
        <v>0.10208816705336426</v>
      </c>
      <c r="F52" s="674">
        <v>3800</v>
      </c>
      <c r="G52" s="989">
        <f t="shared" si="0"/>
        <v>2.0600263117129494E-2</v>
      </c>
      <c r="H52" s="674">
        <v>3878.2809998450921</v>
      </c>
      <c r="I52" s="989">
        <f t="shared" si="0"/>
        <v>2.436388711339179E-2</v>
      </c>
      <c r="J52" s="674">
        <v>3972.7710003193301</v>
      </c>
      <c r="K52" s="989">
        <f t="shared" si="0"/>
        <v>3.5448053718913124E-2</v>
      </c>
      <c r="L52" s="676">
        <v>4113.59800015159</v>
      </c>
      <c r="M52" s="989">
        <f t="shared" si="1"/>
        <v>1.6435353404081449E-2</v>
      </c>
      <c r="N52" s="674">
        <v>4181.2064370464041</v>
      </c>
      <c r="O52" s="989">
        <f t="shared" si="1"/>
        <v>-6.9885675688574261E-2</v>
      </c>
      <c r="P52" s="161">
        <v>3889</v>
      </c>
      <c r="Q52" s="989">
        <f t="shared" si="1"/>
        <v>1.0799691437387503E-2</v>
      </c>
      <c r="R52" s="161">
        <v>3931</v>
      </c>
      <c r="S52" s="989">
        <f t="shared" si="1"/>
        <v>-1.5772068176036633E-2</v>
      </c>
      <c r="T52" s="161">
        <v>3869</v>
      </c>
      <c r="U52" s="989">
        <f t="shared" si="7"/>
        <v>3.8252778495735329E-2</v>
      </c>
      <c r="V52" s="161">
        <v>4017</v>
      </c>
      <c r="W52" s="989">
        <f t="shared" si="2"/>
        <v>4.4809559372666168E-3</v>
      </c>
      <c r="X52" s="161">
        <v>4035</v>
      </c>
      <c r="Y52" s="989">
        <f t="shared" si="2"/>
        <v>2.9491945477075589E-2</v>
      </c>
      <c r="Z52" s="161">
        <v>4154</v>
      </c>
      <c r="AA52" s="989">
        <f t="shared" si="2"/>
        <v>8.9070775156475691E-3</v>
      </c>
      <c r="AB52" s="1253">
        <v>4191</v>
      </c>
      <c r="AC52" s="989">
        <f t="shared" si="5"/>
        <v>4.9630159866380336E-2</v>
      </c>
      <c r="AD52" s="1253">
        <v>4399</v>
      </c>
      <c r="AE52" s="989">
        <f t="shared" si="5"/>
        <v>2.2050466015003409E-2</v>
      </c>
      <c r="AF52" s="1253">
        <v>4496</v>
      </c>
      <c r="AG52" s="989">
        <f t="shared" si="5"/>
        <v>-8.451957295373666E-3</v>
      </c>
      <c r="AH52" s="1253">
        <v>4458</v>
      </c>
      <c r="AI52" s="989">
        <f t="shared" si="5"/>
        <v>1.5702108568864963E-3</v>
      </c>
      <c r="AJ52" s="161">
        <v>4465</v>
      </c>
      <c r="AK52" s="989">
        <f t="shared" si="6"/>
        <v>-1.5005599104143338E-2</v>
      </c>
      <c r="AL52" s="161">
        <v>4398</v>
      </c>
      <c r="AM52" s="989">
        <f t="shared" si="6"/>
        <v>6.0123237876375538E-2</v>
      </c>
      <c r="AN52" s="1253">
        <v>4662.4220001802996</v>
      </c>
      <c r="AO52" s="989">
        <f t="shared" si="6"/>
        <v>6.7470941027546499E-2</v>
      </c>
      <c r="AP52" s="161">
        <v>4977</v>
      </c>
      <c r="AQ52" s="989">
        <f t="shared" si="6"/>
        <v>2.3909985935302389E-2</v>
      </c>
      <c r="AR52" s="161">
        <v>5096</v>
      </c>
      <c r="AS52" s="989">
        <f t="shared" si="8"/>
        <v>-4.0620094191522765E-2</v>
      </c>
      <c r="AT52" s="161">
        <v>4889</v>
      </c>
      <c r="AU52" s="989">
        <f t="shared" si="6"/>
        <v>5.9316833708324808E-2</v>
      </c>
      <c r="AV52" s="161">
        <v>5179</v>
      </c>
    </row>
    <row r="53" spans="1:48" x14ac:dyDescent="0.25">
      <c r="A53" s="255" t="s">
        <v>48</v>
      </c>
      <c r="B53" s="257">
        <v>234</v>
      </c>
      <c r="C53" s="35" t="s">
        <v>452</v>
      </c>
      <c r="D53" s="677">
        <v>5118</v>
      </c>
      <c r="E53" s="989">
        <f t="shared" si="0"/>
        <v>0.17428683079327861</v>
      </c>
      <c r="F53" s="674">
        <v>6010</v>
      </c>
      <c r="G53" s="989">
        <f t="shared" si="0"/>
        <v>2.304392623681362E-2</v>
      </c>
      <c r="H53" s="674">
        <v>6148.4939966832499</v>
      </c>
      <c r="I53" s="989">
        <f t="shared" si="0"/>
        <v>-1</v>
      </c>
      <c r="J53" s="674">
        <v>0</v>
      </c>
      <c r="K53" s="989" t="e">
        <f t="shared" si="0"/>
        <v>#N/A</v>
      </c>
      <c r="L53" s="676" t="e">
        <v>#N/A</v>
      </c>
      <c r="M53" s="989" t="e">
        <f t="shared" si="1"/>
        <v>#N/A</v>
      </c>
      <c r="N53" s="674" t="e">
        <v>#N/A</v>
      </c>
      <c r="O53" s="989" t="e">
        <f t="shared" si="1"/>
        <v>#N/A</v>
      </c>
      <c r="P53" s="161">
        <v>6324</v>
      </c>
      <c r="Q53" s="989">
        <f t="shared" si="1"/>
        <v>-1</v>
      </c>
      <c r="R53" s="161"/>
      <c r="S53" s="989" t="e">
        <f t="shared" si="1"/>
        <v>#DIV/0!</v>
      </c>
      <c r="T53" s="161">
        <v>0</v>
      </c>
      <c r="U53" s="989" t="e">
        <f t="shared" si="7"/>
        <v>#DIV/0!</v>
      </c>
      <c r="V53" s="161">
        <v>0</v>
      </c>
      <c r="W53" s="989" t="e">
        <f t="shared" si="2"/>
        <v>#DIV/0!</v>
      </c>
      <c r="X53" s="161">
        <v>6563</v>
      </c>
      <c r="Y53" s="989">
        <f t="shared" si="2"/>
        <v>2.9407283254609173E-2</v>
      </c>
      <c r="Z53" s="161">
        <v>6756</v>
      </c>
      <c r="AA53" s="989">
        <f t="shared" si="2"/>
        <v>8.7329780935464767E-3</v>
      </c>
      <c r="AB53" s="1253">
        <v>6815</v>
      </c>
      <c r="AC53" s="989">
        <f t="shared" si="5"/>
        <v>4.9889948642699924E-2</v>
      </c>
      <c r="AD53" s="1253">
        <v>7155</v>
      </c>
      <c r="AE53" s="989">
        <f t="shared" si="5"/>
        <v>2.2082459818308874E-2</v>
      </c>
      <c r="AF53" s="1253">
        <v>7313</v>
      </c>
      <c r="AG53" s="989">
        <f t="shared" si="5"/>
        <v>-8.6147955695337064E-3</v>
      </c>
      <c r="AH53" s="1253">
        <v>7250</v>
      </c>
      <c r="AI53" s="989">
        <f t="shared" si="5"/>
        <v>1.6551724137931034E-3</v>
      </c>
      <c r="AJ53" s="161">
        <v>7262</v>
      </c>
      <c r="AK53" s="989">
        <f t="shared" si="6"/>
        <v>-1.5147342329936657E-2</v>
      </c>
      <c r="AL53" s="161">
        <v>7152</v>
      </c>
      <c r="AM53" s="989">
        <f t="shared" si="6"/>
        <v>7.4396811844551172E-2</v>
      </c>
      <c r="AN53" s="1253">
        <v>7684.08599831223</v>
      </c>
      <c r="AO53" s="989">
        <f t="shared" si="6"/>
        <v>5.3345837328968665E-2</v>
      </c>
      <c r="AP53" s="161">
        <v>8094</v>
      </c>
      <c r="AQ53" s="989">
        <f t="shared" si="6"/>
        <v>2.3968371633308623E-2</v>
      </c>
      <c r="AR53" s="161">
        <v>8288</v>
      </c>
      <c r="AS53" s="989">
        <f t="shared" si="8"/>
        <v>-4.0661196911196913E-2</v>
      </c>
      <c r="AT53" s="161">
        <v>7951</v>
      </c>
      <c r="AU53" s="989">
        <f t="shared" si="6"/>
        <v>5.9363602062633629E-2</v>
      </c>
      <c r="AV53" s="161">
        <v>8423</v>
      </c>
    </row>
    <row r="54" spans="1:48" x14ac:dyDescent="0.25">
      <c r="A54" s="255" t="s">
        <v>48</v>
      </c>
      <c r="B54" s="276">
        <v>753</v>
      </c>
      <c r="C54" s="1202" t="s">
        <v>593</v>
      </c>
      <c r="D54" s="677"/>
      <c r="F54" s="674"/>
      <c r="H54" s="674"/>
      <c r="J54" s="674"/>
      <c r="N54" s="674"/>
      <c r="P54" s="161"/>
      <c r="R54" s="161"/>
      <c r="X54" s="161"/>
      <c r="Z54" s="161"/>
      <c r="AJ54" s="161"/>
      <c r="AL54" s="161"/>
      <c r="AN54" s="1253">
        <v>8741.4920008003191</v>
      </c>
      <c r="AP54" s="161" t="s">
        <v>528</v>
      </c>
      <c r="AR54" s="161">
        <v>9375</v>
      </c>
      <c r="AT54" s="161">
        <v>8994</v>
      </c>
      <c r="AV54" s="161">
        <v>9528</v>
      </c>
    </row>
    <row r="55" spans="1:48" x14ac:dyDescent="0.25">
      <c r="A55" s="255" t="s">
        <v>48</v>
      </c>
      <c r="B55" s="257">
        <v>7224</v>
      </c>
      <c r="C55" s="2" t="s">
        <v>74</v>
      </c>
      <c r="D55" s="677">
        <v>5443</v>
      </c>
      <c r="E55" s="989">
        <f t="shared" si="0"/>
        <v>8.5614550799191627E-2</v>
      </c>
      <c r="F55" s="674">
        <v>5909</v>
      </c>
      <c r="G55" s="989">
        <f t="shared" si="0"/>
        <v>2.4522254188525983E-2</v>
      </c>
      <c r="H55" s="674">
        <v>6053.902</v>
      </c>
      <c r="I55" s="989">
        <f t="shared" si="0"/>
        <v>2.4363955676851113E-2</v>
      </c>
      <c r="J55" s="674">
        <v>6201.3990000000003</v>
      </c>
      <c r="K55" s="989">
        <f t="shared" si="0"/>
        <v>2.2076631418168697E-2</v>
      </c>
      <c r="L55" s="676">
        <v>6338.3050000000003</v>
      </c>
      <c r="M55" s="989">
        <f t="shared" si="1"/>
        <v>0.21359122685203971</v>
      </c>
      <c r="N55" s="674">
        <v>7692.1113411124179</v>
      </c>
      <c r="O55" s="989">
        <f t="shared" si="1"/>
        <v>-6.9956260023999767E-2</v>
      </c>
      <c r="P55" s="161">
        <v>7154</v>
      </c>
      <c r="Q55" s="989">
        <f t="shared" si="1"/>
        <v>1.0763209393346379E-2</v>
      </c>
      <c r="R55" s="161">
        <v>7231</v>
      </c>
      <c r="S55" s="989">
        <f t="shared" si="1"/>
        <v>-1.5765454294011893E-2</v>
      </c>
      <c r="T55" s="161">
        <v>7117</v>
      </c>
      <c r="U55" s="989">
        <f t="shared" si="7"/>
        <v>3.8218350428551359E-2</v>
      </c>
      <c r="V55" s="161">
        <v>7389</v>
      </c>
      <c r="W55" s="989">
        <f t="shared" si="2"/>
        <v>4.7367708756259307E-3</v>
      </c>
      <c r="X55" s="161">
        <v>7424</v>
      </c>
      <c r="Y55" s="989">
        <f t="shared" si="2"/>
        <v>2.9364224137931036E-2</v>
      </c>
      <c r="Z55" s="161">
        <v>7642</v>
      </c>
      <c r="AA55" s="989">
        <f t="shared" si="2"/>
        <v>8.7673383930908146E-3</v>
      </c>
      <c r="AB55" s="1253">
        <v>7709</v>
      </c>
      <c r="AC55" s="989">
        <f t="shared" si="5"/>
        <v>4.981190815929433E-2</v>
      </c>
      <c r="AD55" s="1253">
        <v>8093</v>
      </c>
      <c r="AE55" s="989">
        <f t="shared" si="5"/>
        <v>2.211787964907945E-2</v>
      </c>
      <c r="AF55" s="1253">
        <v>8272</v>
      </c>
      <c r="AG55" s="989">
        <f t="shared" si="5"/>
        <v>-8.583172147001935E-3</v>
      </c>
      <c r="AH55" s="1253">
        <v>8201</v>
      </c>
      <c r="AI55" s="989">
        <f t="shared" si="5"/>
        <v>1.5851725399341544E-3</v>
      </c>
      <c r="AJ55" s="161">
        <v>8214</v>
      </c>
      <c r="AK55" s="989">
        <f t="shared" si="6"/>
        <v>-1.509617725833942E-2</v>
      </c>
      <c r="AL55" s="161">
        <v>8090</v>
      </c>
      <c r="AM55" s="989">
        <f t="shared" si="6"/>
        <v>5.8079851630850471E-2</v>
      </c>
      <c r="AN55" s="1253">
        <v>8559.8659996935803</v>
      </c>
      <c r="AO55" s="989">
        <f t="shared" si="6"/>
        <v>6.964291267267031E-2</v>
      </c>
      <c r="AP55" s="161">
        <v>9156</v>
      </c>
      <c r="AQ55" s="989">
        <f t="shared" si="6"/>
        <v>2.3918741808650064E-2</v>
      </c>
      <c r="AR55" s="161">
        <v>9375</v>
      </c>
      <c r="AS55" s="989">
        <f t="shared" si="8"/>
        <v>-4.0640000000000003E-2</v>
      </c>
      <c r="AT55" s="161">
        <v>8994</v>
      </c>
      <c r="AU55" s="989">
        <f t="shared" si="6"/>
        <v>5.9372915276851235E-2</v>
      </c>
      <c r="AV55" s="161">
        <v>9528</v>
      </c>
    </row>
    <row r="56" spans="1:48" x14ac:dyDescent="0.25">
      <c r="A56" s="255" t="s">
        <v>48</v>
      </c>
      <c r="B56" s="257">
        <v>7225</v>
      </c>
      <c r="C56" s="2" t="s">
        <v>75</v>
      </c>
      <c r="D56" s="677">
        <v>4570</v>
      </c>
      <c r="E56" s="989">
        <f t="shared" si="0"/>
        <v>0.13369803063457331</v>
      </c>
      <c r="F56" s="674">
        <v>5181</v>
      </c>
      <c r="G56" s="989">
        <f t="shared" si="0"/>
        <v>3.1549893842887478E-2</v>
      </c>
      <c r="H56" s="674">
        <v>5344.46</v>
      </c>
      <c r="I56" s="989">
        <f t="shared" si="0"/>
        <v>2.436429714439067E-2</v>
      </c>
      <c r="J56" s="674">
        <v>5474.6740115163102</v>
      </c>
      <c r="K56" s="989">
        <f t="shared" si="0"/>
        <v>-1</v>
      </c>
      <c r="L56" s="676">
        <v>0</v>
      </c>
      <c r="M56" s="989" t="e">
        <f t="shared" si="1"/>
        <v>#DIV/0!</v>
      </c>
      <c r="N56" s="674">
        <v>5974.1525809054992</v>
      </c>
      <c r="O56" s="989">
        <f t="shared" si="1"/>
        <v>-6.999362256698842E-2</v>
      </c>
      <c r="P56" s="161">
        <v>5556</v>
      </c>
      <c r="Q56" s="989">
        <f t="shared" si="1"/>
        <v>1.079913606911447E-2</v>
      </c>
      <c r="R56" s="161">
        <v>5616</v>
      </c>
      <c r="S56" s="989">
        <f t="shared" si="1"/>
        <v>-1.5847578347578349E-2</v>
      </c>
      <c r="T56" s="161">
        <v>5527</v>
      </c>
      <c r="U56" s="989">
        <f t="shared" si="7"/>
        <v>3.8357155780712866E-2</v>
      </c>
      <c r="V56" s="161">
        <v>5739</v>
      </c>
      <c r="W56" s="989">
        <f t="shared" si="2"/>
        <v>0</v>
      </c>
      <c r="X56" s="161">
        <v>5739</v>
      </c>
      <c r="Y56" s="989">
        <f t="shared" si="2"/>
        <v>3.0000000000000013E-2</v>
      </c>
      <c r="Z56" s="161">
        <v>5911.17</v>
      </c>
      <c r="AA56" s="989">
        <f t="shared" si="2"/>
        <v>1.0000000000000064E-2</v>
      </c>
      <c r="AB56" s="1253">
        <v>5970.2817000000005</v>
      </c>
      <c r="AC56" s="989">
        <f t="shared" si="5"/>
        <v>5.0000000000000114E-2</v>
      </c>
      <c r="AD56" s="1253">
        <v>6268.7957850000012</v>
      </c>
      <c r="AE56" s="989" t="e">
        <f t="shared" si="5"/>
        <v>#VALUE!</v>
      </c>
      <c r="AF56" s="1253" t="s">
        <v>528</v>
      </c>
      <c r="AH56" s="1253" t="s">
        <v>528</v>
      </c>
      <c r="AJ56" s="161" t="s">
        <v>528</v>
      </c>
      <c r="AL56" s="161"/>
      <c r="AN56" s="1253" t="e">
        <v>#N/A</v>
      </c>
      <c r="AP56" s="161" t="s">
        <v>528</v>
      </c>
      <c r="AR56" s="161" t="s">
        <v>528</v>
      </c>
      <c r="AT56" s="161" t="e">
        <v>#N/A</v>
      </c>
      <c r="AV56" s="161" t="e">
        <v>#N/A</v>
      </c>
    </row>
    <row r="57" spans="1:48" x14ac:dyDescent="0.25">
      <c r="A57" s="255" t="s">
        <v>48</v>
      </c>
      <c r="B57" s="257">
        <v>736</v>
      </c>
      <c r="C57" s="23" t="s">
        <v>77</v>
      </c>
      <c r="D57" s="677"/>
      <c r="F57" s="674"/>
      <c r="H57" s="674"/>
      <c r="J57" s="674" t="e">
        <v>#N/A</v>
      </c>
      <c r="L57" s="676" t="e">
        <v>#N/A</v>
      </c>
      <c r="N57" s="674" t="e">
        <v>#N/A</v>
      </c>
      <c r="P57" s="161" t="e">
        <v>#N/A</v>
      </c>
      <c r="R57" s="161"/>
      <c r="T57" s="161" t="e">
        <v>#N/A</v>
      </c>
      <c r="V57" s="161" t="e">
        <v>#N/A</v>
      </c>
      <c r="X57" s="161" t="e">
        <v>#N/A</v>
      </c>
      <c r="Z57" s="161" t="e">
        <v>#N/A</v>
      </c>
      <c r="AB57" s="1253" t="e">
        <v>#N/A</v>
      </c>
      <c r="AD57" s="1253" t="e">
        <v>#N/A</v>
      </c>
      <c r="AF57" s="1253" t="e">
        <v>#N/A</v>
      </c>
      <c r="AH57" s="1253" t="e">
        <v>#N/A</v>
      </c>
      <c r="AJ57" s="161" t="e">
        <v>#N/A</v>
      </c>
      <c r="AL57" s="161"/>
      <c r="AN57" s="1253" t="e">
        <v>#N/A</v>
      </c>
      <c r="AP57" s="161" t="e">
        <v>#N/A</v>
      </c>
      <c r="AR57" s="161" t="e">
        <v>#N/A</v>
      </c>
      <c r="AT57" s="161" t="e">
        <v>#N/A</v>
      </c>
      <c r="AV57" s="161" t="e">
        <v>#N/A</v>
      </c>
    </row>
    <row r="58" spans="1:48" ht="15" customHeight="1" x14ac:dyDescent="0.25">
      <c r="A58" s="255" t="s">
        <v>48</v>
      </c>
      <c r="B58" s="257">
        <v>755</v>
      </c>
      <c r="C58" s="23" t="s">
        <v>80</v>
      </c>
      <c r="D58" s="677"/>
      <c r="F58" s="674"/>
      <c r="H58" s="674"/>
      <c r="J58" s="674" t="e">
        <v>#N/A</v>
      </c>
      <c r="L58" s="676" t="e">
        <v>#N/A</v>
      </c>
      <c r="N58" s="674" t="e">
        <v>#N/A</v>
      </c>
      <c r="P58" s="161" t="e">
        <v>#N/A</v>
      </c>
      <c r="R58" s="161"/>
      <c r="T58" s="161" t="e">
        <v>#N/A</v>
      </c>
      <c r="V58" s="161" t="e">
        <v>#N/A</v>
      </c>
      <c r="X58" s="161" t="e">
        <v>#N/A</v>
      </c>
      <c r="Z58" s="161" t="e">
        <v>#N/A</v>
      </c>
      <c r="AB58" s="1253" t="e">
        <v>#N/A</v>
      </c>
      <c r="AD58" s="1253" t="e">
        <v>#N/A</v>
      </c>
      <c r="AF58" s="1253" t="e">
        <v>#N/A</v>
      </c>
      <c r="AH58" s="1253" t="e">
        <v>#N/A</v>
      </c>
      <c r="AJ58" s="161" t="e">
        <v>#N/A</v>
      </c>
      <c r="AL58" s="161"/>
      <c r="AN58" s="1253" t="e">
        <v>#N/A</v>
      </c>
      <c r="AP58" s="161" t="e">
        <v>#N/A</v>
      </c>
      <c r="AR58" s="161" t="e">
        <v>#N/A</v>
      </c>
      <c r="AT58" s="161" t="e">
        <v>#N/A</v>
      </c>
      <c r="AV58" s="161" t="e">
        <v>#N/A</v>
      </c>
    </row>
    <row r="59" spans="1:48" x14ac:dyDescent="0.25">
      <c r="A59" s="255" t="s">
        <v>48</v>
      </c>
      <c r="B59" s="276">
        <v>2014</v>
      </c>
      <c r="C59" s="855" t="s">
        <v>631</v>
      </c>
      <c r="D59" s="677"/>
      <c r="F59" s="674"/>
      <c r="H59" s="674"/>
      <c r="J59" s="674"/>
      <c r="N59" s="674"/>
      <c r="P59" s="161"/>
      <c r="R59" s="161"/>
      <c r="X59" s="161"/>
      <c r="Z59" s="161"/>
      <c r="AJ59" s="161"/>
      <c r="AL59" s="161"/>
      <c r="AP59" s="161"/>
      <c r="AR59" s="161"/>
      <c r="AT59" s="161"/>
      <c r="AV59" s="161">
        <f>AV53</f>
        <v>8423</v>
      </c>
    </row>
    <row r="60" spans="1:48" x14ac:dyDescent="0.25">
      <c r="A60" s="255" t="s">
        <v>48</v>
      </c>
      <c r="B60" s="257">
        <v>1095</v>
      </c>
      <c r="C60" s="23" t="s">
        <v>332</v>
      </c>
      <c r="D60" s="679">
        <v>3602.05</v>
      </c>
      <c r="F60" s="674"/>
      <c r="H60" s="674"/>
      <c r="J60" s="674" t="e">
        <v>#N/A</v>
      </c>
      <c r="L60" s="676" t="e">
        <v>#N/A</v>
      </c>
      <c r="N60" s="674" t="e">
        <v>#N/A</v>
      </c>
      <c r="P60" s="161" t="e">
        <v>#N/A</v>
      </c>
      <c r="R60" s="161">
        <v>3700</v>
      </c>
      <c r="T60" s="161">
        <v>3642</v>
      </c>
      <c r="V60" s="161">
        <v>3781</v>
      </c>
      <c r="X60" s="161">
        <v>3799</v>
      </c>
      <c r="Z60" s="161">
        <v>3910</v>
      </c>
      <c r="AB60" s="1253">
        <v>3945</v>
      </c>
      <c r="AD60" s="1253">
        <v>4141</v>
      </c>
      <c r="AF60" s="1253">
        <v>4233</v>
      </c>
      <c r="AH60" s="1253">
        <v>4196</v>
      </c>
      <c r="AJ60" s="161">
        <v>4203</v>
      </c>
      <c r="AL60" s="161">
        <v>4140</v>
      </c>
      <c r="AN60" s="1253">
        <v>4363.4610000708799</v>
      </c>
      <c r="AP60" s="161">
        <v>4685</v>
      </c>
      <c r="AR60" s="161">
        <v>4797</v>
      </c>
      <c r="AT60" s="161">
        <v>4602</v>
      </c>
      <c r="AV60" s="161">
        <v>4876</v>
      </c>
    </row>
    <row r="61" spans="1:48" x14ac:dyDescent="0.25">
      <c r="A61" s="255" t="s">
        <v>48</v>
      </c>
      <c r="B61" s="257">
        <v>181</v>
      </c>
      <c r="C61" s="23" t="s">
        <v>49</v>
      </c>
      <c r="D61" s="679">
        <v>3602.05</v>
      </c>
      <c r="E61" s="989">
        <f t="shared" si="0"/>
        <v>1.1923765633458674E-2</v>
      </c>
      <c r="F61" s="674">
        <v>3645</v>
      </c>
      <c r="G61" s="989">
        <f t="shared" si="0"/>
        <v>4.8010973936899862E-2</v>
      </c>
      <c r="H61" s="674">
        <v>3820</v>
      </c>
      <c r="I61" s="989">
        <f t="shared" si="0"/>
        <v>0.12685052351835349</v>
      </c>
      <c r="J61" s="674">
        <v>4304.5689998401103</v>
      </c>
      <c r="K61" s="989">
        <f t="shared" si="0"/>
        <v>1.9613577915390687E-2</v>
      </c>
      <c r="L61" s="676">
        <v>4388.9969993106497</v>
      </c>
      <c r="M61" s="989">
        <f t="shared" si="1"/>
        <v>-0.10319440134981137</v>
      </c>
      <c r="N61" s="674">
        <v>3936.0770814406687</v>
      </c>
      <c r="O61" s="989">
        <f t="shared" si="1"/>
        <v>-6.9886101249822585E-2</v>
      </c>
      <c r="P61" s="161">
        <v>3661</v>
      </c>
      <c r="Q61" s="989">
        <f t="shared" si="1"/>
        <v>1.0652827096421742E-2</v>
      </c>
      <c r="R61" s="161">
        <v>3700</v>
      </c>
      <c r="S61" s="989">
        <f t="shared" si="1"/>
        <v>-1.5675675675675675E-2</v>
      </c>
      <c r="T61" s="161">
        <v>3642</v>
      </c>
      <c r="U61" s="989">
        <f t="shared" si="7"/>
        <v>3.8165842943437674E-2</v>
      </c>
      <c r="V61" s="161">
        <v>3781</v>
      </c>
      <c r="W61" s="989">
        <f t="shared" si="2"/>
        <v>4.7606453319227714E-3</v>
      </c>
      <c r="X61" s="161">
        <v>3799</v>
      </c>
      <c r="Y61" s="989">
        <f t="shared" si="2"/>
        <v>2.9218215319821005E-2</v>
      </c>
      <c r="Z61" s="161">
        <v>3910</v>
      </c>
      <c r="AA61" s="989">
        <f t="shared" si="2"/>
        <v>8.9514066496163679E-3</v>
      </c>
      <c r="AB61" s="1253">
        <v>3945</v>
      </c>
      <c r="AC61" s="989">
        <f t="shared" si="5"/>
        <v>4.968314321926489E-2</v>
      </c>
      <c r="AD61" s="1253">
        <v>4141</v>
      </c>
      <c r="AE61" s="989">
        <f t="shared" si="5"/>
        <v>2.2216855831924655E-2</v>
      </c>
      <c r="AF61" s="1253">
        <v>4233</v>
      </c>
      <c r="AG61" s="989">
        <f t="shared" si="5"/>
        <v>-8.7408457358847148E-3</v>
      </c>
      <c r="AH61" s="1253">
        <v>4196</v>
      </c>
      <c r="AI61" s="989">
        <f t="shared" si="5"/>
        <v>1.6682554814108675E-3</v>
      </c>
      <c r="AJ61" s="161">
        <v>4203</v>
      </c>
      <c r="AK61" s="989">
        <f t="shared" si="6"/>
        <v>-1.4989293361884369E-2</v>
      </c>
      <c r="AL61" s="161">
        <v>4140</v>
      </c>
      <c r="AM61" s="989">
        <f t="shared" si="6"/>
        <v>6.2811594202898544E-2</v>
      </c>
      <c r="AN61" s="1253">
        <v>4400.04</v>
      </c>
      <c r="AO61" s="989">
        <f t="shared" si="6"/>
        <v>6.4763047608658114E-2</v>
      </c>
      <c r="AP61" s="161">
        <v>4685</v>
      </c>
      <c r="AQ61" s="989">
        <f t="shared" si="6"/>
        <v>2.3906083244397011E-2</v>
      </c>
      <c r="AR61" s="161">
        <v>4797</v>
      </c>
      <c r="AS61" s="989">
        <f t="shared" si="8"/>
        <v>-4.065040650406504E-2</v>
      </c>
      <c r="AT61" s="161">
        <v>4602</v>
      </c>
      <c r="AU61" s="989">
        <f t="shared" si="6"/>
        <v>5.9539330725771403E-2</v>
      </c>
      <c r="AV61" s="161">
        <v>4876</v>
      </c>
    </row>
    <row r="62" spans="1:48" x14ac:dyDescent="0.25">
      <c r="A62" s="255" t="s">
        <v>3</v>
      </c>
      <c r="B62" s="257">
        <v>324</v>
      </c>
      <c r="C62" s="23" t="s">
        <v>5</v>
      </c>
      <c r="D62" s="679">
        <v>3073</v>
      </c>
      <c r="E62" s="989">
        <f t="shared" ref="E62:E69" si="9">(F62-D62)/D62</f>
        <v>0.11064106736088512</v>
      </c>
      <c r="F62" s="674">
        <v>3413</v>
      </c>
      <c r="G62" s="989">
        <f t="shared" ref="G62:G69" si="10">(H62-F62)/F62</f>
        <v>2.5490770583064752E-2</v>
      </c>
      <c r="H62" s="674">
        <v>3500</v>
      </c>
      <c r="I62" s="989">
        <f t="shared" ref="I62:I69" si="11">(J62-H62)/H62</f>
        <v>2.4338285721248604E-2</v>
      </c>
      <c r="J62" s="674">
        <v>3585.1840000243701</v>
      </c>
      <c r="K62" s="989">
        <f t="shared" ref="K62:K69" si="12">(L62-J62)/J62</f>
        <v>2.8974245090663129E-2</v>
      </c>
      <c r="L62" s="676">
        <v>3689.0619999362002</v>
      </c>
      <c r="M62" s="989">
        <f t="shared" ref="M62:M69" si="13">(N62-L62)/L62</f>
        <v>0.18348590290058797</v>
      </c>
      <c r="N62" s="674">
        <v>4365.9528718507427</v>
      </c>
      <c r="O62" s="989">
        <f t="shared" ref="O62:AU69" si="14">(P62-N62)/N62</f>
        <v>-6.9847953196405452E-2</v>
      </c>
      <c r="P62" s="161">
        <v>4061</v>
      </c>
      <c r="Q62" s="989">
        <f t="shared" si="14"/>
        <v>1.0588524993843881E-2</v>
      </c>
      <c r="R62" s="161">
        <v>4104</v>
      </c>
      <c r="S62" s="989">
        <f t="shared" si="14"/>
        <v>-1.5838206627680311E-2</v>
      </c>
      <c r="T62" s="161">
        <v>4039</v>
      </c>
      <c r="U62" s="989">
        <f t="shared" si="14"/>
        <v>3.8375835602871999E-2</v>
      </c>
      <c r="V62" s="161">
        <v>4194</v>
      </c>
      <c r="W62" s="989">
        <f t="shared" si="14"/>
        <v>0</v>
      </c>
      <c r="X62" s="161">
        <v>4194</v>
      </c>
      <c r="Y62" s="989">
        <f t="shared" si="14"/>
        <v>3.4334763948497854E-2</v>
      </c>
      <c r="Z62" s="161">
        <v>4338</v>
      </c>
      <c r="AA62" s="989">
        <f t="shared" si="14"/>
        <v>1.0000000000000024E-2</v>
      </c>
      <c r="AB62" s="1253">
        <v>4381.38</v>
      </c>
      <c r="AC62" s="989">
        <f t="shared" si="14"/>
        <v>4.8528089323455141E-2</v>
      </c>
      <c r="AD62" s="1253">
        <v>4594</v>
      </c>
      <c r="AE62" s="989">
        <f t="shared" si="14"/>
        <v>2.198519808445799E-2</v>
      </c>
      <c r="AF62" s="1253">
        <v>4695</v>
      </c>
      <c r="AG62" s="989">
        <f t="shared" si="14"/>
        <v>-8.5197018104366355E-3</v>
      </c>
      <c r="AH62" s="1253">
        <v>4655</v>
      </c>
      <c r="AI62" s="989">
        <f t="shared" si="14"/>
        <v>1.5037593984962407E-3</v>
      </c>
      <c r="AJ62" s="161">
        <v>4662</v>
      </c>
      <c r="AK62" s="989">
        <f t="shared" si="14"/>
        <v>-1.5015015015015015E-2</v>
      </c>
      <c r="AL62" s="161">
        <v>4592</v>
      </c>
      <c r="AM62" s="989">
        <f t="shared" si="14"/>
        <v>5.1752177696720296E-2</v>
      </c>
      <c r="AN62" s="1253">
        <v>4829.6459999833396</v>
      </c>
      <c r="AO62" s="989">
        <f t="shared" si="14"/>
        <v>7.606230353486107E-2</v>
      </c>
      <c r="AP62" s="161">
        <v>5197</v>
      </c>
      <c r="AQ62" s="989">
        <f t="shared" si="14"/>
        <v>2.38599191841447E-2</v>
      </c>
      <c r="AR62" s="161">
        <v>5321</v>
      </c>
      <c r="AS62" s="989">
        <f t="shared" si="14"/>
        <v>-4.0593873332080435E-2</v>
      </c>
      <c r="AT62" s="161">
        <v>5105</v>
      </c>
      <c r="AU62" s="989">
        <f t="shared" si="14"/>
        <v>5.9353574926542606E-2</v>
      </c>
      <c r="AV62" s="161">
        <v>5408</v>
      </c>
    </row>
    <row r="63" spans="1:48" x14ac:dyDescent="0.25">
      <c r="A63" s="255" t="s">
        <v>3</v>
      </c>
      <c r="B63" s="257">
        <v>157</v>
      </c>
      <c r="C63" s="61" t="s">
        <v>7</v>
      </c>
      <c r="D63" s="679">
        <v>3085</v>
      </c>
      <c r="E63" s="989">
        <f t="shared" si="9"/>
        <v>9.5623987034035657E-2</v>
      </c>
      <c r="F63" s="674">
        <v>3380</v>
      </c>
      <c r="G63" s="989">
        <f t="shared" si="10"/>
        <v>2.1301775147928994E-2</v>
      </c>
      <c r="H63" s="674">
        <v>3452</v>
      </c>
      <c r="I63" s="989">
        <f t="shared" si="11"/>
        <v>2.4546929289490177E-2</v>
      </c>
      <c r="J63" s="674">
        <v>3536.7359999073201</v>
      </c>
      <c r="K63" s="989">
        <f t="shared" si="12"/>
        <v>3.5277442262569014E-2</v>
      </c>
      <c r="L63" s="676">
        <v>3661.5029999419999</v>
      </c>
      <c r="M63" s="989">
        <f t="shared" si="13"/>
        <v>1.8327361407659757E-2</v>
      </c>
      <c r="N63" s="674">
        <v>3728.6086887171673</v>
      </c>
      <c r="O63" s="989">
        <f t="shared" si="14"/>
        <v>-0.10529629722346778</v>
      </c>
      <c r="P63" s="161">
        <v>3336</v>
      </c>
      <c r="Q63" s="989">
        <f t="shared" si="14"/>
        <v>1.0791366906474821E-2</v>
      </c>
      <c r="R63" s="161">
        <v>3372</v>
      </c>
      <c r="S63" s="989">
        <f t="shared" si="14"/>
        <v>-1.601423487544484E-2</v>
      </c>
      <c r="T63" s="161">
        <v>3318</v>
      </c>
      <c r="U63" s="989">
        <f t="shared" si="14"/>
        <v>3.8276069921639545E-2</v>
      </c>
      <c r="V63" s="161">
        <v>3445</v>
      </c>
      <c r="W63" s="989">
        <f t="shared" si="14"/>
        <v>4.6444121915820025E-3</v>
      </c>
      <c r="X63" s="161">
        <v>3461</v>
      </c>
      <c r="Y63" s="989">
        <f t="shared" si="14"/>
        <v>2.9471251083501879E-2</v>
      </c>
      <c r="Z63" s="161">
        <v>3563</v>
      </c>
      <c r="AA63" s="989">
        <f t="shared" si="14"/>
        <v>8.9811956216671353E-3</v>
      </c>
      <c r="AB63" s="1253">
        <v>3595</v>
      </c>
      <c r="AC63" s="989">
        <f t="shared" si="14"/>
        <v>4.9791376912378303E-2</v>
      </c>
      <c r="AD63" s="1253">
        <v>3774</v>
      </c>
      <c r="AE63" s="989">
        <f t="shared" si="14"/>
        <v>2.1992580816110229E-2</v>
      </c>
      <c r="AF63" s="1253">
        <v>3857</v>
      </c>
      <c r="AG63" s="989">
        <f t="shared" si="14"/>
        <v>-8.5558724397199904E-3</v>
      </c>
      <c r="AH63" s="1253">
        <v>3824</v>
      </c>
      <c r="AI63" s="989">
        <f t="shared" si="14"/>
        <v>1.5690376569037657E-3</v>
      </c>
      <c r="AJ63" s="161">
        <v>3830</v>
      </c>
      <c r="AK63" s="989">
        <f t="shared" si="14"/>
        <v>0.27362924281984335</v>
      </c>
      <c r="AL63" s="161">
        <v>4878</v>
      </c>
      <c r="AM63" s="989">
        <f t="shared" si="14"/>
        <v>-0.1837318572971792</v>
      </c>
      <c r="AN63" s="1253">
        <v>3981.7560001043598</v>
      </c>
      <c r="AO63" s="989">
        <f t="shared" si="14"/>
        <v>7.2140030651830916E-2</v>
      </c>
      <c r="AP63" s="161">
        <v>4269</v>
      </c>
      <c r="AQ63" s="989">
        <f t="shared" si="14"/>
        <v>2.3893183415319746E-2</v>
      </c>
      <c r="AR63" s="161">
        <v>4371</v>
      </c>
      <c r="AS63" s="989">
        <f t="shared" si="14"/>
        <v>-4.0494166094715171E-2</v>
      </c>
      <c r="AT63" s="161">
        <v>4194</v>
      </c>
      <c r="AU63" s="989">
        <f t="shared" si="14"/>
        <v>5.9370529327610874E-2</v>
      </c>
      <c r="AV63" s="161">
        <v>4443</v>
      </c>
    </row>
    <row r="64" spans="1:48" x14ac:dyDescent="0.25">
      <c r="A64" s="255" t="s">
        <v>3</v>
      </c>
      <c r="B64" s="257">
        <v>639</v>
      </c>
      <c r="C64" s="61" t="s">
        <v>9</v>
      </c>
      <c r="D64" s="679">
        <v>3707</v>
      </c>
      <c r="E64" s="989">
        <f t="shared" si="9"/>
        <v>9.9001888319395742E-2</v>
      </c>
      <c r="F64" s="674">
        <v>4074</v>
      </c>
      <c r="G64" s="989">
        <f t="shared" si="10"/>
        <v>2.1600392734413353E-2</v>
      </c>
      <c r="H64" s="674">
        <v>4162</v>
      </c>
      <c r="I64" s="989">
        <f t="shared" si="11"/>
        <v>2.4377943107061557E-2</v>
      </c>
      <c r="J64" s="674">
        <v>4263.4609992115902</v>
      </c>
      <c r="K64" s="989">
        <f t="shared" si="12"/>
        <v>4.1462793012864388E-2</v>
      </c>
      <c r="L64" s="676">
        <v>4440.2360001403204</v>
      </c>
      <c r="M64" s="989">
        <f t="shared" si="13"/>
        <v>-3.3437084984489766E-2</v>
      </c>
      <c r="N64" s="674">
        <v>4291.7674516524376</v>
      </c>
      <c r="O64" s="989" t="e">
        <f t="shared" si="14"/>
        <v>#N/A</v>
      </c>
      <c r="P64" s="161" t="e">
        <v>#N/A</v>
      </c>
      <c r="Q64" s="989" t="e">
        <f t="shared" si="14"/>
        <v>#N/A</v>
      </c>
      <c r="R64" s="161">
        <v>4035</v>
      </c>
      <c r="S64" s="989">
        <f t="shared" si="14"/>
        <v>-1.5861214374225528E-2</v>
      </c>
      <c r="T64" s="161">
        <v>3971</v>
      </c>
      <c r="U64" s="989">
        <f t="shared" si="14"/>
        <v>3.8277511961722487E-2</v>
      </c>
      <c r="V64" s="161">
        <v>4123</v>
      </c>
      <c r="W64" s="989">
        <f t="shared" si="14"/>
        <v>4.608294930875576E-3</v>
      </c>
      <c r="X64" s="161">
        <v>4142</v>
      </c>
      <c r="Y64" s="989">
        <f t="shared" si="14"/>
        <v>2.94543698696282E-2</v>
      </c>
      <c r="Z64" s="161">
        <v>4264</v>
      </c>
      <c r="AA64" s="989">
        <f t="shared" si="14"/>
        <v>8.677298311444653E-3</v>
      </c>
      <c r="AB64" s="1253">
        <v>4301</v>
      </c>
      <c r="AC64" s="989">
        <f t="shared" si="14"/>
        <v>4.9988374796558939E-2</v>
      </c>
      <c r="AD64" s="1253">
        <v>4516</v>
      </c>
      <c r="AE64" s="989">
        <f t="shared" si="14"/>
        <v>2.1922054915854739E-2</v>
      </c>
      <c r="AF64" s="1253">
        <v>4615</v>
      </c>
      <c r="AG64" s="989">
        <f t="shared" si="14"/>
        <v>-8.4507042253521118E-3</v>
      </c>
      <c r="AH64" s="1253">
        <v>4576</v>
      </c>
      <c r="AI64" s="989">
        <f t="shared" si="14"/>
        <v>1.5297202797202797E-3</v>
      </c>
      <c r="AJ64" s="161">
        <v>4583</v>
      </c>
      <c r="AK64" s="989">
        <f t="shared" si="14"/>
        <v>-1.5055640410211651E-2</v>
      </c>
      <c r="AL64" s="161">
        <v>4514</v>
      </c>
      <c r="AM64" s="989">
        <f t="shared" si="14"/>
        <v>5.2510855148781524E-2</v>
      </c>
      <c r="AN64" s="1253">
        <v>4751.0340001415998</v>
      </c>
      <c r="AO64" s="989">
        <f t="shared" si="14"/>
        <v>7.5134381241591025E-2</v>
      </c>
      <c r="AP64" s="161">
        <v>5108</v>
      </c>
      <c r="AQ64" s="989">
        <f t="shared" si="14"/>
        <v>2.4079874706342992E-2</v>
      </c>
      <c r="AR64" s="161">
        <v>5231</v>
      </c>
      <c r="AS64" s="989">
        <f t="shared" si="14"/>
        <v>-4.0718791818008027E-2</v>
      </c>
      <c r="AT64" s="161">
        <v>5018</v>
      </c>
      <c r="AU64" s="989">
        <f t="shared" si="14"/>
        <v>5.9386209645277001E-2</v>
      </c>
      <c r="AV64" s="161">
        <v>5316</v>
      </c>
    </row>
    <row r="65" spans="1:48" x14ac:dyDescent="0.25">
      <c r="A65" s="255" t="s">
        <v>3</v>
      </c>
      <c r="B65" s="257">
        <v>638</v>
      </c>
      <c r="C65" s="61" t="s">
        <v>11</v>
      </c>
      <c r="D65" s="679">
        <v>4982</v>
      </c>
      <c r="E65" s="989">
        <f t="shared" si="9"/>
        <v>9.2733841830590122E-2</v>
      </c>
      <c r="F65" s="674">
        <v>5444</v>
      </c>
      <c r="G65" s="989">
        <f t="shared" si="10"/>
        <v>2.1675238795003673E-2</v>
      </c>
      <c r="H65" s="674">
        <v>5562</v>
      </c>
      <c r="I65" s="989">
        <f t="shared" si="11"/>
        <v>2.4368392667083828E-2</v>
      </c>
      <c r="J65" s="674">
        <v>5697.5370000143203</v>
      </c>
      <c r="K65" s="989">
        <f t="shared" si="12"/>
        <v>3.1614362463209394E-2</v>
      </c>
      <c r="L65" s="676">
        <v>5877.6609998803197</v>
      </c>
      <c r="M65" s="989">
        <f t="shared" si="13"/>
        <v>-2.2731535368178506E-2</v>
      </c>
      <c r="N65" s="674">
        <v>5744.0527409793767</v>
      </c>
      <c r="O65" s="989" t="e">
        <f t="shared" si="14"/>
        <v>#N/A</v>
      </c>
      <c r="P65" s="161" t="e">
        <v>#N/A</v>
      </c>
      <c r="Q65" s="989" t="e">
        <f t="shared" si="14"/>
        <v>#N/A</v>
      </c>
      <c r="R65" s="161">
        <v>5400</v>
      </c>
      <c r="S65" s="989">
        <f t="shared" si="14"/>
        <v>-1.5925925925925927E-2</v>
      </c>
      <c r="T65" s="161">
        <v>5314</v>
      </c>
      <c r="U65" s="989">
        <f t="shared" si="14"/>
        <v>3.8389160707564922E-2</v>
      </c>
      <c r="V65" s="161">
        <v>5518</v>
      </c>
      <c r="W65" s="989">
        <f t="shared" si="14"/>
        <v>4.711852120333454E-3</v>
      </c>
      <c r="X65" s="161">
        <v>5544</v>
      </c>
      <c r="Y65" s="989">
        <f t="shared" si="14"/>
        <v>2.94011544011544E-2</v>
      </c>
      <c r="Z65" s="161">
        <v>5707</v>
      </c>
      <c r="AA65" s="989">
        <f t="shared" si="14"/>
        <v>8.7611704923777813E-3</v>
      </c>
      <c r="AB65" s="1253">
        <v>5757</v>
      </c>
      <c r="AC65" s="989">
        <f t="shared" si="14"/>
        <v>4.9852353656418276E-2</v>
      </c>
      <c r="AD65" s="1253">
        <v>6044</v>
      </c>
      <c r="AE65" s="989">
        <f t="shared" si="14"/>
        <v>2.200529450694904E-2</v>
      </c>
      <c r="AF65" s="1253">
        <v>6177</v>
      </c>
      <c r="AG65" s="989">
        <f t="shared" si="14"/>
        <v>-8.5802169337866278E-3</v>
      </c>
      <c r="AH65" s="1253">
        <v>6124</v>
      </c>
      <c r="AI65" s="989">
        <f t="shared" si="14"/>
        <v>1.6329196603527107E-3</v>
      </c>
      <c r="AJ65" s="161">
        <v>6134</v>
      </c>
      <c r="AK65" s="989">
        <f t="shared" si="14"/>
        <v>-1.5161395500489077E-2</v>
      </c>
      <c r="AL65" s="161">
        <v>6041</v>
      </c>
      <c r="AM65" s="989">
        <f t="shared" si="14"/>
        <v>5.2615461037803284E-2</v>
      </c>
      <c r="AN65" s="1253">
        <v>6358.8500001293696</v>
      </c>
      <c r="AO65" s="989">
        <f t="shared" si="14"/>
        <v>7.5194414062433074E-2</v>
      </c>
      <c r="AP65" s="161">
        <v>6837</v>
      </c>
      <c r="AQ65" s="989">
        <f t="shared" si="14"/>
        <v>2.398712885768612E-2</v>
      </c>
      <c r="AR65" s="161">
        <v>7001</v>
      </c>
      <c r="AS65" s="989">
        <f t="shared" si="14"/>
        <v>-4.070847021854021E-2</v>
      </c>
      <c r="AT65" s="161">
        <v>6716</v>
      </c>
      <c r="AU65" s="989">
        <f t="shared" si="14"/>
        <v>5.9410363311494935E-2</v>
      </c>
      <c r="AV65" s="161">
        <v>7115</v>
      </c>
    </row>
    <row r="66" spans="1:48" x14ac:dyDescent="0.25">
      <c r="A66" s="255" t="s">
        <v>3</v>
      </c>
      <c r="B66" s="257">
        <v>352</v>
      </c>
      <c r="C66" s="61" t="s">
        <v>13</v>
      </c>
      <c r="D66" s="679">
        <v>3431</v>
      </c>
      <c r="E66" s="989">
        <f t="shared" si="9"/>
        <v>0.13582046050714078</v>
      </c>
      <c r="F66" s="674">
        <v>3897</v>
      </c>
      <c r="G66" s="989">
        <f t="shared" si="10"/>
        <v>7.1850141134205802E-3</v>
      </c>
      <c r="H66" s="674">
        <v>3925</v>
      </c>
      <c r="I66" s="989">
        <f t="shared" si="11"/>
        <v>2.4514649681528611E-2</v>
      </c>
      <c r="J66" s="674">
        <v>4021.22</v>
      </c>
      <c r="K66" s="989">
        <f t="shared" si="12"/>
        <v>2.1697892705330721E-2</v>
      </c>
      <c r="L66" s="676">
        <v>4108.4720001045298</v>
      </c>
      <c r="M66" s="989">
        <f t="shared" si="13"/>
        <v>0.10473312242189027</v>
      </c>
      <c r="N66" s="674">
        <v>4538.7651010583859</v>
      </c>
      <c r="O66" s="989">
        <f t="shared" si="14"/>
        <v>-0.10526323579666565</v>
      </c>
      <c r="P66" s="161">
        <v>4061</v>
      </c>
      <c r="Q66" s="989">
        <f t="shared" si="14"/>
        <v>1.0588524993843881E-2</v>
      </c>
      <c r="R66" s="161">
        <v>4104</v>
      </c>
      <c r="S66" s="989">
        <f t="shared" si="14"/>
        <v>-1.5838206627680311E-2</v>
      </c>
      <c r="T66" s="161">
        <v>4039</v>
      </c>
      <c r="U66" s="989">
        <f t="shared" si="14"/>
        <v>0</v>
      </c>
      <c r="V66" s="161">
        <v>4039</v>
      </c>
      <c r="W66" s="989">
        <f t="shared" si="14"/>
        <v>4.3327556325823226E-2</v>
      </c>
      <c r="X66" s="161">
        <v>4214</v>
      </c>
      <c r="Y66" s="989">
        <f t="shared" si="14"/>
        <v>3.0000000000000016E-2</v>
      </c>
      <c r="Z66" s="161">
        <v>4340.42</v>
      </c>
      <c r="AA66" s="989">
        <f t="shared" si="14"/>
        <v>8.1973633887964595E-3</v>
      </c>
      <c r="AB66" s="1253">
        <v>4376</v>
      </c>
      <c r="AC66" s="989">
        <f t="shared" si="14"/>
        <v>4.9817184643510058E-2</v>
      </c>
      <c r="AD66" s="1253">
        <v>4594</v>
      </c>
      <c r="AE66" s="989" t="e">
        <f t="shared" si="14"/>
        <v>#VALUE!</v>
      </c>
      <c r="AF66" s="1253" t="s">
        <v>528</v>
      </c>
      <c r="AH66" s="1253" t="s">
        <v>528</v>
      </c>
      <c r="AJ66" s="161" t="s">
        <v>528</v>
      </c>
      <c r="AL66" s="161"/>
      <c r="AN66" s="1253" t="e">
        <v>#N/A</v>
      </c>
      <c r="AP66" s="161" t="s">
        <v>528</v>
      </c>
      <c r="AR66" s="161" t="s">
        <v>528</v>
      </c>
      <c r="AT66" s="161">
        <v>5105</v>
      </c>
      <c r="AV66" s="161" t="e">
        <v>#N/A</v>
      </c>
    </row>
    <row r="67" spans="1:48" x14ac:dyDescent="0.25">
      <c r="A67" s="255" t="s">
        <v>3</v>
      </c>
      <c r="B67" s="257">
        <v>182</v>
      </c>
      <c r="C67" s="61" t="s">
        <v>15</v>
      </c>
      <c r="D67" s="679">
        <v>3285</v>
      </c>
      <c r="E67" s="989">
        <f t="shared" si="9"/>
        <v>5.3272450532724502E-2</v>
      </c>
      <c r="F67" s="674">
        <v>3460</v>
      </c>
      <c r="G67" s="989">
        <f t="shared" si="10"/>
        <v>-2.3121387283236996E-3</v>
      </c>
      <c r="H67" s="674">
        <v>3452</v>
      </c>
      <c r="I67" s="989">
        <f t="shared" si="11"/>
        <v>2.4546927315046339E-2</v>
      </c>
      <c r="J67" s="674">
        <v>3536.73599309154</v>
      </c>
      <c r="K67" s="989">
        <f t="shared" si="12"/>
        <v>3.5277444130555141E-2</v>
      </c>
      <c r="L67" s="676">
        <v>3661.5029994923502</v>
      </c>
      <c r="M67" s="989">
        <f t="shared" si="13"/>
        <v>0.19239363519736596</v>
      </c>
      <c r="N67" s="674">
        <v>4365.9528718507427</v>
      </c>
      <c r="O67" s="989">
        <f t="shared" si="14"/>
        <v>-6.9847953196405452E-2</v>
      </c>
      <c r="P67" s="161">
        <v>4061</v>
      </c>
      <c r="Q67" s="989">
        <f t="shared" si="14"/>
        <v>-1</v>
      </c>
      <c r="R67" s="161"/>
      <c r="S67" s="989" t="e">
        <f t="shared" si="14"/>
        <v>#DIV/0!</v>
      </c>
      <c r="T67" s="161">
        <v>4039</v>
      </c>
      <c r="U67" s="989">
        <f t="shared" si="14"/>
        <v>3.8375835602871999E-2</v>
      </c>
      <c r="V67" s="161">
        <v>4194</v>
      </c>
      <c r="W67" s="989">
        <f t="shared" si="14"/>
        <v>0</v>
      </c>
      <c r="X67" s="161">
        <v>4194</v>
      </c>
      <c r="Y67" s="989">
        <f t="shared" si="14"/>
        <v>3.4334763948497854E-2</v>
      </c>
      <c r="Z67" s="146">
        <v>4338</v>
      </c>
      <c r="AA67" s="989">
        <f t="shared" si="14"/>
        <v>1.0000000000000024E-2</v>
      </c>
      <c r="AB67" s="1253">
        <v>4381.38</v>
      </c>
      <c r="AC67" s="989">
        <f t="shared" si="14"/>
        <v>4.8528089323455141E-2</v>
      </c>
      <c r="AD67" s="1253">
        <v>4594</v>
      </c>
      <c r="AE67" s="989">
        <f t="shared" si="14"/>
        <v>2.198519808445799E-2</v>
      </c>
      <c r="AF67" s="1253">
        <v>4695</v>
      </c>
      <c r="AG67" s="989">
        <f t="shared" si="14"/>
        <v>-8.5197018104366355E-3</v>
      </c>
      <c r="AH67" s="1253">
        <v>4655</v>
      </c>
      <c r="AI67" s="989">
        <f t="shared" si="14"/>
        <v>1.5037593984962407E-3</v>
      </c>
      <c r="AJ67" s="161">
        <v>4662</v>
      </c>
      <c r="AK67" s="989">
        <f t="shared" si="14"/>
        <v>-1.5015015015015015E-2</v>
      </c>
      <c r="AL67" s="161">
        <v>4592</v>
      </c>
      <c r="AM67" s="989">
        <f t="shared" si="14"/>
        <v>-0.13289285742108015</v>
      </c>
      <c r="AN67" s="1253">
        <v>3981.7559987223999</v>
      </c>
      <c r="AO67" s="989">
        <f t="shared" si="14"/>
        <v>0.30520303144329475</v>
      </c>
      <c r="AP67" s="161">
        <v>5197</v>
      </c>
      <c r="AQ67" s="989">
        <f t="shared" si="14"/>
        <v>2.38599191841447E-2</v>
      </c>
      <c r="AR67" s="161">
        <v>5321</v>
      </c>
      <c r="AS67" s="989">
        <f t="shared" si="14"/>
        <v>-4.0593873332080435E-2</v>
      </c>
      <c r="AT67" s="161">
        <v>5105</v>
      </c>
      <c r="AU67" s="989">
        <f t="shared" si="14"/>
        <v>5.9353574926542606E-2</v>
      </c>
      <c r="AV67" s="161">
        <v>5408</v>
      </c>
    </row>
    <row r="68" spans="1:48" x14ac:dyDescent="0.25">
      <c r="A68" s="299" t="s">
        <v>3</v>
      </c>
      <c r="B68" s="282">
        <v>1503</v>
      </c>
      <c r="C68" s="489" t="s">
        <v>486</v>
      </c>
      <c r="D68" s="679"/>
      <c r="F68" s="674"/>
      <c r="H68" s="674"/>
      <c r="J68" s="674"/>
      <c r="N68" s="674"/>
      <c r="P68" s="161"/>
      <c r="R68" s="161"/>
      <c r="X68" s="161">
        <v>8773</v>
      </c>
      <c r="Z68" s="161">
        <v>9032</v>
      </c>
      <c r="AB68" s="1253">
        <v>9111</v>
      </c>
      <c r="AD68" s="1253">
        <v>9565</v>
      </c>
      <c r="AF68" s="1253">
        <v>9776</v>
      </c>
      <c r="AH68" s="1253">
        <v>9692</v>
      </c>
      <c r="AJ68" s="161">
        <v>9708</v>
      </c>
      <c r="AL68" s="161">
        <v>9561</v>
      </c>
      <c r="AN68" s="1253">
        <v>10036.7949993241</v>
      </c>
      <c r="AP68" s="161">
        <v>10821</v>
      </c>
      <c r="AR68" s="161">
        <v>11079</v>
      </c>
      <c r="AT68" s="161">
        <v>10629</v>
      </c>
      <c r="AV68" s="161">
        <v>11261</v>
      </c>
    </row>
    <row r="69" spans="1:48" x14ac:dyDescent="0.25">
      <c r="A69" s="255" t="s">
        <v>3</v>
      </c>
      <c r="B69" s="257">
        <v>180</v>
      </c>
      <c r="C69" s="61" t="s">
        <v>47</v>
      </c>
      <c r="D69" s="679">
        <v>1766</v>
      </c>
      <c r="E69" s="989">
        <f t="shared" si="9"/>
        <v>0.10079275198187995</v>
      </c>
      <c r="F69" s="674">
        <v>1944</v>
      </c>
      <c r="G69" s="989">
        <f t="shared" si="10"/>
        <v>2.1604938271604937E-2</v>
      </c>
      <c r="H69" s="674">
        <v>1986</v>
      </c>
      <c r="I69" s="989">
        <f t="shared" si="11"/>
        <v>2.4588620349516616E-2</v>
      </c>
      <c r="J69" s="674">
        <v>2034.83300001414</v>
      </c>
      <c r="K69" s="989">
        <f t="shared" si="12"/>
        <v>3.8219844182967068E-2</v>
      </c>
      <c r="L69" s="676">
        <v>2112.6040002130399</v>
      </c>
      <c r="M69" s="989">
        <f t="shared" si="13"/>
        <v>0.16761195507174917</v>
      </c>
      <c r="N69" s="674">
        <v>2466.7016869811455</v>
      </c>
      <c r="O69" s="989">
        <f t="shared" si="14"/>
        <v>-7.0013203417598965E-2</v>
      </c>
      <c r="P69" s="161">
        <v>2294</v>
      </c>
      <c r="Q69" s="989">
        <f t="shared" si="14"/>
        <v>1.0897994768962511E-2</v>
      </c>
      <c r="R69" s="161">
        <v>2319</v>
      </c>
      <c r="S69" s="989">
        <f t="shared" si="14"/>
        <v>-1.5955153083225527E-2</v>
      </c>
      <c r="T69" s="161">
        <v>2282</v>
      </c>
      <c r="U69" s="989">
        <f t="shared" si="14"/>
        <v>3.8562664329535493E-2</v>
      </c>
      <c r="V69" s="161">
        <v>2370</v>
      </c>
      <c r="W69" s="989">
        <f t="shared" si="14"/>
        <v>4.641350210970464E-3</v>
      </c>
      <c r="X69" s="161">
        <v>2381</v>
      </c>
      <c r="Y69" s="989">
        <f t="shared" si="14"/>
        <v>2.9399412011759767E-2</v>
      </c>
      <c r="Z69" s="161">
        <v>2451</v>
      </c>
      <c r="AA69" s="989">
        <f t="shared" si="14"/>
        <v>8.5679314565483469E-3</v>
      </c>
      <c r="AB69" s="1253">
        <v>2472</v>
      </c>
      <c r="AC69" s="989">
        <f t="shared" si="14"/>
        <v>4.9757281553398057E-2</v>
      </c>
      <c r="AD69" s="1253">
        <v>2595</v>
      </c>
      <c r="AE69" s="989">
        <f t="shared" si="14"/>
        <v>2.2350674373795763E-2</v>
      </c>
      <c r="AF69" s="1253">
        <v>2653</v>
      </c>
      <c r="AG69" s="989">
        <f t="shared" si="14"/>
        <v>-8.6694308330192236E-3</v>
      </c>
      <c r="AH69" s="1253">
        <v>2630</v>
      </c>
      <c r="AI69" s="989">
        <f t="shared" si="14"/>
        <v>1.520912547528517E-3</v>
      </c>
      <c r="AJ69" s="161">
        <v>2634</v>
      </c>
      <c r="AK69" s="989">
        <f t="shared" si="14"/>
        <v>-1.5186028853454821E-2</v>
      </c>
      <c r="AL69" s="161">
        <v>2594</v>
      </c>
      <c r="AM69" s="989">
        <f t="shared" si="14"/>
        <v>5.9939090159587483E-2</v>
      </c>
      <c r="AN69" s="1253">
        <v>2749.4819998739699</v>
      </c>
      <c r="AO69" s="989">
        <f t="shared" si="14"/>
        <v>6.7837505440871998E-2</v>
      </c>
      <c r="AP69" s="161">
        <v>2936</v>
      </c>
      <c r="AQ69" s="989">
        <f t="shared" si="14"/>
        <v>2.3841961852861037E-2</v>
      </c>
      <c r="AR69" s="161">
        <v>3006</v>
      </c>
      <c r="AS69" s="989">
        <f t="shared" si="14"/>
        <v>-4.0585495675316031E-2</v>
      </c>
      <c r="AT69" s="161">
        <v>2884</v>
      </c>
      <c r="AU69" s="989">
        <f t="shared" si="14"/>
        <v>5.9292649098474343E-2</v>
      </c>
      <c r="AV69" s="161">
        <v>3055</v>
      </c>
    </row>
    <row r="70" spans="1:48" x14ac:dyDescent="0.25">
      <c r="A70" s="255" t="s">
        <v>3</v>
      </c>
      <c r="B70" s="257">
        <v>740</v>
      </c>
      <c r="C70" s="35" t="s">
        <v>55</v>
      </c>
      <c r="D70" s="679"/>
      <c r="F70" s="674"/>
      <c r="H70" s="674"/>
      <c r="J70" s="674" t="e">
        <v>#N/A</v>
      </c>
      <c r="N70" s="674" t="e">
        <v>#N/A</v>
      </c>
      <c r="P70" s="161" t="e">
        <v>#N/A</v>
      </c>
      <c r="R70" s="161"/>
      <c r="T70" s="161" t="e">
        <v>#N/A</v>
      </c>
      <c r="V70" s="161" t="e">
        <v>#N/A</v>
      </c>
      <c r="X70" s="161"/>
      <c r="Z70" s="161"/>
      <c r="AB70" s="1253" t="e">
        <v>#N/A</v>
      </c>
      <c r="AD70" s="1253" t="e">
        <v>#N/A</v>
      </c>
      <c r="AF70" s="1253" t="e">
        <v>#N/A</v>
      </c>
      <c r="AH70" s="1253" t="e">
        <v>#N/A</v>
      </c>
      <c r="AJ70" s="161" t="e">
        <v>#N/A</v>
      </c>
      <c r="AL70" s="161"/>
      <c r="AN70" s="1253" t="e">
        <v>#N/A</v>
      </c>
      <c r="AP70" s="161" t="e">
        <v>#N/A</v>
      </c>
      <c r="AR70" s="161" t="e">
        <v>#N/A</v>
      </c>
      <c r="AT70" s="161" t="e">
        <v>#N/A</v>
      </c>
      <c r="AV70" s="161" t="e">
        <v>#N/A</v>
      </c>
    </row>
    <row r="71" spans="1:48" x14ac:dyDescent="0.25">
      <c r="A71" s="255" t="s">
        <v>3</v>
      </c>
      <c r="B71" s="257">
        <v>342</v>
      </c>
      <c r="C71" s="261" t="s">
        <v>76</v>
      </c>
      <c r="D71" s="679">
        <v>2912</v>
      </c>
      <c r="E71" s="989">
        <f t="shared" ref="E71:E81" si="15">(F71-D71)/D71</f>
        <v>0.11469780219780219</v>
      </c>
      <c r="F71" s="674">
        <v>3246</v>
      </c>
      <c r="G71" s="989">
        <f t="shared" ref="G71:G81" si="16">(H71-F71)/F71</f>
        <v>1.9716574245224893E-2</v>
      </c>
      <c r="H71" s="674">
        <v>3310</v>
      </c>
      <c r="I71" s="989">
        <f t="shared" ref="I71:I81" si="17">(J71-H71)/H71</f>
        <v>2.4589123867069448E-2</v>
      </c>
      <c r="J71" s="674">
        <v>3391.39</v>
      </c>
      <c r="K71" s="989">
        <f t="shared" ref="K71:K81" si="18">(L71-J71)/J71</f>
        <v>1.0012118838305332E-2</v>
      </c>
      <c r="L71" s="676">
        <v>3425.3449997070402</v>
      </c>
      <c r="M71" s="989">
        <f t="shared" ref="M71:M81" si="19">(N71-L71)/L71</f>
        <v>-1.5270186428580003E-2</v>
      </c>
      <c r="N71" s="674">
        <v>3373.0393429793094</v>
      </c>
      <c r="O71" s="989">
        <f t="shared" ref="O71:AU86" si="20">(P71-N71)/N71</f>
        <v>-2.086943632590931E-3</v>
      </c>
      <c r="P71" s="161">
        <v>3366</v>
      </c>
      <c r="Q71" s="989">
        <f t="shared" si="20"/>
        <v>1.06951871657754E-2</v>
      </c>
      <c r="R71" s="161">
        <v>3402</v>
      </c>
      <c r="S71" s="989">
        <f t="shared" si="20"/>
        <v>-1.5873015873015872E-2</v>
      </c>
      <c r="T71" s="161">
        <v>3348</v>
      </c>
      <c r="U71" s="989">
        <f t="shared" si="20"/>
        <v>3.8231780167264036E-2</v>
      </c>
      <c r="V71" s="161">
        <v>3476</v>
      </c>
      <c r="W71" s="989">
        <f t="shared" si="20"/>
        <v>0</v>
      </c>
      <c r="X71" s="161">
        <v>3476</v>
      </c>
      <c r="Y71" s="989">
        <f t="shared" si="20"/>
        <v>3.4234752589182967E-2</v>
      </c>
      <c r="Z71" s="161">
        <v>3595</v>
      </c>
      <c r="AA71" s="989">
        <f t="shared" si="20"/>
        <v>8.9012517385257308E-3</v>
      </c>
      <c r="AB71" s="1253">
        <v>3627</v>
      </c>
      <c r="AC71" s="989">
        <f t="shared" si="20"/>
        <v>4.9903501516404741E-2</v>
      </c>
      <c r="AD71" s="1253">
        <v>3808</v>
      </c>
      <c r="AE71" s="989">
        <f t="shared" si="20"/>
        <v>2.2058823529411766E-2</v>
      </c>
      <c r="AF71" s="1253">
        <v>3892</v>
      </c>
      <c r="AG71" s="989">
        <f t="shared" si="20"/>
        <v>-8.7358684480986631E-3</v>
      </c>
      <c r="AH71" s="1253">
        <v>3858</v>
      </c>
      <c r="AI71" s="989">
        <f t="shared" si="20"/>
        <v>1.8144116122343183E-3</v>
      </c>
      <c r="AJ71" s="161">
        <v>3865</v>
      </c>
      <c r="AK71" s="989">
        <f t="shared" si="20"/>
        <v>-1.5265200517464425E-2</v>
      </c>
      <c r="AL71" s="161">
        <v>3806</v>
      </c>
      <c r="AM71" s="989">
        <f t="shared" si="20"/>
        <v>5.3550183915047282E-2</v>
      </c>
      <c r="AN71" s="1253">
        <v>4009.81199998067</v>
      </c>
      <c r="AO71" s="989">
        <f t="shared" si="20"/>
        <v>7.4364583681421348E-2</v>
      </c>
      <c r="AP71" s="161">
        <v>4308</v>
      </c>
      <c r="AQ71" s="989">
        <f t="shared" si="20"/>
        <v>2.3909006499535746E-2</v>
      </c>
      <c r="AR71" s="161">
        <v>4411</v>
      </c>
      <c r="AS71" s="989">
        <f t="shared" si="20"/>
        <v>-4.0807073226025843E-2</v>
      </c>
      <c r="AT71" s="161">
        <v>4231</v>
      </c>
      <c r="AU71" s="989">
        <f t="shared" si="20"/>
        <v>5.9560387615220985E-2</v>
      </c>
      <c r="AV71" s="161">
        <v>4483</v>
      </c>
    </row>
    <row r="72" spans="1:48" x14ac:dyDescent="0.25">
      <c r="A72" s="255" t="s">
        <v>20</v>
      </c>
      <c r="B72" s="257">
        <v>280</v>
      </c>
      <c r="C72" s="23" t="s">
        <v>22</v>
      </c>
      <c r="D72" s="681">
        <v>4374</v>
      </c>
      <c r="E72" s="989">
        <f t="shared" si="15"/>
        <v>0.11431184270690443</v>
      </c>
      <c r="F72" s="674">
        <v>4874</v>
      </c>
      <c r="G72" s="989">
        <f t="shared" si="16"/>
        <v>1.887566680344686E-2</v>
      </c>
      <c r="H72" s="674">
        <v>4966</v>
      </c>
      <c r="I72" s="989">
        <f t="shared" si="17"/>
        <v>2.4383004967565389E-2</v>
      </c>
      <c r="J72" s="674">
        <v>5087.0860026689297</v>
      </c>
      <c r="K72" s="989">
        <f t="shared" si="18"/>
        <v>3.2744089200076133E-2</v>
      </c>
      <c r="L72" s="676">
        <v>5253.6580005087799</v>
      </c>
      <c r="M72" s="989">
        <f t="shared" si="19"/>
        <v>0</v>
      </c>
      <c r="N72" s="674">
        <v>5253.6580005087799</v>
      </c>
      <c r="O72" s="989">
        <f t="shared" si="20"/>
        <v>-6.6174463673712991E-2</v>
      </c>
      <c r="P72" s="161">
        <v>4906</v>
      </c>
      <c r="Q72" s="989">
        <f t="shared" si="20"/>
        <v>1.0803098247044436E-2</v>
      </c>
      <c r="R72" s="161">
        <v>4959</v>
      </c>
      <c r="S72" s="989">
        <f t="shared" si="20"/>
        <v>-1.572897761645493E-2</v>
      </c>
      <c r="T72" s="161">
        <v>4881</v>
      </c>
      <c r="U72" s="989">
        <f t="shared" si="20"/>
        <v>3.8106945298094649E-2</v>
      </c>
      <c r="V72" s="161">
        <v>5067</v>
      </c>
      <c r="W72" s="989">
        <f t="shared" si="20"/>
        <v>4.7365304914150381E-3</v>
      </c>
      <c r="X72" s="161">
        <v>5091</v>
      </c>
      <c r="Y72" s="989">
        <f t="shared" si="20"/>
        <v>2.9463759575721862E-2</v>
      </c>
      <c r="Z72" s="161">
        <v>5241</v>
      </c>
      <c r="AA72" s="989">
        <f t="shared" si="20"/>
        <v>8.7769509635565734E-3</v>
      </c>
      <c r="AB72" s="1253">
        <v>5287</v>
      </c>
      <c r="AC72" s="989">
        <f t="shared" si="20"/>
        <v>4.9744656705125782E-2</v>
      </c>
      <c r="AD72" s="1253">
        <v>5550</v>
      </c>
      <c r="AE72" s="989">
        <f t="shared" si="20"/>
        <v>2.2162162162162161E-2</v>
      </c>
      <c r="AF72" s="1253">
        <v>5673</v>
      </c>
      <c r="AG72" s="989">
        <f t="shared" si="20"/>
        <v>-8.6374052529525833E-3</v>
      </c>
      <c r="AH72" s="1253">
        <v>5624</v>
      </c>
      <c r="AI72" s="989">
        <f t="shared" si="20"/>
        <v>1.6002844950213371E-3</v>
      </c>
      <c r="AJ72" s="161">
        <v>5633</v>
      </c>
      <c r="AK72" s="989">
        <f t="shared" si="20"/>
        <v>-1.508965027516421E-2</v>
      </c>
      <c r="AL72" s="161">
        <v>5548</v>
      </c>
      <c r="AM72" s="989">
        <f t="shared" si="20"/>
        <v>6.443421067261898E-2</v>
      </c>
      <c r="AN72" s="1253">
        <v>5905.4810008116901</v>
      </c>
      <c r="AO72" s="989">
        <f t="shared" si="20"/>
        <v>6.3249547181164559E-2</v>
      </c>
      <c r="AP72" s="161">
        <v>6279</v>
      </c>
      <c r="AQ72" s="989">
        <f t="shared" si="20"/>
        <v>2.3889154323936932E-2</v>
      </c>
      <c r="AR72" s="161">
        <v>6429</v>
      </c>
      <c r="AS72" s="989">
        <f t="shared" si="20"/>
        <v>-4.0597293513765752E-2</v>
      </c>
      <c r="AT72" s="161">
        <v>6168</v>
      </c>
      <c r="AU72" s="989">
        <f t="shared" si="20"/>
        <v>5.9338521400778207E-2</v>
      </c>
      <c r="AV72" s="161">
        <v>6534</v>
      </c>
    </row>
    <row r="73" spans="1:48" x14ac:dyDescent="0.25">
      <c r="A73" s="255" t="s">
        <v>20</v>
      </c>
      <c r="B73" s="257">
        <v>282</v>
      </c>
      <c r="C73" s="23" t="s">
        <v>24</v>
      </c>
      <c r="D73" s="681">
        <v>1326</v>
      </c>
      <c r="E73" s="989">
        <f t="shared" si="15"/>
        <v>9.6530920060331829E-2</v>
      </c>
      <c r="F73" s="674">
        <v>1454</v>
      </c>
      <c r="G73" s="989">
        <f t="shared" si="16"/>
        <v>2.1320495185694635E-2</v>
      </c>
      <c r="H73" s="674">
        <v>1485</v>
      </c>
      <c r="I73" s="989">
        <f t="shared" si="17"/>
        <v>2.4431650562666728E-2</v>
      </c>
      <c r="J73" s="674">
        <v>1521.2810010855601</v>
      </c>
      <c r="K73" s="989">
        <f t="shared" si="18"/>
        <v>2.8176910867540053E-2</v>
      </c>
      <c r="L73" s="676">
        <v>1564.14600025763</v>
      </c>
      <c r="M73" s="989">
        <f t="shared" si="19"/>
        <v>0</v>
      </c>
      <c r="N73" s="674">
        <v>1564.14600025763</v>
      </c>
      <c r="O73" s="989">
        <f t="shared" si="20"/>
        <v>-0.10430356260269712</v>
      </c>
      <c r="P73" s="161">
        <v>1401</v>
      </c>
      <c r="Q73" s="989">
        <f t="shared" si="20"/>
        <v>1.0706638115631691E-2</v>
      </c>
      <c r="R73" s="161">
        <v>1416</v>
      </c>
      <c r="S73" s="989">
        <f t="shared" si="20"/>
        <v>-1.5536723163841809E-2</v>
      </c>
      <c r="T73" s="161">
        <v>1394</v>
      </c>
      <c r="U73" s="989">
        <f t="shared" si="20"/>
        <v>3.8020086083213771E-2</v>
      </c>
      <c r="V73" s="161">
        <v>1447</v>
      </c>
      <c r="W73" s="989">
        <f t="shared" si="20"/>
        <v>4.8375950241879755E-3</v>
      </c>
      <c r="X73" s="161">
        <v>1454</v>
      </c>
      <c r="Y73" s="989">
        <f t="shared" si="20"/>
        <v>2.9573590096286108E-2</v>
      </c>
      <c r="Z73" s="161">
        <v>1497</v>
      </c>
      <c r="AA73" s="989">
        <f t="shared" si="20"/>
        <v>8.6840347361389451E-3</v>
      </c>
      <c r="AB73" s="1253">
        <v>1510</v>
      </c>
      <c r="AC73" s="989">
        <f t="shared" si="20"/>
        <v>4.9668874172185427E-2</v>
      </c>
      <c r="AD73" s="1253">
        <v>1585</v>
      </c>
      <c r="AE73" s="989">
        <f t="shared" si="20"/>
        <v>2.2082018927444796E-2</v>
      </c>
      <c r="AF73" s="1253">
        <v>1620</v>
      </c>
      <c r="AG73" s="989">
        <f t="shared" si="20"/>
        <v>-8.6419753086419745E-3</v>
      </c>
      <c r="AH73" s="1253">
        <v>1606</v>
      </c>
      <c r="AI73" s="989">
        <f t="shared" si="20"/>
        <v>1.8679950186799503E-3</v>
      </c>
      <c r="AJ73" s="161">
        <v>1609</v>
      </c>
      <c r="AK73" s="989">
        <f t="shared" si="20"/>
        <v>-1.4916096954630205E-2</v>
      </c>
      <c r="AL73" s="161">
        <v>1585</v>
      </c>
      <c r="AM73" s="989">
        <f t="shared" si="20"/>
        <v>4.9371608910372206E-2</v>
      </c>
      <c r="AN73" s="1253">
        <v>1663.2540001229399</v>
      </c>
      <c r="AO73" s="989">
        <f t="shared" si="20"/>
        <v>7.8007327724731068E-2</v>
      </c>
      <c r="AP73" s="161">
        <v>1793</v>
      </c>
      <c r="AQ73" s="989">
        <f t="shared" si="20"/>
        <v>2.3982152816508645E-2</v>
      </c>
      <c r="AR73" s="161">
        <v>1836</v>
      </c>
      <c r="AS73" s="989">
        <f t="shared" si="20"/>
        <v>-4.0305010893246188E-2</v>
      </c>
      <c r="AT73" s="161">
        <v>1762</v>
      </c>
      <c r="AU73" s="989">
        <f t="shared" si="20"/>
        <v>5.9023836549375708E-2</v>
      </c>
      <c r="AV73" s="161">
        <v>1866</v>
      </c>
    </row>
    <row r="74" spans="1:48" x14ac:dyDescent="0.25">
      <c r="A74" s="255" t="s">
        <v>20</v>
      </c>
      <c r="B74" s="257">
        <v>283</v>
      </c>
      <c r="C74" s="23" t="s">
        <v>26</v>
      </c>
      <c r="D74" s="681">
        <v>990</v>
      </c>
      <c r="E74" s="989">
        <f t="shared" si="15"/>
        <v>7.6767676767676762E-2</v>
      </c>
      <c r="F74" s="674">
        <v>1066</v>
      </c>
      <c r="G74" s="989">
        <f t="shared" si="16"/>
        <v>1.9699812382739212E-2</v>
      </c>
      <c r="H74" s="674">
        <v>1087</v>
      </c>
      <c r="I74" s="989">
        <f t="shared" si="17"/>
        <v>2.5128795733413048E-2</v>
      </c>
      <c r="J74" s="674">
        <v>1114.31500096222</v>
      </c>
      <c r="K74" s="989">
        <f t="shared" si="18"/>
        <v>2.1920192682839287E-2</v>
      </c>
      <c r="L74" s="676">
        <v>1138.7410004926901</v>
      </c>
      <c r="M74" s="989">
        <f t="shared" si="19"/>
        <v>0</v>
      </c>
      <c r="N74" s="674">
        <v>1138.7410004926901</v>
      </c>
      <c r="O74" s="989">
        <f t="shared" si="20"/>
        <v>-9.8126791293493429E-2</v>
      </c>
      <c r="P74" s="161">
        <v>1027</v>
      </c>
      <c r="Q74" s="989">
        <f t="shared" si="20"/>
        <v>1.0710808179162609E-2</v>
      </c>
      <c r="R74" s="161">
        <v>1038</v>
      </c>
      <c r="S74" s="989">
        <f t="shared" si="20"/>
        <v>-1.5414258188824663E-2</v>
      </c>
      <c r="T74" s="161">
        <v>1022</v>
      </c>
      <c r="U74" s="989">
        <f t="shared" si="20"/>
        <v>3.816046966731898E-2</v>
      </c>
      <c r="V74" s="161">
        <v>1061</v>
      </c>
      <c r="W74" s="989">
        <f t="shared" si="20"/>
        <v>4.7125353440150798E-3</v>
      </c>
      <c r="X74" s="161">
        <v>1066</v>
      </c>
      <c r="Y74" s="989">
        <f t="shared" si="20"/>
        <v>2.9080675422138838E-2</v>
      </c>
      <c r="Z74" s="161">
        <v>1097</v>
      </c>
      <c r="AA74" s="989">
        <f t="shared" si="20"/>
        <v>9.1157702825888781E-3</v>
      </c>
      <c r="AB74" s="1253">
        <v>1107</v>
      </c>
      <c r="AC74" s="989">
        <f t="shared" si="20"/>
        <v>4.9683830171635052E-2</v>
      </c>
      <c r="AD74" s="1253">
        <v>1162</v>
      </c>
      <c r="AE74" s="989">
        <f t="shared" si="20"/>
        <v>2.2375215146299483E-2</v>
      </c>
      <c r="AF74" s="1253">
        <v>1188</v>
      </c>
      <c r="AG74" s="989">
        <f t="shared" si="20"/>
        <v>-9.2592592592592587E-3</v>
      </c>
      <c r="AH74" s="1253">
        <v>1177</v>
      </c>
      <c r="AI74" s="989">
        <f t="shared" si="20"/>
        <v>1.6992353440951572E-3</v>
      </c>
      <c r="AJ74" s="161">
        <v>1179</v>
      </c>
      <c r="AK74" s="989">
        <f t="shared" si="20"/>
        <v>-1.5267175572519083E-2</v>
      </c>
      <c r="AL74" s="161">
        <v>1161</v>
      </c>
      <c r="AM74" s="989">
        <f t="shared" si="20"/>
        <v>4.835744936665811E-2</v>
      </c>
      <c r="AN74" s="1253">
        <v>1217.1429987146901</v>
      </c>
      <c r="AO74" s="989">
        <f t="shared" si="20"/>
        <v>8.0398935366384622E-2</v>
      </c>
      <c r="AP74" s="161">
        <v>1315</v>
      </c>
      <c r="AQ74" s="989">
        <f t="shared" si="20"/>
        <v>2.3574144486692015E-2</v>
      </c>
      <c r="AR74" s="161">
        <v>1346</v>
      </c>
      <c r="AS74" s="989">
        <f t="shared" si="20"/>
        <v>-4.0861812778603269E-2</v>
      </c>
      <c r="AT74" s="161">
        <v>1291</v>
      </c>
      <c r="AU74" s="989">
        <f t="shared" si="20"/>
        <v>5.9643687064291247E-2</v>
      </c>
      <c r="AV74" s="161">
        <v>1368</v>
      </c>
    </row>
    <row r="75" spans="1:48" x14ac:dyDescent="0.25">
      <c r="A75" s="255" t="s">
        <v>20</v>
      </c>
      <c r="B75" s="257">
        <v>275</v>
      </c>
      <c r="C75" s="61" t="s">
        <v>30</v>
      </c>
      <c r="D75" s="681">
        <v>1371</v>
      </c>
      <c r="E75" s="989">
        <f t="shared" si="15"/>
        <v>0.10211524434719182</v>
      </c>
      <c r="F75" s="674">
        <v>1511</v>
      </c>
      <c r="G75" s="989">
        <f t="shared" si="16"/>
        <v>1.9854401058901391E-2</v>
      </c>
      <c r="H75" s="674">
        <v>1541</v>
      </c>
      <c r="I75" s="989">
        <f t="shared" si="17"/>
        <v>2.4929916228176457E-2</v>
      </c>
      <c r="J75" s="674">
        <v>1579.4170009076199</v>
      </c>
      <c r="K75" s="989">
        <f t="shared" si="18"/>
        <v>2.4354554778431098E-2</v>
      </c>
      <c r="L75" s="676">
        <v>1617.8829987742099</v>
      </c>
      <c r="M75" s="989">
        <f t="shared" si="19"/>
        <v>0</v>
      </c>
      <c r="N75" s="674">
        <v>1617.8829987742099</v>
      </c>
      <c r="O75" s="989">
        <f t="shared" si="20"/>
        <v>-0.10191280760050858</v>
      </c>
      <c r="P75" s="161">
        <v>1453</v>
      </c>
      <c r="Q75" s="989">
        <f t="shared" si="20"/>
        <v>1.1011699931176875E-2</v>
      </c>
      <c r="R75" s="161">
        <v>1469</v>
      </c>
      <c r="S75" s="989">
        <f t="shared" si="20"/>
        <v>-1.5656909462219197E-2</v>
      </c>
      <c r="T75" s="161">
        <v>1446</v>
      </c>
      <c r="U75" s="989">
        <f t="shared" si="20"/>
        <v>3.8035961272475792E-2</v>
      </c>
      <c r="V75" s="161">
        <v>1501</v>
      </c>
      <c r="W75" s="989">
        <f t="shared" si="20"/>
        <v>4.6635576282478344E-3</v>
      </c>
      <c r="X75" s="161">
        <v>1508</v>
      </c>
      <c r="Y75" s="989">
        <f t="shared" si="20"/>
        <v>2.9840848806366047E-2</v>
      </c>
      <c r="Z75" s="161">
        <v>1553</v>
      </c>
      <c r="AA75" s="989">
        <f t="shared" si="20"/>
        <v>8.3708950418544745E-3</v>
      </c>
      <c r="AB75" s="1253">
        <v>1566</v>
      </c>
      <c r="AC75" s="989">
        <f t="shared" si="20"/>
        <v>4.9808429118773943E-2</v>
      </c>
      <c r="AD75" s="1253">
        <v>1644</v>
      </c>
      <c r="AE75" s="989">
        <f t="shared" si="20"/>
        <v>2.2506082725060828E-2</v>
      </c>
      <c r="AF75" s="1253">
        <v>1681</v>
      </c>
      <c r="AG75" s="989">
        <f t="shared" si="20"/>
        <v>-8.92325996430696E-3</v>
      </c>
      <c r="AH75" s="1253">
        <v>1666</v>
      </c>
      <c r="AI75" s="989">
        <f t="shared" si="20"/>
        <v>1.8007202881152461E-3</v>
      </c>
      <c r="AJ75" s="161">
        <v>1669</v>
      </c>
      <c r="AK75" s="989">
        <f t="shared" si="20"/>
        <v>-1.4979029358897543E-2</v>
      </c>
      <c r="AL75" s="161">
        <v>1644</v>
      </c>
      <c r="AM75" s="989">
        <f t="shared" si="20"/>
        <v>2.5652676680541376E-2</v>
      </c>
      <c r="AN75" s="1253">
        <v>1686.17300046281</v>
      </c>
      <c r="AO75" s="989">
        <f t="shared" si="20"/>
        <v>0.10308965894334629</v>
      </c>
      <c r="AP75" s="161">
        <v>1860</v>
      </c>
      <c r="AQ75" s="989">
        <f t="shared" si="20"/>
        <v>2.4193548387096774E-2</v>
      </c>
      <c r="AR75" s="161">
        <v>1905</v>
      </c>
      <c r="AS75" s="989">
        <f t="shared" si="20"/>
        <v>-4.0944881889763779E-2</v>
      </c>
      <c r="AT75" s="161">
        <v>1827</v>
      </c>
      <c r="AU75" s="989">
        <f t="shared" si="20"/>
        <v>5.9660645867542418E-2</v>
      </c>
      <c r="AV75" s="161">
        <v>1936</v>
      </c>
    </row>
    <row r="76" spans="1:48" x14ac:dyDescent="0.25">
      <c r="A76" s="255" t="s">
        <v>20</v>
      </c>
      <c r="B76" s="257">
        <v>276</v>
      </c>
      <c r="C76" s="61" t="s">
        <v>32</v>
      </c>
      <c r="D76" s="681">
        <v>2909</v>
      </c>
      <c r="E76" s="989">
        <f t="shared" si="15"/>
        <v>5.3626675833619804E-2</v>
      </c>
      <c r="F76" s="674">
        <v>3065</v>
      </c>
      <c r="G76" s="989">
        <f t="shared" si="16"/>
        <v>4.9265905383360523E-2</v>
      </c>
      <c r="H76" s="674">
        <v>3216</v>
      </c>
      <c r="I76" s="989">
        <f t="shared" si="17"/>
        <v>2.440702730468285E-2</v>
      </c>
      <c r="J76" s="674">
        <v>3294.49299981186</v>
      </c>
      <c r="K76" s="989">
        <f t="shared" si="18"/>
        <v>3.1895954867635481E-2</v>
      </c>
      <c r="L76" s="676">
        <v>3399.5739998456002</v>
      </c>
      <c r="M76" s="989">
        <f t="shared" si="19"/>
        <v>0</v>
      </c>
      <c r="N76" s="674">
        <v>3399.5739998456002</v>
      </c>
      <c r="O76" s="989">
        <f t="shared" si="20"/>
        <v>0.13484807219234538</v>
      </c>
      <c r="P76" s="161">
        <v>3858</v>
      </c>
      <c r="Q76" s="989">
        <f t="shared" si="20"/>
        <v>1.088646967340591E-2</v>
      </c>
      <c r="R76" s="161">
        <v>3900</v>
      </c>
      <c r="S76" s="989">
        <f t="shared" si="20"/>
        <v>-1.5897435897435898E-2</v>
      </c>
      <c r="T76" s="161">
        <v>3838</v>
      </c>
      <c r="U76" s="989">
        <f t="shared" si="20"/>
        <v>3.8301198540906724E-2</v>
      </c>
      <c r="V76" s="161">
        <v>3985</v>
      </c>
      <c r="W76" s="989">
        <f t="shared" si="20"/>
        <v>4.7678795483061479E-3</v>
      </c>
      <c r="X76" s="161">
        <v>4004</v>
      </c>
      <c r="Y76" s="989">
        <f t="shared" si="20"/>
        <v>2.922077922077922E-2</v>
      </c>
      <c r="Z76" s="161">
        <v>4121</v>
      </c>
      <c r="AA76" s="989">
        <f t="shared" si="20"/>
        <v>8.9784033001698623E-3</v>
      </c>
      <c r="AB76" s="1253">
        <v>4158</v>
      </c>
      <c r="AC76" s="989">
        <f t="shared" si="20"/>
        <v>4.9783549783549784E-2</v>
      </c>
      <c r="AD76" s="1253">
        <v>4365</v>
      </c>
      <c r="AE76" s="989">
        <f t="shared" si="20"/>
        <v>2.1993127147766325E-2</v>
      </c>
      <c r="AF76" s="1253">
        <v>4461</v>
      </c>
      <c r="AG76" s="989">
        <f t="shared" si="20"/>
        <v>-8.5182694463124854E-3</v>
      </c>
      <c r="AH76" s="1253">
        <v>4423</v>
      </c>
      <c r="AI76" s="989">
        <f t="shared" si="20"/>
        <v>1.5826362197603437E-3</v>
      </c>
      <c r="AJ76" s="161">
        <v>4430</v>
      </c>
      <c r="AK76" s="989">
        <f t="shared" si="20"/>
        <v>-1.5124153498871333E-2</v>
      </c>
      <c r="AL76" s="161">
        <v>4363</v>
      </c>
      <c r="AM76" s="989">
        <f t="shared" si="20"/>
        <v>7.7868439147375609E-2</v>
      </c>
      <c r="AN76" s="1253">
        <v>4702.74</v>
      </c>
      <c r="AO76" s="989">
        <f t="shared" si="20"/>
        <v>5.0026154964977913E-2</v>
      </c>
      <c r="AP76" s="161">
        <v>4938</v>
      </c>
      <c r="AQ76" s="989">
        <f t="shared" si="20"/>
        <v>2.389631429728635E-2</v>
      </c>
      <c r="AR76" s="161">
        <v>5056</v>
      </c>
      <c r="AS76" s="989">
        <f t="shared" si="20"/>
        <v>-4.0743670886075951E-2</v>
      </c>
      <c r="AT76" s="161">
        <v>4850</v>
      </c>
      <c r="AU76" s="989">
        <f t="shared" si="20"/>
        <v>5.9587628865979382E-2</v>
      </c>
      <c r="AV76" s="161">
        <v>5139</v>
      </c>
    </row>
    <row r="77" spans="1:48" x14ac:dyDescent="0.25">
      <c r="A77" s="255" t="s">
        <v>20</v>
      </c>
      <c r="B77" s="257">
        <v>277</v>
      </c>
      <c r="C77" s="23" t="s">
        <v>34</v>
      </c>
      <c r="D77" s="681">
        <v>2375</v>
      </c>
      <c r="E77" s="989">
        <f t="shared" si="15"/>
        <v>9.1789473684210532E-2</v>
      </c>
      <c r="F77" s="674">
        <v>2593</v>
      </c>
      <c r="G77" s="989">
        <f t="shared" si="16"/>
        <v>2.1210952564596992E-2</v>
      </c>
      <c r="H77" s="674">
        <v>2648</v>
      </c>
      <c r="I77" s="989">
        <f t="shared" si="17"/>
        <v>2.4589124538489382E-2</v>
      </c>
      <c r="J77" s="674">
        <v>2713.1120017779199</v>
      </c>
      <c r="K77" s="989">
        <f t="shared" si="18"/>
        <v>2.7565024637369002E-2</v>
      </c>
      <c r="L77" s="676">
        <v>2787.8990009508698</v>
      </c>
      <c r="M77" s="989">
        <f t="shared" si="19"/>
        <v>0</v>
      </c>
      <c r="N77" s="674">
        <v>2787.8990009508698</v>
      </c>
      <c r="O77" s="989">
        <f t="shared" si="20"/>
        <v>-0.12658241953187915</v>
      </c>
      <c r="P77" s="161">
        <v>2435</v>
      </c>
      <c r="Q77" s="989">
        <f t="shared" si="20"/>
        <v>1.0677618069815195E-2</v>
      </c>
      <c r="R77" s="161">
        <v>2461</v>
      </c>
      <c r="S77" s="989">
        <f t="shared" si="20"/>
        <v>-1.5440877691995123E-2</v>
      </c>
      <c r="T77" s="161">
        <v>2423</v>
      </c>
      <c r="U77" s="989">
        <f t="shared" si="20"/>
        <v>3.7969459347915804E-2</v>
      </c>
      <c r="V77" s="161">
        <v>2515</v>
      </c>
      <c r="W77" s="989">
        <f t="shared" si="20"/>
        <v>4.7713717693836982E-3</v>
      </c>
      <c r="X77" s="161">
        <v>2527</v>
      </c>
      <c r="Y77" s="989">
        <f t="shared" si="20"/>
        <v>2.9283735654926792E-2</v>
      </c>
      <c r="Z77" s="161">
        <v>2601</v>
      </c>
      <c r="AA77" s="989">
        <f t="shared" si="20"/>
        <v>8.842752787389465E-3</v>
      </c>
      <c r="AB77" s="1253">
        <v>2624</v>
      </c>
      <c r="AC77" s="989">
        <f t="shared" si="20"/>
        <v>4.9923780487804881E-2</v>
      </c>
      <c r="AD77" s="1253">
        <v>2755</v>
      </c>
      <c r="AE77" s="989">
        <f t="shared" si="20"/>
        <v>2.2141560798548093E-2</v>
      </c>
      <c r="AF77" s="1253">
        <v>2816</v>
      </c>
      <c r="AG77" s="989">
        <f t="shared" si="20"/>
        <v>-8.5227272727272721E-3</v>
      </c>
      <c r="AH77" s="1253">
        <v>2792</v>
      </c>
      <c r="AI77" s="989">
        <f t="shared" si="20"/>
        <v>1.4326647564469914E-3</v>
      </c>
      <c r="AJ77" s="161">
        <v>2796</v>
      </c>
      <c r="AK77" s="989">
        <f t="shared" si="20"/>
        <v>-1.5021459227467811E-2</v>
      </c>
      <c r="AL77" s="161">
        <v>2754</v>
      </c>
      <c r="AM77" s="989">
        <f t="shared" si="20"/>
        <v>8.0682643427741396E-2</v>
      </c>
      <c r="AN77" s="1253">
        <v>2976.2</v>
      </c>
      <c r="AO77" s="989">
        <f t="shared" si="20"/>
        <v>4.7308648612324505E-2</v>
      </c>
      <c r="AP77" s="161">
        <v>3117</v>
      </c>
      <c r="AQ77" s="989">
        <f t="shared" si="20"/>
        <v>2.3740776387552134E-2</v>
      </c>
      <c r="AR77" s="161">
        <v>3191</v>
      </c>
      <c r="AS77" s="989">
        <f t="shared" si="20"/>
        <v>-4.0739580068943904E-2</v>
      </c>
      <c r="AT77" s="161">
        <v>3061</v>
      </c>
      <c r="AU77" s="989">
        <f t="shared" si="20"/>
        <v>5.9457693564194711E-2</v>
      </c>
      <c r="AV77" s="161">
        <v>3243</v>
      </c>
    </row>
    <row r="78" spans="1:48" x14ac:dyDescent="0.25">
      <c r="A78" s="255" t="s">
        <v>20</v>
      </c>
      <c r="B78" s="257">
        <v>291</v>
      </c>
      <c r="C78" s="23" t="s">
        <v>36</v>
      </c>
      <c r="D78" s="681">
        <v>1009</v>
      </c>
      <c r="E78" s="989">
        <f t="shared" si="15"/>
        <v>0.10009910802775025</v>
      </c>
      <c r="F78" s="674">
        <v>1110</v>
      </c>
      <c r="G78" s="989">
        <f t="shared" si="16"/>
        <v>2.2522522522522521E-2</v>
      </c>
      <c r="H78" s="674">
        <v>1135</v>
      </c>
      <c r="I78" s="989">
        <f t="shared" si="17"/>
        <v>2.4460791972405225E-2</v>
      </c>
      <c r="J78" s="674">
        <v>1162.7629988886799</v>
      </c>
      <c r="K78" s="989">
        <f t="shared" si="18"/>
        <v>2.3646264889232538E-2</v>
      </c>
      <c r="L78" s="676">
        <v>1190.2580007638001</v>
      </c>
      <c r="M78" s="989">
        <f t="shared" si="19"/>
        <v>0</v>
      </c>
      <c r="N78" s="674">
        <v>1190.2580007638001</v>
      </c>
      <c r="O78" s="989">
        <f t="shared" si="20"/>
        <v>-0.14388309144227734</v>
      </c>
      <c r="P78" s="161">
        <v>1019</v>
      </c>
      <c r="Q78" s="989">
        <f t="shared" si="20"/>
        <v>9.8135426889106973E-3</v>
      </c>
      <c r="R78" s="161">
        <v>1029</v>
      </c>
      <c r="S78" s="989">
        <f t="shared" si="20"/>
        <v>-1.5549076773566569E-2</v>
      </c>
      <c r="T78" s="161">
        <v>1013</v>
      </c>
      <c r="U78" s="989">
        <f t="shared" si="20"/>
        <v>3.8499506416584402E-2</v>
      </c>
      <c r="V78" s="161">
        <v>1052</v>
      </c>
      <c r="W78" s="989">
        <f t="shared" si="20"/>
        <v>4.7528517110266158E-3</v>
      </c>
      <c r="X78" s="161">
        <v>1057</v>
      </c>
      <c r="Y78" s="989">
        <f t="shared" si="20"/>
        <v>2.9328287606433301E-2</v>
      </c>
      <c r="Z78" s="161">
        <v>1088</v>
      </c>
      <c r="AA78" s="989">
        <f t="shared" si="20"/>
        <v>9.1911764705882356E-3</v>
      </c>
      <c r="AB78" s="1253">
        <v>1098</v>
      </c>
      <c r="AC78" s="989">
        <f t="shared" si="20"/>
        <v>4.9180327868852458E-2</v>
      </c>
      <c r="AD78" s="1253">
        <v>1152</v>
      </c>
      <c r="AE78" s="989">
        <f t="shared" si="20"/>
        <v>2.2569444444444444E-2</v>
      </c>
      <c r="AF78" s="1253">
        <v>1178</v>
      </c>
      <c r="AG78" s="989">
        <f t="shared" si="20"/>
        <v>-8.4889643463497456E-3</v>
      </c>
      <c r="AH78" s="1253">
        <v>1168</v>
      </c>
      <c r="AI78" s="989">
        <f t="shared" si="20"/>
        <v>8.5616438356164379E-4</v>
      </c>
      <c r="AJ78" s="161">
        <v>1169</v>
      </c>
      <c r="AK78" s="989">
        <f t="shared" si="20"/>
        <v>-1.4542343883661249E-2</v>
      </c>
      <c r="AL78" s="161">
        <v>1152</v>
      </c>
      <c r="AM78" s="989">
        <f t="shared" si="20"/>
        <v>5.9627602853576413E-2</v>
      </c>
      <c r="AN78" s="1253">
        <v>1220.69099848732</v>
      </c>
      <c r="AO78" s="989">
        <f t="shared" si="20"/>
        <v>6.7428203873607054E-2</v>
      </c>
      <c r="AP78" s="161">
        <v>1303</v>
      </c>
      <c r="AQ78" s="989">
        <f t="shared" si="20"/>
        <v>2.4558710667689946E-2</v>
      </c>
      <c r="AR78" s="161">
        <v>1335</v>
      </c>
      <c r="AS78" s="989">
        <f t="shared" si="20"/>
        <v>-4.1198501872659173E-2</v>
      </c>
      <c r="AT78" s="161">
        <v>1280</v>
      </c>
      <c r="AU78" s="989">
        <f t="shared" si="20"/>
        <v>5.9374999999999997E-2</v>
      </c>
      <c r="AV78" s="161">
        <v>1356</v>
      </c>
    </row>
    <row r="79" spans="1:48" x14ac:dyDescent="0.25">
      <c r="A79" s="255" t="s">
        <v>20</v>
      </c>
      <c r="B79" s="257">
        <v>281</v>
      </c>
      <c r="C79" s="23" t="s">
        <v>38</v>
      </c>
      <c r="D79" s="681">
        <v>758</v>
      </c>
      <c r="E79" s="989">
        <f t="shared" si="15"/>
        <v>9.894459102902374E-2</v>
      </c>
      <c r="F79" s="674">
        <v>833</v>
      </c>
      <c r="G79" s="989">
        <f t="shared" si="16"/>
        <v>2.1608643457382955E-2</v>
      </c>
      <c r="H79" s="674">
        <v>851</v>
      </c>
      <c r="I79" s="989">
        <f t="shared" si="17"/>
        <v>2.476145816325263E-2</v>
      </c>
      <c r="J79" s="674">
        <v>872.07200089692799</v>
      </c>
      <c r="K79" s="989">
        <f t="shared" si="18"/>
        <v>3.0207365608417809E-2</v>
      </c>
      <c r="L79" s="676">
        <v>898.41499866488596</v>
      </c>
      <c r="M79" s="989">
        <f t="shared" si="19"/>
        <v>0</v>
      </c>
      <c r="N79" s="674">
        <v>898.41499866488596</v>
      </c>
      <c r="O79" s="989">
        <f t="shared" si="20"/>
        <v>-1.6044922097591601E-2</v>
      </c>
      <c r="P79" s="161">
        <v>884</v>
      </c>
      <c r="Q79" s="989">
        <f t="shared" si="20"/>
        <v>1.0180995475113122E-2</v>
      </c>
      <c r="R79" s="161">
        <v>893</v>
      </c>
      <c r="S79" s="989">
        <f t="shared" si="20"/>
        <v>-1.5677491601343786E-2</v>
      </c>
      <c r="T79" s="161">
        <v>879</v>
      </c>
      <c r="U79" s="989">
        <f t="shared" si="20"/>
        <v>3.8680318543799774E-2</v>
      </c>
      <c r="V79" s="161">
        <v>913</v>
      </c>
      <c r="W79" s="989">
        <f t="shared" si="20"/>
        <v>4.3811610076670317E-3</v>
      </c>
      <c r="X79" s="161">
        <v>917</v>
      </c>
      <c r="Y79" s="989">
        <f t="shared" si="20"/>
        <v>2.9443838604143947E-2</v>
      </c>
      <c r="Z79" s="161">
        <v>944</v>
      </c>
      <c r="AA79" s="989">
        <f t="shared" si="20"/>
        <v>8.4745762711864406E-3</v>
      </c>
      <c r="AB79" s="1253">
        <v>952</v>
      </c>
      <c r="AC79" s="989">
        <f t="shared" si="20"/>
        <v>5.0420168067226892E-2</v>
      </c>
      <c r="AD79" s="1253">
        <v>1000</v>
      </c>
      <c r="AE79" s="989">
        <f t="shared" si="20"/>
        <v>2.1999999999999999E-2</v>
      </c>
      <c r="AF79" s="1253">
        <v>1022</v>
      </c>
      <c r="AG79" s="989">
        <f t="shared" si="20"/>
        <v>-8.8062622309197647E-3</v>
      </c>
      <c r="AH79" s="1253">
        <v>1013</v>
      </c>
      <c r="AI79" s="989">
        <f t="shared" si="20"/>
        <v>1.9743336623889436E-3</v>
      </c>
      <c r="AJ79" s="161">
        <v>1015</v>
      </c>
      <c r="AK79" s="989">
        <f t="shared" si="20"/>
        <v>-1.5763546798029555E-2</v>
      </c>
      <c r="AL79" s="161">
        <v>999</v>
      </c>
      <c r="AM79" s="989">
        <f t="shared" si="20"/>
        <v>5.8964966059259334E-2</v>
      </c>
      <c r="AN79" s="1253">
        <v>1057.9060010932001</v>
      </c>
      <c r="AO79" s="989">
        <f t="shared" si="20"/>
        <v>6.9093094122981952E-2</v>
      </c>
      <c r="AP79" s="161">
        <v>1131</v>
      </c>
      <c r="AQ79" s="989">
        <f t="shared" si="20"/>
        <v>2.3872679045092837E-2</v>
      </c>
      <c r="AR79" s="161">
        <v>1158</v>
      </c>
      <c r="AS79" s="989">
        <f t="shared" si="20"/>
        <v>-4.0587219343696031E-2</v>
      </c>
      <c r="AT79" s="161">
        <v>1111</v>
      </c>
      <c r="AU79" s="989">
        <f t="shared" si="20"/>
        <v>5.9405940594059403E-2</v>
      </c>
      <c r="AV79" s="161">
        <v>1177</v>
      </c>
    </row>
    <row r="80" spans="1:48" x14ac:dyDescent="0.25">
      <c r="A80" s="255" t="s">
        <v>20</v>
      </c>
      <c r="B80" s="257">
        <v>185</v>
      </c>
      <c r="C80" s="23" t="s">
        <v>40</v>
      </c>
      <c r="D80" s="679">
        <v>2950</v>
      </c>
      <c r="E80" s="989">
        <f t="shared" si="15"/>
        <v>9.7627118644067798E-2</v>
      </c>
      <c r="F80" s="674">
        <v>3238</v>
      </c>
      <c r="G80" s="989">
        <f t="shared" si="16"/>
        <v>2.2235948116121063E-2</v>
      </c>
      <c r="H80" s="674">
        <v>3310</v>
      </c>
      <c r="I80" s="989">
        <f t="shared" si="17"/>
        <v>2.4589125501712931E-2</v>
      </c>
      <c r="J80" s="674">
        <v>3391.3900054106698</v>
      </c>
      <c r="K80" s="989">
        <f t="shared" si="18"/>
        <v>2.127770486831166E-2</v>
      </c>
      <c r="L80" s="676">
        <v>3463.5510010391399</v>
      </c>
      <c r="M80" s="989">
        <f t="shared" si="19"/>
        <v>0</v>
      </c>
      <c r="N80" s="674">
        <v>3463.5510010391399</v>
      </c>
      <c r="O80" s="989">
        <f t="shared" si="20"/>
        <v>-6.1367943181829872E-2</v>
      </c>
      <c r="P80" s="161">
        <v>3251</v>
      </c>
      <c r="Q80" s="989">
        <f t="shared" si="20"/>
        <v>1.076591817902184E-2</v>
      </c>
      <c r="R80" s="161">
        <v>3286</v>
      </c>
      <c r="S80" s="989">
        <f t="shared" si="20"/>
        <v>-1.5824710894704809E-2</v>
      </c>
      <c r="T80" s="161">
        <v>3234</v>
      </c>
      <c r="U80" s="989">
        <f t="shared" si="20"/>
        <v>3.8342609771181202E-2</v>
      </c>
      <c r="V80" s="161">
        <v>3358</v>
      </c>
      <c r="W80" s="989">
        <f t="shared" si="20"/>
        <v>4.764740917212627E-3</v>
      </c>
      <c r="X80" s="161">
        <v>3374</v>
      </c>
      <c r="Y80" s="989">
        <f t="shared" si="20"/>
        <v>2.934202726733847E-2</v>
      </c>
      <c r="Z80" s="161">
        <v>3473</v>
      </c>
      <c r="AA80" s="989">
        <f t="shared" si="20"/>
        <v>8.6380650734235523E-3</v>
      </c>
      <c r="AB80" s="1253">
        <v>3503</v>
      </c>
      <c r="AC80" s="989">
        <f t="shared" si="20"/>
        <v>4.9957179560376819E-2</v>
      </c>
      <c r="AD80" s="1253">
        <v>3678</v>
      </c>
      <c r="AE80" s="989">
        <f t="shared" si="20"/>
        <v>2.2022838499184339E-2</v>
      </c>
      <c r="AF80" s="1253">
        <v>3759</v>
      </c>
      <c r="AG80" s="989">
        <f t="shared" si="20"/>
        <v>-8.5129023676509714E-3</v>
      </c>
      <c r="AH80" s="1253">
        <v>3727</v>
      </c>
      <c r="AI80" s="989">
        <f t="shared" si="20"/>
        <v>1.6098738932116983E-3</v>
      </c>
      <c r="AJ80" s="161">
        <v>3733</v>
      </c>
      <c r="AK80" s="989">
        <f t="shared" si="20"/>
        <v>-1.5269220466113046E-2</v>
      </c>
      <c r="AL80" s="161">
        <v>3676</v>
      </c>
      <c r="AM80" s="989">
        <f t="shared" si="20"/>
        <v>5.7281828487323119E-2</v>
      </c>
      <c r="AN80" s="1253">
        <v>3886.5680015193998</v>
      </c>
      <c r="AO80" s="989">
        <f t="shared" si="20"/>
        <v>7.061036842101176E-2</v>
      </c>
      <c r="AP80" s="161">
        <v>4161</v>
      </c>
      <c r="AQ80" s="989">
        <f t="shared" si="20"/>
        <v>2.3792357606344627E-2</v>
      </c>
      <c r="AR80" s="161">
        <v>4260</v>
      </c>
      <c r="AS80" s="989">
        <f t="shared" si="20"/>
        <v>-4.0610328638497652E-2</v>
      </c>
      <c r="AT80" s="161">
        <v>4087</v>
      </c>
      <c r="AU80" s="989">
        <f t="shared" si="20"/>
        <v>5.9456814289209688E-2</v>
      </c>
      <c r="AV80" s="161">
        <v>4330</v>
      </c>
    </row>
    <row r="81" spans="1:48" x14ac:dyDescent="0.25">
      <c r="A81" s="255" t="s">
        <v>20</v>
      </c>
      <c r="B81" s="257">
        <v>279</v>
      </c>
      <c r="C81" s="23" t="s">
        <v>42</v>
      </c>
      <c r="D81" s="681">
        <v>1346</v>
      </c>
      <c r="E81" s="989">
        <f t="shared" si="15"/>
        <v>7.4294205052005943E-2</v>
      </c>
      <c r="F81" s="674">
        <v>1446</v>
      </c>
      <c r="G81" s="989">
        <f t="shared" si="16"/>
        <v>2.6970954356846474E-2</v>
      </c>
      <c r="H81" s="674">
        <v>1485</v>
      </c>
      <c r="I81" s="989">
        <f t="shared" si="17"/>
        <v>2.4431649362787824E-2</v>
      </c>
      <c r="J81" s="674">
        <v>1521.2809993037399</v>
      </c>
      <c r="K81" s="989">
        <f t="shared" si="18"/>
        <v>2.2787374597865874E-2</v>
      </c>
      <c r="L81" s="676">
        <v>1555.94699930349</v>
      </c>
      <c r="M81" s="989">
        <f t="shared" si="19"/>
        <v>0</v>
      </c>
      <c r="N81" s="674">
        <v>1555.94699930349</v>
      </c>
      <c r="O81" s="989">
        <f t="shared" si="20"/>
        <v>-0.11243763404653495</v>
      </c>
      <c r="P81" s="161">
        <v>1381</v>
      </c>
      <c r="Q81" s="989">
        <f t="shared" si="20"/>
        <v>1.0137581462708182E-2</v>
      </c>
      <c r="R81" s="161">
        <v>1395</v>
      </c>
      <c r="S81" s="989">
        <f t="shared" si="20"/>
        <v>-1.5770609318996417E-2</v>
      </c>
      <c r="T81" s="161">
        <v>1373</v>
      </c>
      <c r="U81" s="989">
        <f t="shared" si="20"/>
        <v>3.8601602330662781E-2</v>
      </c>
      <c r="V81" s="161">
        <v>1426</v>
      </c>
      <c r="W81" s="989">
        <f t="shared" si="20"/>
        <v>4.9088359046283309E-3</v>
      </c>
      <c r="X81" s="161">
        <v>1433</v>
      </c>
      <c r="Y81" s="989">
        <f t="shared" si="20"/>
        <v>2.930914166085136E-2</v>
      </c>
      <c r="Z81" s="161">
        <v>1475</v>
      </c>
      <c r="AA81" s="989">
        <f t="shared" si="20"/>
        <v>8.8135593220338981E-3</v>
      </c>
      <c r="AB81" s="1253">
        <v>1488</v>
      </c>
      <c r="AC81" s="989">
        <f t="shared" si="20"/>
        <v>4.9731182795698922E-2</v>
      </c>
      <c r="AD81" s="1253">
        <v>1562</v>
      </c>
      <c r="AE81" s="989">
        <f t="shared" si="20"/>
        <v>2.176696542893726E-2</v>
      </c>
      <c r="AF81" s="1253">
        <v>1596</v>
      </c>
      <c r="AG81" s="989">
        <f t="shared" si="20"/>
        <v>-8.1453634085213028E-3</v>
      </c>
      <c r="AH81" s="1253">
        <v>1583</v>
      </c>
      <c r="AI81" s="989">
        <f t="shared" si="20"/>
        <v>1.2634238787113076E-3</v>
      </c>
      <c r="AJ81" s="161">
        <v>1585</v>
      </c>
      <c r="AK81" s="989">
        <f t="shared" si="20"/>
        <v>-1.5141955835962145E-2</v>
      </c>
      <c r="AL81" s="161">
        <v>1561</v>
      </c>
      <c r="AM81" s="989">
        <f t="shared" si="20"/>
        <v>4.3102498617302996E-2</v>
      </c>
      <c r="AN81" s="1253">
        <v>1628.28300034161</v>
      </c>
      <c r="AO81" s="989">
        <f t="shared" si="20"/>
        <v>8.5192193021291454E-2</v>
      </c>
      <c r="AP81" s="161">
        <v>1767</v>
      </c>
      <c r="AQ81" s="989">
        <f t="shared" si="20"/>
        <v>2.3769100169779286E-2</v>
      </c>
      <c r="AR81" s="161">
        <v>1809</v>
      </c>
      <c r="AS81" s="989">
        <f t="shared" si="20"/>
        <v>-4.0353786622443336E-2</v>
      </c>
      <c r="AT81" s="161">
        <v>1736</v>
      </c>
      <c r="AU81" s="989">
        <f t="shared" si="20"/>
        <v>5.9331797235023041E-2</v>
      </c>
      <c r="AV81" s="161">
        <v>1839</v>
      </c>
    </row>
    <row r="82" spans="1:48" x14ac:dyDescent="0.25">
      <c r="A82" s="255" t="s">
        <v>20</v>
      </c>
      <c r="B82" s="257">
        <v>1091</v>
      </c>
      <c r="C82" s="23" t="s">
        <v>351</v>
      </c>
      <c r="D82" s="681"/>
      <c r="F82" s="674"/>
      <c r="H82" s="674">
        <v>4966</v>
      </c>
      <c r="J82" s="674" t="e">
        <v>#N/A</v>
      </c>
      <c r="N82" s="674">
        <f>N72</f>
        <v>5253.6580005087799</v>
      </c>
      <c r="P82" s="161">
        <v>0</v>
      </c>
      <c r="R82" s="161"/>
      <c r="T82" s="161">
        <v>4881</v>
      </c>
      <c r="U82" s="989">
        <f t="shared" si="20"/>
        <v>0</v>
      </c>
      <c r="V82" s="161">
        <v>4881</v>
      </c>
      <c r="W82" s="989">
        <f t="shared" si="20"/>
        <v>4.3023970497848799E-2</v>
      </c>
      <c r="X82" s="161">
        <v>5091</v>
      </c>
      <c r="Y82" s="989">
        <f t="shared" si="20"/>
        <v>2.9463759575721862E-2</v>
      </c>
      <c r="Z82" s="161">
        <v>5241</v>
      </c>
      <c r="AA82" s="989">
        <f t="shared" si="20"/>
        <v>8.7769509635565734E-3</v>
      </c>
      <c r="AB82" s="1253">
        <v>5287</v>
      </c>
      <c r="AC82" s="989">
        <f t="shared" si="20"/>
        <v>4.9744656705125782E-2</v>
      </c>
      <c r="AD82" s="1253">
        <v>5550</v>
      </c>
      <c r="AE82" s="989">
        <f t="shared" si="20"/>
        <v>2.2162162162162161E-2</v>
      </c>
      <c r="AF82" s="1253">
        <v>5673</v>
      </c>
      <c r="AG82" s="989">
        <f t="shared" si="20"/>
        <v>-8.6374052529525833E-3</v>
      </c>
      <c r="AH82" s="1253">
        <v>5624</v>
      </c>
      <c r="AI82" s="989">
        <f t="shared" si="20"/>
        <v>1.6002844950213371E-3</v>
      </c>
      <c r="AJ82" s="161">
        <v>5633</v>
      </c>
      <c r="AK82" s="989">
        <f t="shared" si="20"/>
        <v>-1.508965027516421E-2</v>
      </c>
      <c r="AL82" s="161">
        <v>5548</v>
      </c>
      <c r="AM82" s="989">
        <f t="shared" si="20"/>
        <v>6.2372386156997042E-2</v>
      </c>
      <c r="AN82" s="1253">
        <v>5894.0419983990196</v>
      </c>
      <c r="AO82" s="989">
        <f t="shared" si="20"/>
        <v>6.5313074067939347E-2</v>
      </c>
      <c r="AP82" s="161">
        <v>6279</v>
      </c>
      <c r="AQ82" s="989">
        <f t="shared" si="20"/>
        <v>2.3889154323936932E-2</v>
      </c>
      <c r="AR82" s="161">
        <v>6429</v>
      </c>
      <c r="AS82" s="989">
        <f t="shared" si="20"/>
        <v>-4.0597293513765752E-2</v>
      </c>
      <c r="AT82" s="161">
        <v>6168</v>
      </c>
      <c r="AU82" s="989">
        <f t="shared" si="20"/>
        <v>5.9338521400778207E-2</v>
      </c>
      <c r="AV82" s="161">
        <v>6534</v>
      </c>
    </row>
    <row r="83" spans="1:48" x14ac:dyDescent="0.25">
      <c r="A83" s="255" t="s">
        <v>20</v>
      </c>
      <c r="B83" s="257">
        <v>1086</v>
      </c>
      <c r="C83" s="23" t="s">
        <v>322</v>
      </c>
      <c r="D83" s="681"/>
      <c r="F83" s="674"/>
      <c r="H83" s="674">
        <v>4966</v>
      </c>
      <c r="J83" s="674" t="e">
        <v>#N/A</v>
      </c>
      <c r="N83" s="674">
        <f>N82</f>
        <v>5253.6580005087799</v>
      </c>
      <c r="P83" s="161" t="e">
        <v>#N/A</v>
      </c>
      <c r="R83" s="161">
        <v>4959</v>
      </c>
      <c r="T83" s="161">
        <v>4881</v>
      </c>
      <c r="U83" s="989">
        <f t="shared" si="20"/>
        <v>3.8106945298094649E-2</v>
      </c>
      <c r="V83" s="161">
        <v>5067</v>
      </c>
      <c r="W83" s="989">
        <f t="shared" si="20"/>
        <v>4.7365304914150381E-3</v>
      </c>
      <c r="X83" s="161">
        <v>5091</v>
      </c>
      <c r="Y83" s="989">
        <f t="shared" si="20"/>
        <v>2.9463759575721862E-2</v>
      </c>
      <c r="Z83" s="161">
        <v>5241</v>
      </c>
      <c r="AA83" s="989">
        <f t="shared" si="20"/>
        <v>8.7769509635565734E-3</v>
      </c>
      <c r="AB83" s="1253">
        <v>5287</v>
      </c>
      <c r="AC83" s="989">
        <f t="shared" si="20"/>
        <v>4.9744656705125782E-2</v>
      </c>
      <c r="AD83" s="1253">
        <v>5550</v>
      </c>
      <c r="AE83" s="989">
        <f t="shared" si="20"/>
        <v>2.2162162162162161E-2</v>
      </c>
      <c r="AF83" s="1253">
        <v>5673</v>
      </c>
      <c r="AG83" s="989">
        <f t="shared" si="20"/>
        <v>-8.6374052529525833E-3</v>
      </c>
      <c r="AH83" s="1253">
        <v>5624</v>
      </c>
      <c r="AI83" s="989">
        <f t="shared" si="20"/>
        <v>1.6002844950213371E-3</v>
      </c>
      <c r="AJ83" s="161">
        <v>5633</v>
      </c>
      <c r="AK83" s="989">
        <f t="shared" si="20"/>
        <v>-1.508965027516421E-2</v>
      </c>
      <c r="AL83" s="161">
        <v>5548</v>
      </c>
      <c r="AM83" s="989">
        <f t="shared" si="20"/>
        <v>5.0205840636447389E-2</v>
      </c>
      <c r="AN83" s="1253">
        <v>5826.5420038510101</v>
      </c>
      <c r="AO83" s="989">
        <f t="shared" si="20"/>
        <v>7.7654635605465663E-2</v>
      </c>
      <c r="AP83" s="161">
        <v>6279</v>
      </c>
      <c r="AQ83" s="989">
        <f t="shared" si="20"/>
        <v>2.3889154323936932E-2</v>
      </c>
      <c r="AR83" s="161">
        <v>6429</v>
      </c>
      <c r="AS83" s="989">
        <f t="shared" si="20"/>
        <v>-4.0597293513765752E-2</v>
      </c>
      <c r="AT83" s="161">
        <v>6168</v>
      </c>
      <c r="AU83" s="989">
        <f t="shared" si="20"/>
        <v>5.9338521400778207E-2</v>
      </c>
      <c r="AV83" s="161">
        <v>6534</v>
      </c>
    </row>
    <row r="84" spans="1:48" x14ac:dyDescent="0.25">
      <c r="A84" s="255" t="s">
        <v>20</v>
      </c>
      <c r="B84" s="257">
        <v>1082</v>
      </c>
      <c r="C84" s="61" t="s">
        <v>323</v>
      </c>
      <c r="D84" s="681"/>
      <c r="F84" s="674"/>
      <c r="H84" s="674">
        <v>1485</v>
      </c>
      <c r="J84" s="674" t="e">
        <v>#N/A</v>
      </c>
      <c r="N84" s="674" t="e">
        <v>#N/A</v>
      </c>
      <c r="P84" s="161">
        <v>0</v>
      </c>
      <c r="R84" s="161">
        <v>1416</v>
      </c>
      <c r="T84" s="161">
        <v>1394</v>
      </c>
      <c r="U84" s="989">
        <f t="shared" si="20"/>
        <v>3.8020086083213771E-2</v>
      </c>
      <c r="V84" s="161">
        <v>1447</v>
      </c>
      <c r="W84" s="989">
        <f t="shared" si="20"/>
        <v>4.8375950241879755E-3</v>
      </c>
      <c r="X84" s="161">
        <v>1454</v>
      </c>
      <c r="Y84" s="989">
        <f t="shared" si="20"/>
        <v>2.9573590096286108E-2</v>
      </c>
      <c r="Z84" s="161">
        <v>1497</v>
      </c>
      <c r="AA84" s="989">
        <f t="shared" si="20"/>
        <v>8.6840347361389451E-3</v>
      </c>
      <c r="AB84" s="1253">
        <v>1510</v>
      </c>
      <c r="AC84" s="989">
        <f t="shared" si="20"/>
        <v>4.9668874172185427E-2</v>
      </c>
      <c r="AD84" s="1253">
        <v>1585</v>
      </c>
      <c r="AE84" s="989">
        <f t="shared" si="20"/>
        <v>2.2082018927444796E-2</v>
      </c>
      <c r="AF84" s="1253">
        <v>1620</v>
      </c>
      <c r="AG84" s="989">
        <f t="shared" si="20"/>
        <v>-8.6419753086419745E-3</v>
      </c>
      <c r="AH84" s="1253">
        <v>1606</v>
      </c>
      <c r="AI84" s="989">
        <f t="shared" si="20"/>
        <v>1.8679950186799503E-3</v>
      </c>
      <c r="AJ84" s="161">
        <v>1609</v>
      </c>
      <c r="AK84" s="989">
        <f t="shared" si="20"/>
        <v>-1.4916096954630205E-2</v>
      </c>
      <c r="AL84" s="161">
        <v>1585</v>
      </c>
      <c r="AM84" s="989">
        <f t="shared" si="20"/>
        <v>5.3042271740908545E-2</v>
      </c>
      <c r="AN84" s="1253">
        <v>1669.07200070934</v>
      </c>
      <c r="AO84" s="989">
        <f t="shared" si="20"/>
        <v>7.424964245879849E-2</v>
      </c>
      <c r="AP84" s="161">
        <v>1793</v>
      </c>
      <c r="AQ84" s="989">
        <f t="shared" si="20"/>
        <v>2.3982152816508645E-2</v>
      </c>
      <c r="AR84" s="161">
        <v>1836</v>
      </c>
      <c r="AS84" s="989">
        <f t="shared" si="20"/>
        <v>-4.0305010893246188E-2</v>
      </c>
      <c r="AT84" s="161">
        <v>1762</v>
      </c>
      <c r="AU84" s="989">
        <f t="shared" si="20"/>
        <v>5.9023836549375708E-2</v>
      </c>
      <c r="AV84" s="161">
        <v>1866</v>
      </c>
    </row>
    <row r="85" spans="1:48" x14ac:dyDescent="0.25">
      <c r="A85" s="255" t="s">
        <v>20</v>
      </c>
      <c r="B85" s="257">
        <v>1094</v>
      </c>
      <c r="C85" s="23" t="s">
        <v>324</v>
      </c>
      <c r="D85" s="681"/>
      <c r="F85" s="674"/>
      <c r="H85" s="674">
        <v>1087</v>
      </c>
      <c r="J85" s="674" t="e">
        <v>#N/A</v>
      </c>
      <c r="N85" s="674" t="e">
        <v>#N/A</v>
      </c>
      <c r="P85" s="161" t="e">
        <v>#N/A</v>
      </c>
      <c r="R85" s="161">
        <v>1038</v>
      </c>
      <c r="T85" s="161">
        <v>1022</v>
      </c>
      <c r="U85" s="989">
        <f t="shared" si="20"/>
        <v>3.816046966731898E-2</v>
      </c>
      <c r="V85" s="161">
        <v>1061</v>
      </c>
      <c r="W85" s="989">
        <f t="shared" si="20"/>
        <v>4.7125353440150798E-3</v>
      </c>
      <c r="X85" s="161">
        <v>1066</v>
      </c>
      <c r="Y85" s="989">
        <f t="shared" si="20"/>
        <v>2.9080675422138838E-2</v>
      </c>
      <c r="Z85" s="161">
        <v>1097</v>
      </c>
      <c r="AA85" s="989">
        <f t="shared" si="20"/>
        <v>9.1157702825888781E-3</v>
      </c>
      <c r="AB85" s="1253">
        <v>1107</v>
      </c>
      <c r="AC85" s="989">
        <f t="shared" si="20"/>
        <v>4.9683830171635052E-2</v>
      </c>
      <c r="AD85" s="1253">
        <v>1162</v>
      </c>
      <c r="AE85" s="989">
        <f t="shared" si="20"/>
        <v>2.2375215146299483E-2</v>
      </c>
      <c r="AF85" s="1253">
        <v>1188</v>
      </c>
      <c r="AG85" s="989">
        <f t="shared" si="20"/>
        <v>-9.2592592592592587E-3</v>
      </c>
      <c r="AH85" s="1253">
        <v>1177</v>
      </c>
      <c r="AI85" s="989">
        <f t="shared" si="20"/>
        <v>1.6992353440951572E-3</v>
      </c>
      <c r="AJ85" s="161">
        <v>1179</v>
      </c>
      <c r="AK85" s="989">
        <f t="shared" si="20"/>
        <v>-1.5267175572519083E-2</v>
      </c>
      <c r="AL85" s="161">
        <v>1161</v>
      </c>
      <c r="AM85" s="989">
        <f t="shared" si="20"/>
        <v>5.7243755383290296E-2</v>
      </c>
      <c r="AN85" s="1253">
        <v>1227.46</v>
      </c>
      <c r="AO85" s="989">
        <f t="shared" si="20"/>
        <v>7.1318006289410624E-2</v>
      </c>
      <c r="AP85" s="161">
        <v>1315</v>
      </c>
      <c r="AQ85" s="989">
        <f t="shared" si="20"/>
        <v>2.3574144486692015E-2</v>
      </c>
      <c r="AR85" s="161">
        <v>1346</v>
      </c>
      <c r="AS85" s="989">
        <f t="shared" ref="AS85:AS86" si="21">(AT85-AR85)/AR85</f>
        <v>-4.0861812778603269E-2</v>
      </c>
      <c r="AT85" s="161">
        <v>1291</v>
      </c>
      <c r="AU85" s="989">
        <f t="shared" si="20"/>
        <v>5.9643687064291247E-2</v>
      </c>
      <c r="AV85" s="161">
        <v>1368</v>
      </c>
    </row>
    <row r="86" spans="1:48" x14ac:dyDescent="0.25">
      <c r="A86" s="255" t="s">
        <v>20</v>
      </c>
      <c r="B86" s="257">
        <v>1084</v>
      </c>
      <c r="C86" s="61" t="s">
        <v>325</v>
      </c>
      <c r="D86" s="681"/>
      <c r="F86" s="674"/>
      <c r="H86" s="674">
        <v>1541</v>
      </c>
      <c r="J86" s="674" t="e">
        <v>#N/A</v>
      </c>
      <c r="N86" s="674" t="e">
        <v>#N/A</v>
      </c>
      <c r="P86" s="161" t="e">
        <v>#N/A</v>
      </c>
      <c r="R86" s="161">
        <v>1469</v>
      </c>
      <c r="T86" s="161">
        <v>1446</v>
      </c>
      <c r="U86" s="989">
        <f t="shared" si="20"/>
        <v>3.8035961272475792E-2</v>
      </c>
      <c r="V86" s="161">
        <v>1501</v>
      </c>
      <c r="W86" s="989">
        <f t="shared" si="20"/>
        <v>4.6635576282478344E-3</v>
      </c>
      <c r="X86" s="161">
        <v>1508</v>
      </c>
      <c r="Y86" s="989">
        <f t="shared" si="20"/>
        <v>2.9840848806366047E-2</v>
      </c>
      <c r="Z86" s="161">
        <v>1553</v>
      </c>
      <c r="AA86" s="989">
        <f t="shared" si="20"/>
        <v>8.3708950418544745E-3</v>
      </c>
      <c r="AB86" s="1253">
        <v>1566</v>
      </c>
      <c r="AC86" s="989">
        <f t="shared" si="20"/>
        <v>4.9808429118773943E-2</v>
      </c>
      <c r="AD86" s="1253">
        <v>1644</v>
      </c>
      <c r="AE86" s="989">
        <f t="shared" si="20"/>
        <v>2.2506082725060828E-2</v>
      </c>
      <c r="AF86" s="1253">
        <v>1681</v>
      </c>
      <c r="AG86" s="989">
        <f t="shared" si="20"/>
        <v>-8.92325996430696E-3</v>
      </c>
      <c r="AH86" s="1253">
        <v>1666</v>
      </c>
      <c r="AI86" s="989">
        <f t="shared" si="20"/>
        <v>1.8007202881152461E-3</v>
      </c>
      <c r="AJ86" s="161">
        <v>1669</v>
      </c>
      <c r="AK86" s="989">
        <f t="shared" si="20"/>
        <v>-1.4979029358897543E-2</v>
      </c>
      <c r="AL86" s="161">
        <v>1644</v>
      </c>
      <c r="AM86" s="989">
        <f t="shared" si="20"/>
        <v>5.8157542547858911E-2</v>
      </c>
      <c r="AN86" s="1253">
        <v>1739.61099994868</v>
      </c>
      <c r="AO86" s="989">
        <f t="shared" si="20"/>
        <v>6.9204552083696608E-2</v>
      </c>
      <c r="AP86" s="161">
        <v>1860</v>
      </c>
      <c r="AQ86" s="989">
        <f t="shared" si="20"/>
        <v>2.4193548387096774E-2</v>
      </c>
      <c r="AR86" s="161">
        <v>1905</v>
      </c>
      <c r="AS86" s="989">
        <f t="shared" si="21"/>
        <v>-4.0944881889763779E-2</v>
      </c>
      <c r="AT86" s="161">
        <v>1827</v>
      </c>
      <c r="AU86" s="989">
        <f t="shared" si="20"/>
        <v>5.9660645867542418E-2</v>
      </c>
      <c r="AV86" s="161">
        <v>1936</v>
      </c>
    </row>
    <row r="87" spans="1:48" x14ac:dyDescent="0.25">
      <c r="A87" s="255" t="s">
        <v>20</v>
      </c>
      <c r="B87" s="257">
        <v>1085</v>
      </c>
      <c r="C87" s="61" t="s">
        <v>326</v>
      </c>
      <c r="D87" s="681"/>
      <c r="F87" s="674"/>
      <c r="H87" s="674">
        <v>3216</v>
      </c>
      <c r="J87" s="674" t="e">
        <v>#N/A</v>
      </c>
      <c r="N87" s="674" t="e">
        <v>#N/A</v>
      </c>
      <c r="P87" s="161" t="e">
        <v>#N/A</v>
      </c>
      <c r="R87" s="161">
        <v>3900</v>
      </c>
      <c r="T87" s="161">
        <v>3838</v>
      </c>
      <c r="U87" s="989">
        <f t="shared" ref="U87:U92" si="22">(V87-T87)/T87</f>
        <v>3.8301198540906724E-2</v>
      </c>
      <c r="V87" s="161">
        <v>3985</v>
      </c>
      <c r="W87" s="989">
        <f t="shared" ref="W87:AU92" si="23">(X87-V87)/V87</f>
        <v>4.7678795483061479E-3</v>
      </c>
      <c r="X87" s="161">
        <v>4004</v>
      </c>
      <c r="Y87" s="989">
        <f t="shared" si="23"/>
        <v>2.922077922077922E-2</v>
      </c>
      <c r="Z87" s="161">
        <v>4121</v>
      </c>
      <c r="AA87" s="989">
        <f t="shared" si="23"/>
        <v>8.9784033001698623E-3</v>
      </c>
      <c r="AB87" s="1253">
        <v>4158</v>
      </c>
      <c r="AC87" s="989">
        <f t="shared" si="23"/>
        <v>4.9783549783549784E-2</v>
      </c>
      <c r="AD87" s="1253">
        <v>4365</v>
      </c>
      <c r="AE87" s="989">
        <f t="shared" si="23"/>
        <v>2.1993127147766325E-2</v>
      </c>
      <c r="AF87" s="1253">
        <v>4461</v>
      </c>
      <c r="AG87" s="989">
        <f t="shared" si="23"/>
        <v>-8.5182694463124854E-3</v>
      </c>
      <c r="AH87" s="1253">
        <v>4423</v>
      </c>
      <c r="AI87" s="989">
        <f t="shared" si="23"/>
        <v>1.5826362197603437E-3</v>
      </c>
      <c r="AJ87" s="161">
        <v>4430</v>
      </c>
      <c r="AK87" s="989">
        <f t="shared" si="23"/>
        <v>-1.5124153498871333E-2</v>
      </c>
      <c r="AL87" s="161">
        <v>4363</v>
      </c>
      <c r="AM87" s="989">
        <f t="shared" si="23"/>
        <v>5.0281458172126946E-2</v>
      </c>
      <c r="AN87" s="1253">
        <v>4582.3780020049899</v>
      </c>
      <c r="AO87" s="989">
        <f t="shared" si="23"/>
        <v>7.7606430076132965E-2</v>
      </c>
      <c r="AP87" s="161">
        <v>4938</v>
      </c>
      <c r="AQ87" s="989">
        <f t="shared" si="23"/>
        <v>2.389631429728635E-2</v>
      </c>
      <c r="AR87" s="161">
        <v>5056</v>
      </c>
      <c r="AS87" s="989">
        <f t="shared" si="23"/>
        <v>-4.0743670886075951E-2</v>
      </c>
      <c r="AT87" s="161">
        <v>4850</v>
      </c>
      <c r="AU87" s="989">
        <f t="shared" si="23"/>
        <v>5.9587628865979382E-2</v>
      </c>
      <c r="AV87" s="161">
        <v>5139</v>
      </c>
    </row>
    <row r="88" spans="1:48" x14ac:dyDescent="0.25">
      <c r="A88" s="255" t="s">
        <v>20</v>
      </c>
      <c r="B88" s="257">
        <v>1087</v>
      </c>
      <c r="C88" s="23" t="s">
        <v>327</v>
      </c>
      <c r="D88" s="681"/>
      <c r="F88" s="674"/>
      <c r="H88" s="674">
        <v>2648</v>
      </c>
      <c r="J88" s="674" t="e">
        <v>#N/A</v>
      </c>
      <c r="N88" s="674" t="e">
        <v>#N/A</v>
      </c>
      <c r="P88" s="161">
        <v>0</v>
      </c>
      <c r="R88" s="161">
        <v>2461</v>
      </c>
      <c r="T88" s="161">
        <v>2423</v>
      </c>
      <c r="U88" s="989">
        <f t="shared" si="22"/>
        <v>3.7969459347915804E-2</v>
      </c>
      <c r="V88" s="161">
        <v>2515</v>
      </c>
      <c r="W88" s="989">
        <f t="shared" si="23"/>
        <v>4.7713717693836982E-3</v>
      </c>
      <c r="X88" s="161">
        <v>2527</v>
      </c>
      <c r="Y88" s="989">
        <f t="shared" si="23"/>
        <v>2.9283735654926792E-2</v>
      </c>
      <c r="Z88" s="161">
        <v>2601</v>
      </c>
      <c r="AA88" s="989">
        <f t="shared" si="23"/>
        <v>8.842752787389465E-3</v>
      </c>
      <c r="AB88" s="1253">
        <v>2624</v>
      </c>
      <c r="AC88" s="989">
        <f t="shared" si="23"/>
        <v>4.9923780487804881E-2</v>
      </c>
      <c r="AD88" s="1253">
        <v>2755</v>
      </c>
      <c r="AE88" s="989">
        <f t="shared" si="23"/>
        <v>2.2141560798548093E-2</v>
      </c>
      <c r="AF88" s="1253">
        <v>2816</v>
      </c>
      <c r="AG88" s="989">
        <f t="shared" si="23"/>
        <v>-8.5227272727272721E-3</v>
      </c>
      <c r="AH88" s="1253">
        <v>2792</v>
      </c>
      <c r="AI88" s="989">
        <f t="shared" si="23"/>
        <v>1.4326647564469914E-3</v>
      </c>
      <c r="AJ88" s="161">
        <v>2796</v>
      </c>
      <c r="AK88" s="989">
        <f t="shared" si="23"/>
        <v>-1.5021459227467811E-2</v>
      </c>
      <c r="AL88" s="161">
        <v>2754</v>
      </c>
      <c r="AM88" s="989">
        <f t="shared" si="23"/>
        <v>4.841321724819541E-2</v>
      </c>
      <c r="AN88" s="1253">
        <v>2887.3300003015302</v>
      </c>
      <c r="AO88" s="989">
        <f t="shared" si="23"/>
        <v>7.9544076941148012E-2</v>
      </c>
      <c r="AP88" s="161">
        <v>3117</v>
      </c>
      <c r="AQ88" s="989">
        <f t="shared" si="23"/>
        <v>2.3740776387552134E-2</v>
      </c>
      <c r="AR88" s="161">
        <v>3191</v>
      </c>
      <c r="AS88" s="989">
        <f t="shared" si="23"/>
        <v>-4.0739580068943904E-2</v>
      </c>
      <c r="AT88" s="161">
        <v>3061</v>
      </c>
      <c r="AU88" s="989">
        <f t="shared" si="23"/>
        <v>5.9457693564194711E-2</v>
      </c>
      <c r="AV88" s="161">
        <v>3243</v>
      </c>
    </row>
    <row r="89" spans="1:48" x14ac:dyDescent="0.25">
      <c r="A89" s="255" t="s">
        <v>20</v>
      </c>
      <c r="B89" s="257">
        <v>1092</v>
      </c>
      <c r="C89" s="23" t="s">
        <v>328</v>
      </c>
      <c r="D89" s="681"/>
      <c r="F89" s="674"/>
      <c r="H89" s="674">
        <v>1135</v>
      </c>
      <c r="J89" s="674" t="e">
        <v>#N/A</v>
      </c>
      <c r="N89" s="674" t="e">
        <v>#N/A</v>
      </c>
      <c r="P89" s="161" t="e">
        <v>#N/A</v>
      </c>
      <c r="R89" s="161">
        <v>1029</v>
      </c>
      <c r="T89" s="161">
        <v>1013</v>
      </c>
      <c r="U89" s="989">
        <f t="shared" si="22"/>
        <v>3.8499506416584402E-2</v>
      </c>
      <c r="V89" s="161">
        <v>1052</v>
      </c>
      <c r="W89" s="989">
        <f t="shared" si="23"/>
        <v>4.7528517110266158E-3</v>
      </c>
      <c r="X89" s="161">
        <v>1057</v>
      </c>
      <c r="Y89" s="989">
        <f t="shared" si="23"/>
        <v>2.9328287606433301E-2</v>
      </c>
      <c r="Z89" s="161">
        <v>1088</v>
      </c>
      <c r="AA89" s="989">
        <f t="shared" si="23"/>
        <v>9.1911764705882356E-3</v>
      </c>
      <c r="AB89" s="1253">
        <v>1098</v>
      </c>
      <c r="AC89" s="989">
        <f t="shared" si="23"/>
        <v>4.9180327868852458E-2</v>
      </c>
      <c r="AD89" s="1253">
        <v>1152</v>
      </c>
      <c r="AE89" s="989">
        <f t="shared" si="23"/>
        <v>2.2569444444444444E-2</v>
      </c>
      <c r="AF89" s="1253">
        <v>1178</v>
      </c>
      <c r="AG89" s="989">
        <f t="shared" si="23"/>
        <v>-8.4889643463497456E-3</v>
      </c>
      <c r="AH89" s="1253">
        <v>1168</v>
      </c>
      <c r="AI89" s="989">
        <f t="shared" si="23"/>
        <v>8.5616438356164379E-4</v>
      </c>
      <c r="AJ89" s="161">
        <v>1169</v>
      </c>
      <c r="AK89" s="989">
        <f t="shared" si="23"/>
        <v>-1.4542343883661249E-2</v>
      </c>
      <c r="AL89" s="161">
        <v>1152</v>
      </c>
      <c r="AM89" s="989">
        <f t="shared" si="23"/>
        <v>5.0678818424913175E-2</v>
      </c>
      <c r="AN89" s="1253">
        <v>1210.3819988255</v>
      </c>
      <c r="AO89" s="989">
        <f t="shared" si="23"/>
        <v>7.65196452561029E-2</v>
      </c>
      <c r="AP89" s="161">
        <v>1303</v>
      </c>
      <c r="AQ89" s="989">
        <f t="shared" si="23"/>
        <v>2.4558710667689946E-2</v>
      </c>
      <c r="AR89" s="161">
        <v>1335</v>
      </c>
      <c r="AS89" s="989">
        <f t="shared" si="23"/>
        <v>-4.1198501872659173E-2</v>
      </c>
      <c r="AT89" s="161">
        <v>1280</v>
      </c>
      <c r="AU89" s="989">
        <f t="shared" si="23"/>
        <v>5.9374999999999997E-2</v>
      </c>
      <c r="AV89" s="161">
        <v>1356</v>
      </c>
    </row>
    <row r="90" spans="1:48" x14ac:dyDescent="0.25">
      <c r="A90" s="255" t="s">
        <v>20</v>
      </c>
      <c r="B90" s="257">
        <v>1093</v>
      </c>
      <c r="C90" s="23" t="s">
        <v>329</v>
      </c>
      <c r="D90" s="681"/>
      <c r="F90" s="674"/>
      <c r="H90" s="674">
        <v>851</v>
      </c>
      <c r="J90" s="674" t="e">
        <v>#N/A</v>
      </c>
      <c r="N90" s="674" t="e">
        <v>#N/A</v>
      </c>
      <c r="P90" s="161" t="e">
        <v>#N/A</v>
      </c>
      <c r="R90" s="161">
        <v>893</v>
      </c>
      <c r="T90" s="161">
        <v>879</v>
      </c>
      <c r="U90" s="989">
        <f t="shared" si="22"/>
        <v>3.8680318543799774E-2</v>
      </c>
      <c r="V90" s="161">
        <v>913</v>
      </c>
      <c r="W90" s="989">
        <f t="shared" si="23"/>
        <v>4.3811610076670317E-3</v>
      </c>
      <c r="X90" s="161">
        <v>917</v>
      </c>
      <c r="Y90" s="989">
        <f t="shared" si="23"/>
        <v>2.9443838604143947E-2</v>
      </c>
      <c r="Z90" s="161">
        <v>944</v>
      </c>
      <c r="AA90" s="989">
        <f t="shared" si="23"/>
        <v>8.4745762711864406E-3</v>
      </c>
      <c r="AB90" s="1253">
        <v>952</v>
      </c>
      <c r="AC90" s="989">
        <f t="shared" si="23"/>
        <v>5.0420168067226892E-2</v>
      </c>
      <c r="AD90" s="1253">
        <v>1000</v>
      </c>
      <c r="AE90" s="989">
        <f t="shared" si="23"/>
        <v>2.1999999999999999E-2</v>
      </c>
      <c r="AF90" s="1253">
        <v>1022</v>
      </c>
      <c r="AG90" s="989">
        <f t="shared" si="23"/>
        <v>-8.8062622309197647E-3</v>
      </c>
      <c r="AH90" s="1253">
        <v>1013</v>
      </c>
      <c r="AI90" s="989">
        <f t="shared" si="23"/>
        <v>1.9743336623889436E-3</v>
      </c>
      <c r="AJ90" s="161">
        <v>1015</v>
      </c>
      <c r="AK90" s="989">
        <f t="shared" si="23"/>
        <v>-1.5763546798029555E-2</v>
      </c>
      <c r="AL90" s="161">
        <v>999</v>
      </c>
      <c r="AM90" s="989">
        <f t="shared" si="23"/>
        <v>5.0459458708768876E-2</v>
      </c>
      <c r="AN90" s="1253">
        <v>1049.4089992500601</v>
      </c>
      <c r="AO90" s="989">
        <f t="shared" si="23"/>
        <v>7.7749476903902409E-2</v>
      </c>
      <c r="AP90" s="161">
        <v>1131</v>
      </c>
      <c r="AQ90" s="989">
        <f t="shared" si="23"/>
        <v>2.3872679045092837E-2</v>
      </c>
      <c r="AR90" s="161">
        <v>1158</v>
      </c>
      <c r="AS90" s="989">
        <f t="shared" si="23"/>
        <v>-4.0587219343696031E-2</v>
      </c>
      <c r="AT90" s="161">
        <v>1111</v>
      </c>
      <c r="AU90" s="989">
        <f t="shared" si="23"/>
        <v>5.9405940594059403E-2</v>
      </c>
      <c r="AV90" s="161">
        <v>1177</v>
      </c>
    </row>
    <row r="91" spans="1:48" x14ac:dyDescent="0.25">
      <c r="A91" s="255" t="s">
        <v>20</v>
      </c>
      <c r="B91" s="257">
        <v>1088</v>
      </c>
      <c r="C91" s="23" t="s">
        <v>330</v>
      </c>
      <c r="D91" s="679"/>
      <c r="F91" s="674"/>
      <c r="H91" s="674">
        <v>3310</v>
      </c>
      <c r="J91" s="674" t="e">
        <v>#N/A</v>
      </c>
      <c r="N91" s="674" t="e">
        <v>#N/A</v>
      </c>
      <c r="P91" s="161" t="e">
        <v>#N/A</v>
      </c>
      <c r="R91" s="161">
        <v>3286</v>
      </c>
      <c r="T91" s="161">
        <v>3234</v>
      </c>
      <c r="U91" s="989">
        <f t="shared" si="22"/>
        <v>0</v>
      </c>
      <c r="V91" s="161">
        <v>3234</v>
      </c>
      <c r="W91" s="989">
        <f t="shared" si="23"/>
        <v>4.3290043290043288E-2</v>
      </c>
      <c r="X91" s="161">
        <v>3374</v>
      </c>
      <c r="Y91" s="989">
        <f t="shared" si="23"/>
        <v>2.934202726733847E-2</v>
      </c>
      <c r="Z91" s="161">
        <v>3473</v>
      </c>
      <c r="AA91" s="989">
        <f t="shared" si="23"/>
        <v>8.6380650734235523E-3</v>
      </c>
      <c r="AB91" s="1253">
        <v>3503</v>
      </c>
      <c r="AC91" s="989">
        <f t="shared" si="23"/>
        <v>4.9957179560376819E-2</v>
      </c>
      <c r="AD91" s="1253">
        <v>3678</v>
      </c>
      <c r="AE91" s="989">
        <f t="shared" si="23"/>
        <v>2.2022838499184339E-2</v>
      </c>
      <c r="AF91" s="1253">
        <v>3759</v>
      </c>
      <c r="AG91" s="989">
        <f t="shared" si="23"/>
        <v>-8.5129023676509714E-3</v>
      </c>
      <c r="AH91" s="1253">
        <v>3727</v>
      </c>
      <c r="AI91" s="989">
        <f t="shared" si="23"/>
        <v>1.6098738932116983E-3</v>
      </c>
      <c r="AJ91" s="161">
        <v>3733</v>
      </c>
      <c r="AK91" s="989">
        <f t="shared" si="23"/>
        <v>-1.5269220466113046E-2</v>
      </c>
      <c r="AL91" s="161">
        <v>3676</v>
      </c>
      <c r="AM91" s="989">
        <f t="shared" si="23"/>
        <v>5.4925463040135986E-2</v>
      </c>
      <c r="AN91" s="1253">
        <v>3877.9060021355399</v>
      </c>
      <c r="AO91" s="989">
        <f t="shared" si="23"/>
        <v>7.3001768920794352E-2</v>
      </c>
      <c r="AP91" s="161">
        <v>4161</v>
      </c>
      <c r="AQ91" s="989">
        <f t="shared" si="23"/>
        <v>2.3792357606344627E-2</v>
      </c>
      <c r="AR91" s="161">
        <v>4260</v>
      </c>
      <c r="AS91" s="989">
        <f t="shared" si="23"/>
        <v>-4.0610328638497652E-2</v>
      </c>
      <c r="AT91" s="161">
        <v>4087</v>
      </c>
      <c r="AU91" s="989">
        <f t="shared" si="23"/>
        <v>5.9456814289209688E-2</v>
      </c>
      <c r="AV91" s="161">
        <v>4330</v>
      </c>
    </row>
    <row r="92" spans="1:48" x14ac:dyDescent="0.25">
      <c r="A92" s="255" t="s">
        <v>20</v>
      </c>
      <c r="B92" s="257">
        <v>1083</v>
      </c>
      <c r="C92" s="23" t="s">
        <v>331</v>
      </c>
      <c r="D92" s="681"/>
      <c r="F92" s="674"/>
      <c r="H92" s="674">
        <v>1485</v>
      </c>
      <c r="J92" s="674" t="e">
        <v>#N/A</v>
      </c>
      <c r="N92" s="674" t="e">
        <v>#N/A</v>
      </c>
      <c r="P92" s="161" t="e">
        <v>#N/A</v>
      </c>
      <c r="R92" s="161">
        <v>1395</v>
      </c>
      <c r="T92" s="161">
        <v>1373</v>
      </c>
      <c r="U92" s="989">
        <f t="shared" si="22"/>
        <v>3.8601602330662781E-2</v>
      </c>
      <c r="V92" s="161">
        <v>1426</v>
      </c>
      <c r="W92" s="989">
        <f t="shared" si="23"/>
        <v>4.9088359046283309E-3</v>
      </c>
      <c r="X92" s="161">
        <v>1433</v>
      </c>
      <c r="Y92" s="989">
        <f t="shared" si="23"/>
        <v>2.930914166085136E-2</v>
      </c>
      <c r="Z92" s="161">
        <v>1475</v>
      </c>
      <c r="AA92" s="989">
        <f t="shared" si="23"/>
        <v>8.8135593220338981E-3</v>
      </c>
      <c r="AB92" s="1253">
        <v>1488</v>
      </c>
      <c r="AC92" s="989">
        <f t="shared" si="23"/>
        <v>4.9731182795698922E-2</v>
      </c>
      <c r="AD92" s="1253">
        <v>1562</v>
      </c>
      <c r="AE92" s="989">
        <f t="shared" si="23"/>
        <v>2.176696542893726E-2</v>
      </c>
      <c r="AF92" s="1253">
        <v>1596</v>
      </c>
      <c r="AG92" s="989">
        <f t="shared" si="23"/>
        <v>-8.1453634085213028E-3</v>
      </c>
      <c r="AH92" s="1253">
        <v>1583</v>
      </c>
      <c r="AI92" s="989">
        <f t="shared" si="23"/>
        <v>1.2634238787113076E-3</v>
      </c>
      <c r="AJ92" s="161">
        <v>1585</v>
      </c>
      <c r="AK92" s="989">
        <f t="shared" si="23"/>
        <v>-1.5141955835962145E-2</v>
      </c>
      <c r="AL92" s="161">
        <v>1561</v>
      </c>
      <c r="AM92" s="989">
        <f t="shared" si="23"/>
        <v>5.3697629925598921E-2</v>
      </c>
      <c r="AN92" s="1253">
        <v>1644.8220003138599</v>
      </c>
      <c r="AO92" s="989">
        <f t="shared" si="23"/>
        <v>7.42803778541547E-2</v>
      </c>
      <c r="AP92" s="161">
        <v>1767</v>
      </c>
      <c r="AQ92" s="989">
        <f t="shared" si="23"/>
        <v>2.3769100169779286E-2</v>
      </c>
      <c r="AR92" s="161">
        <v>1809</v>
      </c>
      <c r="AS92" s="989">
        <f t="shared" si="23"/>
        <v>-4.0353786622443336E-2</v>
      </c>
      <c r="AT92" s="161">
        <v>1736</v>
      </c>
      <c r="AU92" s="989">
        <f t="shared" si="23"/>
        <v>5.9331797235023041E-2</v>
      </c>
      <c r="AV92" s="161">
        <v>1839</v>
      </c>
    </row>
    <row r="93" spans="1:48" x14ac:dyDescent="0.25">
      <c r="A93" s="255" t="s">
        <v>45</v>
      </c>
      <c r="B93" s="257">
        <v>184</v>
      </c>
      <c r="C93" s="23" t="s">
        <v>51</v>
      </c>
      <c r="D93" s="679">
        <v>27</v>
      </c>
      <c r="E93" s="989">
        <f>(F93-D93)/D93</f>
        <v>0</v>
      </c>
      <c r="F93" s="674">
        <v>27</v>
      </c>
      <c r="G93" s="989">
        <f>(H93-F93)/F93</f>
        <v>0</v>
      </c>
      <c r="H93" s="674">
        <v>27</v>
      </c>
      <c r="I93" s="989">
        <f>(J93-H93)/H93</f>
        <v>4.0185037862048086E-2</v>
      </c>
      <c r="J93" s="674">
        <v>28.084996022275298</v>
      </c>
      <c r="K93" s="989">
        <f>(L93-J93)/J93</f>
        <v>3.2686480705989833E-2</v>
      </c>
      <c r="L93" s="676">
        <v>29.002995702885201</v>
      </c>
      <c r="M93" s="989">
        <f>(N93-L93)/L93</f>
        <v>32.520359337206052</v>
      </c>
      <c r="N93" s="674">
        <v>972.19083781615495</v>
      </c>
      <c r="O93" s="989">
        <f>(P93-N93)/N93</f>
        <v>-7.0141411710207976E-2</v>
      </c>
      <c r="P93" s="161">
        <v>904</v>
      </c>
      <c r="Q93" s="989">
        <f>(R93-P93)/P93</f>
        <v>1.1061946902654867E-2</v>
      </c>
      <c r="R93" s="161">
        <v>914</v>
      </c>
      <c r="S93" s="989">
        <f>(T93-R93)/R93</f>
        <v>-1.6411378555798686E-2</v>
      </c>
      <c r="T93" s="161">
        <v>899</v>
      </c>
      <c r="U93" s="989">
        <f>(V93-T93)/T93</f>
        <v>3.8932146829810901E-2</v>
      </c>
      <c r="V93" s="161">
        <v>934</v>
      </c>
      <c r="W93" s="989">
        <f>(X93-V93)/V93</f>
        <v>4.2826552462526769E-3</v>
      </c>
      <c r="X93" s="161">
        <v>938</v>
      </c>
      <c r="Y93" s="989">
        <f>(Z93-X93)/X93</f>
        <v>2.9850746268656716E-2</v>
      </c>
      <c r="Z93" s="161">
        <v>966</v>
      </c>
      <c r="AA93" s="989">
        <f>(AB93-Z93)/Z93</f>
        <v>8.2815734989648039E-3</v>
      </c>
      <c r="AB93" s="1253">
        <v>974</v>
      </c>
      <c r="AC93" s="989">
        <f>(AD93-AB93)/AB93</f>
        <v>5.0308008213552365E-2</v>
      </c>
      <c r="AD93" s="1253">
        <v>1023</v>
      </c>
      <c r="AE93" s="989">
        <f>(AF93-AD93)/AD93</f>
        <v>2.1505376344086023E-2</v>
      </c>
      <c r="AF93" s="1253">
        <v>1045</v>
      </c>
      <c r="AG93" s="989">
        <f>(AH93-AF93)/AF93</f>
        <v>-8.6124401913875593E-3</v>
      </c>
      <c r="AH93" s="1253">
        <v>1036</v>
      </c>
      <c r="AI93" s="989">
        <f>(AJ93-AH93)/AH93</f>
        <v>1.9305019305019305E-3</v>
      </c>
      <c r="AJ93" s="161">
        <v>1038</v>
      </c>
      <c r="AK93" s="989">
        <f>(AL93-AJ93)/AJ93</f>
        <v>-1.5414258188824663E-2</v>
      </c>
      <c r="AL93" s="161">
        <v>1022</v>
      </c>
      <c r="AM93" s="989">
        <f>(AN93-AL93)/AL93</f>
        <v>6.9742660411898319E-2</v>
      </c>
      <c r="AN93" s="1253">
        <v>1093.2769989409601</v>
      </c>
      <c r="AO93" s="989">
        <f>(AP93-AN93)/AN93</f>
        <v>5.8286235895173288E-2</v>
      </c>
      <c r="AP93" s="161">
        <v>1157</v>
      </c>
      <c r="AQ93" s="989">
        <f>(AR93-AP93)/AP93</f>
        <v>2.4200518582541054E-2</v>
      </c>
      <c r="AR93" s="161">
        <v>1185</v>
      </c>
      <c r="AS93" s="989">
        <f>(AT93-AR93)/AR93</f>
        <v>-4.0506329113924051E-2</v>
      </c>
      <c r="AT93" s="161">
        <v>1137</v>
      </c>
      <c r="AU93" s="989">
        <f>(AV93-AT93)/AT93</f>
        <v>5.8927000879507474E-2</v>
      </c>
      <c r="AV93" s="161">
        <v>1204</v>
      </c>
    </row>
    <row r="94" spans="1:48" x14ac:dyDescent="0.25">
      <c r="A94" s="255" t="s">
        <v>45</v>
      </c>
      <c r="B94" s="257">
        <v>186</v>
      </c>
      <c r="C94" s="61" t="s">
        <v>53</v>
      </c>
      <c r="D94" s="679">
        <v>2710</v>
      </c>
      <c r="E94" s="989">
        <f>(F94-D94)/D94</f>
        <v>9.1881918819188196E-2</v>
      </c>
      <c r="F94" s="674">
        <v>2959</v>
      </c>
      <c r="G94" s="989">
        <f>(H94-F94)/F94</f>
        <v>0</v>
      </c>
      <c r="H94" s="674">
        <v>2959</v>
      </c>
      <c r="I94" s="989">
        <f>(J94-H94)/H94</f>
        <v>4.7888137744731378E-2</v>
      </c>
      <c r="J94" s="674">
        <v>3100.7009995866601</v>
      </c>
      <c r="K94" s="989">
        <f>(L94-J94)/J94</f>
        <v>9.1692170536177911E-3</v>
      </c>
      <c r="L94" s="676">
        <v>3129.1320000702399</v>
      </c>
      <c r="M94" s="989">
        <f>(N94-L94)/L94</f>
        <v>9.0815857905713546E-2</v>
      </c>
      <c r="N94" s="674">
        <v>3413.30680715684</v>
      </c>
      <c r="O94" s="989">
        <f>(P94-N94)/N94</f>
        <v>-6.9816989980851119E-2</v>
      </c>
      <c r="P94" s="161">
        <v>3175</v>
      </c>
      <c r="Q94" s="989">
        <f>(R94-P94)/P94</f>
        <v>1.0708661417322834E-2</v>
      </c>
      <c r="R94" s="161">
        <v>3209</v>
      </c>
      <c r="S94" s="989">
        <f>(T94-R94)/R94</f>
        <v>-1.5892801495793082E-2</v>
      </c>
      <c r="T94" s="161">
        <v>3158</v>
      </c>
      <c r="U94" s="989">
        <f>(V94-T94)/T94</f>
        <v>3.8315389487017099E-2</v>
      </c>
      <c r="V94" s="161">
        <v>3279</v>
      </c>
      <c r="W94" s="989">
        <f>(X94-V94)/V94</f>
        <v>4.5745654162854532E-3</v>
      </c>
      <c r="X94" s="161">
        <v>3294</v>
      </c>
      <c r="Y94" s="989">
        <f>(Z94-X94)/X94</f>
        <v>2.9447480267152399E-2</v>
      </c>
      <c r="Z94" s="161">
        <v>3391</v>
      </c>
      <c r="AA94" s="989">
        <f>(AB94-Z94)/Z94</f>
        <v>8.846947803007963E-3</v>
      </c>
      <c r="AB94" s="1253">
        <v>3421</v>
      </c>
      <c r="AC94" s="989">
        <f>(AD94-AB94)/AB94</f>
        <v>4.9693072201110786E-2</v>
      </c>
      <c r="AD94" s="1253">
        <v>3591</v>
      </c>
      <c r="AE94" s="989">
        <f>(AF94-AD94)/AD94</f>
        <v>2.2277917014759119E-2</v>
      </c>
      <c r="AF94" s="1253">
        <v>3671</v>
      </c>
      <c r="AG94" s="989">
        <f>(AH94-AF94)/AF94</f>
        <v>-8.7169708526287117E-3</v>
      </c>
      <c r="AH94" s="1253">
        <v>3639</v>
      </c>
      <c r="AI94" s="989">
        <f>(AJ94-AH94)/AH94</f>
        <v>1.6488046166529267E-3</v>
      </c>
      <c r="AJ94" s="161">
        <v>3645</v>
      </c>
      <c r="AK94" s="989">
        <f>(AL94-AJ94)/AJ94</f>
        <v>-1.5089163237311385E-2</v>
      </c>
      <c r="AL94" s="161">
        <v>3590</v>
      </c>
      <c r="AM94" s="989">
        <f>(AN94-AL94)/AL94</f>
        <v>4.64763231223621E-2</v>
      </c>
      <c r="AN94" s="1253">
        <v>3756.8500000092799</v>
      </c>
      <c r="AO94" s="989">
        <f>(AP94-AN94)/AN94</f>
        <v>8.1491142843063691E-2</v>
      </c>
      <c r="AP94" s="161">
        <v>4063</v>
      </c>
      <c r="AQ94" s="989">
        <f>(AR94-AP94)/AP94</f>
        <v>2.3873984740339652E-2</v>
      </c>
      <c r="AR94" s="161">
        <v>4160</v>
      </c>
      <c r="AS94" s="989">
        <f>(AT94-AR94)/AR94</f>
        <v>-4.0625000000000001E-2</v>
      </c>
      <c r="AT94" s="161">
        <v>3991</v>
      </c>
      <c r="AU94" s="989">
        <f>(AV94-AT94)/AT94</f>
        <v>5.938361312954147E-2</v>
      </c>
      <c r="AV94" s="161">
        <v>4228</v>
      </c>
    </row>
    <row r="95" spans="1:48" x14ac:dyDescent="0.25">
      <c r="A95" s="255" t="s">
        <v>45</v>
      </c>
      <c r="B95" s="257">
        <v>2015</v>
      </c>
      <c r="C95" s="61" t="s">
        <v>630</v>
      </c>
      <c r="D95" s="679"/>
      <c r="F95" s="674"/>
      <c r="H95" s="674"/>
      <c r="J95" s="674"/>
      <c r="N95" s="674"/>
      <c r="P95" s="161"/>
      <c r="R95" s="161"/>
      <c r="X95" s="161"/>
      <c r="Z95" s="161"/>
      <c r="AJ95" s="161"/>
      <c r="AL95" s="161"/>
      <c r="AP95" s="161"/>
      <c r="AR95" s="161"/>
      <c r="AT95" s="161"/>
      <c r="AV95" s="161">
        <f>AV94</f>
        <v>4228</v>
      </c>
    </row>
    <row r="96" spans="1:48" x14ac:dyDescent="0.25">
      <c r="A96" s="255" t="s">
        <v>45</v>
      </c>
      <c r="B96" s="257">
        <v>9721</v>
      </c>
      <c r="C96" s="61" t="s">
        <v>269</v>
      </c>
      <c r="D96" s="679">
        <v>397.12</v>
      </c>
      <c r="E96" s="989">
        <f>(F96-D96)/D96</f>
        <v>-7.8565672844480364E-3</v>
      </c>
      <c r="F96" s="674">
        <v>394</v>
      </c>
      <c r="G96" s="989">
        <f>(H96-F96)/F96</f>
        <v>0</v>
      </c>
      <c r="H96" s="674">
        <v>394</v>
      </c>
      <c r="I96" s="989">
        <f>(J96-H96)/H96</f>
        <v>4.3088831379223307E-2</v>
      </c>
      <c r="J96" s="674">
        <v>410.97699956341398</v>
      </c>
      <c r="K96" s="989">
        <f>(L96-J96)/J96</f>
        <v>2.7575676748051961E-2</v>
      </c>
      <c r="L96" s="676">
        <v>422.30996845425898</v>
      </c>
      <c r="M96" s="989" t="e">
        <f>(N96-L96)/L96</f>
        <v>#N/A</v>
      </c>
      <c r="N96" s="674" t="e">
        <v>#N/A</v>
      </c>
      <c r="O96" s="989" t="e">
        <f>(P96-N96)/N96</f>
        <v>#N/A</v>
      </c>
      <c r="P96" s="161">
        <v>0</v>
      </c>
      <c r="Q96" s="989" t="e">
        <f>(R96-P96)/P96</f>
        <v>#DIV/0!</v>
      </c>
      <c r="R96" s="161">
        <v>418</v>
      </c>
      <c r="S96" s="989">
        <f>(T96-R96)/R96</f>
        <v>0</v>
      </c>
      <c r="T96" s="161">
        <v>418</v>
      </c>
      <c r="U96" s="989">
        <f>(V96-T96)/T96</f>
        <v>0</v>
      </c>
      <c r="V96" s="161">
        <v>418</v>
      </c>
      <c r="W96" s="989">
        <f>(X96-V96)/V96</f>
        <v>7.1770334928229667E-3</v>
      </c>
      <c r="X96" s="161">
        <v>421</v>
      </c>
      <c r="Y96" s="989">
        <f>(Z96-X96)/X96</f>
        <v>0</v>
      </c>
      <c r="Z96" s="161">
        <v>421</v>
      </c>
      <c r="AA96" s="989">
        <f>(AB96-Z96)/Z96</f>
        <v>0</v>
      </c>
      <c r="AB96" s="1253">
        <v>421</v>
      </c>
      <c r="AC96" s="989">
        <f>(AD96-AB96)/AB96</f>
        <v>0.33729216152019004</v>
      </c>
      <c r="AD96" s="1253">
        <v>563</v>
      </c>
      <c r="AE96" s="989">
        <f>(AF96-AD96)/AD96</f>
        <v>1.7761989342806393E-2</v>
      </c>
      <c r="AF96" s="1253">
        <v>573</v>
      </c>
      <c r="AG96" s="989">
        <f>(AH96-AF96)/AF96</f>
        <v>0</v>
      </c>
      <c r="AH96" s="1253">
        <v>573</v>
      </c>
      <c r="AI96" s="989">
        <f>(AJ96-AH96)/AH96</f>
        <v>0</v>
      </c>
      <c r="AJ96" s="161">
        <v>573</v>
      </c>
      <c r="AK96" s="989">
        <f>(AL96-AJ96)/AJ96</f>
        <v>9.0750436300174514E-2</v>
      </c>
      <c r="AL96" s="161">
        <v>625</v>
      </c>
      <c r="AM96" s="989">
        <f>(AN96-AL96)/AL96</f>
        <v>0</v>
      </c>
      <c r="AN96" s="1253">
        <v>625</v>
      </c>
      <c r="AO96" s="989">
        <f>(AP96-AN96)/AN96</f>
        <v>0</v>
      </c>
      <c r="AP96" s="161">
        <v>625</v>
      </c>
      <c r="AQ96" s="989">
        <f>(AR96-AP96)/AP96</f>
        <v>0</v>
      </c>
      <c r="AR96" s="161">
        <v>625</v>
      </c>
      <c r="AS96" s="989">
        <f>(AT96-AR96)/AR96</f>
        <v>0</v>
      </c>
      <c r="AT96" s="161">
        <v>625</v>
      </c>
      <c r="AU96" s="989">
        <f>(AV96-AT96)/AT96</f>
        <v>0</v>
      </c>
      <c r="AV96" s="161">
        <v>625</v>
      </c>
    </row>
    <row r="97" spans="1:48" x14ac:dyDescent="0.25">
      <c r="A97" s="255" t="s">
        <v>59</v>
      </c>
      <c r="B97" s="257">
        <v>787</v>
      </c>
      <c r="C97" s="23" t="s">
        <v>61</v>
      </c>
      <c r="D97" s="679">
        <v>4415</v>
      </c>
      <c r="E97" s="989">
        <f t="shared" si="0"/>
        <v>8.357870894677237E-2</v>
      </c>
      <c r="F97" s="674">
        <v>4784</v>
      </c>
      <c r="G97" s="989">
        <f t="shared" si="0"/>
        <v>1.8185618729096988E-2</v>
      </c>
      <c r="H97" s="674">
        <v>4871</v>
      </c>
      <c r="I97" s="989">
        <f t="shared" si="0"/>
        <v>2.4469308150277067E-2</v>
      </c>
      <c r="J97" s="674">
        <v>4990.1899999999996</v>
      </c>
      <c r="K97" s="989">
        <f t="shared" si="0"/>
        <v>1.2248632460679965E-2</v>
      </c>
      <c r="L97" s="676">
        <v>5051.3130032189601</v>
      </c>
      <c r="M97" s="989">
        <f t="shared" si="1"/>
        <v>-8.0697466315080388E-2</v>
      </c>
      <c r="N97" s="674">
        <v>4643.6848422947705</v>
      </c>
      <c r="O97" s="989">
        <f t="shared" si="1"/>
        <v>-6.9919655041516759E-2</v>
      </c>
      <c r="P97" s="161">
        <v>4319</v>
      </c>
      <c r="Q97" s="989">
        <f t="shared" si="1"/>
        <v>1.0650613567955545E-2</v>
      </c>
      <c r="R97" s="161">
        <v>4365</v>
      </c>
      <c r="S97" s="989">
        <f t="shared" si="1"/>
        <v>-1.5807560137457044E-2</v>
      </c>
      <c r="T97" s="161">
        <v>4296</v>
      </c>
      <c r="U97" s="989">
        <f t="shared" si="7"/>
        <v>3.840782122905028E-2</v>
      </c>
      <c r="V97" s="161">
        <v>4461</v>
      </c>
      <c r="W97" s="989">
        <f t="shared" si="2"/>
        <v>4.707464694014795E-3</v>
      </c>
      <c r="X97" s="161">
        <v>4482</v>
      </c>
      <c r="Y97" s="989">
        <f t="shared" si="2"/>
        <v>2.9228023203926819E-2</v>
      </c>
      <c r="Z97" s="161">
        <v>4613</v>
      </c>
      <c r="AA97" s="989">
        <f t="shared" si="2"/>
        <v>8.887925428137872E-3</v>
      </c>
      <c r="AB97" s="1253">
        <v>4654</v>
      </c>
      <c r="AC97" s="989">
        <f t="shared" si="5"/>
        <v>4.9849591749033091E-2</v>
      </c>
      <c r="AD97" s="1253">
        <v>4886</v>
      </c>
      <c r="AE97" s="989">
        <f t="shared" si="5"/>
        <v>2.2103970528039297E-2</v>
      </c>
      <c r="AF97" s="1253">
        <v>4994</v>
      </c>
      <c r="AG97" s="989">
        <f t="shared" si="5"/>
        <v>-8.6103323988786541E-3</v>
      </c>
      <c r="AH97" s="1253">
        <v>4951</v>
      </c>
      <c r="AI97" s="989">
        <f t="shared" si="5"/>
        <v>1.6158351848111492E-3</v>
      </c>
      <c r="AJ97" s="161">
        <v>4959</v>
      </c>
      <c r="AK97" s="989">
        <f t="shared" si="6"/>
        <v>-1.5124016938898971E-2</v>
      </c>
      <c r="AL97" s="161">
        <v>4884</v>
      </c>
      <c r="AM97" s="989">
        <f t="shared" si="6"/>
        <v>2.6596437330593803E-2</v>
      </c>
      <c r="AN97" s="1253">
        <v>5013.8969999226201</v>
      </c>
      <c r="AO97" s="989">
        <f t="shared" si="6"/>
        <v>0.10233616687484777</v>
      </c>
      <c r="AP97" s="161">
        <v>5527</v>
      </c>
      <c r="AQ97" s="989">
        <f t="shared" si="6"/>
        <v>2.388275737289669E-2</v>
      </c>
      <c r="AR97" s="161">
        <v>5659</v>
      </c>
      <c r="AS97" s="989">
        <f t="shared" si="8"/>
        <v>-4.0643223184308179E-2</v>
      </c>
      <c r="AT97" s="161">
        <v>5429</v>
      </c>
      <c r="AU97" s="989">
        <f t="shared" si="6"/>
        <v>5.9495303002394549E-2</v>
      </c>
      <c r="AV97" s="161">
        <v>5752</v>
      </c>
    </row>
    <row r="98" spans="1:48" x14ac:dyDescent="0.25">
      <c r="A98" s="255" t="s">
        <v>59</v>
      </c>
      <c r="B98" s="257">
        <v>788</v>
      </c>
      <c r="C98" s="23" t="s">
        <v>63</v>
      </c>
      <c r="D98" s="679">
        <v>4510</v>
      </c>
      <c r="E98" s="989">
        <f t="shared" si="0"/>
        <v>0.10953436807095343</v>
      </c>
      <c r="F98" s="674">
        <v>5004</v>
      </c>
      <c r="G98" s="989">
        <f t="shared" si="0"/>
        <v>2.0583533173461233E-2</v>
      </c>
      <c r="H98" s="674">
        <v>5107</v>
      </c>
      <c r="I98" s="989">
        <f t="shared" si="0"/>
        <v>2.4560603093792752E-2</v>
      </c>
      <c r="J98" s="674">
        <v>5232.4309999999996</v>
      </c>
      <c r="K98" s="989">
        <f t="shared" si="0"/>
        <v>3.3391934630713743E-2</v>
      </c>
      <c r="L98" s="676">
        <v>5407.1519939117197</v>
      </c>
      <c r="M98" s="989">
        <f t="shared" si="1"/>
        <v>-7.5133938484440263E-2</v>
      </c>
      <c r="N98" s="674">
        <v>5000.8913686251381</v>
      </c>
      <c r="O98" s="989">
        <f t="shared" si="1"/>
        <v>-6.996580066111921E-2</v>
      </c>
      <c r="P98" s="161">
        <v>4651</v>
      </c>
      <c r="Q98" s="989">
        <f t="shared" si="1"/>
        <v>1.0750376263169211E-2</v>
      </c>
      <c r="R98" s="161">
        <v>4701</v>
      </c>
      <c r="S98" s="989">
        <f t="shared" si="1"/>
        <v>-1.574133163156775E-2</v>
      </c>
      <c r="T98" s="161">
        <v>4627</v>
      </c>
      <c r="U98" s="989">
        <f t="shared" si="7"/>
        <v>3.825372811757078E-2</v>
      </c>
      <c r="V98" s="161">
        <v>4804</v>
      </c>
      <c r="W98" s="989">
        <f t="shared" si="2"/>
        <v>4.5795170691090761E-3</v>
      </c>
      <c r="X98" s="161">
        <v>4826</v>
      </c>
      <c r="Y98" s="989">
        <f t="shared" si="2"/>
        <v>2.9423953584749276E-2</v>
      </c>
      <c r="Z98" s="161">
        <v>4968</v>
      </c>
      <c r="AA98" s="989">
        <f t="shared" si="2"/>
        <v>8.8566827697262474E-3</v>
      </c>
      <c r="AB98" s="1253">
        <v>5012</v>
      </c>
      <c r="AC98" s="989">
        <f t="shared" si="5"/>
        <v>4.9880287310454907E-2</v>
      </c>
      <c r="AD98" s="1253">
        <v>5262</v>
      </c>
      <c r="AE98" s="989">
        <f t="shared" si="5"/>
        <v>2.2044849866970733E-2</v>
      </c>
      <c r="AF98" s="1253">
        <v>5378</v>
      </c>
      <c r="AG98" s="989">
        <f t="shared" si="5"/>
        <v>-8.5533655634064711E-3</v>
      </c>
      <c r="AH98" s="1253">
        <v>5332</v>
      </c>
      <c r="AI98" s="989">
        <f t="shared" si="5"/>
        <v>1.5003750937734434E-3</v>
      </c>
      <c r="AJ98" s="161">
        <v>5340</v>
      </c>
      <c r="AK98" s="989">
        <f t="shared" si="6"/>
        <v>-1.4981273408239701E-2</v>
      </c>
      <c r="AL98" s="161">
        <v>5260</v>
      </c>
      <c r="AM98" s="989">
        <f t="shared" si="6"/>
        <v>6.3423194059420193E-2</v>
      </c>
      <c r="AN98" s="1253">
        <v>5593.6060007525502</v>
      </c>
      <c r="AO98" s="989">
        <f t="shared" si="6"/>
        <v>6.4072085019794445E-2</v>
      </c>
      <c r="AP98" s="161">
        <v>5952</v>
      </c>
      <c r="AQ98" s="989">
        <f t="shared" si="6"/>
        <v>2.4025537634408602E-2</v>
      </c>
      <c r="AR98" s="161">
        <v>6095</v>
      </c>
      <c r="AS98" s="989">
        <f t="shared" si="8"/>
        <v>-4.068908941755537E-2</v>
      </c>
      <c r="AT98" s="161">
        <v>5847</v>
      </c>
      <c r="AU98" s="989">
        <f t="shared" si="6"/>
        <v>5.9346673507781771E-2</v>
      </c>
      <c r="AV98" s="161">
        <v>6194</v>
      </c>
    </row>
    <row r="99" spans="1:48" x14ac:dyDescent="0.25">
      <c r="A99" s="255" t="s">
        <v>59</v>
      </c>
      <c r="B99" s="257">
        <v>789</v>
      </c>
      <c r="C99" s="23" t="s">
        <v>65</v>
      </c>
      <c r="D99" s="679">
        <v>4579</v>
      </c>
      <c r="E99" s="989">
        <f t="shared" si="0"/>
        <v>1.7471063550993666E-3</v>
      </c>
      <c r="F99" s="674">
        <v>4587</v>
      </c>
      <c r="G99" s="989">
        <f t="shared" si="0"/>
        <v>3.0957052539786353E-2</v>
      </c>
      <c r="H99" s="674">
        <v>4729</v>
      </c>
      <c r="I99" s="989">
        <f t="shared" si="0"/>
        <v>2.4496087136606014E-2</v>
      </c>
      <c r="J99" s="674">
        <v>4844.8419960690098</v>
      </c>
      <c r="K99" s="989">
        <f t="shared" si="0"/>
        <v>5.2903687859794865E-2</v>
      </c>
      <c r="L99" s="676">
        <v>5101.1520047590702</v>
      </c>
      <c r="M99" s="989">
        <f t="shared" si="1"/>
        <v>-0.26863114136378141</v>
      </c>
      <c r="N99" s="674">
        <v>3730.8237194504995</v>
      </c>
      <c r="O99" s="989">
        <f t="shared" si="1"/>
        <v>-6.9910491372375913E-2</v>
      </c>
      <c r="P99" s="161">
        <v>3470</v>
      </c>
      <c r="Q99" s="989">
        <f t="shared" si="1"/>
        <v>1.0662824207492795E-2</v>
      </c>
      <c r="R99" s="161">
        <v>3507</v>
      </c>
      <c r="S99" s="989">
        <f t="shared" si="1"/>
        <v>-1.5682919874536641E-2</v>
      </c>
      <c r="T99" s="161">
        <v>3452</v>
      </c>
      <c r="U99" s="989">
        <f t="shared" si="7"/>
        <v>3.8238702201622246E-2</v>
      </c>
      <c r="V99" s="161">
        <v>3584</v>
      </c>
      <c r="W99" s="989">
        <f t="shared" si="2"/>
        <v>4.7433035714285711E-3</v>
      </c>
      <c r="X99" s="161">
        <v>3601</v>
      </c>
      <c r="Y99" s="989">
        <f t="shared" si="2"/>
        <v>2.9436267703415717E-2</v>
      </c>
      <c r="Z99" s="161">
        <v>3707</v>
      </c>
      <c r="AA99" s="989">
        <f t="shared" si="2"/>
        <v>8.6323172376584836E-3</v>
      </c>
      <c r="AB99" s="1253">
        <v>3739</v>
      </c>
      <c r="AC99" s="989">
        <f t="shared" si="5"/>
        <v>4.9745921369350091E-2</v>
      </c>
      <c r="AD99" s="1253">
        <v>3925</v>
      </c>
      <c r="AE99" s="989">
        <f t="shared" si="5"/>
        <v>2.2165605095541403E-2</v>
      </c>
      <c r="AF99" s="1253">
        <v>4012</v>
      </c>
      <c r="AG99" s="989">
        <f t="shared" si="5"/>
        <v>-8.4745762711864406E-3</v>
      </c>
      <c r="AH99" s="1253">
        <v>3978</v>
      </c>
      <c r="AI99" s="989">
        <f t="shared" si="5"/>
        <v>1.5082956259426848E-3</v>
      </c>
      <c r="AJ99" s="161">
        <v>3984</v>
      </c>
      <c r="AK99" s="989">
        <f t="shared" si="6"/>
        <v>-1.5060240963855422E-2</v>
      </c>
      <c r="AL99" s="161">
        <v>3924</v>
      </c>
      <c r="AM99" s="989">
        <f t="shared" si="6"/>
        <v>3.945260050019879E-2</v>
      </c>
      <c r="AN99" s="1253">
        <v>4078.81200436278</v>
      </c>
      <c r="AO99" s="989">
        <f t="shared" si="6"/>
        <v>8.879742318347017E-2</v>
      </c>
      <c r="AP99" s="161">
        <v>4441</v>
      </c>
      <c r="AQ99" s="989">
        <f t="shared" si="6"/>
        <v>2.3868498086016664E-2</v>
      </c>
      <c r="AR99" s="161">
        <v>4547</v>
      </c>
      <c r="AS99" s="989">
        <f t="shared" si="8"/>
        <v>-4.068616670332087E-2</v>
      </c>
      <c r="AT99" s="161">
        <v>4362</v>
      </c>
      <c r="AU99" s="989">
        <f t="shared" si="6"/>
        <v>5.9376432828977532E-2</v>
      </c>
      <c r="AV99" s="161">
        <v>4621</v>
      </c>
    </row>
    <row r="100" spans="1:48" x14ac:dyDescent="0.25">
      <c r="A100" s="255" t="s">
        <v>59</v>
      </c>
      <c r="B100" s="257">
        <v>790</v>
      </c>
      <c r="C100" s="23" t="s">
        <v>67</v>
      </c>
      <c r="D100" s="679">
        <v>3808</v>
      </c>
      <c r="E100" s="989">
        <f t="shared" si="0"/>
        <v>0.10819327731092437</v>
      </c>
      <c r="F100" s="674">
        <v>4220</v>
      </c>
      <c r="G100" s="989">
        <f t="shared" si="0"/>
        <v>3.104265402843602E-2</v>
      </c>
      <c r="H100" s="674">
        <v>4351</v>
      </c>
      <c r="I100" s="989">
        <f t="shared" si="0"/>
        <v>2.4421282008687761E-2</v>
      </c>
      <c r="J100" s="674">
        <v>4457.2569980198004</v>
      </c>
      <c r="K100" s="989">
        <f t="shared" si="0"/>
        <v>1.086789373436858E-2</v>
      </c>
      <c r="L100" s="676">
        <v>4505.6979934210503</v>
      </c>
      <c r="M100" s="989">
        <f t="shared" si="1"/>
        <v>-0.10150643970028542</v>
      </c>
      <c r="N100" s="674">
        <v>4048.3406317441595</v>
      </c>
      <c r="O100" s="989">
        <f t="shared" si="1"/>
        <v>0</v>
      </c>
      <c r="P100" s="674">
        <v>4048.3406317441595</v>
      </c>
      <c r="Q100" s="989">
        <f t="shared" si="1"/>
        <v>0</v>
      </c>
      <c r="R100" s="674">
        <v>4048.3406317441595</v>
      </c>
      <c r="S100" s="989">
        <f t="shared" si="1"/>
        <v>0</v>
      </c>
      <c r="T100" s="674">
        <v>4048.3406317441595</v>
      </c>
      <c r="U100" s="989">
        <f t="shared" si="7"/>
        <v>0</v>
      </c>
      <c r="V100" s="674">
        <v>4048.3406317441595</v>
      </c>
      <c r="W100" s="989">
        <f t="shared" si="2"/>
        <v>0</v>
      </c>
      <c r="X100" s="674">
        <v>4048.3406317441595</v>
      </c>
      <c r="Y100" s="989">
        <f t="shared" si="2"/>
        <v>2.9999999999999947E-2</v>
      </c>
      <c r="Z100" s="161">
        <v>4169.7908506964841</v>
      </c>
      <c r="AA100" s="989">
        <f t="shared" si="2"/>
        <v>1.000000000000008E-2</v>
      </c>
      <c r="AB100" s="1253">
        <f>Z100*1.01</f>
        <v>4211.4887592034493</v>
      </c>
      <c r="AC100" s="989">
        <f t="shared" si="5"/>
        <v>5.00000000000001E-2</v>
      </c>
      <c r="AD100" s="1253">
        <v>4422.0631971636221</v>
      </c>
      <c r="AE100" s="989">
        <f t="shared" si="5"/>
        <v>2.2165605095541524E-2</v>
      </c>
      <c r="AF100" s="1253">
        <f>AD100*(1+AE99)</f>
        <v>4520.0809036994788</v>
      </c>
      <c r="AG100" s="989">
        <f t="shared" si="5"/>
        <v>-1</v>
      </c>
      <c r="AH100" s="1253">
        <v>0</v>
      </c>
      <c r="AI100" s="989" t="e">
        <f t="shared" si="5"/>
        <v>#VALUE!</v>
      </c>
      <c r="AJ100" s="161" t="s">
        <v>528</v>
      </c>
      <c r="AK100" s="989" t="e">
        <f t="shared" si="6"/>
        <v>#N/A</v>
      </c>
      <c r="AL100" s="161" t="e">
        <v>#N/A</v>
      </c>
      <c r="AM100" s="989" t="e">
        <f t="shared" si="6"/>
        <v>#N/A</v>
      </c>
      <c r="AN100" s="1253">
        <v>4699.88500465983</v>
      </c>
      <c r="AO100" s="989">
        <f t="shared" si="6"/>
        <v>2.5344236129622361E-2</v>
      </c>
      <c r="AP100" s="161">
        <v>4819</v>
      </c>
      <c r="AQ100" s="989">
        <f t="shared" si="6"/>
        <v>2.3863872172649927E-2</v>
      </c>
      <c r="AR100" s="161">
        <v>4934</v>
      </c>
      <c r="AS100" s="989">
        <f t="shared" si="8"/>
        <v>-4.0737738143494122E-2</v>
      </c>
      <c r="AT100" s="161">
        <v>4733</v>
      </c>
      <c r="AU100" s="989">
        <f t="shared" si="6"/>
        <v>5.95816606803296E-2</v>
      </c>
      <c r="AV100" s="161">
        <v>5015</v>
      </c>
    </row>
    <row r="101" spans="1:48" x14ac:dyDescent="0.25">
      <c r="A101" s="255" t="s">
        <v>59</v>
      </c>
      <c r="B101" s="257">
        <v>511</v>
      </c>
      <c r="C101" s="23" t="s">
        <v>272</v>
      </c>
      <c r="D101" s="678">
        <v>650</v>
      </c>
      <c r="E101" s="989">
        <f t="shared" si="0"/>
        <v>2.2861538461538462</v>
      </c>
      <c r="F101" s="674">
        <v>2136</v>
      </c>
      <c r="G101" s="989">
        <f t="shared" si="0"/>
        <v>1.8258426966292134E-2</v>
      </c>
      <c r="H101" s="680">
        <v>2175</v>
      </c>
      <c r="I101" s="989">
        <f t="shared" si="0"/>
        <v>-0.78308367843354165</v>
      </c>
      <c r="J101" s="674">
        <v>471.79299940704698</v>
      </c>
      <c r="K101" s="989">
        <f t="shared" si="0"/>
        <v>2.4828684268222004E-2</v>
      </c>
      <c r="L101" s="676">
        <v>483.506998829282</v>
      </c>
      <c r="M101" s="989">
        <f t="shared" si="1"/>
        <v>-0.15409704308249142</v>
      </c>
      <c r="N101" s="674">
        <v>409</v>
      </c>
      <c r="O101" s="989">
        <f t="shared" si="1"/>
        <v>1.9559902200488997E-2</v>
      </c>
      <c r="P101" s="161">
        <v>417</v>
      </c>
      <c r="Q101" s="989">
        <f t="shared" si="1"/>
        <v>2.3980815347721821E-3</v>
      </c>
      <c r="R101" s="161">
        <v>418</v>
      </c>
      <c r="S101" s="989">
        <f t="shared" si="1"/>
        <v>0</v>
      </c>
      <c r="T101" s="161">
        <v>418</v>
      </c>
      <c r="U101" s="989">
        <f t="shared" si="7"/>
        <v>0</v>
      </c>
      <c r="V101" s="161">
        <v>418</v>
      </c>
      <c r="W101" s="989">
        <f t="shared" si="2"/>
        <v>7.1770334928229667E-3</v>
      </c>
      <c r="X101" s="161">
        <v>421</v>
      </c>
      <c r="Y101" s="989">
        <f t="shared" si="2"/>
        <v>2.9999999999999988E-2</v>
      </c>
      <c r="Z101" s="161">
        <v>433.63</v>
      </c>
      <c r="AA101" s="989">
        <f t="shared" si="2"/>
        <v>-2.9126213592233E-2</v>
      </c>
      <c r="AB101" s="1253">
        <v>421</v>
      </c>
      <c r="AC101" s="989">
        <f t="shared" si="5"/>
        <v>0.33729216152019004</v>
      </c>
      <c r="AD101" s="1253">
        <v>563</v>
      </c>
      <c r="AE101" s="989">
        <f t="shared" si="5"/>
        <v>1.7761989342806393E-2</v>
      </c>
      <c r="AF101" s="1253">
        <v>573</v>
      </c>
      <c r="AG101" s="989">
        <f t="shared" si="5"/>
        <v>0</v>
      </c>
      <c r="AH101" s="1253">
        <v>573</v>
      </c>
      <c r="AI101" s="989">
        <f t="shared" si="5"/>
        <v>0</v>
      </c>
      <c r="AJ101" s="161">
        <v>573</v>
      </c>
      <c r="AK101" s="989">
        <f t="shared" si="6"/>
        <v>9.0750436300174514E-2</v>
      </c>
      <c r="AL101" s="161">
        <v>625</v>
      </c>
      <c r="AM101" s="989">
        <f t="shared" si="6"/>
        <v>0</v>
      </c>
      <c r="AN101" s="1253">
        <v>625</v>
      </c>
      <c r="AO101" s="989">
        <f t="shared" si="6"/>
        <v>0</v>
      </c>
      <c r="AP101" s="161">
        <v>625</v>
      </c>
      <c r="AQ101" s="989">
        <f t="shared" si="6"/>
        <v>0</v>
      </c>
      <c r="AR101" s="161">
        <v>625</v>
      </c>
      <c r="AS101" s="989">
        <f t="shared" si="8"/>
        <v>0</v>
      </c>
      <c r="AT101" s="161">
        <v>625</v>
      </c>
      <c r="AU101" s="989">
        <f t="shared" si="6"/>
        <v>0</v>
      </c>
      <c r="AV101" s="161">
        <v>625</v>
      </c>
    </row>
    <row r="102" spans="1:48" x14ac:dyDescent="0.25">
      <c r="A102" s="255" t="s">
        <v>95</v>
      </c>
      <c r="B102" s="257">
        <v>911</v>
      </c>
      <c r="C102" s="36" t="s">
        <v>96</v>
      </c>
      <c r="D102" s="682">
        <v>9103</v>
      </c>
      <c r="E102" s="989">
        <f t="shared" ref="E102:E121" si="24">(F102-D102)/D102</f>
        <v>1.5818960782159726E-2</v>
      </c>
      <c r="F102" s="674">
        <v>9247</v>
      </c>
      <c r="G102" s="989">
        <f t="shared" ref="G102:G121" si="25">(H102-F102)/F102</f>
        <v>5.0286579431166864E-2</v>
      </c>
      <c r="H102" s="674">
        <v>9712</v>
      </c>
      <c r="I102" s="989">
        <f t="shared" ref="I102:I121" si="26">(J102-H102)/H102</f>
        <v>2.4370676129709598E-2</v>
      </c>
      <c r="J102" s="674">
        <v>9948.6880065717396</v>
      </c>
      <c r="K102" s="989">
        <f t="shared" ref="K102:K121" si="27">(L102-J102)/J102</f>
        <v>2.0814401847768626E-2</v>
      </c>
      <c r="L102" s="676">
        <v>10155.7639965986</v>
      </c>
      <c r="M102" s="989">
        <f t="shared" ref="M102:M121" si="28">(N102-L102)/L102</f>
        <v>0.12627905647525625</v>
      </c>
      <c r="N102" s="674">
        <v>11438.224291874449</v>
      </c>
      <c r="O102" s="989">
        <f t="shared" ref="O102:S121" si="29">(P102-N102)/N102</f>
        <v>-0.11419817084740783</v>
      </c>
      <c r="P102" s="161">
        <v>10132</v>
      </c>
      <c r="Q102" s="989">
        <f t="shared" si="29"/>
        <v>1.0757994472956969E-2</v>
      </c>
      <c r="R102" s="161">
        <v>10241</v>
      </c>
      <c r="S102" s="989">
        <f t="shared" si="29"/>
        <v>-1.5818767698466945E-2</v>
      </c>
      <c r="T102" s="161">
        <v>10079</v>
      </c>
      <c r="U102" s="989">
        <v>0.04</v>
      </c>
      <c r="V102" s="161">
        <v>10465</v>
      </c>
      <c r="W102" s="989">
        <f t="shared" si="2"/>
        <v>0</v>
      </c>
      <c r="X102" s="161">
        <v>10465</v>
      </c>
      <c r="Y102" s="989">
        <f t="shared" si="2"/>
        <v>3.4209268991877685E-2</v>
      </c>
      <c r="Z102" s="161">
        <v>10823</v>
      </c>
      <c r="AA102" s="989">
        <f t="shared" si="2"/>
        <v>8.7776032523329949E-3</v>
      </c>
      <c r="AB102" s="1253">
        <v>10918</v>
      </c>
      <c r="AC102" s="989">
        <f t="shared" si="5"/>
        <v>4.9825975453379738E-2</v>
      </c>
      <c r="AD102" s="1253">
        <v>11462</v>
      </c>
      <c r="AE102" s="989">
        <f t="shared" si="5"/>
        <v>0.33022160181469201</v>
      </c>
      <c r="AF102" s="1253">
        <v>15247</v>
      </c>
      <c r="AG102" s="989">
        <f t="shared" si="5"/>
        <v>-3.7843510198727622E-2</v>
      </c>
      <c r="AH102" s="1253">
        <v>14670</v>
      </c>
      <c r="AI102" s="989">
        <f t="shared" si="5"/>
        <v>-0.20587974065192294</v>
      </c>
      <c r="AJ102" s="161">
        <v>11649.74420463629</v>
      </c>
      <c r="AK102" s="989">
        <f t="shared" si="6"/>
        <v>0.2922172140062016</v>
      </c>
      <c r="AL102" s="161">
        <v>15054</v>
      </c>
      <c r="AM102" s="989">
        <f t="shared" si="6"/>
        <v>-3.3119901746519145E-2</v>
      </c>
      <c r="AN102" s="1253">
        <v>14555.412999107901</v>
      </c>
      <c r="AO102" s="989">
        <f t="shared" si="6"/>
        <v>3.3704780546053019E-2</v>
      </c>
      <c r="AP102" s="161">
        <v>15046</v>
      </c>
      <c r="AQ102" s="989">
        <f t="shared" si="6"/>
        <v>-2.2132128140369533E-2</v>
      </c>
      <c r="AR102" s="161">
        <v>14713</v>
      </c>
      <c r="AS102" s="989">
        <f t="shared" si="8"/>
        <v>0</v>
      </c>
      <c r="AT102" s="161">
        <v>14713</v>
      </c>
      <c r="AU102" s="989">
        <f t="shared" si="6"/>
        <v>-2.9769591517705432E-2</v>
      </c>
      <c r="AV102" s="161">
        <v>14275</v>
      </c>
    </row>
    <row r="103" spans="1:48" x14ac:dyDescent="0.25">
      <c r="A103" s="255" t="s">
        <v>95</v>
      </c>
      <c r="B103" s="257">
        <v>912</v>
      </c>
      <c r="C103" s="36" t="s">
        <v>97</v>
      </c>
      <c r="D103" s="682">
        <v>6578</v>
      </c>
      <c r="E103" s="989">
        <f t="shared" si="24"/>
        <v>0.15840681058072362</v>
      </c>
      <c r="F103" s="674">
        <v>7620</v>
      </c>
      <c r="G103" s="989">
        <f t="shared" si="25"/>
        <v>-2.1916010498687664E-2</v>
      </c>
      <c r="H103" s="674">
        <v>7453</v>
      </c>
      <c r="I103" s="989">
        <f t="shared" si="26"/>
        <v>2.4424931419225842E-2</v>
      </c>
      <c r="J103" s="674">
        <v>7635.0390138674902</v>
      </c>
      <c r="K103" s="989">
        <f t="shared" si="27"/>
        <v>3.9289252746970454E-2</v>
      </c>
      <c r="L103" s="676">
        <v>7935.0139914163101</v>
      </c>
      <c r="M103" s="989">
        <f t="shared" si="28"/>
        <v>0.10625792726631506</v>
      </c>
      <c r="N103" s="674">
        <v>8778.1721309734166</v>
      </c>
      <c r="O103" s="989">
        <f t="shared" si="29"/>
        <v>-0.11428029845003441</v>
      </c>
      <c r="P103" s="161">
        <v>7775</v>
      </c>
      <c r="Q103" s="989">
        <f t="shared" si="29"/>
        <v>1.0803858520900322E-2</v>
      </c>
      <c r="R103" s="161">
        <v>7859</v>
      </c>
      <c r="S103" s="989">
        <f t="shared" si="29"/>
        <v>-1.5778088815370912E-2</v>
      </c>
      <c r="T103" s="161">
        <v>7735</v>
      </c>
      <c r="U103" s="989">
        <v>0.04</v>
      </c>
      <c r="V103" s="161">
        <v>8031</v>
      </c>
      <c r="W103" s="989">
        <f t="shared" si="2"/>
        <v>0</v>
      </c>
      <c r="X103" s="161">
        <v>8031</v>
      </c>
      <c r="Y103" s="989">
        <f t="shared" si="2"/>
        <v>3.4242311044701781E-2</v>
      </c>
      <c r="Z103" s="161">
        <v>8306</v>
      </c>
      <c r="AA103" s="989">
        <f t="shared" si="2"/>
        <v>8.7888273537202015E-3</v>
      </c>
      <c r="AB103" s="1253">
        <v>8379</v>
      </c>
      <c r="AC103" s="989">
        <f t="shared" si="5"/>
        <v>4.9767275331185107E-2</v>
      </c>
      <c r="AD103" s="1253">
        <v>8796</v>
      </c>
      <c r="AE103" s="989">
        <f t="shared" si="5"/>
        <v>0.33026375625284221</v>
      </c>
      <c r="AF103" s="1253">
        <v>11701</v>
      </c>
      <c r="AG103" s="989">
        <f t="shared" si="5"/>
        <v>-3.7774549183830441E-2</v>
      </c>
      <c r="AH103" s="1253">
        <v>11259</v>
      </c>
      <c r="AI103" s="989">
        <f t="shared" si="5"/>
        <v>-0.20587974065192291</v>
      </c>
      <c r="AJ103" s="161">
        <v>8941</v>
      </c>
      <c r="AK103" s="989">
        <f t="shared" si="6"/>
        <v>0.29213734481601611</v>
      </c>
      <c r="AL103" s="161">
        <v>11553</v>
      </c>
      <c r="AM103" s="989">
        <f t="shared" si="6"/>
        <v>-6.064139108629827E-3</v>
      </c>
      <c r="AN103" s="1253">
        <v>11482.941000878</v>
      </c>
      <c r="AO103" s="989">
        <f t="shared" si="6"/>
        <v>5.5786230302064914E-3</v>
      </c>
      <c r="AP103" s="161">
        <v>11547</v>
      </c>
      <c r="AQ103" s="989">
        <f t="shared" si="6"/>
        <v>-2.2083658093011171E-2</v>
      </c>
      <c r="AR103" s="161">
        <v>11292</v>
      </c>
      <c r="AS103" s="989">
        <f t="shared" si="8"/>
        <v>0</v>
      </c>
      <c r="AT103" s="161">
        <v>11292</v>
      </c>
      <c r="AU103" s="989">
        <f t="shared" si="6"/>
        <v>-2.9844137442437125E-2</v>
      </c>
      <c r="AV103" s="161">
        <v>10955</v>
      </c>
    </row>
    <row r="104" spans="1:48" x14ac:dyDescent="0.25">
      <c r="A104" s="255" t="s">
        <v>95</v>
      </c>
      <c r="B104" s="257">
        <v>913</v>
      </c>
      <c r="C104" s="36" t="s">
        <v>98</v>
      </c>
      <c r="D104" s="682">
        <v>9144</v>
      </c>
      <c r="E104" s="989">
        <f t="shared" si="24"/>
        <v>-1.3670166229221348E-2</v>
      </c>
      <c r="F104" s="674">
        <v>9019</v>
      </c>
      <c r="G104" s="989">
        <f t="shared" si="25"/>
        <v>7.6837786894334181E-2</v>
      </c>
      <c r="H104" s="674">
        <v>9712</v>
      </c>
      <c r="I104" s="989">
        <f t="shared" si="26"/>
        <v>2.4370676415340752E-2</v>
      </c>
      <c r="J104" s="674">
        <v>9948.6880093457894</v>
      </c>
      <c r="K104" s="989">
        <f t="shared" si="27"/>
        <v>2.4454779485260928E-2</v>
      </c>
      <c r="L104" s="676">
        <v>10191.980980782</v>
      </c>
      <c r="M104" s="989">
        <f t="shared" si="28"/>
        <v>0.12227684818509424</v>
      </c>
      <c r="N104" s="674">
        <v>11438.224291874449</v>
      </c>
      <c r="O104" s="989">
        <f t="shared" si="29"/>
        <v>-0.11419817084740783</v>
      </c>
      <c r="P104" s="161">
        <v>10132</v>
      </c>
      <c r="Q104" s="989">
        <f t="shared" si="29"/>
        <v>1.0757994472956969E-2</v>
      </c>
      <c r="R104" s="161">
        <v>10241</v>
      </c>
      <c r="S104" s="989">
        <f t="shared" si="29"/>
        <v>-1.5818767698466945E-2</v>
      </c>
      <c r="T104" s="161">
        <v>10079</v>
      </c>
      <c r="U104" s="989">
        <v>0.04</v>
      </c>
      <c r="V104" s="161">
        <v>10465</v>
      </c>
      <c r="W104" s="989">
        <f t="shared" si="2"/>
        <v>4.5867176301958908E-3</v>
      </c>
      <c r="X104" s="161">
        <v>10513</v>
      </c>
      <c r="Y104" s="989">
        <f t="shared" si="2"/>
        <v>2.9487301436316941E-2</v>
      </c>
      <c r="Z104" s="161">
        <v>10823</v>
      </c>
      <c r="AA104" s="989">
        <f t="shared" si="2"/>
        <v>8.7776032523329949E-3</v>
      </c>
      <c r="AB104" s="1253">
        <v>10918</v>
      </c>
      <c r="AC104" s="989">
        <f t="shared" si="5"/>
        <v>4.9825975453379738E-2</v>
      </c>
      <c r="AD104" s="1253">
        <v>11462</v>
      </c>
      <c r="AE104" s="989">
        <f t="shared" si="5"/>
        <v>0.3302637562528421</v>
      </c>
      <c r="AF104" s="1253">
        <v>15247.483174170076</v>
      </c>
      <c r="AG104" s="989">
        <f t="shared" si="5"/>
        <v>-3.7873999765965241E-2</v>
      </c>
      <c r="AH104" s="1253">
        <v>14670</v>
      </c>
      <c r="AI104" s="989">
        <f t="shared" si="5"/>
        <v>-0.20579413769597818</v>
      </c>
      <c r="AJ104" s="161">
        <v>11651</v>
      </c>
      <c r="AK104" s="989">
        <f t="shared" si="6"/>
        <v>0.29207793322461589</v>
      </c>
      <c r="AL104" s="161">
        <v>15054</v>
      </c>
      <c r="AM104" s="989">
        <f t="shared" si="6"/>
        <v>-5.3686196673800965E-2</v>
      </c>
      <c r="AN104" s="1253">
        <v>14245.8079952726</v>
      </c>
      <c r="AO104" s="989">
        <f t="shared" si="6"/>
        <v>5.617034884879394E-2</v>
      </c>
      <c r="AP104" s="161">
        <v>15046</v>
      </c>
      <c r="AQ104" s="989">
        <f t="shared" si="6"/>
        <v>-2.2132128140369533E-2</v>
      </c>
      <c r="AR104" s="161">
        <v>14713</v>
      </c>
      <c r="AS104" s="989">
        <f t="shared" si="8"/>
        <v>0</v>
      </c>
      <c r="AT104" s="161">
        <v>14713</v>
      </c>
      <c r="AU104" s="989">
        <f t="shared" si="6"/>
        <v>-2.9769591517705432E-2</v>
      </c>
      <c r="AV104" s="161">
        <v>14275</v>
      </c>
    </row>
    <row r="105" spans="1:48" x14ac:dyDescent="0.25">
      <c r="A105" s="255" t="s">
        <v>95</v>
      </c>
      <c r="B105" s="257">
        <v>914</v>
      </c>
      <c r="C105" s="36" t="s">
        <v>99</v>
      </c>
      <c r="D105" s="682">
        <v>7815</v>
      </c>
      <c r="E105" s="989">
        <f t="shared" si="24"/>
        <v>0.16685860524632118</v>
      </c>
      <c r="F105" s="674">
        <v>9119</v>
      </c>
      <c r="G105" s="989">
        <f t="shared" si="25"/>
        <v>-1.7545783528895711E-2</v>
      </c>
      <c r="H105" s="674">
        <v>8959</v>
      </c>
      <c r="I105" s="989">
        <f t="shared" si="26"/>
        <v>2.4385422414100997E-2</v>
      </c>
      <c r="J105" s="674">
        <v>9177.4689994079308</v>
      </c>
      <c r="K105" s="989">
        <f t="shared" si="27"/>
        <v>3.4458083850010396E-2</v>
      </c>
      <c r="L105" s="676">
        <v>9493.7069957204003</v>
      </c>
      <c r="M105" s="989">
        <f t="shared" si="28"/>
        <v>0.11142467773623356</v>
      </c>
      <c r="N105" s="674">
        <v>10551.540238240772</v>
      </c>
      <c r="O105" s="989">
        <f t="shared" si="29"/>
        <v>-0.11425253669333191</v>
      </c>
      <c r="P105" s="161">
        <v>9346</v>
      </c>
      <c r="Q105" s="989">
        <f t="shared" si="29"/>
        <v>1.0806762251230473E-2</v>
      </c>
      <c r="R105" s="161">
        <v>9447</v>
      </c>
      <c r="S105" s="989">
        <f t="shared" si="29"/>
        <v>-1.5772202815708691E-2</v>
      </c>
      <c r="T105" s="161">
        <v>9298</v>
      </c>
      <c r="U105" s="989">
        <v>0.04</v>
      </c>
      <c r="V105" s="161">
        <v>9653</v>
      </c>
      <c r="W105" s="989">
        <f t="shared" si="2"/>
        <v>4.6617631824303323E-3</v>
      </c>
      <c r="X105" s="161">
        <v>9698</v>
      </c>
      <c r="Y105" s="989">
        <f t="shared" si="2"/>
        <v>2.9490616621983913E-2</v>
      </c>
      <c r="Z105" s="161">
        <v>9984</v>
      </c>
      <c r="AA105" s="989">
        <f t="shared" si="2"/>
        <v>8.814102564102564E-3</v>
      </c>
      <c r="AB105" s="1253">
        <v>10072</v>
      </c>
      <c r="AC105" s="989">
        <f t="shared" si="5"/>
        <v>4.9741858617950753E-2</v>
      </c>
      <c r="AD105" s="1253">
        <v>10573</v>
      </c>
      <c r="AE105" s="989">
        <f t="shared" si="5"/>
        <v>0.33027522935779818</v>
      </c>
      <c r="AF105" s="1253">
        <v>14065</v>
      </c>
      <c r="AG105" s="989">
        <f t="shared" si="5"/>
        <v>-3.7824386775684324E-2</v>
      </c>
      <c r="AH105" s="1253">
        <v>13533</v>
      </c>
      <c r="AI105" s="989">
        <f t="shared" si="5"/>
        <v>-0.20579324613906746</v>
      </c>
      <c r="AJ105" s="161">
        <v>10748</v>
      </c>
      <c r="AK105" s="989">
        <f t="shared" si="6"/>
        <v>0.29205433569036099</v>
      </c>
      <c r="AL105" s="161">
        <v>13887</v>
      </c>
      <c r="AM105" s="989">
        <f t="shared" si="6"/>
        <v>-3.8661481473558024E-2</v>
      </c>
      <c r="AN105" s="1253">
        <v>13350.1080067767</v>
      </c>
      <c r="AO105" s="989">
        <f t="shared" si="6"/>
        <v>3.9691963012907443E-2</v>
      </c>
      <c r="AP105" s="161">
        <v>13880</v>
      </c>
      <c r="AQ105" s="989">
        <f t="shared" si="6"/>
        <v>-2.2118155619596541E-2</v>
      </c>
      <c r="AR105" s="161">
        <v>13573</v>
      </c>
      <c r="AS105" s="989">
        <f t="shared" si="8"/>
        <v>0</v>
      </c>
      <c r="AT105" s="161">
        <v>13573</v>
      </c>
      <c r="AU105" s="989">
        <f t="shared" si="6"/>
        <v>-2.9807454949395181E-2</v>
      </c>
      <c r="AV105" s="161">
        <f>AT105*(1+AU108)</f>
        <v>13168.423413971859</v>
      </c>
    </row>
    <row r="106" spans="1:48" x14ac:dyDescent="0.25">
      <c r="A106" s="255" t="s">
        <v>95</v>
      </c>
      <c r="B106" s="257">
        <v>915</v>
      </c>
      <c r="C106" s="36" t="s">
        <v>100</v>
      </c>
      <c r="D106" s="682">
        <v>8737</v>
      </c>
      <c r="E106" s="989">
        <f t="shared" si="24"/>
        <v>0.17374384800274695</v>
      </c>
      <c r="F106" s="674">
        <v>10255</v>
      </c>
      <c r="G106" s="989">
        <f t="shared" si="25"/>
        <v>2.0380302291565091E-2</v>
      </c>
      <c r="H106" s="674">
        <v>10464</v>
      </c>
      <c r="I106" s="989">
        <f t="shared" si="26"/>
        <v>2.4455467281651343E-2</v>
      </c>
      <c r="J106" s="674">
        <v>10719.9020096352</v>
      </c>
      <c r="K106" s="989">
        <f t="shared" si="27"/>
        <v>4.916630673406084E-2</v>
      </c>
      <c r="L106" s="676">
        <v>11246.96</v>
      </c>
      <c r="M106" s="989">
        <f t="shared" si="28"/>
        <v>9.5843529763431912E-2</v>
      </c>
      <c r="N106" s="674">
        <v>12324.908345508127</v>
      </c>
      <c r="O106" s="989">
        <f t="shared" si="29"/>
        <v>-1</v>
      </c>
      <c r="P106" s="161">
        <v>0</v>
      </c>
      <c r="Q106" s="989" t="e">
        <f t="shared" si="29"/>
        <v>#DIV/0!</v>
      </c>
      <c r="R106" s="161">
        <v>0</v>
      </c>
      <c r="S106" s="989" t="e">
        <f t="shared" si="29"/>
        <v>#DIV/0!</v>
      </c>
      <c r="T106" s="161">
        <v>0</v>
      </c>
      <c r="U106" s="989">
        <v>0.04</v>
      </c>
      <c r="V106" s="161">
        <v>11276</v>
      </c>
      <c r="W106" s="989">
        <f t="shared" si="2"/>
        <v>0</v>
      </c>
      <c r="X106" s="161">
        <v>11276</v>
      </c>
      <c r="Y106" s="989">
        <f t="shared" si="2"/>
        <v>3.0000000000000058E-2</v>
      </c>
      <c r="Z106" s="161">
        <v>11614.28</v>
      </c>
      <c r="AA106" s="989">
        <f t="shared" si="2"/>
        <v>1.2891027252657878E-2</v>
      </c>
      <c r="AB106" s="1253">
        <v>11764</v>
      </c>
      <c r="AC106" s="989">
        <f t="shared" si="5"/>
        <v>4.9812988779326758E-2</v>
      </c>
      <c r="AD106" s="1253">
        <v>12350</v>
      </c>
      <c r="AE106" s="989">
        <f t="shared" si="5"/>
        <v>0.33028340080971658</v>
      </c>
      <c r="AF106" s="1253">
        <v>16429</v>
      </c>
      <c r="AG106" s="989">
        <f t="shared" si="5"/>
        <v>-3.7859881916123925E-2</v>
      </c>
      <c r="AH106" s="1253">
        <v>15807</v>
      </c>
      <c r="AI106" s="989">
        <f t="shared" si="5"/>
        <v>-0.20579490099323097</v>
      </c>
      <c r="AJ106" s="161">
        <v>12553.999999999998</v>
      </c>
      <c r="AK106" s="989">
        <f t="shared" si="6"/>
        <v>0.29209813605225443</v>
      </c>
      <c r="AL106" s="161">
        <v>16221</v>
      </c>
      <c r="AM106" s="989">
        <f t="shared" si="6"/>
        <v>2.754207508784876E-3</v>
      </c>
      <c r="AN106" s="1253">
        <v>16265.675999999999</v>
      </c>
      <c r="AO106" s="989">
        <f t="shared" si="6"/>
        <v>-3.2384759170168815E-3</v>
      </c>
      <c r="AP106" s="161">
        <v>16213</v>
      </c>
      <c r="AQ106" s="989">
        <f t="shared" si="6"/>
        <v>-2.2142724973786467E-2</v>
      </c>
      <c r="AR106" s="161">
        <v>15854</v>
      </c>
      <c r="AS106" s="989">
        <f t="shared" si="8"/>
        <v>0</v>
      </c>
      <c r="AT106" s="161">
        <v>15854</v>
      </c>
      <c r="AU106" s="989">
        <f t="shared" si="6"/>
        <v>-2.9834742020941087E-2</v>
      </c>
      <c r="AV106" s="161">
        <v>15381</v>
      </c>
    </row>
    <row r="107" spans="1:48" x14ac:dyDescent="0.25">
      <c r="A107" s="255" t="s">
        <v>95</v>
      </c>
      <c r="B107" s="257">
        <v>916</v>
      </c>
      <c r="C107" s="36" t="s">
        <v>101</v>
      </c>
      <c r="D107" s="682">
        <v>8736</v>
      </c>
      <c r="E107" s="989">
        <f t="shared" si="24"/>
        <v>0.17296245421245421</v>
      </c>
      <c r="F107" s="674">
        <v>10247</v>
      </c>
      <c r="G107" s="989">
        <f t="shared" si="25"/>
        <v>0</v>
      </c>
      <c r="H107" s="674">
        <v>10247</v>
      </c>
      <c r="I107" s="989">
        <f t="shared" si="26"/>
        <v>-1</v>
      </c>
      <c r="J107" s="674">
        <v>0</v>
      </c>
      <c r="K107" s="989" t="e">
        <f t="shared" si="27"/>
        <v>#DIV/0!</v>
      </c>
      <c r="L107" s="676">
        <v>10739.646032786901</v>
      </c>
      <c r="M107" s="989">
        <f t="shared" si="28"/>
        <v>0.14760843214772659</v>
      </c>
      <c r="N107" s="674">
        <v>12324.908345508127</v>
      </c>
      <c r="O107" s="989">
        <f t="shared" si="29"/>
        <v>-0.11423276393136395</v>
      </c>
      <c r="P107" s="161">
        <v>10917</v>
      </c>
      <c r="Q107" s="989">
        <f t="shared" si="29"/>
        <v>-1</v>
      </c>
      <c r="R107" s="161">
        <v>0</v>
      </c>
      <c r="S107" s="989" t="e">
        <f t="shared" si="29"/>
        <v>#DIV/0!</v>
      </c>
      <c r="T107" s="161">
        <v>10860</v>
      </c>
      <c r="U107" s="989">
        <v>0.04</v>
      </c>
      <c r="V107" s="161">
        <v>11276</v>
      </c>
      <c r="W107" s="989">
        <f t="shared" si="2"/>
        <v>4.6115643845335225E-3</v>
      </c>
      <c r="X107" s="161">
        <v>11328</v>
      </c>
      <c r="Y107" s="989">
        <f t="shared" si="2"/>
        <v>3.0000000000000013E-2</v>
      </c>
      <c r="Z107" s="161">
        <v>11667.84</v>
      </c>
      <c r="AA107" s="989">
        <f t="shared" si="2"/>
        <v>8.2414568591958632E-3</v>
      </c>
      <c r="AB107" s="1253">
        <v>11764</v>
      </c>
      <c r="AC107" s="989">
        <f t="shared" si="5"/>
        <v>4.9812988779326758E-2</v>
      </c>
      <c r="AD107" s="1253">
        <v>12350</v>
      </c>
      <c r="AE107" s="989">
        <f t="shared" si="5"/>
        <v>0.33028340080971658</v>
      </c>
      <c r="AF107" s="1253">
        <v>16429</v>
      </c>
      <c r="AG107" s="989">
        <f t="shared" si="5"/>
        <v>-3.9225271168409181E-2</v>
      </c>
      <c r="AH107" s="161">
        <f>AF107*(1+AG108)</f>
        <v>15784.568019974206</v>
      </c>
      <c r="AI107" s="989">
        <f t="shared" si="5"/>
        <v>-0.20579490099323089</v>
      </c>
      <c r="AJ107" s="161">
        <v>12536.184407082696</v>
      </c>
      <c r="AK107" s="989">
        <f t="shared" si="6"/>
        <v>0.29393438013208045</v>
      </c>
      <c r="AL107" s="161">
        <v>16221</v>
      </c>
      <c r="AM107" s="989">
        <f t="shared" si="6"/>
        <v>7.100178780593088E-3</v>
      </c>
      <c r="AN107" s="1253">
        <v>16336.172</v>
      </c>
      <c r="AO107" s="989">
        <f t="shared" si="6"/>
        <v>1.4313512369972569E-2</v>
      </c>
      <c r="AP107" s="161">
        <v>16570</v>
      </c>
      <c r="AQ107" s="989">
        <f t="shared" si="6"/>
        <v>-2.2088111044055524E-2</v>
      </c>
      <c r="AR107" s="161">
        <v>16204</v>
      </c>
      <c r="AS107" s="989">
        <f t="shared" si="8"/>
        <v>0</v>
      </c>
      <c r="AT107" s="161">
        <v>16204</v>
      </c>
      <c r="AU107" s="989">
        <f t="shared" si="6"/>
        <v>-2.9862738533645853E-2</v>
      </c>
      <c r="AV107" s="161">
        <f>AT107*(1+AU110)</f>
        <v>15720.104184800803</v>
      </c>
    </row>
    <row r="108" spans="1:48" x14ac:dyDescent="0.25">
      <c r="A108" s="255" t="s">
        <v>95</v>
      </c>
      <c r="B108" s="257">
        <v>917</v>
      </c>
      <c r="C108" s="36" t="s">
        <v>102</v>
      </c>
      <c r="D108" s="682">
        <v>8997</v>
      </c>
      <c r="E108" s="989">
        <f t="shared" si="24"/>
        <v>-5.6352117372457489E-2</v>
      </c>
      <c r="F108" s="674">
        <v>8490</v>
      </c>
      <c r="G108" s="989">
        <f t="shared" si="25"/>
        <v>0.23250883392226149</v>
      </c>
      <c r="H108" s="674">
        <v>10464</v>
      </c>
      <c r="I108" s="989">
        <f t="shared" si="26"/>
        <v>-1</v>
      </c>
      <c r="J108" s="674">
        <v>0</v>
      </c>
      <c r="K108" s="989" t="e">
        <f t="shared" si="27"/>
        <v>#DIV/0!</v>
      </c>
      <c r="L108" s="676">
        <v>11393.36</v>
      </c>
      <c r="M108" s="989">
        <f t="shared" si="28"/>
        <v>8.1762390156031817E-2</v>
      </c>
      <c r="N108" s="674">
        <v>12324.908345508127</v>
      </c>
      <c r="O108" s="989">
        <f t="shared" si="29"/>
        <v>-1</v>
      </c>
      <c r="P108" s="161">
        <v>0</v>
      </c>
      <c r="Q108" s="989" t="e">
        <f t="shared" si="29"/>
        <v>#DIV/0!</v>
      </c>
      <c r="R108" s="161">
        <v>11035</v>
      </c>
      <c r="S108" s="989">
        <f t="shared" si="29"/>
        <v>-1</v>
      </c>
      <c r="T108" s="161">
        <v>0</v>
      </c>
      <c r="U108" s="989">
        <v>0.04</v>
      </c>
      <c r="V108" s="161">
        <v>11276</v>
      </c>
      <c r="W108" s="989">
        <f t="shared" si="2"/>
        <v>0</v>
      </c>
      <c r="X108" s="161">
        <v>11276</v>
      </c>
      <c r="Y108" s="989">
        <f t="shared" si="2"/>
        <v>3.4231997162114225E-2</v>
      </c>
      <c r="Z108" s="161">
        <v>11662</v>
      </c>
      <c r="AA108" s="989">
        <f t="shared" si="2"/>
        <v>1.0000000000000068E-2</v>
      </c>
      <c r="AB108" s="1253">
        <f>Z108*1.01</f>
        <v>11778.62</v>
      </c>
      <c r="AC108" s="989">
        <f t="shared" si="5"/>
        <v>5.0000000000000037E-2</v>
      </c>
      <c r="AD108" s="1253">
        <v>12367.551000000001</v>
      </c>
      <c r="AE108" s="989">
        <f t="shared" si="5"/>
        <v>0.33028340080971652</v>
      </c>
      <c r="AF108" s="1253">
        <v>16452.347803967612</v>
      </c>
      <c r="AG108" s="989">
        <f t="shared" si="5"/>
        <v>-3.9225271168409251E-2</v>
      </c>
      <c r="AH108" s="1253">
        <v>15807</v>
      </c>
      <c r="AI108" s="989">
        <f t="shared" si="5"/>
        <v>-0.20579490099323083</v>
      </c>
      <c r="AJ108" s="161">
        <v>12554</v>
      </c>
      <c r="AK108" s="989">
        <f t="shared" si="6"/>
        <v>0.28999999999999998</v>
      </c>
      <c r="AL108" s="161">
        <f>AJ108*1.29</f>
        <v>16194.66</v>
      </c>
      <c r="AM108" s="989">
        <f t="shared" si="6"/>
        <v>-4.4993843649696864E-2</v>
      </c>
      <c r="AN108" s="1253">
        <v>15466</v>
      </c>
      <c r="AO108" s="989">
        <f t="shared" si="6"/>
        <v>7.138238717186085E-2</v>
      </c>
      <c r="AP108" s="161">
        <v>16570</v>
      </c>
      <c r="AQ108" s="989">
        <f t="shared" si="6"/>
        <v>-2.2088111044055524E-2</v>
      </c>
      <c r="AR108" s="161">
        <v>16204</v>
      </c>
      <c r="AS108" s="989">
        <f t="shared" si="8"/>
        <v>0</v>
      </c>
      <c r="AT108" s="161">
        <v>16204</v>
      </c>
      <c r="AU108" s="989">
        <f t="shared" si="6"/>
        <v>-2.9807454949395212E-2</v>
      </c>
      <c r="AV108" s="161">
        <v>15721</v>
      </c>
    </row>
    <row r="109" spans="1:48" x14ac:dyDescent="0.25">
      <c r="A109" s="255" t="s">
        <v>95</v>
      </c>
      <c r="B109" s="257">
        <v>918</v>
      </c>
      <c r="C109" s="36" t="s">
        <v>103</v>
      </c>
      <c r="D109" s="682">
        <v>5207</v>
      </c>
      <c r="E109" s="989">
        <f t="shared" si="24"/>
        <v>0.42077971960821969</v>
      </c>
      <c r="F109" s="674">
        <v>7398</v>
      </c>
      <c r="G109" s="989">
        <f t="shared" si="25"/>
        <v>-0.19613409029467424</v>
      </c>
      <c r="H109" s="674">
        <v>5947</v>
      </c>
      <c r="I109" s="989">
        <f t="shared" si="26"/>
        <v>2.4514377865059694E-2</v>
      </c>
      <c r="J109" s="674">
        <v>6092.78700516351</v>
      </c>
      <c r="K109" s="989">
        <f t="shared" si="27"/>
        <v>4.213063654103575E-2</v>
      </c>
      <c r="L109" s="676">
        <v>6349.48</v>
      </c>
      <c r="M109" s="989">
        <f t="shared" si="28"/>
        <v>0.10320908542212262</v>
      </c>
      <c r="N109" s="674">
        <v>7004.8040237060586</v>
      </c>
      <c r="O109" s="989">
        <f t="shared" si="29"/>
        <v>-0.11417935762361317</v>
      </c>
      <c r="P109" s="161">
        <v>6205</v>
      </c>
      <c r="Q109" s="989">
        <f t="shared" si="29"/>
        <v>1.0797743755036261E-2</v>
      </c>
      <c r="R109" s="161">
        <v>6272</v>
      </c>
      <c r="S109" s="989">
        <f t="shared" si="29"/>
        <v>-1.5943877551020409E-2</v>
      </c>
      <c r="T109" s="161">
        <v>6172</v>
      </c>
      <c r="U109" s="989">
        <v>0.04</v>
      </c>
      <c r="V109" s="161">
        <v>6409</v>
      </c>
      <c r="W109" s="989">
        <f t="shared" si="2"/>
        <v>4.5248868778280547E-3</v>
      </c>
      <c r="X109" s="161">
        <v>6438</v>
      </c>
      <c r="Y109" s="989">
        <f t="shared" si="2"/>
        <v>2.9512270891581236E-2</v>
      </c>
      <c r="Z109" s="161">
        <v>6628</v>
      </c>
      <c r="AA109" s="989">
        <f t="shared" si="2"/>
        <v>8.7507543753771871E-3</v>
      </c>
      <c r="AB109" s="1253">
        <v>6686</v>
      </c>
      <c r="AC109" s="989">
        <f t="shared" si="5"/>
        <v>4.9805563864792103E-2</v>
      </c>
      <c r="AD109" s="1253">
        <v>7019</v>
      </c>
      <c r="AE109" s="989">
        <f t="shared" si="5"/>
        <v>0.33024647385667472</v>
      </c>
      <c r="AF109" s="1253">
        <v>9337</v>
      </c>
      <c r="AG109" s="989">
        <f t="shared" si="5"/>
        <v>-3.7806575988004715E-2</v>
      </c>
      <c r="AH109" s="1253">
        <v>8984</v>
      </c>
      <c r="AI109" s="989">
        <f t="shared" si="5"/>
        <v>-0.20581032947462155</v>
      </c>
      <c r="AJ109" s="161">
        <v>7135</v>
      </c>
      <c r="AK109" s="989">
        <f t="shared" si="6"/>
        <v>0.2920812894183602</v>
      </c>
      <c r="AL109" s="161">
        <v>9219</v>
      </c>
      <c r="AM109" s="989">
        <f t="shared" si="6"/>
        <v>-2.0890226630020676E-2</v>
      </c>
      <c r="AN109" s="1253">
        <v>9026.4130006978394</v>
      </c>
      <c r="AO109" s="989">
        <f t="shared" si="6"/>
        <v>2.0782009341657436E-2</v>
      </c>
      <c r="AP109" s="161">
        <v>9214</v>
      </c>
      <c r="AQ109" s="989">
        <f t="shared" si="6"/>
        <v>-2.2140221402214021E-2</v>
      </c>
      <c r="AR109" s="161">
        <v>9010</v>
      </c>
      <c r="AS109" s="989">
        <f t="shared" si="8"/>
        <v>0</v>
      </c>
      <c r="AT109" s="161">
        <v>9010</v>
      </c>
      <c r="AU109" s="989">
        <f t="shared" si="6"/>
        <v>-2.9744728079911211E-2</v>
      </c>
      <c r="AV109" s="161">
        <v>8742</v>
      </c>
    </row>
    <row r="110" spans="1:48" x14ac:dyDescent="0.25">
      <c r="A110" s="255" t="s">
        <v>95</v>
      </c>
      <c r="B110" s="257">
        <v>919</v>
      </c>
      <c r="C110" s="36" t="s">
        <v>104</v>
      </c>
      <c r="D110" s="682">
        <v>8085</v>
      </c>
      <c r="E110" s="989">
        <f t="shared" si="24"/>
        <v>8.1137909709338277E-2</v>
      </c>
      <c r="F110" s="674">
        <v>8741</v>
      </c>
      <c r="G110" s="989">
        <f t="shared" si="25"/>
        <v>0.11108568813636883</v>
      </c>
      <c r="H110" s="674">
        <v>9712</v>
      </c>
      <c r="I110" s="989">
        <f t="shared" si="26"/>
        <v>2.4370675453047788E-2</v>
      </c>
      <c r="J110" s="674">
        <v>9948.6880000000001</v>
      </c>
      <c r="K110" s="989">
        <f t="shared" si="27"/>
        <v>3.3112707345481211E-2</v>
      </c>
      <c r="L110" s="676">
        <v>10278.115994215501</v>
      </c>
      <c r="M110" s="989">
        <f t="shared" si="28"/>
        <v>0.11287168760421226</v>
      </c>
      <c r="N110" s="674">
        <v>11438.224291874451</v>
      </c>
      <c r="O110" s="989">
        <f t="shared" si="29"/>
        <v>-0.11419817084740796</v>
      </c>
      <c r="P110" s="161">
        <v>10132</v>
      </c>
      <c r="Q110" s="989">
        <f t="shared" si="29"/>
        <v>1.0757994472956969E-2</v>
      </c>
      <c r="R110" s="161">
        <v>10241</v>
      </c>
      <c r="S110" s="989">
        <f t="shared" si="29"/>
        <v>-1.5818767698466945E-2</v>
      </c>
      <c r="T110" s="161">
        <v>10079</v>
      </c>
      <c r="U110" s="989">
        <v>0.04</v>
      </c>
      <c r="V110" s="161">
        <v>10465</v>
      </c>
      <c r="W110" s="989">
        <f t="shared" si="2"/>
        <v>4.5867176301958908E-3</v>
      </c>
      <c r="X110" s="161">
        <v>10513</v>
      </c>
      <c r="Y110" s="989">
        <f t="shared" si="2"/>
        <v>2.9487301436316941E-2</v>
      </c>
      <c r="Z110" s="161">
        <v>10823</v>
      </c>
      <c r="AA110" s="989">
        <f t="shared" si="2"/>
        <v>8.7776032523329949E-3</v>
      </c>
      <c r="AB110" s="1253">
        <v>10918</v>
      </c>
      <c r="AC110" s="989">
        <f t="shared" si="5"/>
        <v>4.9825975453379738E-2</v>
      </c>
      <c r="AD110" s="1253">
        <v>11462</v>
      </c>
      <c r="AE110" s="989">
        <f t="shared" si="5"/>
        <v>0.33022160181469201</v>
      </c>
      <c r="AF110" s="1253">
        <v>15247</v>
      </c>
      <c r="AG110" s="989">
        <f t="shared" si="5"/>
        <v>-3.7843510198727622E-2</v>
      </c>
      <c r="AH110" s="1253">
        <v>14670</v>
      </c>
      <c r="AI110" s="989">
        <f t="shared" si="5"/>
        <v>-0.2057921910293643</v>
      </c>
      <c r="AJ110" s="161">
        <v>11651.028557599226</v>
      </c>
      <c r="AK110" s="989">
        <f t="shared" si="6"/>
        <v>0.28999999999999998</v>
      </c>
      <c r="AL110" s="161">
        <f>AJ110*1.29</f>
        <v>15029.826839303001</v>
      </c>
      <c r="AM110" s="989" t="e">
        <f t="shared" si="6"/>
        <v>#N/A</v>
      </c>
      <c r="AN110" s="1253" t="e">
        <v>#N/A</v>
      </c>
      <c r="AO110" s="989" t="e">
        <f t="shared" si="6"/>
        <v>#VALUE!</v>
      </c>
      <c r="AP110" s="161" t="s">
        <v>528</v>
      </c>
      <c r="AQ110" s="989" t="e">
        <f t="shared" si="6"/>
        <v>#VALUE!</v>
      </c>
      <c r="AR110" s="161">
        <v>14935</v>
      </c>
      <c r="AS110" s="989">
        <f t="shared" si="8"/>
        <v>0</v>
      </c>
      <c r="AT110" s="161">
        <v>14935</v>
      </c>
      <c r="AU110" s="989">
        <f t="shared" si="6"/>
        <v>-2.9862738533645797E-2</v>
      </c>
      <c r="AV110" s="161">
        <v>14489</v>
      </c>
    </row>
    <row r="111" spans="1:48" x14ac:dyDescent="0.25">
      <c r="A111" s="255" t="s">
        <v>95</v>
      </c>
      <c r="B111" s="257">
        <v>920</v>
      </c>
      <c r="C111" s="36" t="s">
        <v>105</v>
      </c>
      <c r="D111" s="682">
        <v>7159</v>
      </c>
      <c r="E111" s="989">
        <f t="shared" si="24"/>
        <v>0.13242072915211622</v>
      </c>
      <c r="F111" s="674">
        <v>8107</v>
      </c>
      <c r="G111" s="989">
        <f t="shared" si="25"/>
        <v>1.2211668928086838E-2</v>
      </c>
      <c r="H111" s="674">
        <v>8206</v>
      </c>
      <c r="I111" s="989">
        <f t="shared" si="26"/>
        <v>2.4403362829765927E-2</v>
      </c>
      <c r="J111" s="674">
        <v>8406.2539953810592</v>
      </c>
      <c r="K111" s="989">
        <f t="shared" si="27"/>
        <v>4.6519889341596531E-2</v>
      </c>
      <c r="L111" s="676">
        <v>8797.3120010235398</v>
      </c>
      <c r="M111" s="989">
        <f t="shared" si="28"/>
        <v>9.861468860972733E-2</v>
      </c>
      <c r="N111" s="674">
        <v>9664.8561846070934</v>
      </c>
      <c r="O111" s="989">
        <f t="shared" si="29"/>
        <v>-0.11421341026938091</v>
      </c>
      <c r="P111" s="161">
        <v>8561</v>
      </c>
      <c r="Q111" s="989">
        <f t="shared" si="29"/>
        <v>-1</v>
      </c>
      <c r="R111" s="161">
        <v>0</v>
      </c>
      <c r="S111" s="989" t="e">
        <f t="shared" si="29"/>
        <v>#DIV/0!</v>
      </c>
      <c r="T111" s="161">
        <v>8516</v>
      </c>
      <c r="U111" s="989">
        <v>0.04</v>
      </c>
      <c r="V111" s="161">
        <v>8842</v>
      </c>
      <c r="W111" s="989">
        <f t="shared" si="2"/>
        <v>4.6369599638090928E-3</v>
      </c>
      <c r="X111" s="161">
        <v>8883</v>
      </c>
      <c r="Y111" s="989">
        <f t="shared" si="2"/>
        <v>2.9494540132838004E-2</v>
      </c>
      <c r="Z111" s="161">
        <v>9145</v>
      </c>
      <c r="AA111" s="989">
        <f t="shared" si="2"/>
        <v>8.7479496992892286E-3</v>
      </c>
      <c r="AB111" s="1253">
        <v>9225</v>
      </c>
      <c r="AC111" s="989">
        <f t="shared" si="5"/>
        <v>4.9864498644986453E-2</v>
      </c>
      <c r="AD111" s="1253">
        <v>9685</v>
      </c>
      <c r="AE111" s="989">
        <f t="shared" si="5"/>
        <v>0.3302013422818792</v>
      </c>
      <c r="AF111" s="1253">
        <v>12883</v>
      </c>
      <c r="AG111" s="989">
        <f t="shared" si="5"/>
        <v>-3.7801754249786539E-2</v>
      </c>
      <c r="AH111" s="1253">
        <v>12396</v>
      </c>
      <c r="AI111" s="989">
        <f t="shared" si="5"/>
        <v>-0.2057921910293643</v>
      </c>
      <c r="AJ111" s="161">
        <v>9845</v>
      </c>
      <c r="AK111" s="989">
        <f t="shared" si="6"/>
        <v>0.29202640934484508</v>
      </c>
      <c r="AL111" s="161">
        <v>12720</v>
      </c>
      <c r="AM111" s="989">
        <f t="shared" si="6"/>
        <v>-1.030990595999207E-2</v>
      </c>
      <c r="AN111" s="1253">
        <v>12588.857996188901</v>
      </c>
      <c r="AO111" s="989">
        <f t="shared" si="6"/>
        <v>9.8612601594744633E-3</v>
      </c>
      <c r="AP111" s="161">
        <v>12713</v>
      </c>
      <c r="AQ111" s="989">
        <f t="shared" si="6"/>
        <v>-2.210335876661685E-2</v>
      </c>
      <c r="AR111" s="161">
        <v>12432</v>
      </c>
      <c r="AS111" s="989">
        <f t="shared" si="8"/>
        <v>0</v>
      </c>
      <c r="AT111" s="161">
        <v>12432</v>
      </c>
      <c r="AU111" s="989">
        <f t="shared" si="6"/>
        <v>-2.9842342342342343E-2</v>
      </c>
      <c r="AV111" s="161">
        <v>12061</v>
      </c>
    </row>
    <row r="112" spans="1:48" x14ac:dyDescent="0.25">
      <c r="A112" s="255" t="s">
        <v>95</v>
      </c>
      <c r="B112" s="257">
        <v>921</v>
      </c>
      <c r="C112" s="36" t="s">
        <v>106</v>
      </c>
      <c r="D112" s="682"/>
      <c r="E112" s="989" t="e">
        <f t="shared" si="24"/>
        <v>#DIV/0!</v>
      </c>
      <c r="F112" s="674">
        <v>9532</v>
      </c>
      <c r="G112" s="989">
        <f t="shared" si="25"/>
        <v>-6.0113302559798576E-2</v>
      </c>
      <c r="H112" s="674">
        <v>8959</v>
      </c>
      <c r="I112" s="989">
        <f t="shared" si="26"/>
        <v>0.11046858113999111</v>
      </c>
      <c r="J112" s="674">
        <v>9948.6880184331803</v>
      </c>
      <c r="K112" s="989">
        <f t="shared" si="27"/>
        <v>5.2087670528111606E-2</v>
      </c>
      <c r="L112" s="676">
        <v>10466.892002124299</v>
      </c>
      <c r="M112" s="989">
        <f t="shared" si="28"/>
        <v>9.280045017690193E-2</v>
      </c>
      <c r="N112" s="674">
        <v>11438.224291874449</v>
      </c>
      <c r="O112" s="989">
        <f t="shared" si="29"/>
        <v>-1</v>
      </c>
      <c r="P112" s="161">
        <v>0</v>
      </c>
      <c r="Q112" s="989" t="e">
        <f t="shared" si="29"/>
        <v>#DIV/0!</v>
      </c>
      <c r="R112" s="161">
        <v>0</v>
      </c>
      <c r="S112" s="989" t="e">
        <f t="shared" si="29"/>
        <v>#DIV/0!</v>
      </c>
      <c r="T112" s="161">
        <v>0</v>
      </c>
      <c r="U112" s="989">
        <v>0.04</v>
      </c>
      <c r="V112" s="161">
        <v>0</v>
      </c>
      <c r="W112" s="989" t="e">
        <f t="shared" si="2"/>
        <v>#DIV/0!</v>
      </c>
      <c r="X112" s="674">
        <v>11438.224291874449</v>
      </c>
      <c r="Y112" s="989">
        <f t="shared" si="2"/>
        <v>3.0000000000000016E-2</v>
      </c>
      <c r="Z112" s="161">
        <v>11781.371020630682</v>
      </c>
      <c r="AA112" s="989">
        <f t="shared" si="2"/>
        <v>9.9999999999999725E-3</v>
      </c>
      <c r="AB112" s="1253">
        <f>Z112*1.01</f>
        <v>11899.184730836989</v>
      </c>
      <c r="AC112" s="989">
        <f t="shared" si="5"/>
        <v>5.0000000000000072E-2</v>
      </c>
      <c r="AD112" s="1253">
        <v>12494.143967378839</v>
      </c>
      <c r="AE112" s="989">
        <f t="shared" si="5"/>
        <v>0.22033170418146589</v>
      </c>
      <c r="AF112" s="1253">
        <v>15247</v>
      </c>
      <c r="AG112" s="989">
        <f t="shared" si="5"/>
        <v>-3.7824386775684352E-2</v>
      </c>
      <c r="AH112" s="161">
        <f>AF112*(1+AG113)</f>
        <v>14670.291574831141</v>
      </c>
      <c r="AI112" s="989">
        <f t="shared" ref="AI112:AU141" si="30">(AJ112-AH112)/AH112</f>
        <v>-0.20579324613906749</v>
      </c>
      <c r="AJ112" s="161">
        <v>11651.244649840028</v>
      </c>
      <c r="AK112" s="989">
        <f t="shared" si="30"/>
        <v>0.29205080250432236</v>
      </c>
      <c r="AL112" s="161">
        <v>15054</v>
      </c>
      <c r="AM112" s="989">
        <f t="shared" si="30"/>
        <v>-1.3902883120791876E-2</v>
      </c>
      <c r="AN112" s="1253">
        <v>14844.705997499599</v>
      </c>
      <c r="AO112" s="989">
        <f t="shared" si="30"/>
        <v>2.8851632533008167E-2</v>
      </c>
      <c r="AP112" s="161">
        <v>15273</v>
      </c>
      <c r="AQ112" s="989">
        <f t="shared" si="30"/>
        <v>-2.2130557192431087E-2</v>
      </c>
      <c r="AR112" s="161">
        <v>14935</v>
      </c>
      <c r="AS112" s="989">
        <f t="shared" si="30"/>
        <v>0</v>
      </c>
      <c r="AT112" s="161">
        <v>14935</v>
      </c>
      <c r="AU112" s="989">
        <f t="shared" si="30"/>
        <v>-2.9862738533645797E-2</v>
      </c>
      <c r="AV112" s="161">
        <v>14489</v>
      </c>
    </row>
    <row r="113" spans="1:83" x14ac:dyDescent="0.25">
      <c r="A113" s="255" t="s">
        <v>95</v>
      </c>
      <c r="B113" s="257">
        <v>922</v>
      </c>
      <c r="C113" s="36" t="s">
        <v>107</v>
      </c>
      <c r="D113" s="682">
        <v>8058</v>
      </c>
      <c r="E113" s="989">
        <f t="shared" si="24"/>
        <v>0.12273517001737404</v>
      </c>
      <c r="F113" s="674">
        <v>9047</v>
      </c>
      <c r="G113" s="989">
        <f t="shared" si="25"/>
        <v>-9.7269813197745116E-3</v>
      </c>
      <c r="H113" s="674">
        <v>8959</v>
      </c>
      <c r="I113" s="989">
        <f t="shared" si="26"/>
        <v>2.4385423290983425E-2</v>
      </c>
      <c r="J113" s="674">
        <v>9177.4690072639205</v>
      </c>
      <c r="K113" s="989">
        <f t="shared" si="27"/>
        <v>4.8207843838633725E-2</v>
      </c>
      <c r="L113" s="676">
        <v>9619.8950000000004</v>
      </c>
      <c r="M113" s="989">
        <f t="shared" si="28"/>
        <v>9.6845676407150971E-2</v>
      </c>
      <c r="N113" s="674">
        <v>10551.54023824077</v>
      </c>
      <c r="O113" s="989">
        <f t="shared" si="29"/>
        <v>-0.11425253669333175</v>
      </c>
      <c r="P113" s="161">
        <v>9346</v>
      </c>
      <c r="Q113" s="989">
        <f t="shared" si="29"/>
        <v>1.0806762251230473E-2</v>
      </c>
      <c r="R113" s="161">
        <v>9447</v>
      </c>
      <c r="S113" s="989">
        <f t="shared" si="29"/>
        <v>-1</v>
      </c>
      <c r="T113" s="161">
        <v>0</v>
      </c>
      <c r="U113" s="989">
        <v>0.04</v>
      </c>
      <c r="V113" s="161">
        <v>9653</v>
      </c>
      <c r="W113" s="989">
        <f t="shared" si="2"/>
        <v>0</v>
      </c>
      <c r="X113" s="161">
        <v>9653</v>
      </c>
      <c r="Y113" s="989">
        <f t="shared" si="2"/>
        <v>3.4289858075209782E-2</v>
      </c>
      <c r="Z113" s="161">
        <v>9984</v>
      </c>
      <c r="AA113" s="989">
        <f t="shared" si="2"/>
        <v>8.814102564102564E-3</v>
      </c>
      <c r="AB113" s="1253">
        <v>10072</v>
      </c>
      <c r="AC113" s="989">
        <f t="shared" si="5"/>
        <v>4.9741858617950753E-2</v>
      </c>
      <c r="AD113" s="1253">
        <v>10573</v>
      </c>
      <c r="AE113" s="989">
        <f t="shared" si="5"/>
        <v>0.33027522935779818</v>
      </c>
      <c r="AF113" s="1253">
        <v>14065</v>
      </c>
      <c r="AG113" s="989">
        <f t="shared" si="5"/>
        <v>-3.7824386775684324E-2</v>
      </c>
      <c r="AH113" s="1253">
        <v>13533</v>
      </c>
      <c r="AI113" s="989">
        <f t="shared" si="30"/>
        <v>-0.20579324613906746</v>
      </c>
      <c r="AJ113" s="161">
        <v>10748</v>
      </c>
      <c r="AK113" s="989">
        <f t="shared" si="30"/>
        <v>0.29205433569036099</v>
      </c>
      <c r="AL113" s="161">
        <v>13887</v>
      </c>
      <c r="AM113" s="989">
        <f t="shared" si="30"/>
        <v>-1.704608614336427E-2</v>
      </c>
      <c r="AN113" s="1253">
        <v>13650.2810017271</v>
      </c>
      <c r="AO113" s="989" t="e">
        <f t="shared" si="30"/>
        <v>#VALUE!</v>
      </c>
      <c r="AP113" s="161" t="s">
        <v>528</v>
      </c>
      <c r="AQ113" s="989" t="e">
        <f t="shared" si="30"/>
        <v>#VALUE!</v>
      </c>
      <c r="AR113" s="161">
        <v>13573</v>
      </c>
      <c r="AS113" s="989">
        <f t="shared" si="30"/>
        <v>0</v>
      </c>
      <c r="AT113" s="161">
        <v>13573</v>
      </c>
      <c r="AU113" s="989">
        <f t="shared" si="30"/>
        <v>-2.9838650261548662E-2</v>
      </c>
      <c r="AV113" s="161">
        <v>13168</v>
      </c>
    </row>
    <row r="114" spans="1:83" x14ac:dyDescent="0.25">
      <c r="A114" s="255" t="s">
        <v>95</v>
      </c>
      <c r="B114" s="257">
        <v>923</v>
      </c>
      <c r="C114" s="36" t="s">
        <v>374</v>
      </c>
      <c r="D114" s="682">
        <v>8939</v>
      </c>
      <c r="E114" s="989">
        <f t="shared" si="24"/>
        <v>2.9309766193086475E-2</v>
      </c>
      <c r="F114" s="674">
        <v>9201</v>
      </c>
      <c r="G114" s="989">
        <f t="shared" si="25"/>
        <v>5.5537441582436689E-2</v>
      </c>
      <c r="H114" s="674">
        <v>9712</v>
      </c>
      <c r="I114" s="989">
        <f t="shared" si="26"/>
        <v>2.4370674978553386E-2</v>
      </c>
      <c r="J114" s="674">
        <v>9948.6879953917105</v>
      </c>
      <c r="K114" s="989">
        <f t="shared" si="27"/>
        <v>1.8356792745363257E-2</v>
      </c>
      <c r="L114" s="676">
        <v>10131.3139990114</v>
      </c>
      <c r="M114" s="989">
        <f t="shared" si="28"/>
        <v>0.12899711656262691</v>
      </c>
      <c r="N114" s="674">
        <v>11438.224291874447</v>
      </c>
      <c r="O114" s="989">
        <f t="shared" si="29"/>
        <v>-0.11419817084740769</v>
      </c>
      <c r="P114" s="161">
        <v>10132</v>
      </c>
      <c r="Q114" s="989">
        <f t="shared" si="29"/>
        <v>1.0757994472956969E-2</v>
      </c>
      <c r="R114" s="161">
        <v>10241</v>
      </c>
      <c r="S114" s="989">
        <f t="shared" si="29"/>
        <v>-1.5818767698466945E-2</v>
      </c>
      <c r="T114" s="161">
        <v>10079</v>
      </c>
      <c r="U114" s="989">
        <v>0.04</v>
      </c>
      <c r="V114" s="161">
        <v>10465</v>
      </c>
      <c r="W114" s="989">
        <f t="shared" si="2"/>
        <v>4.5867176301958908E-3</v>
      </c>
      <c r="X114" s="161">
        <v>10513</v>
      </c>
      <c r="Y114" s="989">
        <f t="shared" si="2"/>
        <v>2.9487301436316941E-2</v>
      </c>
      <c r="Z114" s="161">
        <v>10823</v>
      </c>
      <c r="AA114" s="989">
        <f t="shared" si="2"/>
        <v>8.7776032523329949E-3</v>
      </c>
      <c r="AB114" s="1253">
        <v>10918</v>
      </c>
      <c r="AC114" s="989">
        <f t="shared" si="5"/>
        <v>4.9825975453379738E-2</v>
      </c>
      <c r="AD114" s="1253">
        <v>11462</v>
      </c>
      <c r="AE114" s="989">
        <f t="shared" si="5"/>
        <v>0.33022160181469201</v>
      </c>
      <c r="AF114" s="1253">
        <v>15247</v>
      </c>
      <c r="AG114" s="989">
        <f t="shared" si="5"/>
        <v>-3.7774549183830358E-2</v>
      </c>
      <c r="AH114" s="161">
        <f>AF114*(1+AG115)</f>
        <v>14671.051448594138</v>
      </c>
      <c r="AI114" s="989">
        <f t="shared" si="30"/>
        <v>-0.20579324613906744</v>
      </c>
      <c r="AJ114" s="1253">
        <v>11651.848146714683</v>
      </c>
      <c r="AK114" s="989">
        <f t="shared" si="30"/>
        <v>0.29198388190843155</v>
      </c>
      <c r="AL114" s="161">
        <v>15054</v>
      </c>
      <c r="AM114" s="989">
        <f t="shared" si="30"/>
        <v>-4.7183007500026547E-2</v>
      </c>
      <c r="AN114" s="1253">
        <v>14343.7070050946</v>
      </c>
      <c r="AO114" s="989">
        <f t="shared" si="30"/>
        <v>4.896174989184867E-2</v>
      </c>
      <c r="AP114" s="161">
        <v>15046</v>
      </c>
      <c r="AQ114" s="989">
        <f t="shared" si="30"/>
        <v>-2.2132128140369533E-2</v>
      </c>
      <c r="AR114" s="161">
        <v>14713</v>
      </c>
      <c r="AS114" s="989">
        <f t="shared" si="30"/>
        <v>0</v>
      </c>
      <c r="AT114" s="161">
        <v>14713</v>
      </c>
      <c r="AU114" s="989">
        <f t="shared" si="30"/>
        <v>-2.9769591517705432E-2</v>
      </c>
      <c r="AV114" s="161">
        <v>14275</v>
      </c>
    </row>
    <row r="115" spans="1:83" x14ac:dyDescent="0.25">
      <c r="A115" s="255" t="s">
        <v>95</v>
      </c>
      <c r="B115" s="257">
        <v>924</v>
      </c>
      <c r="C115" s="36" t="s">
        <v>109</v>
      </c>
      <c r="D115" s="682">
        <v>7486</v>
      </c>
      <c r="E115" s="989">
        <f t="shared" si="24"/>
        <v>6.3986107400480899E-2</v>
      </c>
      <c r="F115" s="674">
        <v>7965</v>
      </c>
      <c r="G115" s="989">
        <f t="shared" si="25"/>
        <v>0.12479598242310107</v>
      </c>
      <c r="H115" s="674">
        <v>8959</v>
      </c>
      <c r="I115" s="989">
        <f t="shared" si="26"/>
        <v>2.4385423072333955E-2</v>
      </c>
      <c r="J115" s="674">
        <v>9177.4690053050399</v>
      </c>
      <c r="K115" s="989">
        <f t="shared" si="27"/>
        <v>5.2968197793671935E-2</v>
      </c>
      <c r="L115" s="676">
        <v>9663.5829988233309</v>
      </c>
      <c r="M115" s="989">
        <f t="shared" si="28"/>
        <v>-9.1623455602101694E-2</v>
      </c>
      <c r="N115" s="674">
        <v>8778.1721309734166</v>
      </c>
      <c r="O115" s="989">
        <f t="shared" si="29"/>
        <v>-0.11428029845003441</v>
      </c>
      <c r="P115" s="161">
        <v>7775</v>
      </c>
      <c r="Q115" s="989">
        <f t="shared" si="29"/>
        <v>-1</v>
      </c>
      <c r="R115" s="161">
        <v>0</v>
      </c>
      <c r="S115" s="989" t="e">
        <f t="shared" si="29"/>
        <v>#DIV/0!</v>
      </c>
      <c r="T115" s="161">
        <v>7735</v>
      </c>
      <c r="U115" s="989">
        <v>0.04</v>
      </c>
      <c r="V115" s="161">
        <v>8031</v>
      </c>
      <c r="W115" s="989">
        <f t="shared" si="2"/>
        <v>4.6071473041962392E-3</v>
      </c>
      <c r="X115" s="161">
        <v>8068</v>
      </c>
      <c r="Y115" s="989">
        <f t="shared" si="2"/>
        <v>2.9499256321269211E-2</v>
      </c>
      <c r="Z115" s="161">
        <v>8306</v>
      </c>
      <c r="AA115" s="989">
        <f t="shared" si="2"/>
        <v>0</v>
      </c>
      <c r="AB115" s="161">
        <v>8306</v>
      </c>
      <c r="AC115" s="989">
        <f t="shared" si="5"/>
        <v>5.8993498675656154E-2</v>
      </c>
      <c r="AD115" s="1253">
        <v>8796</v>
      </c>
      <c r="AE115" s="989">
        <f t="shared" si="5"/>
        <v>0.33026375625284221</v>
      </c>
      <c r="AF115" s="1253">
        <v>11701</v>
      </c>
      <c r="AG115" s="989">
        <f t="shared" si="5"/>
        <v>-3.7774549183830441E-2</v>
      </c>
      <c r="AH115" s="1253">
        <v>11259</v>
      </c>
      <c r="AI115" s="989">
        <f t="shared" si="30"/>
        <v>-0.20579324613906752</v>
      </c>
      <c r="AJ115" s="1253">
        <v>8941.9738417202389</v>
      </c>
      <c r="AK115" s="989">
        <f t="shared" si="30"/>
        <v>0.29199662227791279</v>
      </c>
      <c r="AL115" s="161">
        <v>11553</v>
      </c>
      <c r="AM115" s="989">
        <f t="shared" si="30"/>
        <v>-3.0727083633774821E-3</v>
      </c>
      <c r="AN115" s="1253">
        <v>11517.5010002779</v>
      </c>
      <c r="AO115" s="989">
        <f t="shared" si="30"/>
        <v>2.4701452139247525E-2</v>
      </c>
      <c r="AP115" s="161">
        <v>11802</v>
      </c>
      <c r="AQ115" s="989">
        <f t="shared" si="30"/>
        <v>-2.2114895780376207E-2</v>
      </c>
      <c r="AR115" s="161">
        <v>11541</v>
      </c>
      <c r="AS115" s="989">
        <f t="shared" si="30"/>
        <v>0</v>
      </c>
      <c r="AT115" s="161">
        <v>11541</v>
      </c>
      <c r="AU115" s="989">
        <f t="shared" si="30"/>
        <v>-2.9806775842647952E-2</v>
      </c>
      <c r="AV115" s="161">
        <v>11197</v>
      </c>
    </row>
    <row r="116" spans="1:83" s="40" customFormat="1" x14ac:dyDescent="0.25">
      <c r="A116" s="852" t="s">
        <v>95</v>
      </c>
      <c r="B116" s="15">
        <v>2070</v>
      </c>
      <c r="C116" s="189" t="s">
        <v>531</v>
      </c>
      <c r="D116" s="1290"/>
      <c r="E116" s="1293"/>
      <c r="F116" s="966"/>
      <c r="G116" s="1293"/>
      <c r="H116" s="849"/>
      <c r="I116" s="1293"/>
      <c r="J116" s="849"/>
      <c r="K116" s="1293"/>
      <c r="L116" s="842"/>
      <c r="M116" s="1293"/>
      <c r="N116" s="851"/>
      <c r="O116" s="1293"/>
      <c r="P116" s="975"/>
      <c r="Q116" s="1293"/>
      <c r="R116" s="947"/>
      <c r="S116" s="871"/>
      <c r="T116" s="804"/>
      <c r="U116" s="462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1293"/>
      <c r="AF116" s="1294"/>
      <c r="AG116" s="1293"/>
      <c r="AH116" s="1294" t="e">
        <v>#N/A</v>
      </c>
      <c r="AI116" s="1293"/>
      <c r="AJ116" s="161" t="e">
        <v>#N/A</v>
      </c>
      <c r="AK116" s="1293"/>
      <c r="AL116" s="161" t="e">
        <v>#N/A</v>
      </c>
      <c r="AM116" s="1293"/>
      <c r="AN116" s="1253" t="e">
        <v>#N/A</v>
      </c>
      <c r="AO116" s="1293"/>
      <c r="AP116" s="161" t="e">
        <v>#N/A</v>
      </c>
      <c r="AQ116" s="1293"/>
      <c r="AR116" s="161">
        <v>0</v>
      </c>
      <c r="AS116" s="1293"/>
      <c r="AT116" s="161">
        <f>AT117</f>
        <v>9093</v>
      </c>
      <c r="AU116" s="989">
        <f t="shared" si="30"/>
        <v>-2.9754687062773972E-2</v>
      </c>
      <c r="AV116" s="161">
        <f>AV117</f>
        <v>8822.4406305381963</v>
      </c>
      <c r="AW116" s="1293"/>
      <c r="AX116" s="462"/>
      <c r="AY116" s="1166"/>
      <c r="AZ116" s="1164"/>
      <c r="BA116" s="1168"/>
      <c r="BB116" s="460"/>
      <c r="BC116" s="460"/>
      <c r="BD116" s="834"/>
      <c r="BE116" s="834"/>
      <c r="BF116" s="834"/>
      <c r="BG116" s="834"/>
      <c r="BH116" s="834"/>
      <c r="BI116" s="834"/>
      <c r="BJ116" s="834"/>
      <c r="BK116" s="834"/>
      <c r="BL116" s="834"/>
      <c r="BM116" s="834"/>
      <c r="BN116" s="834"/>
      <c r="BO116" s="834"/>
      <c r="BP116" s="834"/>
      <c r="BQ116" s="834"/>
      <c r="BR116" s="834"/>
      <c r="BS116" s="834"/>
      <c r="BT116" s="834"/>
      <c r="BU116" s="834"/>
      <c r="BV116" s="834"/>
      <c r="BW116" s="834"/>
      <c r="BX116" s="834"/>
      <c r="BY116" s="834"/>
      <c r="BZ116" s="834"/>
      <c r="CA116" s="834"/>
      <c r="CB116" s="834"/>
      <c r="CC116" s="834"/>
      <c r="CD116" s="834"/>
      <c r="CE116" s="834"/>
    </row>
    <row r="117" spans="1:83" x14ac:dyDescent="0.25">
      <c r="A117" s="255" t="s">
        <v>95</v>
      </c>
      <c r="B117" s="257">
        <v>1065</v>
      </c>
      <c r="C117" s="35" t="s">
        <v>115</v>
      </c>
      <c r="D117" s="682">
        <v>4898</v>
      </c>
      <c r="E117" s="989">
        <f t="shared" si="24"/>
        <v>0.17721518987341772</v>
      </c>
      <c r="F117" s="674">
        <v>5766</v>
      </c>
      <c r="G117" s="989">
        <f t="shared" si="25"/>
        <v>0</v>
      </c>
      <c r="H117" s="674">
        <v>5766</v>
      </c>
      <c r="I117" s="989">
        <f t="shared" si="26"/>
        <v>-1</v>
      </c>
      <c r="J117" s="674">
        <v>0</v>
      </c>
      <c r="K117" s="989" t="e">
        <f t="shared" si="27"/>
        <v>#DIV/0!</v>
      </c>
      <c r="L117" s="676">
        <v>6393.3969832402199</v>
      </c>
      <c r="M117" s="989">
        <f t="shared" si="28"/>
        <v>8.1762267613412307E-2</v>
      </c>
      <c r="N117" s="674">
        <v>6916.1356183426897</v>
      </c>
      <c r="O117" s="989">
        <f t="shared" si="29"/>
        <v>-1</v>
      </c>
      <c r="P117" s="161">
        <v>0</v>
      </c>
      <c r="Q117" s="989" t="e">
        <f t="shared" si="29"/>
        <v>#DIV/0!</v>
      </c>
      <c r="R117" s="161">
        <v>0</v>
      </c>
      <c r="S117" s="989" t="e">
        <f t="shared" si="29"/>
        <v>#DIV/0!</v>
      </c>
      <c r="T117" s="161">
        <v>6094</v>
      </c>
      <c r="U117" s="989">
        <v>0.04</v>
      </c>
      <c r="V117" s="161">
        <f>T117*(1+U117)</f>
        <v>6337.76</v>
      </c>
      <c r="W117" s="989">
        <f t="shared" si="2"/>
        <v>3.0357728913685245E-3</v>
      </c>
      <c r="X117" s="161">
        <v>6357</v>
      </c>
      <c r="Y117" s="989">
        <f t="shared" si="2"/>
        <v>2.9416391379581564E-2</v>
      </c>
      <c r="Z117" s="161">
        <v>6544</v>
      </c>
      <c r="AA117" s="989">
        <f t="shared" si="2"/>
        <v>8.8630806845965762E-3</v>
      </c>
      <c r="AB117" s="1253">
        <v>6602</v>
      </c>
      <c r="AC117" s="989">
        <f t="shared" si="5"/>
        <v>4.9681914571342016E-2</v>
      </c>
      <c r="AD117" s="1253">
        <v>6930</v>
      </c>
      <c r="AE117" s="989">
        <f t="shared" si="5"/>
        <v>0.33030303030303032</v>
      </c>
      <c r="AF117" s="1253">
        <v>9219</v>
      </c>
      <c r="AG117" s="989">
        <f t="shared" si="5"/>
        <v>-3.7856600498969523E-2</v>
      </c>
      <c r="AH117" s="1253">
        <v>8870</v>
      </c>
      <c r="AI117" s="989">
        <f t="shared" si="30"/>
        <v>-0.20579219102936433</v>
      </c>
      <c r="AJ117" s="161">
        <v>7044.6232655695385</v>
      </c>
      <c r="AK117" s="989">
        <f t="shared" si="30"/>
        <v>0.29000000000000015</v>
      </c>
      <c r="AL117" s="161">
        <f>AJ117*1.29</f>
        <v>9087.5640125847058</v>
      </c>
      <c r="AM117" s="989">
        <f t="shared" si="30"/>
        <v>1.719943720044596E-2</v>
      </c>
      <c r="AN117" s="1253">
        <v>9243.8649991241891</v>
      </c>
      <c r="AO117" s="989">
        <f t="shared" si="30"/>
        <v>5.9644965478222196E-3</v>
      </c>
      <c r="AP117" s="161">
        <v>9299</v>
      </c>
      <c r="AQ117" s="989">
        <f t="shared" si="30"/>
        <v>-2.2152919668781589E-2</v>
      </c>
      <c r="AR117" s="161">
        <f>AR118</f>
        <v>9093</v>
      </c>
      <c r="AS117" s="989">
        <f t="shared" si="30"/>
        <v>0</v>
      </c>
      <c r="AT117" s="161">
        <v>9093</v>
      </c>
      <c r="AU117" s="989">
        <f t="shared" si="30"/>
        <v>-2.9754687062773972E-2</v>
      </c>
      <c r="AV117" s="161">
        <f>AT117*(1+AU120)</f>
        <v>8822.4406305381963</v>
      </c>
    </row>
    <row r="118" spans="1:83" x14ac:dyDescent="0.25">
      <c r="A118" s="255" t="s">
        <v>95</v>
      </c>
      <c r="B118" s="257">
        <v>1066</v>
      </c>
      <c r="C118" s="35" t="s">
        <v>114</v>
      </c>
      <c r="D118" s="682">
        <v>4972</v>
      </c>
      <c r="E118" s="989">
        <f t="shared" si="24"/>
        <v>0.24094931617055512</v>
      </c>
      <c r="F118" s="674">
        <v>6170</v>
      </c>
      <c r="G118" s="989">
        <f t="shared" si="25"/>
        <v>-3.6142625607779581E-2</v>
      </c>
      <c r="H118" s="674">
        <v>5947</v>
      </c>
      <c r="I118" s="989">
        <f t="shared" si="26"/>
        <v>2.4483941764999233E-2</v>
      </c>
      <c r="J118" s="674">
        <v>6092.6060016764504</v>
      </c>
      <c r="K118" s="989">
        <f t="shared" si="27"/>
        <v>2.7069697271625448E-2</v>
      </c>
      <c r="L118" s="676">
        <v>6257.5310017371203</v>
      </c>
      <c r="M118" s="989">
        <f t="shared" si="28"/>
        <v>0.11941978741479521</v>
      </c>
      <c r="N118" s="674">
        <v>7004.8040237060577</v>
      </c>
      <c r="O118" s="989">
        <f t="shared" si="29"/>
        <v>-0.11417935762361306</v>
      </c>
      <c r="P118" s="161">
        <v>6205</v>
      </c>
      <c r="Q118" s="989">
        <f t="shared" si="29"/>
        <v>1.0797743755036261E-2</v>
      </c>
      <c r="R118" s="161">
        <v>6272</v>
      </c>
      <c r="S118" s="989">
        <f t="shared" si="29"/>
        <v>-1.5943877551020409E-2</v>
      </c>
      <c r="T118" s="161">
        <v>6172</v>
      </c>
      <c r="U118" s="989">
        <v>0.04</v>
      </c>
      <c r="V118" s="161">
        <f t="shared" ref="V118:V126" si="31">T118*(1+U118)</f>
        <v>6418.88</v>
      </c>
      <c r="W118" s="989">
        <f t="shared" si="2"/>
        <v>2.978712797248101E-3</v>
      </c>
      <c r="X118" s="161">
        <v>6438</v>
      </c>
      <c r="Y118" s="989">
        <f t="shared" si="2"/>
        <v>2.9512270891581236E-2</v>
      </c>
      <c r="Z118" s="161">
        <v>6628</v>
      </c>
      <c r="AA118" s="989">
        <f t="shared" si="2"/>
        <v>8.7507543753771871E-3</v>
      </c>
      <c r="AB118" s="1253">
        <v>6686</v>
      </c>
      <c r="AC118" s="989">
        <f t="shared" si="5"/>
        <v>5.0000000000000031E-2</v>
      </c>
      <c r="AD118" s="1253">
        <v>7020.3</v>
      </c>
      <c r="AE118" s="989">
        <f t="shared" si="5"/>
        <v>0.33000014244405507</v>
      </c>
      <c r="AF118" s="1253">
        <v>9337</v>
      </c>
      <c r="AG118" s="989">
        <f t="shared" si="5"/>
        <v>-3.7856600498969599E-2</v>
      </c>
      <c r="AH118" s="1253">
        <f>AF118*(1+AG117)</f>
        <v>8983.5329211411208</v>
      </c>
      <c r="AI118" s="989">
        <f t="shared" si="30"/>
        <v>-0.20579324613906744</v>
      </c>
      <c r="AJ118" s="161">
        <v>7134.7825195023106</v>
      </c>
      <c r="AK118" s="989">
        <f t="shared" si="30"/>
        <v>0.29000000000000009</v>
      </c>
      <c r="AL118" s="161">
        <f>AJ118*1.29</f>
        <v>9203.8694501579812</v>
      </c>
      <c r="AM118" s="989">
        <f t="shared" si="30"/>
        <v>5.3084795541400824E-3</v>
      </c>
      <c r="AN118" s="1253">
        <v>9252.7280029531194</v>
      </c>
      <c r="AO118" s="989">
        <f t="shared" si="30"/>
        <v>5.0009031965613142E-3</v>
      </c>
      <c r="AP118" s="161">
        <v>9299</v>
      </c>
      <c r="AQ118" s="989">
        <f t="shared" si="30"/>
        <v>-2.2152919668781589E-2</v>
      </c>
      <c r="AR118" s="161">
        <v>9093</v>
      </c>
      <c r="AS118" s="989">
        <f t="shared" si="30"/>
        <v>0</v>
      </c>
      <c r="AT118" s="161">
        <f>AR118</f>
        <v>9093</v>
      </c>
      <c r="AU118" s="989">
        <f t="shared" si="30"/>
        <v>-2.9754687062773972E-2</v>
      </c>
      <c r="AV118" s="161">
        <f>AT118*(1+AU117)</f>
        <v>8822.4406305381963</v>
      </c>
    </row>
    <row r="119" spans="1:83" x14ac:dyDescent="0.25">
      <c r="A119" s="255" t="s">
        <v>95</v>
      </c>
      <c r="B119" s="257">
        <v>1067</v>
      </c>
      <c r="C119" s="35" t="s">
        <v>116</v>
      </c>
      <c r="D119" s="682">
        <v>5907</v>
      </c>
      <c r="E119" s="989">
        <f t="shared" si="24"/>
        <v>0.17650593779631138</v>
      </c>
      <c r="F119" s="674">
        <v>6949.6205745628113</v>
      </c>
      <c r="G119" s="989">
        <f t="shared" si="25"/>
        <v>1.8328975527588706E-2</v>
      </c>
      <c r="H119" s="674">
        <v>7077</v>
      </c>
      <c r="I119" s="989">
        <f t="shared" si="26"/>
        <v>2.4364701695978552E-2</v>
      </c>
      <c r="J119" s="674">
        <v>7249.4289939024402</v>
      </c>
      <c r="K119" s="989">
        <f t="shared" si="27"/>
        <v>8.8377970653865951E-3</v>
      </c>
      <c r="L119" s="676">
        <v>7313.4979761904797</v>
      </c>
      <c r="M119" s="989">
        <f t="shared" si="28"/>
        <v>0.13965029200679355</v>
      </c>
      <c r="N119" s="674">
        <v>8334.8301041565737</v>
      </c>
      <c r="O119" s="989">
        <f t="shared" si="29"/>
        <v>-0.11419910091291444</v>
      </c>
      <c r="P119" s="161">
        <v>7383</v>
      </c>
      <c r="Q119" s="989">
        <f t="shared" si="29"/>
        <v>1.0700257347961534E-2</v>
      </c>
      <c r="R119" s="161">
        <v>7462</v>
      </c>
      <c r="S119" s="989">
        <f t="shared" si="29"/>
        <v>-1.5813454837845083E-2</v>
      </c>
      <c r="T119" s="161">
        <v>7344</v>
      </c>
      <c r="U119" s="989">
        <v>0.04</v>
      </c>
      <c r="V119" s="161">
        <f t="shared" si="31"/>
        <v>7637.76</v>
      </c>
      <c r="W119" s="989">
        <f t="shared" si="2"/>
        <v>3.0427769398357345E-3</v>
      </c>
      <c r="X119" s="161">
        <v>7661</v>
      </c>
      <c r="Y119" s="989">
        <f t="shared" si="2"/>
        <v>2.9999999999999992E-2</v>
      </c>
      <c r="Z119" s="161">
        <v>7890.83</v>
      </c>
      <c r="AA119" s="989">
        <f t="shared" si="2"/>
        <v>1.0000000000000007E-2</v>
      </c>
      <c r="AB119" s="161">
        <f>Z119*1.01</f>
        <v>7969.7383</v>
      </c>
      <c r="AC119" s="989">
        <f t="shared" si="5"/>
        <v>5.0000000000000051E-2</v>
      </c>
      <c r="AD119" s="1253">
        <v>8368.2252150000004</v>
      </c>
      <c r="AE119" s="989">
        <f t="shared" si="5"/>
        <v>0.32764113232581055</v>
      </c>
      <c r="AF119" s="1253">
        <v>11110</v>
      </c>
      <c r="AG119" s="989">
        <f t="shared" si="5"/>
        <v>-3.7803780378037805E-2</v>
      </c>
      <c r="AH119" s="1253">
        <v>10690</v>
      </c>
      <c r="AI119" s="989">
        <f t="shared" si="30"/>
        <v>-0.20579324613906752</v>
      </c>
      <c r="AJ119" s="161">
        <v>8490.0701987733682</v>
      </c>
      <c r="AK119" s="989">
        <f t="shared" si="30"/>
        <v>0.28999999999999998</v>
      </c>
      <c r="AL119" s="161">
        <f>AJ119*1.29</f>
        <v>10952.190556417645</v>
      </c>
      <c r="AM119" s="989">
        <f t="shared" si="30"/>
        <v>3.6231057297467943E-2</v>
      </c>
      <c r="AN119" s="1253">
        <v>11349</v>
      </c>
      <c r="AO119" s="989" t="e">
        <f t="shared" si="30"/>
        <v>#VALUE!</v>
      </c>
      <c r="AP119" s="161" t="s">
        <v>528</v>
      </c>
      <c r="AQ119" s="989" t="e">
        <f t="shared" si="30"/>
        <v>#VALUE!</v>
      </c>
      <c r="AR119" s="161">
        <v>10958</v>
      </c>
      <c r="AS119" s="989">
        <f t="shared" si="30"/>
        <v>0</v>
      </c>
      <c r="AT119" s="161">
        <f>AR119</f>
        <v>10958</v>
      </c>
      <c r="AU119" s="989">
        <f t="shared" si="30"/>
        <v>-2.9754687062773962E-2</v>
      </c>
      <c r="AV119" s="161">
        <f>AT119*(1+AU118)</f>
        <v>10631.948139166123</v>
      </c>
    </row>
    <row r="120" spans="1:83" x14ac:dyDescent="0.25">
      <c r="A120" s="255" t="s">
        <v>95</v>
      </c>
      <c r="B120" s="257">
        <v>1068</v>
      </c>
      <c r="C120" s="35" t="s">
        <v>118</v>
      </c>
      <c r="D120" s="682">
        <v>5907</v>
      </c>
      <c r="E120" s="989">
        <f t="shared" si="24"/>
        <v>0.16497934697728697</v>
      </c>
      <c r="F120" s="674">
        <v>6881.5330025948342</v>
      </c>
      <c r="G120" s="989">
        <f t="shared" si="25"/>
        <v>2.8404571674866725E-2</v>
      </c>
      <c r="H120" s="674">
        <v>7077</v>
      </c>
      <c r="I120" s="989">
        <f t="shared" si="26"/>
        <v>2.4364701922036113E-2</v>
      </c>
      <c r="J120" s="674">
        <v>7249.4289955022496</v>
      </c>
      <c r="K120" s="989">
        <f t="shared" si="27"/>
        <v>5.7495287431343883E-2</v>
      </c>
      <c r="L120" s="676">
        <v>7666.23699931177</v>
      </c>
      <c r="M120" s="989">
        <f t="shared" si="28"/>
        <v>8.7212683994093571E-2</v>
      </c>
      <c r="N120" s="674">
        <v>8334.8301041565755</v>
      </c>
      <c r="O120" s="989">
        <f t="shared" si="29"/>
        <v>-1</v>
      </c>
      <c r="P120" s="161">
        <v>0</v>
      </c>
      <c r="Q120" s="989" t="e">
        <f t="shared" si="29"/>
        <v>#DIV/0!</v>
      </c>
      <c r="R120" s="161">
        <v>0</v>
      </c>
      <c r="S120" s="989" t="e">
        <f t="shared" si="29"/>
        <v>#DIV/0!</v>
      </c>
      <c r="T120" s="161">
        <v>7344</v>
      </c>
      <c r="U120" s="989">
        <v>0.04</v>
      </c>
      <c r="V120" s="161">
        <f t="shared" si="31"/>
        <v>7637.76</v>
      </c>
      <c r="W120" s="989">
        <f t="shared" si="2"/>
        <v>3.0427769398357345E-3</v>
      </c>
      <c r="X120" s="161">
        <v>7661</v>
      </c>
      <c r="Y120" s="989">
        <f t="shared" si="2"/>
        <v>2.9369534003393812E-2</v>
      </c>
      <c r="Z120" s="161">
        <v>7886</v>
      </c>
      <c r="AA120" s="989">
        <f t="shared" si="2"/>
        <v>8.8764899822470194E-3</v>
      </c>
      <c r="AB120" s="1253">
        <v>7956</v>
      </c>
      <c r="AC120" s="989">
        <f t="shared" si="5"/>
        <v>4.9773755656108594E-2</v>
      </c>
      <c r="AD120" s="1253">
        <v>8352</v>
      </c>
      <c r="AE120" s="989">
        <f t="shared" si="5"/>
        <v>0.33022030651340994</v>
      </c>
      <c r="AF120" s="1253">
        <v>11110</v>
      </c>
      <c r="AG120" s="989">
        <f t="shared" si="5"/>
        <v>-3.7803780378037805E-2</v>
      </c>
      <c r="AH120" s="1253">
        <v>10690</v>
      </c>
      <c r="AI120" s="989">
        <f t="shared" si="30"/>
        <v>-0.20579324613906752</v>
      </c>
      <c r="AJ120" s="161">
        <v>8490.0701987733682</v>
      </c>
      <c r="AK120" s="989">
        <f t="shared" si="30"/>
        <v>0.29197989453429768</v>
      </c>
      <c r="AL120" s="161">
        <v>10969</v>
      </c>
      <c r="AM120" s="989">
        <f t="shared" si="30"/>
        <v>-3.4389649508433282E-3</v>
      </c>
      <c r="AN120" s="1253">
        <v>10931.2779934542</v>
      </c>
      <c r="AO120" s="989">
        <f t="shared" si="30"/>
        <v>2.9934291823330134E-3</v>
      </c>
      <c r="AP120" s="161">
        <v>10964</v>
      </c>
      <c r="AQ120" s="989">
        <f t="shared" si="30"/>
        <v>-2.2163443998540679E-2</v>
      </c>
      <c r="AR120" s="161">
        <v>10721</v>
      </c>
      <c r="AS120" s="989">
        <f t="shared" si="30"/>
        <v>0</v>
      </c>
      <c r="AT120" s="161">
        <v>10721</v>
      </c>
      <c r="AU120" s="989">
        <f t="shared" si="30"/>
        <v>-2.9754687062773996E-2</v>
      </c>
      <c r="AV120" s="161">
        <f>AV121</f>
        <v>10402</v>
      </c>
    </row>
    <row r="121" spans="1:83" x14ac:dyDescent="0.25">
      <c r="A121" s="255" t="s">
        <v>95</v>
      </c>
      <c r="B121" s="257">
        <v>1069</v>
      </c>
      <c r="C121" s="35" t="s">
        <v>119</v>
      </c>
      <c r="D121" s="682">
        <v>5898</v>
      </c>
      <c r="E121" s="989">
        <f t="shared" si="24"/>
        <v>0.17322792562359893</v>
      </c>
      <c r="F121" s="674">
        <v>6919.6983053279864</v>
      </c>
      <c r="G121" s="989">
        <f t="shared" si="25"/>
        <v>2.2732449845522223E-2</v>
      </c>
      <c r="H121" s="674">
        <v>7077</v>
      </c>
      <c r="I121" s="989">
        <f t="shared" si="26"/>
        <v>2.4364702557580907E-2</v>
      </c>
      <c r="J121" s="674">
        <v>7249.4290000000001</v>
      </c>
      <c r="K121" s="989">
        <f t="shared" si="27"/>
        <v>4.9337816812882816E-2</v>
      </c>
      <c r="L121" s="676">
        <v>7607.1</v>
      </c>
      <c r="M121" s="989">
        <f t="shared" si="28"/>
        <v>9.5664590206067143E-2</v>
      </c>
      <c r="N121" s="674">
        <v>8334.8301041565737</v>
      </c>
      <c r="O121" s="989">
        <f t="shared" si="29"/>
        <v>-0.11419910091291444</v>
      </c>
      <c r="P121" s="161">
        <v>7383</v>
      </c>
      <c r="Q121" s="989">
        <f t="shared" si="29"/>
        <v>1.0700257347961534E-2</v>
      </c>
      <c r="R121" s="161">
        <v>7462</v>
      </c>
      <c r="S121" s="989">
        <f t="shared" si="29"/>
        <v>-1.5813454837845083E-2</v>
      </c>
      <c r="T121" s="161">
        <v>7344</v>
      </c>
      <c r="U121" s="989">
        <v>0.04</v>
      </c>
      <c r="V121" s="161">
        <f t="shared" si="31"/>
        <v>7637.76</v>
      </c>
      <c r="W121" s="989">
        <f t="shared" si="2"/>
        <v>3.0427769398357345E-3</v>
      </c>
      <c r="X121" s="161">
        <v>7661</v>
      </c>
      <c r="Y121" s="989">
        <f t="shared" si="2"/>
        <v>2.9999999999999992E-2</v>
      </c>
      <c r="Z121" s="161">
        <v>7890.83</v>
      </c>
      <c r="AA121" s="989">
        <f t="shared" si="2"/>
        <v>8.2589537475778949E-3</v>
      </c>
      <c r="AB121" s="1253">
        <v>7956</v>
      </c>
      <c r="AC121" s="989">
        <f t="shared" si="5"/>
        <v>4.9773755656108594E-2</v>
      </c>
      <c r="AD121" s="1253">
        <v>8352</v>
      </c>
      <c r="AE121" s="989">
        <f t="shared" si="5"/>
        <v>0.33022030651340994</v>
      </c>
      <c r="AF121" s="1253">
        <v>11110</v>
      </c>
      <c r="AG121" s="989">
        <f t="shared" si="5"/>
        <v>-3.7803780378037805E-2</v>
      </c>
      <c r="AH121" s="1253">
        <v>10690</v>
      </c>
      <c r="AI121" s="989">
        <f t="shared" si="30"/>
        <v>-0.205799812909261</v>
      </c>
      <c r="AJ121" s="161">
        <v>8490</v>
      </c>
      <c r="AK121" s="989">
        <f t="shared" si="30"/>
        <v>0.29199057714958776</v>
      </c>
      <c r="AL121" s="161">
        <v>10969</v>
      </c>
      <c r="AM121" s="989">
        <f t="shared" si="30"/>
        <v>-3.7625398926602167E-2</v>
      </c>
      <c r="AN121" s="1253">
        <v>10556.286999174101</v>
      </c>
      <c r="AO121" s="989">
        <f t="shared" si="30"/>
        <v>3.8622765832133747E-2</v>
      </c>
      <c r="AP121" s="161">
        <v>10964</v>
      </c>
      <c r="AQ121" s="989" t="e">
        <f t="shared" si="30"/>
        <v>#VALUE!</v>
      </c>
      <c r="AR121" s="161" t="s">
        <v>528</v>
      </c>
      <c r="AS121" s="989" t="e">
        <f t="shared" si="30"/>
        <v>#VALUE!</v>
      </c>
      <c r="AT121" s="161">
        <v>10721</v>
      </c>
      <c r="AU121" s="989">
        <f t="shared" si="30"/>
        <v>-2.9754687062773996E-2</v>
      </c>
      <c r="AV121" s="161">
        <v>10402</v>
      </c>
    </row>
    <row r="122" spans="1:83" x14ac:dyDescent="0.25">
      <c r="A122" s="255" t="s">
        <v>95</v>
      </c>
      <c r="B122" s="257">
        <v>1070</v>
      </c>
      <c r="C122" s="35" t="s">
        <v>111</v>
      </c>
      <c r="D122" s="682">
        <v>6169</v>
      </c>
      <c r="E122" s="989">
        <f t="shared" ref="E122:S141" si="32">(F122-D122)/D122</f>
        <v>0.14233136960765064</v>
      </c>
      <c r="F122" s="674">
        <v>7047.0422191095968</v>
      </c>
      <c r="G122" s="989">
        <f t="shared" si="32"/>
        <v>1.489387712277177E-2</v>
      </c>
      <c r="H122" s="674">
        <v>7152</v>
      </c>
      <c r="I122" s="989">
        <f t="shared" si="32"/>
        <v>2.4405761580808139E-2</v>
      </c>
      <c r="J122" s="674">
        <v>7326.5500068259398</v>
      </c>
      <c r="K122" s="989">
        <f t="shared" si="32"/>
        <v>4.8687443772617772E-2</v>
      </c>
      <c r="L122" s="676">
        <v>7683.2609983305501</v>
      </c>
      <c r="M122" s="989">
        <f t="shared" si="32"/>
        <v>9.6344183979983566E-2</v>
      </c>
      <c r="N122" s="674">
        <v>8423.4985095199409</v>
      </c>
      <c r="O122" s="989">
        <f t="shared" si="32"/>
        <v>-0.11426351039679761</v>
      </c>
      <c r="P122" s="161">
        <v>7461</v>
      </c>
      <c r="Q122" s="989">
        <f t="shared" si="32"/>
        <v>1.0856453558504222E-2</v>
      </c>
      <c r="R122" s="161">
        <v>7542</v>
      </c>
      <c r="S122" s="989">
        <f t="shared" si="32"/>
        <v>-1.5778308141076638E-2</v>
      </c>
      <c r="T122" s="161">
        <v>7423</v>
      </c>
      <c r="U122" s="989">
        <v>0.04</v>
      </c>
      <c r="V122" s="161">
        <v>7707</v>
      </c>
      <c r="W122" s="989">
        <f t="shared" si="2"/>
        <v>4.5413260672116261E-3</v>
      </c>
      <c r="X122" s="161">
        <v>7742</v>
      </c>
      <c r="Y122" s="989">
        <f t="shared" si="2"/>
        <v>3.0000000000000027E-2</v>
      </c>
      <c r="Z122" s="161">
        <v>7974.26</v>
      </c>
      <c r="AA122" s="989">
        <f t="shared" si="2"/>
        <v>8.2440251509230678E-3</v>
      </c>
      <c r="AB122" s="1253">
        <v>8040</v>
      </c>
      <c r="AC122" s="989">
        <f t="shared" si="5"/>
        <v>4.9875621890547263E-2</v>
      </c>
      <c r="AD122" s="1253">
        <v>8441</v>
      </c>
      <c r="AE122" s="989">
        <f t="shared" si="5"/>
        <v>0.3301741499822296</v>
      </c>
      <c r="AF122" s="1253">
        <v>11228</v>
      </c>
      <c r="AG122" s="989">
        <f t="shared" si="5"/>
        <v>-3.7762736017100104E-2</v>
      </c>
      <c r="AH122" s="1253">
        <v>10804</v>
      </c>
      <c r="AI122" s="989">
        <f t="shared" si="30"/>
        <v>-0.205799812909261</v>
      </c>
      <c r="AJ122" s="1253">
        <v>8580.5388213283441</v>
      </c>
      <c r="AK122" s="989">
        <f t="shared" si="30"/>
        <v>0.29199345528790327</v>
      </c>
      <c r="AL122" s="161">
        <v>11086</v>
      </c>
      <c r="AM122" s="989">
        <f t="shared" si="30"/>
        <v>-3.0601930082148669E-2</v>
      </c>
      <c r="AN122" s="1253">
        <v>10746.7470031093</v>
      </c>
      <c r="AO122" s="989">
        <f t="shared" si="30"/>
        <v>5.3807258766154747E-2</v>
      </c>
      <c r="AP122" s="161">
        <v>11325</v>
      </c>
      <c r="AQ122" s="989">
        <f t="shared" si="30"/>
        <v>-2.2075055187637971E-2</v>
      </c>
      <c r="AR122" s="161">
        <v>11075</v>
      </c>
      <c r="AS122" s="989">
        <f t="shared" si="30"/>
        <v>0</v>
      </c>
      <c r="AT122" s="161">
        <v>11075</v>
      </c>
      <c r="AU122" s="989">
        <f t="shared" si="30"/>
        <v>-2.9754687062773989E-2</v>
      </c>
      <c r="AV122" s="161">
        <f>AT122*(1+AU121)</f>
        <v>10745.466840779778</v>
      </c>
    </row>
    <row r="123" spans="1:83" x14ac:dyDescent="0.25">
      <c r="A123" s="255" t="s">
        <v>95</v>
      </c>
      <c r="B123" s="257">
        <v>1071</v>
      </c>
      <c r="C123" s="35" t="s">
        <v>113</v>
      </c>
      <c r="D123" s="682">
        <v>6069</v>
      </c>
      <c r="E123" s="989">
        <f t="shared" si="32"/>
        <v>0.18667115598977699</v>
      </c>
      <c r="F123" s="674">
        <v>7201.9072457019565</v>
      </c>
      <c r="G123" s="989">
        <f t="shared" si="32"/>
        <v>1.3898089892476479E-2</v>
      </c>
      <c r="H123" s="674">
        <v>7302</v>
      </c>
      <c r="I123" s="989">
        <f t="shared" si="32"/>
        <v>2.4485482113126591E-2</v>
      </c>
      <c r="J123" s="674">
        <v>7480.7929903900504</v>
      </c>
      <c r="K123" s="989">
        <f t="shared" si="32"/>
        <v>-1</v>
      </c>
      <c r="L123" s="676">
        <v>0</v>
      </c>
      <c r="M123" s="989" t="e">
        <f t="shared" si="32"/>
        <v>#DIV/0!</v>
      </c>
      <c r="N123" s="674">
        <v>8423.4985095199409</v>
      </c>
      <c r="O123" s="989">
        <f t="shared" si="32"/>
        <v>-1</v>
      </c>
      <c r="P123" s="161">
        <v>0</v>
      </c>
      <c r="Q123" s="989" t="e">
        <f t="shared" si="32"/>
        <v>#DIV/0!</v>
      </c>
      <c r="R123" s="161">
        <v>0</v>
      </c>
      <c r="S123" s="989" t="e">
        <f t="shared" si="32"/>
        <v>#DIV/0!</v>
      </c>
      <c r="T123" s="161">
        <v>0</v>
      </c>
      <c r="U123" s="989">
        <v>0.04</v>
      </c>
      <c r="V123" s="674">
        <v>8423.4985095199409</v>
      </c>
      <c r="W123" s="989">
        <f t="shared" si="2"/>
        <v>0</v>
      </c>
      <c r="X123" s="674">
        <v>8423.4985095199409</v>
      </c>
      <c r="Y123" s="989">
        <f t="shared" si="2"/>
        <v>3.0000000000000065E-2</v>
      </c>
      <c r="Z123" s="161">
        <v>8676.2034648055396</v>
      </c>
      <c r="AA123" s="989">
        <f t="shared" si="2"/>
        <v>0</v>
      </c>
      <c r="AB123" s="161">
        <v>8676.2034648055396</v>
      </c>
      <c r="AC123" s="989">
        <f t="shared" si="5"/>
        <v>5.0000000000000051E-2</v>
      </c>
      <c r="AD123" s="1253">
        <v>9110.0136380458171</v>
      </c>
      <c r="AE123" s="989">
        <f t="shared" si="5"/>
        <v>0.33017414998222977</v>
      </c>
      <c r="AF123" s="1253">
        <v>12117.904647314115</v>
      </c>
      <c r="AG123" s="989">
        <f t="shared" si="5"/>
        <v>-3.7762736017100181E-2</v>
      </c>
      <c r="AH123" s="1253">
        <f>AF123*(1+AG122)</f>
        <v>11660.299413037201</v>
      </c>
      <c r="AI123" s="989">
        <f t="shared" si="30"/>
        <v>-0.20579981290926094</v>
      </c>
      <c r="AJ123" s="1253">
        <v>9260.6119753681796</v>
      </c>
      <c r="AK123" s="989">
        <f t="shared" si="30"/>
        <v>0.28999999999999998</v>
      </c>
      <c r="AL123" s="161">
        <f>AJ123*1.29</f>
        <v>11946.189448224952</v>
      </c>
      <c r="AM123" s="989" t="e">
        <f t="shared" si="30"/>
        <v>#N/A</v>
      </c>
      <c r="AN123" s="1253" t="e">
        <v>#N/A</v>
      </c>
      <c r="AO123" s="989" t="e">
        <f t="shared" si="30"/>
        <v>#N/A</v>
      </c>
      <c r="AP123" s="161" t="e">
        <v>#N/A</v>
      </c>
      <c r="AQ123" s="989" t="e">
        <f t="shared" si="30"/>
        <v>#N/A</v>
      </c>
      <c r="AR123" s="161" t="e">
        <v>#N/A</v>
      </c>
      <c r="AS123" s="989" t="e">
        <f t="shared" si="30"/>
        <v>#N/A</v>
      </c>
      <c r="AT123" s="161">
        <v>11075</v>
      </c>
      <c r="AU123" s="989">
        <f t="shared" si="30"/>
        <v>-2.9754687062773989E-2</v>
      </c>
      <c r="AV123" s="161">
        <f>AT123*(1+AU122)</f>
        <v>10745.466840779778</v>
      </c>
    </row>
    <row r="124" spans="1:83" x14ac:dyDescent="0.25">
      <c r="A124" s="255" t="s">
        <v>95</v>
      </c>
      <c r="B124" s="257">
        <v>1072</v>
      </c>
      <c r="C124" s="35" t="s">
        <v>117</v>
      </c>
      <c r="D124" s="682">
        <v>6523</v>
      </c>
      <c r="E124" s="989">
        <f t="shared" si="32"/>
        <v>0.15540105536598095</v>
      </c>
      <c r="F124" s="674">
        <v>7536.6810841522938</v>
      </c>
      <c r="G124" s="989">
        <f t="shared" si="32"/>
        <v>3.8918844060481822E-2</v>
      </c>
      <c r="H124" s="674">
        <v>7830</v>
      </c>
      <c r="I124" s="989">
        <f t="shared" si="32"/>
        <v>2.4348149980962998E-2</v>
      </c>
      <c r="J124" s="674">
        <v>8020.6460143509403</v>
      </c>
      <c r="K124" s="989">
        <f t="shared" si="32"/>
        <v>4.8771131180099271E-2</v>
      </c>
      <c r="L124" s="676">
        <v>8411.8219932659904</v>
      </c>
      <c r="M124" s="989">
        <f t="shared" si="32"/>
        <v>9.625645492408845E-2</v>
      </c>
      <c r="N124" s="674">
        <v>9221.5141577902541</v>
      </c>
      <c r="O124" s="989">
        <f t="shared" si="32"/>
        <v>-1</v>
      </c>
      <c r="P124" s="161">
        <v>0</v>
      </c>
      <c r="Q124" s="989" t="e">
        <f t="shared" si="32"/>
        <v>#DIV/0!</v>
      </c>
      <c r="R124" s="161">
        <v>0</v>
      </c>
      <c r="S124" s="989" t="e">
        <f t="shared" si="32"/>
        <v>#DIV/0!</v>
      </c>
      <c r="T124" s="161">
        <v>8126</v>
      </c>
      <c r="U124" s="989">
        <v>0.04</v>
      </c>
      <c r="V124" s="161">
        <f t="shared" si="31"/>
        <v>8451.0400000000009</v>
      </c>
      <c r="W124" s="989">
        <f t="shared" si="2"/>
        <v>2.9534826482893375E-3</v>
      </c>
      <c r="X124" s="161">
        <v>8476</v>
      </c>
      <c r="Y124" s="989">
        <f t="shared" si="2"/>
        <v>2.9377064653138274E-2</v>
      </c>
      <c r="Z124" s="161">
        <v>8725</v>
      </c>
      <c r="AA124" s="989">
        <f t="shared" si="2"/>
        <v>0</v>
      </c>
      <c r="AB124" s="161">
        <v>8725</v>
      </c>
      <c r="AC124" s="989">
        <f t="shared" si="5"/>
        <v>0.05</v>
      </c>
      <c r="AD124" s="1253">
        <v>9161.25</v>
      </c>
      <c r="AE124" s="989">
        <f t="shared" si="5"/>
        <v>0.34173829990448901</v>
      </c>
      <c r="AF124" s="1253">
        <v>12292</v>
      </c>
      <c r="AG124" s="989">
        <f t="shared" si="5"/>
        <v>-3.7829482590302638E-2</v>
      </c>
      <c r="AH124" s="1253">
        <v>11827</v>
      </c>
      <c r="AI124" s="989">
        <f t="shared" si="30"/>
        <v>-0.20580028747780502</v>
      </c>
      <c r="AJ124" s="161">
        <v>9393</v>
      </c>
      <c r="AK124" s="989">
        <f t="shared" si="30"/>
        <v>0.29202597679122749</v>
      </c>
      <c r="AL124" s="161">
        <v>12136</v>
      </c>
      <c r="AM124" s="989">
        <f t="shared" si="30"/>
        <v>-7.807432359253498E-3</v>
      </c>
      <c r="AN124" s="1253">
        <v>12041.2490008881</v>
      </c>
      <c r="AO124" s="989">
        <f t="shared" si="30"/>
        <v>2.9627408177140789E-2</v>
      </c>
      <c r="AP124" s="161">
        <v>12398</v>
      </c>
      <c r="AQ124" s="989">
        <f t="shared" si="30"/>
        <v>-2.2100338764316826E-2</v>
      </c>
      <c r="AR124" s="161">
        <v>12124</v>
      </c>
      <c r="AS124" s="989">
        <f t="shared" si="30"/>
        <v>0</v>
      </c>
      <c r="AT124" s="161">
        <v>12124</v>
      </c>
      <c r="AU124" s="989">
        <f t="shared" si="30"/>
        <v>-2.9858132629495215E-2</v>
      </c>
      <c r="AV124" s="161">
        <v>11762</v>
      </c>
    </row>
    <row r="125" spans="1:83" x14ac:dyDescent="0.25">
      <c r="A125" s="255" t="s">
        <v>95</v>
      </c>
      <c r="B125" s="257">
        <v>1073</v>
      </c>
      <c r="C125" s="35" t="s">
        <v>120</v>
      </c>
      <c r="D125" s="682">
        <v>6507</v>
      </c>
      <c r="E125" s="989">
        <f t="shared" si="32"/>
        <v>0.18298685252845975</v>
      </c>
      <c r="F125" s="674">
        <v>7697.6954494026877</v>
      </c>
      <c r="G125" s="989">
        <f t="shared" si="32"/>
        <v>0</v>
      </c>
      <c r="H125" s="674">
        <v>7697.6954494026877</v>
      </c>
      <c r="I125" s="989">
        <f t="shared" si="32"/>
        <v>4.1954185729479822E-2</v>
      </c>
      <c r="J125" s="674">
        <v>8020.6459939758997</v>
      </c>
      <c r="K125" s="989">
        <f t="shared" si="32"/>
        <v>3.6433349202469212E-2</v>
      </c>
      <c r="L125" s="676">
        <v>8312.8649903038095</v>
      </c>
      <c r="M125" s="989">
        <f t="shared" si="32"/>
        <v>0.1093063785525568</v>
      </c>
      <c r="N125" s="674">
        <v>9221.5141577902541</v>
      </c>
      <c r="O125" s="989">
        <f t="shared" si="32"/>
        <v>-0.11424524647074956</v>
      </c>
      <c r="P125" s="161">
        <v>8168</v>
      </c>
      <c r="Q125" s="989">
        <f t="shared" si="32"/>
        <v>1.0773751224289911E-2</v>
      </c>
      <c r="R125" s="161">
        <v>8256</v>
      </c>
      <c r="S125" s="989">
        <f t="shared" si="32"/>
        <v>-1.5746124031007752E-2</v>
      </c>
      <c r="T125" s="161">
        <v>8126</v>
      </c>
      <c r="U125" s="989">
        <v>0.04</v>
      </c>
      <c r="V125" s="161">
        <v>8437</v>
      </c>
      <c r="W125" s="989">
        <f t="shared" si="2"/>
        <v>4.6224961479198771E-3</v>
      </c>
      <c r="X125" s="161">
        <v>8476</v>
      </c>
      <c r="Y125" s="989">
        <f t="shared" si="2"/>
        <v>2.9377064653138274E-2</v>
      </c>
      <c r="Z125" s="161">
        <v>8725</v>
      </c>
      <c r="AA125" s="989">
        <f t="shared" si="2"/>
        <v>8.8252148997134666E-3</v>
      </c>
      <c r="AB125" s="1253">
        <v>8802</v>
      </c>
      <c r="AC125" s="989">
        <f t="shared" si="5"/>
        <v>5.0000000000000044E-2</v>
      </c>
      <c r="AD125" s="1253">
        <v>9242.1</v>
      </c>
      <c r="AE125" s="989">
        <f t="shared" si="5"/>
        <v>0.33000075740362034</v>
      </c>
      <c r="AF125" s="1253">
        <v>12292</v>
      </c>
      <c r="AG125" s="989">
        <f t="shared" si="5"/>
        <v>-3.7829482590302638E-2</v>
      </c>
      <c r="AH125" s="1253">
        <v>11827</v>
      </c>
      <c r="AI125" s="989">
        <f t="shared" si="30"/>
        <v>-0.20580028747780502</v>
      </c>
      <c r="AJ125" s="1253">
        <v>9393</v>
      </c>
      <c r="AK125" s="989">
        <f t="shared" si="30"/>
        <v>0.29000000000000015</v>
      </c>
      <c r="AL125" s="161">
        <f>AJ125*1.29</f>
        <v>12116.970000000001</v>
      </c>
      <c r="AM125" s="989">
        <f t="shared" si="30"/>
        <v>3.3138647698228108E-2</v>
      </c>
      <c r="AN125" s="1253">
        <v>12518.51</v>
      </c>
      <c r="AO125" s="989">
        <f t="shared" si="30"/>
        <v>-9.6265450121460309E-3</v>
      </c>
      <c r="AP125" s="161">
        <v>12398</v>
      </c>
      <c r="AQ125" s="989">
        <f t="shared" si="30"/>
        <v>-2.2100338764316826E-2</v>
      </c>
      <c r="AR125" s="161">
        <f>AP125*(1+AQ124)</f>
        <v>12124</v>
      </c>
      <c r="AS125" s="989">
        <f t="shared" si="30"/>
        <v>0</v>
      </c>
      <c r="AT125" s="161">
        <f>AR125*(1+AS124)</f>
        <v>12124</v>
      </c>
      <c r="AU125" s="989">
        <f t="shared" si="30"/>
        <v>-2.9858132629495215E-2</v>
      </c>
      <c r="AV125" s="161">
        <f>AT125*(1+AU124)</f>
        <v>11762</v>
      </c>
    </row>
    <row r="126" spans="1:83" x14ac:dyDescent="0.25">
      <c r="A126" s="255" t="s">
        <v>95</v>
      </c>
      <c r="B126" s="257">
        <v>1074</v>
      </c>
      <c r="C126" s="35" t="s">
        <v>112</v>
      </c>
      <c r="D126" s="682">
        <v>6842</v>
      </c>
      <c r="E126" s="989">
        <f t="shared" si="32"/>
        <v>0.33342704742077611</v>
      </c>
      <c r="F126" s="674">
        <v>9123.3078584529503</v>
      </c>
      <c r="G126" s="989">
        <f t="shared" si="32"/>
        <v>0</v>
      </c>
      <c r="H126" s="674">
        <v>9123.3078584529503</v>
      </c>
      <c r="I126" s="989">
        <f t="shared" si="32"/>
        <v>-1</v>
      </c>
      <c r="J126" s="674">
        <v>0</v>
      </c>
      <c r="K126" s="989" t="e">
        <f t="shared" si="32"/>
        <v>#DIV/0!</v>
      </c>
      <c r="L126" s="676">
        <v>8934.36</v>
      </c>
      <c r="M126" s="989">
        <f t="shared" si="32"/>
        <v>8.1762564370261651E-2</v>
      </c>
      <c r="N126" s="674">
        <v>9664.8561846070916</v>
      </c>
      <c r="O126" s="989">
        <f t="shared" si="32"/>
        <v>-1</v>
      </c>
      <c r="P126" s="161">
        <v>0</v>
      </c>
      <c r="Q126" s="989" t="e">
        <f t="shared" si="32"/>
        <v>#DIV/0!</v>
      </c>
      <c r="R126" s="161">
        <v>0</v>
      </c>
      <c r="S126" s="989" t="e">
        <f t="shared" si="32"/>
        <v>#DIV/0!</v>
      </c>
      <c r="T126" s="161">
        <v>8516</v>
      </c>
      <c r="U126" s="989">
        <v>0.04</v>
      </c>
      <c r="V126" s="161">
        <f t="shared" si="31"/>
        <v>8856.64</v>
      </c>
      <c r="W126" s="989">
        <f t="shared" si="2"/>
        <v>2.9762980091773612E-3</v>
      </c>
      <c r="X126" s="161">
        <v>8883</v>
      </c>
      <c r="Y126" s="989">
        <f t="shared" si="2"/>
        <v>2.9999999999999975E-2</v>
      </c>
      <c r="Z126" s="161">
        <v>9149.49</v>
      </c>
      <c r="AA126" s="989">
        <f t="shared" si="2"/>
        <v>8.2529190151582454E-3</v>
      </c>
      <c r="AB126" s="1253">
        <v>9225</v>
      </c>
      <c r="AC126" s="989">
        <f t="shared" si="5"/>
        <v>0.05</v>
      </c>
      <c r="AD126" s="1253">
        <v>9686.25</v>
      </c>
      <c r="AE126" s="989">
        <f t="shared" si="5"/>
        <v>0.33002968124919346</v>
      </c>
      <c r="AF126" s="1253">
        <v>12883</v>
      </c>
      <c r="AG126" s="989">
        <f t="shared" si="5"/>
        <v>-3.7829482590302679E-2</v>
      </c>
      <c r="AH126" s="1253">
        <f>AF126*(1+AG125)</f>
        <v>12395.642775789131</v>
      </c>
      <c r="AI126" s="989">
        <f t="shared" si="30"/>
        <v>-0.20580028747780493</v>
      </c>
      <c r="AJ126" s="1253">
        <v>9844.6159290595515</v>
      </c>
      <c r="AK126" s="989">
        <f t="shared" si="30"/>
        <v>0.29000000000000004</v>
      </c>
      <c r="AL126" s="161">
        <f>AJ126*1.29</f>
        <v>12699.554548486822</v>
      </c>
      <c r="AM126" s="989">
        <f t="shared" si="30"/>
        <v>3.6256819068353964E-2</v>
      </c>
      <c r="AN126" s="1253">
        <v>13160</v>
      </c>
      <c r="AO126" s="989">
        <f t="shared" si="30"/>
        <v>-1.2613981762917933E-2</v>
      </c>
      <c r="AP126" s="161">
        <v>12994</v>
      </c>
      <c r="AQ126" s="989">
        <f t="shared" si="30"/>
        <v>-2.2100338764316798E-2</v>
      </c>
      <c r="AR126" s="161">
        <f>AP126*(1+AQ125)</f>
        <v>12706.828198096468</v>
      </c>
      <c r="AS126" s="989">
        <f t="shared" si="30"/>
        <v>0</v>
      </c>
      <c r="AT126" s="161">
        <f>AR126*(1+AS125)</f>
        <v>12706.828198096468</v>
      </c>
      <c r="AU126" s="989">
        <f t="shared" si="30"/>
        <v>-2.9858132629495257E-2</v>
      </c>
      <c r="AV126" s="161">
        <f>AT126*(1+AU125)</f>
        <v>12327.426036457493</v>
      </c>
    </row>
    <row r="127" spans="1:83" x14ac:dyDescent="0.25">
      <c r="A127" s="852" t="s">
        <v>95</v>
      </c>
      <c r="B127" s="1124">
        <v>1408</v>
      </c>
      <c r="C127" s="189" t="s">
        <v>614</v>
      </c>
      <c r="D127" s="682"/>
      <c r="F127" s="674"/>
      <c r="H127" s="674"/>
      <c r="J127" s="674"/>
      <c r="N127" s="674"/>
      <c r="P127" s="161"/>
      <c r="R127" s="161"/>
      <c r="X127" s="161"/>
      <c r="Z127" s="161"/>
      <c r="AJ127" s="1253"/>
      <c r="AL127" s="161"/>
      <c r="AP127" s="161"/>
      <c r="AR127" s="161"/>
      <c r="AT127" s="161"/>
      <c r="AV127" s="161">
        <f>AV116</f>
        <v>8822.4406305381963</v>
      </c>
    </row>
    <row r="128" spans="1:83" x14ac:dyDescent="0.25">
      <c r="A128" s="852" t="s">
        <v>95</v>
      </c>
      <c r="B128" s="1124">
        <v>1409</v>
      </c>
      <c r="C128" s="189" t="s">
        <v>615</v>
      </c>
      <c r="D128" s="682"/>
      <c r="F128" s="674"/>
      <c r="H128" s="674"/>
      <c r="J128" s="674"/>
      <c r="N128" s="674"/>
      <c r="P128" s="161"/>
      <c r="R128" s="161"/>
      <c r="X128" s="161"/>
      <c r="Z128" s="161"/>
      <c r="AJ128" s="1253"/>
      <c r="AL128" s="161"/>
      <c r="AP128" s="161"/>
      <c r="AR128" s="161"/>
      <c r="AT128" s="161"/>
      <c r="AV128" s="161">
        <f>AV117</f>
        <v>8822.4406305381963</v>
      </c>
    </row>
    <row r="129" spans="1:52" x14ac:dyDescent="0.25">
      <c r="A129" s="852" t="s">
        <v>95</v>
      </c>
      <c r="B129" s="1124">
        <v>1410</v>
      </c>
      <c r="C129" s="189" t="s">
        <v>616</v>
      </c>
      <c r="D129" s="682"/>
      <c r="F129" s="674"/>
      <c r="H129" s="674"/>
      <c r="J129" s="674"/>
      <c r="N129" s="674"/>
      <c r="P129" s="161"/>
      <c r="R129" s="161"/>
      <c r="X129" s="161"/>
      <c r="Z129" s="161"/>
      <c r="AJ129" s="1253"/>
      <c r="AL129" s="161"/>
      <c r="AP129" s="161"/>
      <c r="AR129" s="161"/>
      <c r="AT129" s="161"/>
      <c r="AV129" s="161">
        <f>AV118</f>
        <v>8822.4406305381963</v>
      </c>
    </row>
    <row r="130" spans="1:52" x14ac:dyDescent="0.25">
      <c r="A130" s="852" t="s">
        <v>95</v>
      </c>
      <c r="B130" s="1124">
        <v>1412</v>
      </c>
      <c r="C130" s="189" t="s">
        <v>617</v>
      </c>
      <c r="D130" s="682"/>
      <c r="F130" s="674"/>
      <c r="H130" s="674"/>
      <c r="J130" s="674"/>
      <c r="N130" s="674"/>
      <c r="P130" s="161"/>
      <c r="R130" s="161"/>
      <c r="X130" s="161"/>
      <c r="Z130" s="161"/>
      <c r="AJ130" s="1253"/>
      <c r="AL130" s="161"/>
      <c r="AP130" s="161"/>
      <c r="AR130" s="161"/>
      <c r="AT130" s="161"/>
      <c r="AV130" s="161">
        <f>AV120</f>
        <v>10402</v>
      </c>
    </row>
    <row r="131" spans="1:52" x14ac:dyDescent="0.25">
      <c r="A131" s="852" t="s">
        <v>95</v>
      </c>
      <c r="B131" s="1124">
        <v>1413</v>
      </c>
      <c r="C131" s="189" t="s">
        <v>618</v>
      </c>
      <c r="D131" s="682"/>
      <c r="F131" s="674"/>
      <c r="H131" s="674"/>
      <c r="J131" s="674"/>
      <c r="N131" s="674"/>
      <c r="P131" s="161"/>
      <c r="R131" s="161"/>
      <c r="X131" s="161"/>
      <c r="Z131" s="161"/>
      <c r="AJ131" s="1253"/>
      <c r="AL131" s="161"/>
      <c r="AP131" s="161"/>
      <c r="AR131" s="161"/>
      <c r="AT131" s="161"/>
      <c r="AV131" s="161">
        <f>AV121</f>
        <v>10402</v>
      </c>
    </row>
    <row r="132" spans="1:52" x14ac:dyDescent="0.25">
      <c r="A132" s="852" t="s">
        <v>95</v>
      </c>
      <c r="B132" s="1124">
        <v>1414</v>
      </c>
      <c r="C132" s="189" t="s">
        <v>619</v>
      </c>
      <c r="D132" s="682"/>
      <c r="F132" s="674"/>
      <c r="H132" s="674"/>
      <c r="J132" s="674"/>
      <c r="N132" s="674"/>
      <c r="P132" s="161"/>
      <c r="R132" s="161"/>
      <c r="X132" s="161"/>
      <c r="Z132" s="161"/>
      <c r="AJ132" s="1253"/>
      <c r="AL132" s="161"/>
      <c r="AP132" s="161"/>
      <c r="AR132" s="161"/>
      <c r="AT132" s="161"/>
      <c r="AV132" s="161">
        <f>AV122</f>
        <v>10745.466840779778</v>
      </c>
    </row>
    <row r="133" spans="1:52" x14ac:dyDescent="0.25">
      <c r="A133" s="852" t="s">
        <v>95</v>
      </c>
      <c r="B133" s="1124">
        <v>1415</v>
      </c>
      <c r="C133" s="189" t="s">
        <v>620</v>
      </c>
      <c r="D133" s="682"/>
      <c r="F133" s="674"/>
      <c r="H133" s="674"/>
      <c r="J133" s="674"/>
      <c r="N133" s="674"/>
      <c r="P133" s="161"/>
      <c r="R133" s="161"/>
      <c r="X133" s="161"/>
      <c r="Z133" s="161"/>
      <c r="AJ133" s="1253"/>
      <c r="AL133" s="161"/>
      <c r="AP133" s="161"/>
      <c r="AR133" s="161"/>
      <c r="AT133" s="161"/>
      <c r="AV133" s="161">
        <f>AV123</f>
        <v>10745.466840779778</v>
      </c>
    </row>
    <row r="134" spans="1:52" x14ac:dyDescent="0.25">
      <c r="A134" s="852" t="s">
        <v>95</v>
      </c>
      <c r="B134" s="1124">
        <v>1416</v>
      </c>
      <c r="C134" s="189" t="s">
        <v>621</v>
      </c>
      <c r="D134" s="682"/>
      <c r="F134" s="674"/>
      <c r="H134" s="674"/>
      <c r="J134" s="674"/>
      <c r="N134" s="674"/>
      <c r="P134" s="161"/>
      <c r="R134" s="161"/>
      <c r="X134" s="161"/>
      <c r="Z134" s="161"/>
      <c r="AJ134" s="1253"/>
      <c r="AL134" s="161"/>
      <c r="AP134" s="161"/>
      <c r="AR134" s="161"/>
      <c r="AT134" s="161"/>
      <c r="AV134" s="161">
        <f>AV126</f>
        <v>12327.426036457493</v>
      </c>
    </row>
    <row r="135" spans="1:52" x14ac:dyDescent="0.25">
      <c r="A135" s="852" t="s">
        <v>95</v>
      </c>
      <c r="B135" s="1124">
        <v>1417</v>
      </c>
      <c r="C135" s="189" t="s">
        <v>622</v>
      </c>
      <c r="D135" s="682"/>
      <c r="F135" s="674"/>
      <c r="H135" s="674"/>
      <c r="J135" s="674"/>
      <c r="N135" s="674"/>
      <c r="P135" s="161"/>
      <c r="R135" s="161"/>
      <c r="X135" s="161"/>
      <c r="Z135" s="161"/>
      <c r="AJ135" s="1253"/>
      <c r="AL135" s="161"/>
      <c r="AP135" s="161"/>
      <c r="AR135" s="161"/>
      <c r="AT135" s="161"/>
      <c r="AV135" s="161">
        <f>AV124</f>
        <v>11762</v>
      </c>
    </row>
    <row r="136" spans="1:52" x14ac:dyDescent="0.25">
      <c r="A136" s="852" t="s">
        <v>95</v>
      </c>
      <c r="B136" s="1124">
        <v>1418</v>
      </c>
      <c r="C136" s="189" t="s">
        <v>623</v>
      </c>
      <c r="D136" s="682"/>
      <c r="F136" s="674"/>
      <c r="H136" s="674"/>
      <c r="J136" s="674"/>
      <c r="N136" s="674"/>
      <c r="P136" s="161"/>
      <c r="R136" s="161"/>
      <c r="X136" s="161"/>
      <c r="Z136" s="161"/>
      <c r="AJ136" s="1253"/>
      <c r="AL136" s="161"/>
      <c r="AP136" s="161"/>
      <c r="AR136" s="161"/>
      <c r="AT136" s="161"/>
      <c r="AV136" s="161">
        <f>AV125</f>
        <v>11762</v>
      </c>
    </row>
    <row r="137" spans="1:52" x14ac:dyDescent="0.25">
      <c r="A137" s="255" t="s">
        <v>95</v>
      </c>
      <c r="B137" s="257">
        <v>925</v>
      </c>
      <c r="C137" s="189" t="s">
        <v>139</v>
      </c>
      <c r="D137" s="682">
        <v>5220.8500000000004</v>
      </c>
      <c r="E137" s="989">
        <f t="shared" si="32"/>
        <v>0.10231092638171937</v>
      </c>
      <c r="F137" s="674">
        <v>5755</v>
      </c>
      <c r="G137" s="989">
        <f t="shared" si="32"/>
        <v>-2.4691559871510751E-3</v>
      </c>
      <c r="H137" s="674">
        <v>5740.7900072939456</v>
      </c>
      <c r="I137" s="989">
        <f t="shared" si="32"/>
        <v>5.848515354277669E-2</v>
      </c>
      <c r="J137" s="674">
        <v>6076.5409923273701</v>
      </c>
      <c r="K137" s="989">
        <f t="shared" si="32"/>
        <v>-4.9402936744621473E-4</v>
      </c>
      <c r="L137" s="676">
        <v>6073.5390026246696</v>
      </c>
      <c r="M137" s="989">
        <f t="shared" si="32"/>
        <v>0</v>
      </c>
      <c r="N137" s="674">
        <v>6073.5390026246696</v>
      </c>
      <c r="O137" s="989">
        <f t="shared" si="32"/>
        <v>5.144628152388598E-2</v>
      </c>
      <c r="P137" s="161">
        <v>6386</v>
      </c>
      <c r="Q137" s="989">
        <f t="shared" si="32"/>
        <v>0</v>
      </c>
      <c r="R137" s="161">
        <v>6386</v>
      </c>
      <c r="S137" s="989">
        <f t="shared" si="32"/>
        <v>3.2884434700908237E-3</v>
      </c>
      <c r="T137" s="161">
        <v>6407</v>
      </c>
      <c r="U137" s="989">
        <f t="shared" ref="U137:U152" si="33">(V137-T137)/T137</f>
        <v>-1</v>
      </c>
      <c r="V137" s="161">
        <v>0</v>
      </c>
      <c r="W137" s="989" t="e">
        <f t="shared" si="2"/>
        <v>#DIV/0!</v>
      </c>
      <c r="X137" s="161">
        <v>6379</v>
      </c>
      <c r="Y137" s="989">
        <f t="shared" si="2"/>
        <v>2.8217588963787427E-3</v>
      </c>
      <c r="Z137" s="161">
        <v>6397</v>
      </c>
      <c r="AA137" s="989">
        <f t="shared" si="2"/>
        <v>-6.0966077848991712E-3</v>
      </c>
      <c r="AB137" s="1253">
        <v>6358</v>
      </c>
      <c r="AC137" s="989">
        <f t="shared" si="5"/>
        <v>5.0330292544825414E-3</v>
      </c>
      <c r="AD137" s="1253">
        <v>6390</v>
      </c>
      <c r="AE137" s="989">
        <f t="shared" si="5"/>
        <v>9.8591549295774655E-3</v>
      </c>
      <c r="AF137" s="1253">
        <v>6453</v>
      </c>
      <c r="AG137" s="989">
        <f t="shared" si="5"/>
        <v>-3.8741670540833719E-3</v>
      </c>
      <c r="AH137" s="1253">
        <v>6428</v>
      </c>
      <c r="AI137" s="989">
        <f t="shared" si="30"/>
        <v>-8.245177349097698E-3</v>
      </c>
      <c r="AJ137" s="161">
        <v>6375</v>
      </c>
      <c r="AK137" s="989">
        <f t="shared" si="30"/>
        <v>-8.7843137254901959E-3</v>
      </c>
      <c r="AL137" s="161">
        <v>6319</v>
      </c>
      <c r="AM137" s="989">
        <f t="shared" si="30"/>
        <v>2.6906156807612186E-3</v>
      </c>
      <c r="AN137" s="1253">
        <v>6336.0020004867301</v>
      </c>
      <c r="AO137" s="989">
        <f t="shared" si="30"/>
        <v>1.5751249971088935E-4</v>
      </c>
      <c r="AP137" s="161">
        <v>6337</v>
      </c>
      <c r="AQ137" s="989">
        <f t="shared" si="30"/>
        <v>0</v>
      </c>
      <c r="AR137" s="161">
        <v>6337</v>
      </c>
      <c r="AS137" s="989">
        <f t="shared" si="30"/>
        <v>0</v>
      </c>
      <c r="AT137" s="161">
        <v>6337</v>
      </c>
      <c r="AU137" s="989">
        <f t="shared" si="30"/>
        <v>5.4915575193309134E-2</v>
      </c>
      <c r="AV137" s="161">
        <v>6685</v>
      </c>
      <c r="AZ137" s="92"/>
    </row>
    <row r="138" spans="1:52" x14ac:dyDescent="0.25">
      <c r="A138" s="255" t="s">
        <v>95</v>
      </c>
      <c r="B138" s="257">
        <v>926</v>
      </c>
      <c r="C138" s="189" t="s">
        <v>138</v>
      </c>
      <c r="D138" s="682">
        <v>4813.42</v>
      </c>
      <c r="E138" s="989">
        <f t="shared" si="32"/>
        <v>5.5382659314998466E-2</v>
      </c>
      <c r="F138" s="674">
        <v>5080</v>
      </c>
      <c r="G138" s="989">
        <f t="shared" si="32"/>
        <v>-2.3582677165353469E-3</v>
      </c>
      <c r="H138" s="674">
        <v>5068.0200000000004</v>
      </c>
      <c r="I138" s="989">
        <f t="shared" si="32"/>
        <v>5.857100080036181E-2</v>
      </c>
      <c r="J138" s="674">
        <v>5364.8590034762501</v>
      </c>
      <c r="K138" s="989">
        <f t="shared" si="32"/>
        <v>-5.3347159063924323E-4</v>
      </c>
      <c r="L138" s="676">
        <v>5361.9970036101104</v>
      </c>
      <c r="M138" s="989">
        <f t="shared" si="32"/>
        <v>0</v>
      </c>
      <c r="N138" s="674">
        <v>5361.9970036101104</v>
      </c>
      <c r="O138" s="989">
        <f t="shared" si="32"/>
        <v>5.1473918430775534E-2</v>
      </c>
      <c r="P138" s="161">
        <v>5638</v>
      </c>
      <c r="Q138" s="989">
        <f t="shared" si="32"/>
        <v>0</v>
      </c>
      <c r="R138" s="161">
        <v>5638</v>
      </c>
      <c r="S138" s="989">
        <f t="shared" si="32"/>
        <v>3.3699893579283435E-3</v>
      </c>
      <c r="T138" s="161">
        <v>5657</v>
      </c>
      <c r="U138" s="989">
        <f t="shared" si="33"/>
        <v>5.4799363620293444E-3</v>
      </c>
      <c r="V138" s="161">
        <v>5688</v>
      </c>
      <c r="W138" s="989">
        <f t="shared" si="2"/>
        <v>-9.8452883263009851E-3</v>
      </c>
      <c r="X138" s="161">
        <v>5632</v>
      </c>
      <c r="Y138" s="989">
        <f t="shared" si="2"/>
        <v>2.6633522727272725E-3</v>
      </c>
      <c r="Z138" s="161">
        <v>5647</v>
      </c>
      <c r="AA138" s="989">
        <f t="shared" si="2"/>
        <v>-6.0208960510005315E-3</v>
      </c>
      <c r="AB138" s="1253">
        <v>5613</v>
      </c>
      <c r="AC138" s="989">
        <f t="shared" si="5"/>
        <v>4.988419739889542E-3</v>
      </c>
      <c r="AD138" s="1253">
        <v>5641</v>
      </c>
      <c r="AE138" s="989">
        <f t="shared" si="5"/>
        <v>9.927317851444779E-3</v>
      </c>
      <c r="AF138" s="1253">
        <v>5697</v>
      </c>
      <c r="AG138" s="989">
        <f t="shared" si="5"/>
        <v>-3.8741670540833701E-3</v>
      </c>
      <c r="AH138" s="1253">
        <f>AF138*(1+AG137)</f>
        <v>5674.928870292887</v>
      </c>
      <c r="AI138" s="989">
        <f t="shared" si="30"/>
        <v>-8.245177349097731E-3</v>
      </c>
      <c r="AJ138" s="1253">
        <v>5628.1380753138073</v>
      </c>
      <c r="AK138" s="989">
        <f t="shared" si="30"/>
        <v>-8.7307871015704537E-3</v>
      </c>
      <c r="AL138" s="161">
        <v>5579</v>
      </c>
      <c r="AM138" s="989">
        <f t="shared" si="30"/>
        <v>2.5570891551515043E-3</v>
      </c>
      <c r="AN138" s="1253">
        <v>5593.2660003965902</v>
      </c>
      <c r="AO138" s="989">
        <f t="shared" si="30"/>
        <v>0</v>
      </c>
      <c r="AP138" s="1253">
        <v>5593.2660003965902</v>
      </c>
      <c r="AQ138" s="989">
        <f t="shared" si="30"/>
        <v>7.4614723491517494E-3</v>
      </c>
      <c r="AR138" s="161">
        <v>5635</v>
      </c>
      <c r="AS138" s="989">
        <f t="shared" si="30"/>
        <v>4.4543034605146407E-2</v>
      </c>
      <c r="AT138" s="161">
        <v>5886</v>
      </c>
      <c r="AU138" s="989">
        <f t="shared" si="30"/>
        <v>2.7183146449201497E-3</v>
      </c>
      <c r="AV138" s="161">
        <v>5902</v>
      </c>
      <c r="AZ138" s="92"/>
    </row>
    <row r="139" spans="1:52" x14ac:dyDescent="0.25">
      <c r="A139" s="255" t="s">
        <v>95</v>
      </c>
      <c r="B139" s="257">
        <v>927</v>
      </c>
      <c r="C139" s="189" t="s">
        <v>137</v>
      </c>
      <c r="D139" s="682">
        <v>5382.19</v>
      </c>
      <c r="E139" s="989">
        <f t="shared" si="32"/>
        <v>0.19951172292319677</v>
      </c>
      <c r="F139" s="674">
        <v>6456</v>
      </c>
      <c r="G139" s="989">
        <f t="shared" si="32"/>
        <v>-2.3342625454551248E-3</v>
      </c>
      <c r="H139" s="674">
        <v>6440.9300010065417</v>
      </c>
      <c r="I139" s="989">
        <f t="shared" si="32"/>
        <v>5.8187869039149603E-2</v>
      </c>
      <c r="J139" s="674">
        <v>6815.7139923954401</v>
      </c>
      <c r="K139" s="989">
        <f t="shared" si="32"/>
        <v>-3.7677760783616754E-4</v>
      </c>
      <c r="L139" s="676">
        <v>6813.1459839816898</v>
      </c>
      <c r="M139" s="989">
        <f t="shared" si="32"/>
        <v>0</v>
      </c>
      <c r="N139" s="674">
        <v>6813.1459839816898</v>
      </c>
      <c r="O139" s="989">
        <f t="shared" si="32"/>
        <v>5.1349848783637984E-2</v>
      </c>
      <c r="P139" s="161">
        <v>7163</v>
      </c>
      <c r="Q139" s="989">
        <f t="shared" si="32"/>
        <v>0</v>
      </c>
      <c r="R139" s="161">
        <v>7163</v>
      </c>
      <c r="S139" s="989">
        <f t="shared" si="32"/>
        <v>3.2109451347200895E-3</v>
      </c>
      <c r="T139" s="161">
        <v>7186</v>
      </c>
      <c r="U139" s="989">
        <f t="shared" si="33"/>
        <v>-1</v>
      </c>
      <c r="V139" s="161">
        <v>0</v>
      </c>
      <c r="W139" s="989" t="e">
        <f t="shared" si="2"/>
        <v>#DIV/0!</v>
      </c>
      <c r="X139" s="161">
        <v>7155</v>
      </c>
      <c r="Y139" s="989">
        <f t="shared" si="2"/>
        <v>2.7952480782669461E-3</v>
      </c>
      <c r="Z139" s="161">
        <v>7175</v>
      </c>
      <c r="AA139" s="989">
        <f t="shared" si="2"/>
        <v>-6.132404181184669E-3</v>
      </c>
      <c r="AB139" s="1253">
        <v>7131</v>
      </c>
      <c r="AC139" s="989">
        <f t="shared" si="5"/>
        <v>0</v>
      </c>
      <c r="AD139" s="1253">
        <v>7131</v>
      </c>
      <c r="AE139" s="989">
        <f t="shared" si="5"/>
        <v>1.5004908147524891E-2</v>
      </c>
      <c r="AF139" s="1253">
        <v>7238</v>
      </c>
      <c r="AG139" s="989">
        <f t="shared" si="5"/>
        <v>-3.8684719535783366E-3</v>
      </c>
      <c r="AH139" s="1253">
        <v>7210</v>
      </c>
      <c r="AI139" s="989">
        <f t="shared" si="30"/>
        <v>-8.2451773490976685E-3</v>
      </c>
      <c r="AJ139" s="1253">
        <v>7150.5522713130058</v>
      </c>
      <c r="AK139" s="989">
        <f t="shared" si="30"/>
        <v>-8.7478937205950624E-3</v>
      </c>
      <c r="AL139" s="161">
        <v>7088</v>
      </c>
      <c r="AM139" s="989">
        <f t="shared" si="30"/>
        <v>2.1944136916323192E-3</v>
      </c>
      <c r="AN139" s="1253">
        <v>7103.5540042462899</v>
      </c>
      <c r="AO139" s="989">
        <f t="shared" si="30"/>
        <v>6.2588329039976894E-4</v>
      </c>
      <c r="AP139" s="161">
        <v>7108</v>
      </c>
      <c r="AQ139" s="989">
        <f t="shared" si="30"/>
        <v>7.1750140686550369E-3</v>
      </c>
      <c r="AR139" s="161">
        <v>7159</v>
      </c>
      <c r="AS139" s="989">
        <f t="shared" si="30"/>
        <v>0</v>
      </c>
      <c r="AT139" s="161">
        <v>7159</v>
      </c>
      <c r="AU139" s="989">
        <f t="shared" si="30"/>
        <v>4.7352982260092193E-2</v>
      </c>
      <c r="AV139" s="161">
        <v>7498</v>
      </c>
      <c r="AZ139" s="92"/>
    </row>
    <row r="140" spans="1:52" x14ac:dyDescent="0.25">
      <c r="A140" s="255" t="s">
        <v>95</v>
      </c>
      <c r="B140" s="257">
        <v>928</v>
      </c>
      <c r="C140" s="189" t="s">
        <v>136</v>
      </c>
      <c r="D140" s="682">
        <v>6172.4</v>
      </c>
      <c r="E140" s="989">
        <f t="shared" si="32"/>
        <v>0.11463936232259743</v>
      </c>
      <c r="F140" s="674">
        <v>6880</v>
      </c>
      <c r="G140" s="989">
        <f t="shared" si="32"/>
        <v>-2.3735465116277643E-3</v>
      </c>
      <c r="H140" s="674">
        <v>6863.670000000001</v>
      </c>
      <c r="I140" s="989">
        <f t="shared" si="32"/>
        <v>5.8409422156582215E-2</v>
      </c>
      <c r="J140" s="674">
        <v>7264.5729985734697</v>
      </c>
      <c r="K140" s="989">
        <f t="shared" si="32"/>
        <v>1.3971867451251089E-4</v>
      </c>
      <c r="L140" s="676">
        <v>7265.5879950837298</v>
      </c>
      <c r="M140" s="989">
        <f t="shared" si="32"/>
        <v>0</v>
      </c>
      <c r="N140" s="674">
        <v>7265.5879950837298</v>
      </c>
      <c r="O140" s="989">
        <f t="shared" si="32"/>
        <v>5.0844061783606967E-2</v>
      </c>
      <c r="P140" s="161">
        <v>7635</v>
      </c>
      <c r="Q140" s="989">
        <f t="shared" si="32"/>
        <v>0</v>
      </c>
      <c r="R140" s="161">
        <v>7635</v>
      </c>
      <c r="S140" s="989">
        <f t="shared" si="32"/>
        <v>3.2743942370661427E-3</v>
      </c>
      <c r="T140" s="161">
        <v>7660</v>
      </c>
      <c r="U140" s="989">
        <f t="shared" si="33"/>
        <v>5.4830287206266322E-3</v>
      </c>
      <c r="V140" s="161">
        <v>7702</v>
      </c>
      <c r="W140" s="989">
        <f t="shared" si="2"/>
        <v>-9.8675668657491559E-3</v>
      </c>
      <c r="X140" s="161">
        <v>7626</v>
      </c>
      <c r="Y140" s="989">
        <f t="shared" si="2"/>
        <v>2.7537372147915028E-3</v>
      </c>
      <c r="Z140" s="161">
        <v>7647</v>
      </c>
      <c r="AA140" s="989">
        <f t="shared" si="2"/>
        <v>-6.0154308879299071E-3</v>
      </c>
      <c r="AB140" s="1253">
        <v>7601</v>
      </c>
      <c r="AC140" s="989">
        <f t="shared" si="5"/>
        <v>4.9993421918168666E-3</v>
      </c>
      <c r="AD140" s="1253">
        <v>7639</v>
      </c>
      <c r="AE140" s="989">
        <f t="shared" si="5"/>
        <v>9.8180390103416674E-3</v>
      </c>
      <c r="AF140" s="1253">
        <v>7714</v>
      </c>
      <c r="AG140" s="989">
        <f t="shared" si="5"/>
        <v>-3.7593984962406013E-3</v>
      </c>
      <c r="AH140" s="1253">
        <v>7685</v>
      </c>
      <c r="AI140" s="989">
        <f t="shared" si="30"/>
        <v>-8.2451773490976824E-3</v>
      </c>
      <c r="AJ140" s="1253">
        <v>7621.6358120721843</v>
      </c>
      <c r="AK140" s="989">
        <f t="shared" si="30"/>
        <v>-8.7429803411280087E-3</v>
      </c>
      <c r="AL140" s="161">
        <v>7555</v>
      </c>
      <c r="AM140" s="989">
        <f t="shared" si="30"/>
        <v>3.0100588773857837E-3</v>
      </c>
      <c r="AN140" s="1253">
        <v>7577.7409948186496</v>
      </c>
      <c r="AO140" s="989">
        <f t="shared" si="30"/>
        <v>-2.2975116460697431E-4</v>
      </c>
      <c r="AP140" s="161">
        <v>7576</v>
      </c>
      <c r="AQ140" s="989">
        <f t="shared" si="30"/>
        <v>7.1277719112988382E-3</v>
      </c>
      <c r="AR140" s="161">
        <v>7630</v>
      </c>
      <c r="AS140" s="989">
        <f t="shared" si="30"/>
        <v>4.4692005242463959E-2</v>
      </c>
      <c r="AT140" s="161">
        <v>7971</v>
      </c>
      <c r="AU140" s="989">
        <f t="shared" si="30"/>
        <v>4.735298226009222E-2</v>
      </c>
      <c r="AV140" s="161">
        <f>AT140*(1+AU139)</f>
        <v>8348.4506215951951</v>
      </c>
      <c r="AZ140" s="92"/>
    </row>
    <row r="141" spans="1:52" x14ac:dyDescent="0.25">
      <c r="A141" s="255" t="s">
        <v>95</v>
      </c>
      <c r="B141" s="257">
        <v>929</v>
      </c>
      <c r="C141" s="189" t="s">
        <v>135</v>
      </c>
      <c r="D141" s="682">
        <v>3279.78</v>
      </c>
      <c r="E141" s="989">
        <f t="shared" si="32"/>
        <v>0.31746641543030318</v>
      </c>
      <c r="F141" s="674">
        <v>4321</v>
      </c>
      <c r="G141" s="989">
        <f t="shared" si="32"/>
        <v>-2.2772506364267869E-3</v>
      </c>
      <c r="H141" s="674">
        <v>4311.16</v>
      </c>
      <c r="I141" s="989">
        <f t="shared" si="32"/>
        <v>5.8708329896594004E-2</v>
      </c>
      <c r="J141" s="674">
        <v>4564.2610035170001</v>
      </c>
      <c r="K141" s="989">
        <f t="shared" si="32"/>
        <v>7.7778142400580753E-4</v>
      </c>
      <c r="L141" s="676">
        <v>4567.8110009398497</v>
      </c>
      <c r="M141" s="989">
        <f t="shared" si="32"/>
        <v>0</v>
      </c>
      <c r="N141" s="674">
        <v>4567.8110009398497</v>
      </c>
      <c r="O141" s="989">
        <f t="shared" si="32"/>
        <v>5.017479904772626E-2</v>
      </c>
      <c r="P141" s="161">
        <v>4797</v>
      </c>
      <c r="Q141" s="989">
        <f t="shared" si="32"/>
        <v>0</v>
      </c>
      <c r="R141" s="161">
        <v>4797</v>
      </c>
      <c r="S141" s="989">
        <f t="shared" si="32"/>
        <v>3.335417969564311E-3</v>
      </c>
      <c r="T141" s="161">
        <v>4813</v>
      </c>
      <c r="U141" s="989">
        <f t="shared" si="33"/>
        <v>5.4020361520880945E-3</v>
      </c>
      <c r="V141" s="161">
        <v>4839</v>
      </c>
      <c r="W141" s="989">
        <f t="shared" si="2"/>
        <v>-9.9194048357098569E-3</v>
      </c>
      <c r="X141" s="161">
        <v>4791</v>
      </c>
      <c r="Y141" s="989">
        <f t="shared" si="2"/>
        <v>2.9221456898351076E-3</v>
      </c>
      <c r="Z141" s="161">
        <v>4805</v>
      </c>
      <c r="AA141" s="989">
        <f t="shared" si="2"/>
        <v>0</v>
      </c>
      <c r="AB141" s="161">
        <v>4805</v>
      </c>
      <c r="AC141" s="989">
        <f t="shared" si="5"/>
        <v>-1.2486992715920915E-3</v>
      </c>
      <c r="AD141" s="1253">
        <v>4799</v>
      </c>
      <c r="AE141" s="989">
        <f t="shared" si="5"/>
        <v>1.0002083767451552E-2</v>
      </c>
      <c r="AF141" s="1253">
        <v>4847</v>
      </c>
      <c r="AG141" s="989">
        <f t="shared" si="5"/>
        <v>-3.7593984962406863E-3</v>
      </c>
      <c r="AH141" s="1253">
        <f>AF141*(1+AG140)</f>
        <v>4828.7781954887214</v>
      </c>
      <c r="AI141" s="989">
        <f t="shared" si="30"/>
        <v>-8.2451773490976234E-3</v>
      </c>
      <c r="AJ141" s="1253">
        <v>4788.9640628874613</v>
      </c>
      <c r="AK141" s="989">
        <f t="shared" si="30"/>
        <v>-8.7626598020782501E-3</v>
      </c>
      <c r="AL141" s="161">
        <v>4747</v>
      </c>
      <c r="AM141" s="989">
        <f t="shared" si="30"/>
        <v>2.0096903307351933E-3</v>
      </c>
      <c r="AN141" s="1253">
        <v>4756.54</v>
      </c>
      <c r="AO141" s="989">
        <f t="shared" si="30"/>
        <v>7.2741951082089848E-4</v>
      </c>
      <c r="AP141" s="161">
        <v>4760</v>
      </c>
      <c r="AQ141" s="989" t="e">
        <f t="shared" si="30"/>
        <v>#VALUE!</v>
      </c>
      <c r="AR141" s="161" t="s">
        <v>528</v>
      </c>
      <c r="AS141" s="989" t="e">
        <f t="shared" si="30"/>
        <v>#VALUE!</v>
      </c>
      <c r="AT141" s="161" t="s">
        <v>528</v>
      </c>
      <c r="AU141" s="989" t="e">
        <f t="shared" si="30"/>
        <v>#VALUE!</v>
      </c>
      <c r="AV141" s="161">
        <v>5021</v>
      </c>
      <c r="AZ141" s="92"/>
    </row>
    <row r="142" spans="1:52" x14ac:dyDescent="0.25">
      <c r="A142" s="255" t="s">
        <v>95</v>
      </c>
      <c r="B142" s="84">
        <v>1393</v>
      </c>
      <c r="C142" s="809" t="s">
        <v>518</v>
      </c>
      <c r="D142" s="682"/>
      <c r="F142" s="674"/>
      <c r="H142" s="674"/>
      <c r="J142" s="674"/>
      <c r="N142" s="674"/>
      <c r="P142" s="161"/>
      <c r="R142" s="161"/>
      <c r="X142" s="161"/>
      <c r="Z142" s="161"/>
      <c r="AB142" s="161"/>
      <c r="AJ142" s="1253">
        <v>2413.5</v>
      </c>
      <c r="AL142" s="161">
        <v>2413.5</v>
      </c>
      <c r="AN142" s="1253">
        <v>2166.9360094172998</v>
      </c>
      <c r="AP142" s="161">
        <v>2231</v>
      </c>
      <c r="AR142" s="161">
        <v>2181</v>
      </c>
      <c r="AT142" s="161">
        <v>2181</v>
      </c>
      <c r="AV142" s="161">
        <v>2116</v>
      </c>
    </row>
    <row r="143" spans="1:52" x14ac:dyDescent="0.25">
      <c r="A143" s="255" t="s">
        <v>95</v>
      </c>
      <c r="B143" s="84">
        <v>1394</v>
      </c>
      <c r="C143" s="809" t="s">
        <v>534</v>
      </c>
      <c r="D143" s="682"/>
      <c r="F143" s="674"/>
      <c r="H143" s="674"/>
      <c r="J143" s="674"/>
      <c r="N143" s="674"/>
      <c r="P143" s="161"/>
      <c r="R143" s="161"/>
      <c r="X143" s="161"/>
      <c r="Z143" s="161"/>
      <c r="AB143" s="161"/>
      <c r="AJ143" s="1253">
        <v>1753.5</v>
      </c>
      <c r="AL143" s="161">
        <v>1753.5</v>
      </c>
      <c r="AN143" s="1253">
        <v>1599.6329773462801</v>
      </c>
      <c r="AP143" s="161">
        <v>1621</v>
      </c>
      <c r="AR143" s="161" t="s">
        <v>528</v>
      </c>
      <c r="AT143" s="161">
        <v>1586</v>
      </c>
      <c r="AV143" s="161">
        <v>1586</v>
      </c>
    </row>
    <row r="144" spans="1:52" x14ac:dyDescent="0.25">
      <c r="A144" s="255" t="s">
        <v>95</v>
      </c>
      <c r="B144" s="84">
        <v>1395</v>
      </c>
      <c r="C144" s="809" t="s">
        <v>537</v>
      </c>
      <c r="D144" s="682"/>
      <c r="F144" s="674"/>
      <c r="H144" s="674"/>
      <c r="J144" s="674"/>
      <c r="N144" s="674"/>
      <c r="P144" s="161"/>
      <c r="R144" s="161"/>
      <c r="X144" s="161"/>
      <c r="Z144" s="161"/>
      <c r="AB144" s="161"/>
      <c r="AJ144" s="1253">
        <v>8449.5</v>
      </c>
      <c r="AL144" s="161">
        <v>8449.5</v>
      </c>
      <c r="AN144" s="1253">
        <v>7558.4539940387504</v>
      </c>
      <c r="AP144" s="161">
        <v>7810</v>
      </c>
      <c r="AR144" s="161">
        <v>7637</v>
      </c>
      <c r="AT144" s="161">
        <v>7637</v>
      </c>
      <c r="AV144" s="161">
        <v>7637</v>
      </c>
    </row>
    <row r="145" spans="1:52" x14ac:dyDescent="0.25">
      <c r="A145" s="255" t="s">
        <v>95</v>
      </c>
      <c r="B145" s="84">
        <v>1047</v>
      </c>
      <c r="C145" s="809" t="s">
        <v>625</v>
      </c>
      <c r="D145" s="682"/>
      <c r="F145" s="674"/>
      <c r="H145" s="674"/>
      <c r="J145" s="674"/>
      <c r="N145" s="674"/>
      <c r="P145" s="161"/>
      <c r="R145" s="161"/>
      <c r="X145" s="161"/>
      <c r="Z145" s="161"/>
      <c r="AB145" s="161"/>
      <c r="AJ145" s="1253"/>
      <c r="AL145" s="161"/>
      <c r="AN145" s="1253" t="s">
        <v>528</v>
      </c>
      <c r="AP145" s="161" t="s">
        <v>528</v>
      </c>
      <c r="AR145" s="161" t="s">
        <v>528</v>
      </c>
      <c r="AT145" s="161" t="s">
        <v>528</v>
      </c>
      <c r="AV145" s="161">
        <v>4384</v>
      </c>
    </row>
    <row r="146" spans="1:52" x14ac:dyDescent="0.25">
      <c r="A146" s="255" t="s">
        <v>95</v>
      </c>
      <c r="B146" s="84">
        <v>1048</v>
      </c>
      <c r="C146" s="965" t="s">
        <v>626</v>
      </c>
      <c r="D146" s="682"/>
      <c r="F146" s="674"/>
      <c r="H146" s="674"/>
      <c r="J146" s="674"/>
      <c r="N146" s="674"/>
      <c r="P146" s="161"/>
      <c r="R146" s="161"/>
      <c r="X146" s="161"/>
      <c r="Z146" s="161"/>
      <c r="AB146" s="161"/>
      <c r="AJ146" s="1253"/>
      <c r="AL146" s="161"/>
      <c r="AN146" s="1253" t="s">
        <v>528</v>
      </c>
      <c r="AP146" s="161" t="s">
        <v>528</v>
      </c>
      <c r="AR146" s="161" t="s">
        <v>528</v>
      </c>
      <c r="AT146" s="161" t="s">
        <v>528</v>
      </c>
      <c r="AV146" s="161">
        <v>5358</v>
      </c>
      <c r="AY146" s="39"/>
    </row>
    <row r="147" spans="1:52" ht="15.75" thickBot="1" x14ac:dyDescent="0.3">
      <c r="A147" s="255" t="s">
        <v>95</v>
      </c>
      <c r="B147" s="307">
        <v>1046</v>
      </c>
      <c r="C147" s="811" t="s">
        <v>624</v>
      </c>
      <c r="D147" s="682"/>
      <c r="F147" s="674"/>
      <c r="H147" s="674"/>
      <c r="J147" s="674"/>
      <c r="N147" s="674"/>
      <c r="P147" s="161"/>
      <c r="R147" s="161"/>
      <c r="X147" s="161"/>
      <c r="Z147" s="161"/>
      <c r="AB147" s="161"/>
      <c r="AJ147" s="1253"/>
      <c r="AL147" s="161"/>
      <c r="AN147" s="1253" t="s">
        <v>528</v>
      </c>
      <c r="AP147" s="161" t="s">
        <v>528</v>
      </c>
      <c r="AR147" s="161" t="s">
        <v>528</v>
      </c>
      <c r="AT147" s="161" t="s">
        <v>528</v>
      </c>
      <c r="AV147" s="161">
        <v>2271</v>
      </c>
    </row>
    <row r="148" spans="1:52" x14ac:dyDescent="0.25">
      <c r="A148" s="255" t="s">
        <v>95</v>
      </c>
      <c r="B148" s="84">
        <v>1376</v>
      </c>
      <c r="C148" s="809" t="s">
        <v>627</v>
      </c>
      <c r="D148" s="682"/>
      <c r="F148" s="674"/>
      <c r="H148" s="674"/>
      <c r="J148" s="674"/>
      <c r="N148" s="674"/>
      <c r="P148" s="161"/>
      <c r="R148" s="161"/>
      <c r="X148" s="161"/>
      <c r="Z148" s="161"/>
      <c r="AB148" s="161"/>
      <c r="AJ148" s="1253"/>
      <c r="AL148" s="161"/>
      <c r="AP148" s="161"/>
      <c r="AR148" s="161"/>
      <c r="AT148" s="161"/>
      <c r="AV148" s="161">
        <v>5276</v>
      </c>
      <c r="AZ148" s="92"/>
    </row>
    <row r="149" spans="1:52" x14ac:dyDescent="0.25">
      <c r="A149" s="255" t="s">
        <v>95</v>
      </c>
      <c r="B149" s="84">
        <v>1377</v>
      </c>
      <c r="C149" s="809" t="s">
        <v>628</v>
      </c>
      <c r="D149" s="682"/>
      <c r="F149" s="674"/>
      <c r="H149" s="674"/>
      <c r="J149" s="674"/>
      <c r="N149" s="674"/>
      <c r="P149" s="161"/>
      <c r="R149" s="161"/>
      <c r="X149" s="161"/>
      <c r="Z149" s="161"/>
      <c r="AB149" s="161"/>
      <c r="AJ149" s="1253"/>
      <c r="AL149" s="161"/>
      <c r="AP149" s="161"/>
      <c r="AR149" s="161"/>
      <c r="AT149" s="161"/>
      <c r="AV149" s="161">
        <v>3456</v>
      </c>
      <c r="AZ149" s="92"/>
    </row>
    <row r="150" spans="1:52" x14ac:dyDescent="0.25">
      <c r="A150" s="255" t="s">
        <v>110</v>
      </c>
      <c r="B150" s="257">
        <v>936</v>
      </c>
      <c r="C150" s="2" t="s">
        <v>353</v>
      </c>
      <c r="D150" s="677">
        <v>5500</v>
      </c>
      <c r="E150" s="989">
        <f t="shared" ref="E150:AU160" si="34">(F150-D150)/D150</f>
        <v>0.11345454545454546</v>
      </c>
      <c r="F150" s="674">
        <v>6124</v>
      </c>
      <c r="G150" s="989">
        <f t="shared" si="34"/>
        <v>0</v>
      </c>
      <c r="H150" s="674">
        <v>6124</v>
      </c>
      <c r="I150" s="989">
        <f t="shared" si="34"/>
        <v>0</v>
      </c>
      <c r="J150" s="674">
        <v>6124</v>
      </c>
      <c r="K150" s="989">
        <f t="shared" si="34"/>
        <v>7.236691723126229E-2</v>
      </c>
      <c r="L150" s="676">
        <v>6567.1750011242502</v>
      </c>
      <c r="M150" s="989">
        <f t="shared" si="34"/>
        <v>-3.4897044937133123E-2</v>
      </c>
      <c r="N150" s="674">
        <v>6338</v>
      </c>
      <c r="O150" s="989">
        <f t="shared" si="34"/>
        <v>-3.376459450930893E-2</v>
      </c>
      <c r="P150" s="161">
        <v>6124</v>
      </c>
      <c r="Q150" s="989">
        <f t="shared" si="34"/>
        <v>0</v>
      </c>
      <c r="R150" s="161">
        <v>6124</v>
      </c>
      <c r="S150" s="989">
        <f t="shared" si="34"/>
        <v>7.7726975832789022E-2</v>
      </c>
      <c r="T150" s="161">
        <v>6600</v>
      </c>
      <c r="U150" s="989">
        <f t="shared" si="33"/>
        <v>-6.0606060606060608E-2</v>
      </c>
      <c r="V150" s="161">
        <v>6200</v>
      </c>
      <c r="W150" s="989">
        <f t="shared" si="34"/>
        <v>0</v>
      </c>
      <c r="X150" s="161">
        <v>6200</v>
      </c>
      <c r="Y150" s="989">
        <f t="shared" si="34"/>
        <v>0</v>
      </c>
      <c r="Z150" s="161">
        <v>6200</v>
      </c>
      <c r="AA150" s="989">
        <f t="shared" si="34"/>
        <v>0</v>
      </c>
      <c r="AB150" s="1253">
        <v>6200</v>
      </c>
      <c r="AC150" s="989">
        <f t="shared" si="34"/>
        <v>6.3225806451612909E-2</v>
      </c>
      <c r="AD150" s="1253">
        <v>6592</v>
      </c>
      <c r="AE150" s="989">
        <f t="shared" si="34"/>
        <v>-3.125E-2</v>
      </c>
      <c r="AF150" s="1253">
        <v>6386</v>
      </c>
      <c r="AG150" s="989">
        <f t="shared" si="34"/>
        <v>0</v>
      </c>
      <c r="AH150" s="1253">
        <v>6386</v>
      </c>
      <c r="AI150" s="989">
        <f t="shared" si="34"/>
        <v>0</v>
      </c>
      <c r="AJ150" s="161">
        <v>6386</v>
      </c>
      <c r="AK150" s="989">
        <f t="shared" si="34"/>
        <v>0</v>
      </c>
      <c r="AL150" s="161">
        <v>6386</v>
      </c>
      <c r="AM150" s="989">
        <f t="shared" si="34"/>
        <v>0</v>
      </c>
      <c r="AN150" s="1253">
        <v>6386</v>
      </c>
      <c r="AO150" s="989">
        <f t="shared" si="34"/>
        <v>2.505480739116818E-2</v>
      </c>
      <c r="AP150" s="161">
        <v>6546</v>
      </c>
      <c r="AQ150" s="989">
        <f t="shared" si="34"/>
        <v>0</v>
      </c>
      <c r="AR150" s="161">
        <v>6546</v>
      </c>
      <c r="AS150" s="989">
        <f t="shared" si="34"/>
        <v>0</v>
      </c>
      <c r="AT150" s="161">
        <v>6546</v>
      </c>
      <c r="AU150" s="989">
        <f t="shared" si="34"/>
        <v>0</v>
      </c>
      <c r="AV150" s="161">
        <v>6546</v>
      </c>
      <c r="AW150" s="1463"/>
    </row>
    <row r="151" spans="1:52" x14ac:dyDescent="0.25">
      <c r="A151" s="297" t="s">
        <v>110</v>
      </c>
      <c r="B151" s="257">
        <v>1341</v>
      </c>
      <c r="C151" s="5" t="s">
        <v>354</v>
      </c>
      <c r="D151" s="677">
        <v>5300</v>
      </c>
      <c r="E151" s="989">
        <f t="shared" si="34"/>
        <v>1.8867924528301886E-2</v>
      </c>
      <c r="F151" s="674">
        <v>5400</v>
      </c>
      <c r="G151" s="989">
        <f t="shared" si="34"/>
        <v>0</v>
      </c>
      <c r="H151" s="674">
        <v>5400</v>
      </c>
      <c r="I151" s="989">
        <f t="shared" si="34"/>
        <v>0</v>
      </c>
      <c r="J151" s="674">
        <v>5400</v>
      </c>
      <c r="K151" s="989">
        <f t="shared" si="34"/>
        <v>0.10411185193444066</v>
      </c>
      <c r="L151" s="676">
        <v>5962.2040004459795</v>
      </c>
      <c r="M151" s="989">
        <f t="shared" si="34"/>
        <v>-6.2594973338393561E-2</v>
      </c>
      <c r="N151" s="674">
        <v>5589</v>
      </c>
      <c r="O151" s="989">
        <f t="shared" si="34"/>
        <v>-3.3816425120772944E-2</v>
      </c>
      <c r="P151" s="161">
        <v>5400</v>
      </c>
      <c r="Q151" s="989">
        <f t="shared" si="34"/>
        <v>0</v>
      </c>
      <c r="R151" s="161">
        <v>5400</v>
      </c>
      <c r="S151" s="989">
        <f t="shared" si="34"/>
        <v>7.1481481481481479E-2</v>
      </c>
      <c r="T151" s="161">
        <v>5786</v>
      </c>
      <c r="U151" s="989">
        <f t="shared" si="33"/>
        <v>1.9702730729346699E-2</v>
      </c>
      <c r="V151" s="161">
        <v>5900</v>
      </c>
      <c r="W151" s="989">
        <f t="shared" si="34"/>
        <v>0</v>
      </c>
      <c r="X151" s="161">
        <v>5900</v>
      </c>
      <c r="Y151" s="989">
        <f t="shared" si="34"/>
        <v>0</v>
      </c>
      <c r="Z151" s="161">
        <v>5900</v>
      </c>
      <c r="AA151" s="989">
        <f t="shared" si="34"/>
        <v>0</v>
      </c>
      <c r="AB151" s="1253">
        <v>5900</v>
      </c>
      <c r="AC151" s="989">
        <f t="shared" si="34"/>
        <v>0.03</v>
      </c>
      <c r="AD151" s="1253">
        <v>6077</v>
      </c>
      <c r="AE151" s="989">
        <f t="shared" si="34"/>
        <v>0</v>
      </c>
      <c r="AF151" s="1253">
        <v>6077</v>
      </c>
      <c r="AG151" s="989">
        <f t="shared" si="34"/>
        <v>0</v>
      </c>
      <c r="AH151" s="1253">
        <v>6077</v>
      </c>
      <c r="AI151" s="989">
        <f t="shared" si="34"/>
        <v>0</v>
      </c>
      <c r="AJ151" s="161">
        <v>6077</v>
      </c>
      <c r="AK151" s="989">
        <f t="shared" si="34"/>
        <v>0</v>
      </c>
      <c r="AL151" s="161">
        <v>6077</v>
      </c>
      <c r="AM151" s="989">
        <f t="shared" si="34"/>
        <v>0</v>
      </c>
      <c r="AN151" s="1253">
        <v>6077</v>
      </c>
      <c r="AO151" s="989">
        <f t="shared" si="34"/>
        <v>2.5012341615928912E-2</v>
      </c>
      <c r="AP151" s="161">
        <v>6229</v>
      </c>
      <c r="AQ151" s="989">
        <f t="shared" si="34"/>
        <v>0</v>
      </c>
      <c r="AR151" s="161">
        <v>6229</v>
      </c>
      <c r="AS151" s="989">
        <f t="shared" si="34"/>
        <v>0</v>
      </c>
      <c r="AT151" s="161">
        <v>6229</v>
      </c>
      <c r="AU151" s="989">
        <f t="shared" si="34"/>
        <v>0</v>
      </c>
      <c r="AV151" s="161">
        <v>6229</v>
      </c>
      <c r="AW151" s="1463"/>
    </row>
    <row r="152" spans="1:52" x14ac:dyDescent="0.25">
      <c r="A152" s="255" t="s">
        <v>110</v>
      </c>
      <c r="B152" s="257">
        <v>938</v>
      </c>
      <c r="C152" s="2" t="s">
        <v>79</v>
      </c>
      <c r="D152" s="677">
        <v>7117</v>
      </c>
      <c r="E152" s="989">
        <f t="shared" si="34"/>
        <v>0.11282843894899536</v>
      </c>
      <c r="F152" s="674">
        <v>7920</v>
      </c>
      <c r="G152" s="989">
        <f t="shared" si="34"/>
        <v>0</v>
      </c>
      <c r="H152" s="674">
        <v>7920</v>
      </c>
      <c r="I152" s="989">
        <f t="shared" si="34"/>
        <v>0</v>
      </c>
      <c r="J152" s="674">
        <v>7920</v>
      </c>
      <c r="K152" s="989">
        <f t="shared" si="34"/>
        <v>2.4634977165737378E-2</v>
      </c>
      <c r="L152" s="676">
        <v>8115.10901915264</v>
      </c>
      <c r="M152" s="989">
        <f t="shared" si="34"/>
        <v>1.0091174456693969E-2</v>
      </c>
      <c r="N152" s="674">
        <v>8197</v>
      </c>
      <c r="O152" s="989">
        <f t="shared" si="34"/>
        <v>-3.3792851043064537E-2</v>
      </c>
      <c r="P152" s="161">
        <v>7920</v>
      </c>
      <c r="Q152" s="989">
        <f t="shared" si="34"/>
        <v>0</v>
      </c>
      <c r="R152" s="161">
        <v>7920</v>
      </c>
      <c r="S152" s="989">
        <f t="shared" si="34"/>
        <v>3.4974747474747478E-2</v>
      </c>
      <c r="T152" s="161">
        <v>8197</v>
      </c>
      <c r="U152" s="989">
        <f t="shared" si="33"/>
        <v>7.6857386848847142E-3</v>
      </c>
      <c r="V152" s="161">
        <v>8260</v>
      </c>
      <c r="W152" s="989">
        <f t="shared" si="34"/>
        <v>0</v>
      </c>
      <c r="X152" s="161">
        <v>8260</v>
      </c>
      <c r="Y152" s="989">
        <f t="shared" si="34"/>
        <v>0</v>
      </c>
      <c r="Z152" s="161">
        <v>8260</v>
      </c>
      <c r="AA152" s="989">
        <f t="shared" si="34"/>
        <v>0</v>
      </c>
      <c r="AB152" s="1253">
        <v>8260</v>
      </c>
      <c r="AC152" s="989">
        <f t="shared" si="34"/>
        <v>3.0024213075060532E-2</v>
      </c>
      <c r="AD152" s="1253">
        <v>8508</v>
      </c>
      <c r="AE152" s="989">
        <f t="shared" si="34"/>
        <v>0</v>
      </c>
      <c r="AF152" s="1253">
        <v>8508</v>
      </c>
      <c r="AG152" s="989">
        <f t="shared" si="34"/>
        <v>0</v>
      </c>
      <c r="AH152" s="1253">
        <v>8508</v>
      </c>
      <c r="AI152" s="989">
        <f t="shared" si="34"/>
        <v>0</v>
      </c>
      <c r="AJ152" s="161">
        <v>8508</v>
      </c>
      <c r="AK152" s="989">
        <f t="shared" si="34"/>
        <v>0</v>
      </c>
      <c r="AL152" s="161">
        <v>8508</v>
      </c>
      <c r="AM152" s="989">
        <f t="shared" si="34"/>
        <v>0</v>
      </c>
      <c r="AN152" s="1253">
        <v>8508</v>
      </c>
      <c r="AO152" s="989">
        <f t="shared" si="34"/>
        <v>2.4917724494593323E-2</v>
      </c>
      <c r="AP152" s="161">
        <v>8720</v>
      </c>
      <c r="AQ152" s="989">
        <f t="shared" si="34"/>
        <v>0</v>
      </c>
      <c r="AR152" s="161">
        <v>8720</v>
      </c>
      <c r="AS152" s="989">
        <f t="shared" si="34"/>
        <v>0</v>
      </c>
      <c r="AT152" s="161">
        <v>8720</v>
      </c>
      <c r="AU152" s="989">
        <f t="shared" si="34"/>
        <v>0</v>
      </c>
      <c r="AV152" s="161">
        <v>8720</v>
      </c>
      <c r="AW152" s="1463"/>
    </row>
    <row r="153" spans="1:52" x14ac:dyDescent="0.25">
      <c r="A153" s="255" t="s">
        <v>110</v>
      </c>
      <c r="B153" s="257">
        <v>939</v>
      </c>
      <c r="C153" s="2" t="s">
        <v>81</v>
      </c>
      <c r="D153" s="677"/>
      <c r="F153" s="674"/>
      <c r="H153" s="674"/>
      <c r="J153" s="674" t="e">
        <v>#N/A</v>
      </c>
      <c r="N153" s="674"/>
      <c r="P153" s="161" t="e">
        <v>#N/A</v>
      </c>
      <c r="R153" s="161" t="e">
        <v>#N/A</v>
      </c>
      <c r="X153" s="161"/>
      <c r="Z153" s="161"/>
      <c r="AH153" s="1253" t="e">
        <v>#N/A</v>
      </c>
      <c r="AJ153" s="161" t="e">
        <v>#N/A</v>
      </c>
      <c r="AL153" s="161" t="e">
        <v>#N/A</v>
      </c>
      <c r="AN153" s="1253" t="e">
        <v>#N/A</v>
      </c>
      <c r="AP153" s="161" t="e">
        <v>#N/A</v>
      </c>
      <c r="AR153" s="161" t="e">
        <v>#N/A</v>
      </c>
      <c r="AT153" s="161" t="e">
        <v>#N/A</v>
      </c>
      <c r="AV153" s="161" t="e">
        <v>#N/A</v>
      </c>
      <c r="AW153" s="1463"/>
    </row>
    <row r="154" spans="1:52" x14ac:dyDescent="0.25">
      <c r="A154" s="255" t="s">
        <v>110</v>
      </c>
      <c r="B154" s="257">
        <v>940</v>
      </c>
      <c r="C154" s="2" t="s">
        <v>82</v>
      </c>
      <c r="D154" s="677"/>
      <c r="F154" s="674"/>
      <c r="H154" s="674"/>
      <c r="J154" s="674" t="e">
        <v>#N/A</v>
      </c>
      <c r="N154" s="674"/>
      <c r="P154" s="161" t="e">
        <v>#N/A</v>
      </c>
      <c r="R154" s="161" t="e">
        <v>#N/A</v>
      </c>
      <c r="X154" s="161"/>
      <c r="Z154" s="161"/>
      <c r="AH154" s="1253" t="e">
        <v>#N/A</v>
      </c>
      <c r="AJ154" s="161" t="e">
        <v>#N/A</v>
      </c>
      <c r="AL154" s="161" t="e">
        <v>#N/A</v>
      </c>
      <c r="AN154" s="1253" t="e">
        <v>#N/A</v>
      </c>
      <c r="AP154" s="161" t="e">
        <v>#N/A</v>
      </c>
      <c r="AR154" s="161" t="e">
        <v>#N/A</v>
      </c>
      <c r="AT154" s="161" t="e">
        <v>#N/A</v>
      </c>
      <c r="AV154" s="161" t="e">
        <v>#N/A</v>
      </c>
      <c r="AW154" s="1463"/>
    </row>
    <row r="155" spans="1:52" x14ac:dyDescent="0.25">
      <c r="A155" s="255" t="s">
        <v>110</v>
      </c>
      <c r="B155" s="257">
        <v>941</v>
      </c>
      <c r="C155" s="2" t="s">
        <v>84</v>
      </c>
      <c r="D155" s="677">
        <v>13000</v>
      </c>
      <c r="E155" s="989">
        <f t="shared" si="34"/>
        <v>0</v>
      </c>
      <c r="F155" s="674">
        <v>13000</v>
      </c>
      <c r="G155" s="989">
        <f t="shared" si="34"/>
        <v>0</v>
      </c>
      <c r="H155" s="674">
        <v>13000</v>
      </c>
      <c r="I155" s="989">
        <f t="shared" si="34"/>
        <v>0</v>
      </c>
      <c r="J155" s="674">
        <v>13000</v>
      </c>
      <c r="K155" s="989">
        <f t="shared" si="34"/>
        <v>4.3248078817730719E-2</v>
      </c>
      <c r="L155" s="676">
        <v>13562.225024630499</v>
      </c>
      <c r="M155" s="989">
        <f t="shared" si="34"/>
        <v>-7.9061528942166066E-3</v>
      </c>
      <c r="N155" s="674">
        <v>13455</v>
      </c>
      <c r="O155" s="989">
        <f t="shared" si="34"/>
        <v>-3.3816425120772944E-2</v>
      </c>
      <c r="P155" s="161">
        <v>13000</v>
      </c>
      <c r="Q155" s="989">
        <f t="shared" si="34"/>
        <v>0</v>
      </c>
      <c r="R155" s="161">
        <v>13000</v>
      </c>
      <c r="S155" s="989">
        <f t="shared" si="34"/>
        <v>3.5000000000000003E-2</v>
      </c>
      <c r="T155" s="161">
        <v>13455</v>
      </c>
      <c r="U155" s="989">
        <f t="shared" si="34"/>
        <v>-0.12300260126347083</v>
      </c>
      <c r="V155" s="161">
        <v>11800</v>
      </c>
      <c r="W155" s="989">
        <f t="shared" si="34"/>
        <v>0</v>
      </c>
      <c r="X155" s="161">
        <v>11800</v>
      </c>
      <c r="Y155" s="989">
        <f t="shared" si="34"/>
        <v>0</v>
      </c>
      <c r="Z155" s="161">
        <v>11800</v>
      </c>
      <c r="AA155" s="989">
        <f t="shared" si="34"/>
        <v>0</v>
      </c>
      <c r="AB155" s="1253">
        <v>11800</v>
      </c>
      <c r="AC155" s="989">
        <f t="shared" si="34"/>
        <v>0.03</v>
      </c>
      <c r="AD155" s="1253">
        <v>12154</v>
      </c>
      <c r="AE155" s="989">
        <f t="shared" si="34"/>
        <v>0</v>
      </c>
      <c r="AF155" s="1253">
        <v>12154</v>
      </c>
      <c r="AG155" s="989">
        <f t="shared" si="34"/>
        <v>0</v>
      </c>
      <c r="AH155" s="1253">
        <v>12154</v>
      </c>
      <c r="AI155" s="989">
        <f t="shared" si="34"/>
        <v>0</v>
      </c>
      <c r="AJ155" s="161">
        <v>12154</v>
      </c>
      <c r="AK155" s="989">
        <f t="shared" si="34"/>
        <v>0</v>
      </c>
      <c r="AL155" s="161">
        <v>12154</v>
      </c>
      <c r="AM155" s="989">
        <f t="shared" si="34"/>
        <v>0</v>
      </c>
      <c r="AN155" s="1253">
        <v>12154</v>
      </c>
      <c r="AO155" s="989">
        <f t="shared" si="34"/>
        <v>2.5012341615928912E-2</v>
      </c>
      <c r="AP155" s="161">
        <v>12458</v>
      </c>
      <c r="AQ155" s="989">
        <f t="shared" si="34"/>
        <v>0</v>
      </c>
      <c r="AR155" s="161">
        <v>12458</v>
      </c>
      <c r="AS155" s="989">
        <f t="shared" si="34"/>
        <v>0</v>
      </c>
      <c r="AT155" s="161">
        <v>12458</v>
      </c>
      <c r="AU155" s="989">
        <f t="shared" si="34"/>
        <v>0</v>
      </c>
      <c r="AV155" s="161">
        <v>12458</v>
      </c>
      <c r="AW155" s="1463"/>
    </row>
    <row r="156" spans="1:52" x14ac:dyDescent="0.25">
      <c r="A156" s="255" t="s">
        <v>110</v>
      </c>
      <c r="B156" s="257">
        <v>944</v>
      </c>
      <c r="C156" s="2" t="s">
        <v>85</v>
      </c>
      <c r="D156" s="677">
        <v>7400</v>
      </c>
      <c r="E156" s="989">
        <f t="shared" si="34"/>
        <v>0.15256756756756756</v>
      </c>
      <c r="F156" s="674">
        <v>8529</v>
      </c>
      <c r="G156" s="989">
        <f t="shared" si="34"/>
        <v>0</v>
      </c>
      <c r="H156" s="674">
        <v>8529</v>
      </c>
      <c r="I156" s="989">
        <f t="shared" si="34"/>
        <v>0</v>
      </c>
      <c r="J156" s="674">
        <v>8529</v>
      </c>
      <c r="K156" s="989">
        <f t="shared" si="34"/>
        <v>3.1617775736810835E-2</v>
      </c>
      <c r="L156" s="676">
        <v>8798.6680092592596</v>
      </c>
      <c r="M156" s="989">
        <f t="shared" si="34"/>
        <v>3.3336853612243251E-3</v>
      </c>
      <c r="N156" s="674">
        <v>8828</v>
      </c>
      <c r="O156" s="989">
        <f t="shared" si="34"/>
        <v>-3.3869506116900767E-2</v>
      </c>
      <c r="P156" s="161">
        <v>8529</v>
      </c>
      <c r="Q156" s="989">
        <f t="shared" si="34"/>
        <v>0</v>
      </c>
      <c r="R156" s="161">
        <v>8529</v>
      </c>
      <c r="S156" s="989">
        <f t="shared" si="34"/>
        <v>0.16285613788251846</v>
      </c>
      <c r="T156" s="161">
        <v>9918</v>
      </c>
      <c r="U156" s="989">
        <f t="shared" si="34"/>
        <v>-0.14014922363379714</v>
      </c>
      <c r="V156" s="161">
        <v>8528</v>
      </c>
      <c r="W156" s="989">
        <f t="shared" si="34"/>
        <v>0</v>
      </c>
      <c r="X156" s="161">
        <v>8528</v>
      </c>
      <c r="Y156" s="989">
        <f t="shared" si="34"/>
        <v>0.17260787992495311</v>
      </c>
      <c r="Z156" s="161">
        <v>10000</v>
      </c>
      <c r="AA156" s="989">
        <f t="shared" si="34"/>
        <v>0</v>
      </c>
      <c r="AB156" s="1253">
        <v>10000</v>
      </c>
      <c r="AC156" s="989">
        <f t="shared" si="34"/>
        <v>0.03</v>
      </c>
      <c r="AD156" s="1253">
        <v>10300</v>
      </c>
      <c r="AE156" s="989">
        <f t="shared" si="34"/>
        <v>0</v>
      </c>
      <c r="AF156" s="1253">
        <v>10300</v>
      </c>
      <c r="AG156" s="989">
        <f t="shared" si="34"/>
        <v>0</v>
      </c>
      <c r="AH156" s="1253">
        <v>10300</v>
      </c>
      <c r="AI156" s="989">
        <f t="shared" si="34"/>
        <v>0</v>
      </c>
      <c r="AJ156" s="161">
        <v>10300</v>
      </c>
      <c r="AK156" s="989">
        <f t="shared" si="34"/>
        <v>0</v>
      </c>
      <c r="AL156" s="161">
        <v>10300</v>
      </c>
      <c r="AM156" s="989">
        <f t="shared" si="34"/>
        <v>0</v>
      </c>
      <c r="AN156" s="1253">
        <v>10300</v>
      </c>
      <c r="AO156" s="989">
        <f t="shared" si="34"/>
        <v>2.5048543689320388E-2</v>
      </c>
      <c r="AP156" s="161">
        <v>10558</v>
      </c>
      <c r="AQ156" s="989">
        <f t="shared" si="34"/>
        <v>0</v>
      </c>
      <c r="AR156" s="161">
        <v>10558</v>
      </c>
      <c r="AS156" s="989">
        <f t="shared" si="34"/>
        <v>0</v>
      </c>
      <c r="AT156" s="161">
        <v>10558</v>
      </c>
      <c r="AU156" s="989">
        <f t="shared" si="34"/>
        <v>0</v>
      </c>
      <c r="AV156" s="161">
        <v>10558</v>
      </c>
      <c r="AW156" s="1463"/>
    </row>
    <row r="157" spans="1:52" x14ac:dyDescent="0.25">
      <c r="A157" s="255" t="s">
        <v>110</v>
      </c>
      <c r="B157" s="257">
        <v>946</v>
      </c>
      <c r="C157" s="2" t="s">
        <v>87</v>
      </c>
      <c r="D157" s="677">
        <v>4150</v>
      </c>
      <c r="E157" s="989">
        <f t="shared" si="34"/>
        <v>0.11228915662650603</v>
      </c>
      <c r="F157" s="674">
        <v>4616</v>
      </c>
      <c r="G157" s="989">
        <f t="shared" si="34"/>
        <v>0</v>
      </c>
      <c r="H157" s="674">
        <v>4616</v>
      </c>
      <c r="I157" s="989">
        <f t="shared" si="34"/>
        <v>-2.1663778162911613E-2</v>
      </c>
      <c r="J157" s="674">
        <v>4516</v>
      </c>
      <c r="K157" s="989">
        <f t="shared" si="34"/>
        <v>4.1305136982515554E-2</v>
      </c>
      <c r="L157" s="676">
        <v>4702.5339986130402</v>
      </c>
      <c r="M157" s="989">
        <f t="shared" ref="M157:AU163" si="35">(N157-L157)/L157</f>
        <v>1.6047943812680061E-2</v>
      </c>
      <c r="N157" s="674">
        <v>4778</v>
      </c>
      <c r="O157" s="989">
        <f t="shared" si="35"/>
        <v>-5.4834658853076604E-2</v>
      </c>
      <c r="P157" s="161">
        <v>4516</v>
      </c>
      <c r="Q157" s="989">
        <f t="shared" si="35"/>
        <v>0</v>
      </c>
      <c r="R157" s="161">
        <v>4516</v>
      </c>
      <c r="S157" s="989">
        <f t="shared" si="35"/>
        <v>5.8015943312666074E-2</v>
      </c>
      <c r="T157" s="161">
        <v>4778</v>
      </c>
      <c r="U157" s="989">
        <f t="shared" si="35"/>
        <v>-2.678945165341147E-2</v>
      </c>
      <c r="V157" s="161">
        <v>4650</v>
      </c>
      <c r="W157" s="989">
        <f t="shared" si="35"/>
        <v>0</v>
      </c>
      <c r="X157" s="161">
        <v>4650</v>
      </c>
      <c r="Y157" s="989">
        <f t="shared" si="35"/>
        <v>0</v>
      </c>
      <c r="Z157" s="161">
        <v>4650</v>
      </c>
      <c r="AA157" s="989">
        <f t="shared" si="35"/>
        <v>0</v>
      </c>
      <c r="AB157" s="1253">
        <v>4650</v>
      </c>
      <c r="AC157" s="989">
        <f t="shared" si="35"/>
        <v>3.0107526881720432E-2</v>
      </c>
      <c r="AD157" s="1253">
        <v>4790</v>
      </c>
      <c r="AE157" s="989">
        <f t="shared" si="35"/>
        <v>0</v>
      </c>
      <c r="AF157" s="1253">
        <v>4790</v>
      </c>
      <c r="AG157" s="989">
        <f t="shared" si="35"/>
        <v>0</v>
      </c>
      <c r="AH157" s="1253">
        <v>4790</v>
      </c>
      <c r="AI157" s="989">
        <f t="shared" si="35"/>
        <v>0</v>
      </c>
      <c r="AJ157" s="161">
        <v>4790</v>
      </c>
      <c r="AK157" s="989">
        <f t="shared" si="35"/>
        <v>0</v>
      </c>
      <c r="AL157" s="161">
        <v>4790</v>
      </c>
      <c r="AM157" s="989">
        <f t="shared" si="35"/>
        <v>0</v>
      </c>
      <c r="AN157" s="1253">
        <v>4790</v>
      </c>
      <c r="AO157" s="989">
        <f t="shared" si="35"/>
        <v>2.4843423799582463E-2</v>
      </c>
      <c r="AP157" s="161">
        <v>4909</v>
      </c>
      <c r="AQ157" s="989">
        <f t="shared" si="35"/>
        <v>0</v>
      </c>
      <c r="AR157" s="161">
        <v>4909</v>
      </c>
      <c r="AS157" s="989">
        <f t="shared" si="35"/>
        <v>0</v>
      </c>
      <c r="AT157" s="161">
        <v>4909</v>
      </c>
      <c r="AU157" s="989">
        <f t="shared" si="35"/>
        <v>0</v>
      </c>
      <c r="AV157" s="161">
        <v>4909</v>
      </c>
      <c r="AW157" s="1463"/>
    </row>
    <row r="158" spans="1:52" x14ac:dyDescent="0.25">
      <c r="A158" s="255" t="s">
        <v>110</v>
      </c>
      <c r="B158" s="257">
        <v>947</v>
      </c>
      <c r="C158" s="2" t="s">
        <v>89</v>
      </c>
      <c r="D158" s="677">
        <v>5575</v>
      </c>
      <c r="E158" s="989">
        <f t="shared" si="34"/>
        <v>0.11282511210762332</v>
      </c>
      <c r="F158" s="674">
        <v>6204</v>
      </c>
      <c r="G158" s="989">
        <f t="shared" si="34"/>
        <v>0</v>
      </c>
      <c r="H158" s="674">
        <v>6204</v>
      </c>
      <c r="I158" s="989">
        <f t="shared" si="34"/>
        <v>0</v>
      </c>
      <c r="J158" s="674">
        <v>6204</v>
      </c>
      <c r="K158" s="989">
        <f t="shared" si="34"/>
        <v>1.0574468187301731E-2</v>
      </c>
      <c r="L158" s="676">
        <v>6269.6040006340199</v>
      </c>
      <c r="M158" s="989">
        <f t="shared" si="35"/>
        <v>2.4147617513110873E-2</v>
      </c>
      <c r="N158" s="674">
        <v>6421</v>
      </c>
      <c r="O158" s="989">
        <f t="shared" si="35"/>
        <v>-3.3795358978352279E-2</v>
      </c>
      <c r="P158" s="161">
        <v>6204</v>
      </c>
      <c r="Q158" s="989">
        <f t="shared" si="35"/>
        <v>0</v>
      </c>
      <c r="R158" s="161">
        <v>6204</v>
      </c>
      <c r="S158" s="989">
        <f t="shared" si="35"/>
        <v>3.4977433913604125E-2</v>
      </c>
      <c r="T158" s="161">
        <v>6421</v>
      </c>
      <c r="U158" s="989">
        <f t="shared" si="35"/>
        <v>-3.2705186108082855E-3</v>
      </c>
      <c r="V158" s="161">
        <v>6400</v>
      </c>
      <c r="W158" s="989">
        <f t="shared" si="35"/>
        <v>0</v>
      </c>
      <c r="X158" s="161">
        <v>6400</v>
      </c>
      <c r="Y158" s="989">
        <f t="shared" si="35"/>
        <v>0</v>
      </c>
      <c r="Z158" s="161">
        <v>6400</v>
      </c>
      <c r="AA158" s="989">
        <f t="shared" si="35"/>
        <v>0</v>
      </c>
      <c r="AB158" s="1253">
        <v>6400</v>
      </c>
      <c r="AC158" s="989">
        <f t="shared" si="35"/>
        <v>0.03</v>
      </c>
      <c r="AD158" s="1253">
        <v>6592</v>
      </c>
      <c r="AE158" s="989">
        <f t="shared" si="35"/>
        <v>0</v>
      </c>
      <c r="AF158" s="1253">
        <v>6592</v>
      </c>
      <c r="AG158" s="989">
        <f t="shared" si="35"/>
        <v>0</v>
      </c>
      <c r="AH158" s="1253">
        <v>6592</v>
      </c>
      <c r="AI158" s="989">
        <f t="shared" si="35"/>
        <v>0</v>
      </c>
      <c r="AJ158" s="161">
        <v>6592</v>
      </c>
      <c r="AK158" s="989">
        <f t="shared" si="35"/>
        <v>0</v>
      </c>
      <c r="AL158" s="161">
        <v>6592</v>
      </c>
      <c r="AM158" s="989">
        <f t="shared" si="35"/>
        <v>0</v>
      </c>
      <c r="AN158" s="1253">
        <v>6592</v>
      </c>
      <c r="AO158" s="989">
        <f t="shared" si="35"/>
        <v>2.5030339805825242E-2</v>
      </c>
      <c r="AP158" s="161">
        <v>6757</v>
      </c>
      <c r="AQ158" s="989">
        <f t="shared" si="35"/>
        <v>0</v>
      </c>
      <c r="AR158" s="161">
        <v>6757</v>
      </c>
      <c r="AS158" s="989">
        <f t="shared" si="35"/>
        <v>0</v>
      </c>
      <c r="AT158" s="161">
        <v>6757</v>
      </c>
      <c r="AU158" s="989">
        <f t="shared" si="35"/>
        <v>0</v>
      </c>
      <c r="AV158" s="161">
        <v>6757</v>
      </c>
      <c r="AW158" s="1463"/>
    </row>
    <row r="159" spans="1:52" x14ac:dyDescent="0.25">
      <c r="A159" s="255" t="s">
        <v>110</v>
      </c>
      <c r="B159" s="257">
        <v>983</v>
      </c>
      <c r="C159" s="2" t="s">
        <v>91</v>
      </c>
      <c r="D159" s="677">
        <v>7028</v>
      </c>
      <c r="E159" s="989">
        <f t="shared" si="34"/>
        <v>0.11283437677859989</v>
      </c>
      <c r="F159" s="674">
        <v>7821</v>
      </c>
      <c r="G159" s="989">
        <f t="shared" si="34"/>
        <v>0</v>
      </c>
      <c r="H159" s="674">
        <v>7821</v>
      </c>
      <c r="I159" s="989">
        <f t="shared" si="34"/>
        <v>0</v>
      </c>
      <c r="J159" s="674">
        <v>7821</v>
      </c>
      <c r="K159" s="989">
        <f t="shared" si="34"/>
        <v>1.2232450393150511E-2</v>
      </c>
      <c r="L159" s="676">
        <v>7916.6699945248301</v>
      </c>
      <c r="M159" s="989">
        <f t="shared" si="35"/>
        <v>2.2525885959437858E-2</v>
      </c>
      <c r="N159" s="674">
        <v>8095</v>
      </c>
      <c r="O159" s="989">
        <f t="shared" si="35"/>
        <v>-3.3848054354539837E-2</v>
      </c>
      <c r="P159" s="161">
        <v>7821</v>
      </c>
      <c r="Q159" s="989">
        <f t="shared" si="35"/>
        <v>0</v>
      </c>
      <c r="R159" s="161">
        <v>7821</v>
      </c>
      <c r="S159" s="989">
        <f t="shared" si="35"/>
        <v>3.5033883135148956E-2</v>
      </c>
      <c r="T159" s="161">
        <v>8095</v>
      </c>
      <c r="U159" s="989">
        <f t="shared" si="35"/>
        <v>1.2970969734403953E-2</v>
      </c>
      <c r="V159" s="161">
        <v>8200</v>
      </c>
      <c r="W159" s="989">
        <f t="shared" si="35"/>
        <v>0</v>
      </c>
      <c r="X159" s="161">
        <v>8200</v>
      </c>
      <c r="Y159" s="989">
        <f t="shared" si="35"/>
        <v>0</v>
      </c>
      <c r="Z159" s="161">
        <v>8200</v>
      </c>
      <c r="AA159" s="989">
        <f t="shared" si="35"/>
        <v>0</v>
      </c>
      <c r="AB159" s="1253">
        <v>8200</v>
      </c>
      <c r="AC159" s="989">
        <f t="shared" si="35"/>
        <v>0.03</v>
      </c>
      <c r="AD159" s="1253">
        <v>8446</v>
      </c>
      <c r="AE159" s="989">
        <f t="shared" si="35"/>
        <v>0</v>
      </c>
      <c r="AF159" s="1253">
        <v>8446</v>
      </c>
      <c r="AG159" s="989">
        <f t="shared" si="35"/>
        <v>0</v>
      </c>
      <c r="AH159" s="1253">
        <v>8446</v>
      </c>
      <c r="AI159" s="989">
        <f t="shared" si="35"/>
        <v>0</v>
      </c>
      <c r="AJ159" s="161">
        <v>8446</v>
      </c>
      <c r="AK159" s="989">
        <f t="shared" si="35"/>
        <v>0</v>
      </c>
      <c r="AL159" s="161">
        <v>8446</v>
      </c>
      <c r="AM159" s="989">
        <f t="shared" si="35"/>
        <v>0</v>
      </c>
      <c r="AN159" s="1253">
        <v>8446</v>
      </c>
      <c r="AO159" s="989">
        <f t="shared" si="35"/>
        <v>2.4982240113663273E-2</v>
      </c>
      <c r="AP159" s="161">
        <v>8657</v>
      </c>
      <c r="AQ159" s="989">
        <f t="shared" si="35"/>
        <v>0</v>
      </c>
      <c r="AR159" s="161">
        <v>8657</v>
      </c>
      <c r="AS159" s="989">
        <f t="shared" si="35"/>
        <v>0</v>
      </c>
      <c r="AT159" s="161">
        <v>8657</v>
      </c>
      <c r="AU159" s="989">
        <f t="shared" si="35"/>
        <v>0</v>
      </c>
      <c r="AV159" s="161">
        <v>8657</v>
      </c>
      <c r="AW159" s="1463"/>
    </row>
    <row r="160" spans="1:52" x14ac:dyDescent="0.25">
      <c r="A160" s="255" t="s">
        <v>110</v>
      </c>
      <c r="B160" s="257">
        <v>945</v>
      </c>
      <c r="C160" s="2" t="s">
        <v>93</v>
      </c>
      <c r="D160" s="677">
        <v>9958</v>
      </c>
      <c r="E160" s="989">
        <f t="shared" si="34"/>
        <v>3.4946776461136773E-2</v>
      </c>
      <c r="F160" s="674">
        <v>10306</v>
      </c>
      <c r="G160" s="989">
        <f t="shared" si="34"/>
        <v>0</v>
      </c>
      <c r="H160" s="674">
        <v>10306</v>
      </c>
      <c r="I160" s="989">
        <f t="shared" si="34"/>
        <v>0</v>
      </c>
      <c r="J160" s="674">
        <v>10306</v>
      </c>
      <c r="K160" s="989">
        <f t="shared" si="34"/>
        <v>2.9390160536716496E-2</v>
      </c>
      <c r="L160" s="676">
        <v>10608.8949944914</v>
      </c>
      <c r="M160" s="989">
        <f t="shared" si="35"/>
        <v>3.2152736518338276E-2</v>
      </c>
      <c r="N160" s="674">
        <v>10950</v>
      </c>
      <c r="O160" s="989">
        <f t="shared" si="35"/>
        <v>-5.8812785388127856E-2</v>
      </c>
      <c r="P160" s="161">
        <v>10306</v>
      </c>
      <c r="Q160" s="989">
        <f t="shared" si="35"/>
        <v>0</v>
      </c>
      <c r="R160" s="161">
        <v>10306</v>
      </c>
      <c r="S160" s="989">
        <f t="shared" si="35"/>
        <v>0.12264700174655541</v>
      </c>
      <c r="T160" s="161">
        <v>11570</v>
      </c>
      <c r="U160" s="989">
        <f t="shared" si="35"/>
        <v>1.9878997407087293E-2</v>
      </c>
      <c r="V160" s="161">
        <v>11800</v>
      </c>
      <c r="W160" s="989">
        <f t="shared" si="35"/>
        <v>0</v>
      </c>
      <c r="X160" s="161">
        <v>11800</v>
      </c>
      <c r="Y160" s="989">
        <f t="shared" si="35"/>
        <v>0</v>
      </c>
      <c r="Z160" s="161">
        <v>11800</v>
      </c>
      <c r="AA160" s="989">
        <f t="shared" si="35"/>
        <v>0</v>
      </c>
      <c r="AB160" s="1253">
        <v>11800</v>
      </c>
      <c r="AC160" s="989">
        <f t="shared" si="35"/>
        <v>0.03</v>
      </c>
      <c r="AD160" s="1253">
        <v>12154</v>
      </c>
      <c r="AE160" s="989">
        <f>(AF160-AD160)/AD160</f>
        <v>0</v>
      </c>
      <c r="AF160" s="1253">
        <v>12154</v>
      </c>
      <c r="AG160" s="989">
        <f t="shared" si="35"/>
        <v>0</v>
      </c>
      <c r="AH160" s="1253">
        <v>12154</v>
      </c>
      <c r="AI160" s="989">
        <f t="shared" si="35"/>
        <v>0</v>
      </c>
      <c r="AJ160" s="161">
        <v>12154</v>
      </c>
      <c r="AK160" s="989">
        <f t="shared" si="35"/>
        <v>0</v>
      </c>
      <c r="AL160" s="161">
        <v>12154</v>
      </c>
      <c r="AM160" s="989">
        <f t="shared" si="35"/>
        <v>0</v>
      </c>
      <c r="AN160" s="1253">
        <v>12154</v>
      </c>
      <c r="AO160" s="989">
        <f t="shared" si="35"/>
        <v>2.5012341615928912E-2</v>
      </c>
      <c r="AP160" s="161">
        <v>12458</v>
      </c>
      <c r="AQ160" s="989">
        <f t="shared" si="35"/>
        <v>0</v>
      </c>
      <c r="AR160" s="161">
        <v>12458</v>
      </c>
      <c r="AS160" s="989">
        <f t="shared" si="35"/>
        <v>0</v>
      </c>
      <c r="AT160" s="161">
        <v>12458</v>
      </c>
      <c r="AU160" s="989">
        <f t="shared" si="35"/>
        <v>0</v>
      </c>
      <c r="AV160" s="161">
        <v>12458</v>
      </c>
      <c r="AW160" s="1463"/>
    </row>
    <row r="161" spans="1:49" x14ac:dyDescent="0.25">
      <c r="A161" s="255" t="s">
        <v>110</v>
      </c>
      <c r="B161" s="257">
        <v>1509</v>
      </c>
      <c r="C161" s="834" t="s">
        <v>483</v>
      </c>
      <c r="T161" s="161">
        <v>1600</v>
      </c>
      <c r="U161" s="989">
        <f t="shared" si="35"/>
        <v>0</v>
      </c>
      <c r="V161" s="161">
        <v>1600</v>
      </c>
      <c r="X161" s="161">
        <v>1600</v>
      </c>
      <c r="Z161" s="161">
        <v>1600</v>
      </c>
      <c r="AB161" s="1253">
        <v>1600</v>
      </c>
      <c r="AD161" s="1253">
        <v>1600</v>
      </c>
      <c r="AE161" s="989">
        <f>(AF161-AD161)/AD161</f>
        <v>2.6875E-2</v>
      </c>
      <c r="AF161" s="1253">
        <v>1643</v>
      </c>
      <c r="AG161" s="989">
        <f t="shared" si="35"/>
        <v>0</v>
      </c>
      <c r="AH161" s="1253">
        <v>1643</v>
      </c>
      <c r="AI161" s="989">
        <f t="shared" si="35"/>
        <v>0</v>
      </c>
      <c r="AJ161" s="161">
        <v>1643</v>
      </c>
      <c r="AK161" s="989">
        <f t="shared" si="35"/>
        <v>0</v>
      </c>
      <c r="AL161" s="161">
        <v>1643</v>
      </c>
      <c r="AM161" s="989">
        <f t="shared" si="35"/>
        <v>2.4587697021848207</v>
      </c>
      <c r="AN161" s="1253">
        <v>5682.7586206896603</v>
      </c>
      <c r="AO161" s="989" t="e">
        <f t="shared" si="35"/>
        <v>#N/A</v>
      </c>
      <c r="AP161" s="161" t="e">
        <v>#N/A</v>
      </c>
      <c r="AQ161" s="989" t="e">
        <f t="shared" si="35"/>
        <v>#N/A</v>
      </c>
      <c r="AR161" s="161" t="e">
        <v>#N/A</v>
      </c>
      <c r="AS161" s="989" t="e">
        <f t="shared" si="35"/>
        <v>#N/A</v>
      </c>
      <c r="AT161" s="161" t="e">
        <v>#N/A</v>
      </c>
      <c r="AU161" s="989" t="e">
        <f t="shared" si="35"/>
        <v>#N/A</v>
      </c>
      <c r="AV161" s="161" t="e">
        <v>#N/A</v>
      </c>
      <c r="AW161" s="1463"/>
    </row>
    <row r="162" spans="1:49" x14ac:dyDescent="0.25">
      <c r="A162" s="255" t="s">
        <v>110</v>
      </c>
      <c r="B162" s="257">
        <v>1510</v>
      </c>
      <c r="C162" s="809" t="s">
        <v>484</v>
      </c>
      <c r="T162" s="161">
        <v>10000</v>
      </c>
      <c r="U162" s="989">
        <f t="shared" si="35"/>
        <v>0</v>
      </c>
      <c r="V162" s="161">
        <v>10000</v>
      </c>
      <c r="X162" s="161">
        <v>10000</v>
      </c>
      <c r="Z162" s="161">
        <v>10000</v>
      </c>
      <c r="AB162" s="1253">
        <v>10000</v>
      </c>
      <c r="AD162" s="1253" t="s">
        <v>528</v>
      </c>
      <c r="AF162" s="1253" t="s">
        <v>528</v>
      </c>
      <c r="AH162" s="1253" t="s">
        <v>528</v>
      </c>
      <c r="AJ162" s="161" t="s">
        <v>528</v>
      </c>
      <c r="AL162" s="161">
        <v>10300</v>
      </c>
      <c r="AN162" s="1253">
        <v>10300</v>
      </c>
      <c r="AP162" s="161">
        <v>10558</v>
      </c>
      <c r="AR162" s="161">
        <v>10558</v>
      </c>
      <c r="AT162" s="161">
        <v>10558</v>
      </c>
      <c r="AV162" s="161">
        <v>10558</v>
      </c>
      <c r="AW162" s="1463"/>
    </row>
    <row r="163" spans="1:49" ht="15.75" thickBot="1" x14ac:dyDescent="0.3">
      <c r="A163" s="255" t="s">
        <v>110</v>
      </c>
      <c r="B163" s="1038">
        <v>1511</v>
      </c>
      <c r="C163" s="834" t="s">
        <v>485</v>
      </c>
      <c r="T163" s="161">
        <v>1150</v>
      </c>
      <c r="U163" s="989">
        <f t="shared" si="35"/>
        <v>0</v>
      </c>
      <c r="V163" s="161">
        <v>1150</v>
      </c>
      <c r="X163" s="161">
        <v>1150</v>
      </c>
      <c r="Z163" s="161">
        <v>1150</v>
      </c>
      <c r="AB163" s="1253">
        <v>1150</v>
      </c>
      <c r="AD163" s="1253">
        <v>1150</v>
      </c>
      <c r="AH163" s="1253" t="e">
        <v>#N/A</v>
      </c>
      <c r="AJ163" s="161" t="e">
        <v>#N/A</v>
      </c>
      <c r="AL163" s="161">
        <v>1185</v>
      </c>
      <c r="AN163" s="1253" t="e">
        <v>#N/A</v>
      </c>
      <c r="AP163" s="161" t="e">
        <v>#N/A</v>
      </c>
      <c r="AR163" s="161" t="e">
        <v>#N/A</v>
      </c>
      <c r="AT163" s="161" t="e">
        <v>#N/A</v>
      </c>
      <c r="AV163" s="161" t="e">
        <v>#N/A</v>
      </c>
      <c r="AW163" s="1463"/>
    </row>
    <row r="164" spans="1:49" x14ac:dyDescent="0.25">
      <c r="A164" s="298" t="s">
        <v>436</v>
      </c>
      <c r="B164" s="283">
        <v>4663</v>
      </c>
      <c r="C164" s="962" t="s">
        <v>426</v>
      </c>
      <c r="D164" s="677"/>
      <c r="F164" s="674"/>
      <c r="H164" s="674"/>
      <c r="J164" s="674"/>
      <c r="N164" s="674"/>
      <c r="P164" s="674"/>
      <c r="R164" s="161"/>
      <c r="X164" s="161"/>
      <c r="Z164" s="161"/>
      <c r="AJ164" s="161"/>
      <c r="AL164" s="161"/>
      <c r="AP164" s="161" t="e">
        <v>#N/A</v>
      </c>
      <c r="AR164" s="161" t="e">
        <v>#N/A</v>
      </c>
      <c r="AT164" s="161" t="e">
        <v>#N/A</v>
      </c>
      <c r="AV164" s="161" t="e">
        <v>#N/A</v>
      </c>
      <c r="AW164" s="1463"/>
    </row>
    <row r="165" spans="1:49" x14ac:dyDescent="0.25">
      <c r="A165" s="306" t="s">
        <v>436</v>
      </c>
      <c r="B165" s="282">
        <v>3181</v>
      </c>
      <c r="C165" s="1363" t="s">
        <v>599</v>
      </c>
      <c r="D165" s="677"/>
      <c r="F165" s="674"/>
      <c r="H165" s="674"/>
      <c r="J165" s="674"/>
      <c r="N165" s="674"/>
      <c r="P165" s="674"/>
      <c r="R165" s="161"/>
      <c r="X165" s="161"/>
      <c r="Z165" s="161"/>
      <c r="AJ165" s="161"/>
      <c r="AL165" s="161"/>
      <c r="AN165" s="1253">
        <v>8519</v>
      </c>
      <c r="AP165" s="161" t="e">
        <v>#N/A</v>
      </c>
      <c r="AR165" s="161" t="e">
        <v>#N/A</v>
      </c>
      <c r="AT165" s="161" t="e">
        <v>#N/A</v>
      </c>
      <c r="AV165" s="161" t="e">
        <v>#N/A</v>
      </c>
      <c r="AW165" s="1463"/>
    </row>
    <row r="166" spans="1:49" x14ac:dyDescent="0.25">
      <c r="A166" s="299" t="s">
        <v>436</v>
      </c>
      <c r="B166" s="282">
        <v>1672</v>
      </c>
      <c r="C166" s="809" t="s">
        <v>428</v>
      </c>
      <c r="D166" s="677"/>
      <c r="F166" s="674"/>
      <c r="H166" s="674"/>
      <c r="J166" s="674"/>
      <c r="N166" s="674"/>
      <c r="P166" s="674"/>
      <c r="R166" s="161"/>
      <c r="X166" s="161"/>
      <c r="Z166" s="161"/>
      <c r="AJ166" s="161"/>
      <c r="AL166" s="161"/>
      <c r="AP166" s="161" t="e">
        <v>#N/A</v>
      </c>
      <c r="AR166" s="161" t="e">
        <v>#N/A</v>
      </c>
      <c r="AT166" s="161" t="e">
        <v>#N/A</v>
      </c>
      <c r="AV166" s="161" t="e">
        <v>#N/A</v>
      </c>
      <c r="AW166" s="1463"/>
    </row>
    <row r="167" spans="1:49" x14ac:dyDescent="0.25">
      <c r="A167" s="299" t="s">
        <v>436</v>
      </c>
      <c r="B167" s="282">
        <v>4713</v>
      </c>
      <c r="C167" s="809" t="s">
        <v>429</v>
      </c>
      <c r="D167" s="677"/>
      <c r="F167" s="674"/>
      <c r="H167" s="674"/>
      <c r="J167" s="674"/>
      <c r="N167" s="674"/>
      <c r="P167" s="674"/>
      <c r="R167" s="161"/>
      <c r="X167" s="161"/>
      <c r="Z167" s="161"/>
      <c r="AJ167" s="161"/>
      <c r="AL167" s="161"/>
      <c r="AP167" s="161" t="e">
        <v>#N/A</v>
      </c>
      <c r="AR167" s="161" t="e">
        <v>#N/A</v>
      </c>
      <c r="AT167" s="161" t="e">
        <v>#N/A</v>
      </c>
      <c r="AV167" s="161" t="e">
        <v>#N/A</v>
      </c>
      <c r="AW167" s="1463"/>
    </row>
    <row r="168" spans="1:49" x14ac:dyDescent="0.25">
      <c r="A168" s="299" t="s">
        <v>436</v>
      </c>
      <c r="B168" s="282">
        <v>4687</v>
      </c>
      <c r="C168" s="1364" t="s">
        <v>598</v>
      </c>
      <c r="D168" s="677"/>
      <c r="F168" s="674"/>
      <c r="H168" s="674"/>
      <c r="J168" s="674"/>
      <c r="N168" s="674"/>
      <c r="P168" s="674"/>
      <c r="R168" s="161"/>
      <c r="X168" s="161"/>
      <c r="Z168" s="161"/>
      <c r="AJ168" s="161"/>
      <c r="AL168" s="161"/>
      <c r="AN168" s="1253">
        <v>11688</v>
      </c>
      <c r="AP168" s="161" t="e">
        <v>#N/A</v>
      </c>
      <c r="AR168" s="161" t="e">
        <v>#N/A</v>
      </c>
      <c r="AT168" s="161" t="e">
        <v>#N/A</v>
      </c>
      <c r="AV168" s="161" t="e">
        <v>#N/A</v>
      </c>
      <c r="AW168" s="1463"/>
    </row>
    <row r="169" spans="1:49" x14ac:dyDescent="0.25">
      <c r="A169" s="299" t="s">
        <v>436</v>
      </c>
      <c r="B169" s="471">
        <v>4704</v>
      </c>
      <c r="C169" s="1364" t="s">
        <v>597</v>
      </c>
      <c r="D169" s="677"/>
      <c r="F169" s="674"/>
      <c r="H169" s="674"/>
      <c r="J169" s="674"/>
      <c r="N169" s="674"/>
      <c r="P169" s="674"/>
      <c r="R169" s="161"/>
      <c r="X169" s="161"/>
      <c r="Z169" s="161"/>
      <c r="AJ169" s="161"/>
      <c r="AL169" s="161"/>
      <c r="AN169" s="1253">
        <v>16436</v>
      </c>
      <c r="AP169" s="161" t="e">
        <v>#N/A</v>
      </c>
      <c r="AR169" s="161" t="e">
        <v>#N/A</v>
      </c>
      <c r="AT169" s="161" t="e">
        <v>#N/A</v>
      </c>
      <c r="AV169" s="161" t="e">
        <v>#N/A</v>
      </c>
      <c r="AW169" s="1463"/>
    </row>
    <row r="170" spans="1:49" x14ac:dyDescent="0.25">
      <c r="A170" s="299" t="s">
        <v>436</v>
      </c>
      <c r="B170" s="282">
        <v>2230</v>
      </c>
      <c r="C170" s="809" t="s">
        <v>596</v>
      </c>
      <c r="D170" s="677"/>
      <c r="F170" s="674"/>
      <c r="H170" s="674"/>
      <c r="J170" s="674"/>
      <c r="N170" s="674"/>
      <c r="P170" s="674"/>
      <c r="R170" s="161"/>
      <c r="X170" s="161"/>
      <c r="Z170" s="161"/>
      <c r="AJ170" s="161"/>
      <c r="AL170" s="161"/>
      <c r="AP170" s="161" t="e">
        <v>#N/A</v>
      </c>
      <c r="AR170" s="161" t="e">
        <v>#N/A</v>
      </c>
      <c r="AT170" s="161" t="e">
        <v>#N/A</v>
      </c>
      <c r="AV170" s="161" t="e">
        <v>#N/A</v>
      </c>
      <c r="AW170" s="1463"/>
    </row>
    <row r="171" spans="1:49" x14ac:dyDescent="0.25">
      <c r="A171" s="299" t="s">
        <v>436</v>
      </c>
      <c r="B171" s="282">
        <v>3720</v>
      </c>
      <c r="C171" s="809" t="s">
        <v>433</v>
      </c>
      <c r="D171" s="677"/>
      <c r="F171" s="674"/>
      <c r="H171" s="674"/>
      <c r="J171" s="674"/>
      <c r="N171" s="674"/>
      <c r="P171" s="674"/>
      <c r="R171" s="161"/>
      <c r="X171" s="161"/>
      <c r="Z171" s="161"/>
      <c r="AJ171" s="161"/>
      <c r="AL171" s="161"/>
      <c r="AP171" s="161" t="e">
        <v>#N/A</v>
      </c>
      <c r="AR171" s="161" t="e">
        <v>#N/A</v>
      </c>
      <c r="AT171" s="161" t="e">
        <v>#N/A</v>
      </c>
      <c r="AV171" s="161" t="e">
        <v>#N/A</v>
      </c>
      <c r="AW171" s="1463"/>
    </row>
    <row r="172" spans="1:49" ht="15.75" thickBot="1" x14ac:dyDescent="0.3">
      <c r="A172" s="300" t="s">
        <v>436</v>
      </c>
      <c r="B172" s="278">
        <v>2499</v>
      </c>
      <c r="C172" s="811" t="s">
        <v>437</v>
      </c>
      <c r="D172" s="677"/>
      <c r="F172" s="674"/>
      <c r="H172" s="674"/>
      <c r="J172" s="674"/>
      <c r="N172" s="674"/>
      <c r="P172" s="674"/>
      <c r="R172" s="161"/>
      <c r="X172" s="161"/>
      <c r="Z172" s="161"/>
      <c r="AJ172" s="161"/>
      <c r="AL172" s="161"/>
      <c r="AP172" s="161" t="e">
        <v>#N/A</v>
      </c>
      <c r="AR172" s="161" t="e">
        <v>#N/A</v>
      </c>
      <c r="AT172" s="161" t="e">
        <v>#N/A</v>
      </c>
      <c r="AV172" s="161" t="e">
        <v>#N/A</v>
      </c>
      <c r="AW172" s="1463"/>
    </row>
    <row r="173" spans="1:49" x14ac:dyDescent="0.25">
      <c r="A173" s="255" t="s">
        <v>86</v>
      </c>
      <c r="B173" s="257">
        <v>612</v>
      </c>
      <c r="C173" s="23" t="s">
        <v>88</v>
      </c>
      <c r="D173" s="678"/>
      <c r="E173" s="989" t="e">
        <f>(F173-D173)/D173</f>
        <v>#DIV/0!</v>
      </c>
      <c r="F173" s="674">
        <v>46</v>
      </c>
      <c r="G173" s="989">
        <f>(H173-F173)/F173</f>
        <v>0</v>
      </c>
      <c r="H173" s="674">
        <v>46</v>
      </c>
      <c r="I173" s="989">
        <f>(J173-H173)/H173</f>
        <v>0.21739130434782608</v>
      </c>
      <c r="J173" s="674">
        <v>56</v>
      </c>
      <c r="K173" s="989">
        <f>(L173-J173)/J173</f>
        <v>-1</v>
      </c>
      <c r="M173" s="989" t="e">
        <f>(N173-L173)/L173</f>
        <v>#N/A</v>
      </c>
      <c r="N173" s="674" t="e">
        <v>#N/A</v>
      </c>
      <c r="O173" s="989" t="e">
        <f>(P173-N173)/N173</f>
        <v>#N/A</v>
      </c>
      <c r="P173" s="161"/>
      <c r="Q173" s="989" t="e">
        <f>(R173-P173)/P173</f>
        <v>#DIV/0!</v>
      </c>
      <c r="R173" s="161">
        <v>9.3087557603686708</v>
      </c>
      <c r="S173" s="989">
        <f>(T173-R173)/R173</f>
        <v>-4.6048024677137174E-3</v>
      </c>
      <c r="T173" s="161">
        <v>9.2658907788719809</v>
      </c>
      <c r="U173" s="989">
        <f>(V173-T173)/T173</f>
        <v>4.0723671497584535</v>
      </c>
      <c r="V173" s="161">
        <v>47</v>
      </c>
      <c r="W173" s="989">
        <f>(X173-V173)/V173</f>
        <v>0</v>
      </c>
      <c r="X173" s="161">
        <v>47</v>
      </c>
      <c r="Y173" s="989">
        <f>(Z173-X173)/X173</f>
        <v>0</v>
      </c>
      <c r="Z173" s="161">
        <v>47</v>
      </c>
      <c r="AA173" s="989">
        <f>(AB173-Z173)/Z173</f>
        <v>0</v>
      </c>
      <c r="AB173" s="1253">
        <v>47</v>
      </c>
      <c r="AH173" s="1253">
        <v>9.2762430939226501</v>
      </c>
      <c r="AJ173" s="161">
        <v>9.5833333333333304</v>
      </c>
      <c r="AL173" s="161">
        <v>9.5833333333333304</v>
      </c>
      <c r="AN173" s="1253">
        <v>9.1301972685887698</v>
      </c>
      <c r="AP173" s="161">
        <v>9.48951048951049</v>
      </c>
      <c r="AR173" s="161">
        <v>9.3723653395784599</v>
      </c>
      <c r="AT173" s="161">
        <v>9.49797570850202</v>
      </c>
      <c r="AV173" s="161">
        <v>9.5704697986577205</v>
      </c>
      <c r="AW173" s="1463"/>
    </row>
    <row r="174" spans="1:49" x14ac:dyDescent="0.25">
      <c r="A174" s="255" t="s">
        <v>86</v>
      </c>
      <c r="B174" s="257">
        <v>618</v>
      </c>
      <c r="C174" s="23" t="s">
        <v>90</v>
      </c>
      <c r="D174" s="678"/>
      <c r="E174" s="989" t="e">
        <f>(F174-D174)/D174</f>
        <v>#DIV/0!</v>
      </c>
      <c r="F174" s="674">
        <v>225</v>
      </c>
      <c r="G174" s="989">
        <f>(H174-F174)/F174</f>
        <v>0</v>
      </c>
      <c r="H174" s="674">
        <v>225</v>
      </c>
      <c r="I174" s="989">
        <f>(J174-H174)/H174</f>
        <v>0</v>
      </c>
      <c r="J174" s="674">
        <v>225</v>
      </c>
      <c r="K174" s="989">
        <f>(L174-J174)/J174</f>
        <v>-1</v>
      </c>
      <c r="M174" s="989" t="e">
        <f>(N174-L174)/L174</f>
        <v>#N/A</v>
      </c>
      <c r="N174" s="674" t="e">
        <v>#N/A</v>
      </c>
      <c r="O174" s="989" t="e">
        <f>(P174-N174)/N174</f>
        <v>#N/A</v>
      </c>
      <c r="P174" s="161"/>
      <c r="Q174" s="989" t="e">
        <f>(R174-P174)/P174</f>
        <v>#N/A</v>
      </c>
      <c r="R174" s="161" t="e">
        <v>#N/A</v>
      </c>
      <c r="S174" s="989" t="e">
        <f>(T174-R174)/R174</f>
        <v>#N/A</v>
      </c>
      <c r="T174" s="161" t="e">
        <v>#N/A</v>
      </c>
      <c r="X174" s="161"/>
      <c r="Z174" s="161"/>
      <c r="AB174" s="1253" t="e">
        <v>#N/A</v>
      </c>
      <c r="AH174" s="1253" t="e">
        <v>#N/A</v>
      </c>
      <c r="AJ174" s="161" t="e">
        <v>#N/A</v>
      </c>
      <c r="AL174" s="161" t="e">
        <v>#N/A</v>
      </c>
      <c r="AN174" s="1253">
        <v>45000</v>
      </c>
      <c r="AP174" s="161" t="e">
        <v>#N/A</v>
      </c>
      <c r="AR174" s="161" t="e">
        <v>#N/A</v>
      </c>
      <c r="AT174" s="161" t="e">
        <v>#N/A</v>
      </c>
      <c r="AV174" s="161" t="e">
        <v>#N/A</v>
      </c>
      <c r="AW174" s="1463"/>
    </row>
    <row r="175" spans="1:49" x14ac:dyDescent="0.25">
      <c r="A175" s="255" t="s">
        <v>86</v>
      </c>
      <c r="B175" s="257">
        <v>617</v>
      </c>
      <c r="C175" s="23" t="s">
        <v>92</v>
      </c>
      <c r="D175" s="678"/>
      <c r="E175" s="989" t="e">
        <f>(F175-D175)/D175</f>
        <v>#DIV/0!</v>
      </c>
      <c r="F175" s="674">
        <v>250</v>
      </c>
      <c r="G175" s="989">
        <f>(H175-F175)/F175</f>
        <v>0</v>
      </c>
      <c r="H175" s="674">
        <v>250</v>
      </c>
      <c r="I175" s="989">
        <f>(J175-H175)/H175</f>
        <v>0</v>
      </c>
      <c r="J175" s="674">
        <v>250</v>
      </c>
      <c r="K175" s="989">
        <f>(L175-J175)/J175</f>
        <v>-1</v>
      </c>
      <c r="M175" s="989" t="e">
        <f>(N175-L175)/L175</f>
        <v>#N/A</v>
      </c>
      <c r="N175" s="674" t="e">
        <v>#N/A</v>
      </c>
      <c r="O175" s="989" t="e">
        <f>(P175-N175)/N175</f>
        <v>#N/A</v>
      </c>
      <c r="P175" s="161"/>
      <c r="Q175" s="989" t="e">
        <f>(R175-P175)/P175</f>
        <v>#DIV/0!</v>
      </c>
      <c r="R175" s="161">
        <v>7142.8571428571404</v>
      </c>
      <c r="S175" s="989">
        <f>(T175-R175)/R175</f>
        <v>0</v>
      </c>
      <c r="T175" s="161">
        <v>7142.8571428571404</v>
      </c>
      <c r="U175" s="989">
        <f>(V175-T175)/T175</f>
        <v>-1</v>
      </c>
      <c r="X175" s="161"/>
      <c r="Z175" s="161"/>
      <c r="AB175" s="1253">
        <v>7142.8571428571404</v>
      </c>
      <c r="AH175" s="1253">
        <v>7142.8571428571404</v>
      </c>
      <c r="AJ175" s="161"/>
      <c r="AL175" s="161"/>
      <c r="AN175" s="1253">
        <v>7142.8571428571404</v>
      </c>
      <c r="AP175" s="161">
        <v>7142.8571428571404</v>
      </c>
      <c r="AR175" s="161">
        <v>7142.8571428571404</v>
      </c>
      <c r="AT175" s="161">
        <v>7142.8571428571404</v>
      </c>
      <c r="AV175" s="161">
        <v>7142.8571428571404</v>
      </c>
      <c r="AW175" s="1463"/>
    </row>
    <row r="176" spans="1:49" x14ac:dyDescent="0.25">
      <c r="A176" s="297"/>
      <c r="B176" s="276"/>
      <c r="C176" s="25"/>
      <c r="D176" s="678"/>
      <c r="F176" s="674"/>
      <c r="H176" s="674"/>
      <c r="J176" s="674"/>
      <c r="N176" s="1522"/>
      <c r="P176" s="161"/>
      <c r="R176" s="161"/>
      <c r="X176" s="161"/>
      <c r="Z176" s="161"/>
      <c r="AJ176" s="161"/>
      <c r="AL176" s="161"/>
      <c r="AP176" s="161"/>
      <c r="AR176" s="161"/>
      <c r="AT176" s="161"/>
      <c r="AV176" s="161"/>
      <c r="AW176" s="1463"/>
    </row>
    <row r="177" spans="1:49" x14ac:dyDescent="0.25">
      <c r="A177" s="297" t="s">
        <v>124</v>
      </c>
      <c r="B177" s="282">
        <v>552</v>
      </c>
      <c r="C177" s="5" t="s">
        <v>274</v>
      </c>
      <c r="D177" s="677"/>
      <c r="F177" s="674"/>
      <c r="H177" s="674"/>
      <c r="J177" s="674"/>
      <c r="N177" s="721" t="str">
        <f>IFERROR((E177-Competencias!I170)/E177,"")</f>
        <v/>
      </c>
      <c r="P177" s="161"/>
      <c r="R177" s="161"/>
      <c r="X177" s="161"/>
      <c r="Z177" s="161"/>
      <c r="AH177" s="1253">
        <v>303993.654822335</v>
      </c>
      <c r="AJ177" s="161"/>
      <c r="AL177" s="161"/>
      <c r="AP177" s="161"/>
      <c r="AR177" s="161"/>
      <c r="AT177" s="161">
        <v>301089.74358974397</v>
      </c>
      <c r="AV177" s="161">
        <v>300184.21052631602</v>
      </c>
      <c r="AW177" s="1463"/>
    </row>
    <row r="178" spans="1:49" x14ac:dyDescent="0.25">
      <c r="A178" s="299" t="s">
        <v>124</v>
      </c>
      <c r="B178" s="281">
        <v>553</v>
      </c>
      <c r="C178" s="23" t="s">
        <v>275</v>
      </c>
      <c r="D178" s="677"/>
      <c r="F178" s="674"/>
      <c r="H178" s="674"/>
      <c r="J178" s="674"/>
      <c r="N178" s="721" t="str">
        <f>IFERROR((E178-Competencias!I171)/E178,"")</f>
        <v/>
      </c>
      <c r="P178" s="161"/>
      <c r="R178" s="161"/>
      <c r="X178" s="161"/>
      <c r="Z178" s="161"/>
      <c r="AH178" s="1253">
        <v>305000</v>
      </c>
      <c r="AJ178" s="161"/>
      <c r="AL178" s="161"/>
      <c r="AP178" s="161"/>
      <c r="AR178" s="161"/>
      <c r="AT178" s="161">
        <v>305000</v>
      </c>
      <c r="AV178" s="161" t="e">
        <v>#N/A</v>
      </c>
      <c r="AW178" s="1463"/>
    </row>
    <row r="179" spans="1:49" ht="15.75" thickBot="1" x14ac:dyDescent="0.3">
      <c r="A179" s="300" t="s">
        <v>124</v>
      </c>
      <c r="B179" s="286">
        <v>554</v>
      </c>
      <c r="C179" s="32" t="s">
        <v>276</v>
      </c>
      <c r="D179" s="677"/>
      <c r="F179" s="674"/>
      <c r="H179" s="674"/>
      <c r="J179" s="674"/>
      <c r="N179" s="721" t="str">
        <f>IFERROR((E179-Competencias!I172)/E179,"")</f>
        <v/>
      </c>
      <c r="P179" s="161"/>
      <c r="R179" s="161"/>
      <c r="X179" s="161"/>
      <c r="Z179" s="161"/>
      <c r="AH179" s="1253" t="e">
        <v>#N/A</v>
      </c>
      <c r="AJ179" s="161"/>
      <c r="AL179" s="161"/>
      <c r="AP179" s="161"/>
      <c r="AR179" s="161"/>
      <c r="AT179" s="161" t="e">
        <v>#N/A</v>
      </c>
      <c r="AV179" s="161" t="e">
        <v>#N/A</v>
      </c>
      <c r="AW179" s="1463"/>
    </row>
    <row r="180" spans="1:49" x14ac:dyDescent="0.25">
      <c r="A180" s="299" t="s">
        <v>279</v>
      </c>
      <c r="B180" s="281">
        <v>1175</v>
      </c>
      <c r="C180" s="23" t="s">
        <v>358</v>
      </c>
      <c r="D180" s="677"/>
      <c r="F180" s="674"/>
      <c r="H180" s="674"/>
      <c r="J180" s="674"/>
      <c r="N180" s="721"/>
      <c r="P180" s="161">
        <v>803.30578512396698</v>
      </c>
      <c r="R180" s="161">
        <v>803.30578512396698</v>
      </c>
      <c r="T180" s="161">
        <v>803.30578512396698</v>
      </c>
      <c r="U180" s="989">
        <f t="shared" ref="U180:U237" si="36">(V180-T180)/T180</f>
        <v>0.10045267489711929</v>
      </c>
      <c r="V180" s="161">
        <v>884</v>
      </c>
      <c r="X180" s="161">
        <v>884</v>
      </c>
      <c r="Z180" s="161">
        <v>884</v>
      </c>
      <c r="AB180" s="1253">
        <v>884</v>
      </c>
      <c r="AD180" s="1253">
        <v>884</v>
      </c>
      <c r="AF180" s="1253">
        <v>883.68595041322317</v>
      </c>
      <c r="AH180" s="1253">
        <v>883.68595041322317</v>
      </c>
      <c r="AJ180" s="1253">
        <v>1030</v>
      </c>
      <c r="AL180" s="161">
        <v>1030</v>
      </c>
      <c r="AN180" s="1253">
        <v>1030</v>
      </c>
      <c r="AP180" s="1253">
        <v>1030</v>
      </c>
      <c r="AR180" s="1253">
        <v>1097</v>
      </c>
      <c r="AT180" s="1253">
        <v>1097</v>
      </c>
      <c r="AV180" s="1253">
        <v>1097</v>
      </c>
      <c r="AW180" s="1463"/>
    </row>
    <row r="181" spans="1:49" x14ac:dyDescent="0.25">
      <c r="A181" s="299" t="s">
        <v>279</v>
      </c>
      <c r="B181" s="281">
        <v>1232</v>
      </c>
      <c r="C181" s="23" t="s">
        <v>360</v>
      </c>
      <c r="D181" s="677"/>
      <c r="F181" s="674"/>
      <c r="H181" s="674"/>
      <c r="J181" s="674"/>
      <c r="N181" s="721"/>
      <c r="P181" s="161">
        <v>762.80991735537191</v>
      </c>
      <c r="R181" s="161">
        <v>762.80991735537191</v>
      </c>
      <c r="T181" s="161">
        <v>762.80991735537191</v>
      </c>
      <c r="U181" s="989">
        <f t="shared" si="36"/>
        <v>9.46370530877573E-2</v>
      </c>
      <c r="V181" s="161">
        <v>835</v>
      </c>
      <c r="X181" s="161">
        <v>835</v>
      </c>
      <c r="Z181" s="161">
        <v>835</v>
      </c>
      <c r="AB181" s="1253">
        <v>835</v>
      </c>
      <c r="AD181" s="1253">
        <v>835</v>
      </c>
      <c r="AF181" s="1253">
        <v>836.4132231404958</v>
      </c>
      <c r="AH181" s="1253">
        <v>836.4132231404958</v>
      </c>
      <c r="AJ181" s="1253">
        <v>855</v>
      </c>
      <c r="AL181" s="161">
        <v>855</v>
      </c>
      <c r="AN181" s="1253">
        <v>855</v>
      </c>
      <c r="AP181" s="1253">
        <v>855</v>
      </c>
      <c r="AR181" s="1253">
        <v>896</v>
      </c>
      <c r="AT181" s="1253">
        <v>896</v>
      </c>
      <c r="AV181" s="1253">
        <v>896</v>
      </c>
      <c r="AW181" s="1463"/>
    </row>
    <row r="182" spans="1:49" x14ac:dyDescent="0.25">
      <c r="A182" s="299" t="s">
        <v>279</v>
      </c>
      <c r="B182" s="281">
        <v>1308</v>
      </c>
      <c r="C182" s="33" t="s">
        <v>280</v>
      </c>
      <c r="D182" s="677"/>
      <c r="F182" s="684"/>
      <c r="H182" s="677"/>
      <c r="J182" s="675"/>
      <c r="N182" s="674"/>
      <c r="P182" s="161">
        <v>2106.4</v>
      </c>
      <c r="R182" s="161">
        <v>2275</v>
      </c>
      <c r="S182" s="989">
        <f t="shared" ref="S182:S185" si="37">(T182-R182)/R182</f>
        <v>7.9771428571428576E-2</v>
      </c>
      <c r="T182" s="161">
        <v>2456.48</v>
      </c>
      <c r="U182" s="989">
        <f t="shared" si="36"/>
        <v>0</v>
      </c>
      <c r="V182" s="161">
        <v>2456.48</v>
      </c>
      <c r="W182" s="989">
        <f t="shared" ref="W182:AU197" si="38">(X182-V182)/V182</f>
        <v>0</v>
      </c>
      <c r="X182" s="161">
        <v>2456.48</v>
      </c>
      <c r="Y182" s="989">
        <f t="shared" si="38"/>
        <v>0</v>
      </c>
      <c r="Z182" s="161">
        <v>2456.48</v>
      </c>
      <c r="AA182" s="989">
        <f t="shared" si="38"/>
        <v>0</v>
      </c>
      <c r="AB182" s="1253">
        <v>2456.48</v>
      </c>
      <c r="AC182" s="989">
        <f t="shared" si="38"/>
        <v>4.9876245684882428E-2</v>
      </c>
      <c r="AD182" s="1253">
        <v>2579</v>
      </c>
      <c r="AE182" s="989">
        <f t="shared" si="38"/>
        <v>-4.7506785575804567E-2</v>
      </c>
      <c r="AF182" s="1253">
        <v>2456.48</v>
      </c>
      <c r="AG182" s="989">
        <f t="shared" si="38"/>
        <v>0</v>
      </c>
      <c r="AH182" s="1253">
        <v>2456.48</v>
      </c>
      <c r="AI182" s="989">
        <f t="shared" si="38"/>
        <v>-1.9540155018563888E-4</v>
      </c>
      <c r="AJ182" s="1253">
        <v>2456</v>
      </c>
      <c r="AK182" s="989">
        <f t="shared" si="38"/>
        <v>0.10260586319218241</v>
      </c>
      <c r="AL182" s="161">
        <v>2708</v>
      </c>
      <c r="AM182" s="989">
        <f t="shared" si="38"/>
        <v>0</v>
      </c>
      <c r="AN182" s="1253">
        <v>2708</v>
      </c>
      <c r="AO182" s="989">
        <f t="shared" si="38"/>
        <v>0</v>
      </c>
      <c r="AP182" s="1253">
        <v>2708</v>
      </c>
      <c r="AQ182" s="989">
        <f t="shared" si="38"/>
        <v>0</v>
      </c>
      <c r="AR182" s="1253">
        <v>2708</v>
      </c>
      <c r="AS182" s="989">
        <f t="shared" si="38"/>
        <v>0</v>
      </c>
      <c r="AT182" s="1253">
        <v>2708</v>
      </c>
      <c r="AU182" s="989">
        <f t="shared" si="38"/>
        <v>0</v>
      </c>
      <c r="AV182" s="1253">
        <v>2708</v>
      </c>
      <c r="AW182" s="1463"/>
    </row>
    <row r="183" spans="1:49" x14ac:dyDescent="0.25">
      <c r="A183" s="299" t="s">
        <v>279</v>
      </c>
      <c r="B183" s="281">
        <v>1309</v>
      </c>
      <c r="C183" s="33" t="s">
        <v>281</v>
      </c>
      <c r="D183" s="677"/>
      <c r="F183" s="684"/>
      <c r="H183" s="677"/>
      <c r="J183" s="675"/>
      <c r="N183" s="674"/>
      <c r="P183" s="161">
        <v>2106.4</v>
      </c>
      <c r="R183" s="161">
        <v>2275</v>
      </c>
      <c r="S183" s="989">
        <f t="shared" si="37"/>
        <v>7.9771428571428576E-2</v>
      </c>
      <c r="T183" s="161">
        <v>2456.48</v>
      </c>
      <c r="U183" s="989">
        <f t="shared" si="36"/>
        <v>0</v>
      </c>
      <c r="V183" s="161">
        <v>2456.48</v>
      </c>
      <c r="W183" s="989">
        <f t="shared" si="38"/>
        <v>0</v>
      </c>
      <c r="X183" s="161">
        <v>2456.48</v>
      </c>
      <c r="Y183" s="989">
        <f t="shared" si="38"/>
        <v>0</v>
      </c>
      <c r="Z183" s="161">
        <v>2456.48</v>
      </c>
      <c r="AA183" s="989">
        <f t="shared" si="38"/>
        <v>0</v>
      </c>
      <c r="AB183" s="1253">
        <v>2456.48</v>
      </c>
      <c r="AC183" s="989">
        <f t="shared" si="38"/>
        <v>4.9876245684882428E-2</v>
      </c>
      <c r="AD183" s="1253">
        <v>2579</v>
      </c>
      <c r="AE183" s="989">
        <f t="shared" si="38"/>
        <v>-4.7506785575804567E-2</v>
      </c>
      <c r="AF183" s="1253">
        <v>2456.48</v>
      </c>
      <c r="AG183" s="989">
        <f t="shared" si="38"/>
        <v>0</v>
      </c>
      <c r="AH183" s="1253">
        <v>2456.48</v>
      </c>
      <c r="AI183" s="989">
        <f t="shared" si="38"/>
        <v>-1.9540155018563888E-4</v>
      </c>
      <c r="AJ183" s="1253">
        <v>2456</v>
      </c>
      <c r="AK183" s="989">
        <f t="shared" si="38"/>
        <v>0.10260586319218241</v>
      </c>
      <c r="AL183" s="161">
        <v>2708</v>
      </c>
      <c r="AM183" s="989">
        <f t="shared" si="38"/>
        <v>0</v>
      </c>
      <c r="AN183" s="1253">
        <v>2708</v>
      </c>
      <c r="AO183" s="989">
        <f t="shared" si="38"/>
        <v>0</v>
      </c>
      <c r="AP183" s="1253">
        <v>2708</v>
      </c>
      <c r="AQ183" s="989">
        <f t="shared" si="38"/>
        <v>0</v>
      </c>
      <c r="AR183" s="1253">
        <v>2708</v>
      </c>
      <c r="AS183" s="989">
        <f t="shared" si="38"/>
        <v>0</v>
      </c>
      <c r="AT183" s="1253">
        <v>2708</v>
      </c>
      <c r="AU183" s="989">
        <f t="shared" si="38"/>
        <v>0</v>
      </c>
      <c r="AV183" s="1253">
        <v>2708</v>
      </c>
      <c r="AW183" s="1463"/>
    </row>
    <row r="184" spans="1:49" x14ac:dyDescent="0.25">
      <c r="A184" s="299" t="s">
        <v>279</v>
      </c>
      <c r="B184" s="281">
        <v>1020</v>
      </c>
      <c r="C184" s="33" t="s">
        <v>282</v>
      </c>
      <c r="D184" s="685"/>
      <c r="H184" s="685"/>
      <c r="J184" s="675"/>
      <c r="N184" s="674"/>
      <c r="P184" s="161">
        <v>2707.44</v>
      </c>
      <c r="R184" s="161">
        <v>2897</v>
      </c>
      <c r="S184" s="989">
        <f t="shared" si="37"/>
        <v>0.10998274076630994</v>
      </c>
      <c r="T184" s="161">
        <v>3215.62</v>
      </c>
      <c r="U184" s="989">
        <f t="shared" si="36"/>
        <v>0</v>
      </c>
      <c r="V184" s="161">
        <v>3215.62</v>
      </c>
      <c r="W184" s="989">
        <f t="shared" si="38"/>
        <v>0</v>
      </c>
      <c r="X184" s="161">
        <v>3215.62</v>
      </c>
      <c r="Y184" s="989">
        <f t="shared" si="38"/>
        <v>0</v>
      </c>
      <c r="Z184" s="161">
        <v>3215.62</v>
      </c>
      <c r="AA184" s="989">
        <f t="shared" si="38"/>
        <v>0</v>
      </c>
      <c r="AB184" s="1253">
        <v>3215.62</v>
      </c>
      <c r="AC184" s="989">
        <f t="shared" si="38"/>
        <v>5.0808242267432135E-2</v>
      </c>
      <c r="AD184" s="1253">
        <v>3379</v>
      </c>
      <c r="AE184" s="989">
        <f t="shared" si="38"/>
        <v>-4.8351583308671238E-2</v>
      </c>
      <c r="AF184" s="1253">
        <v>3215.62</v>
      </c>
      <c r="AG184" s="989">
        <f t="shared" si="38"/>
        <v>0</v>
      </c>
      <c r="AH184" s="1253">
        <v>3215.62</v>
      </c>
      <c r="AI184" s="989">
        <f t="shared" si="38"/>
        <v>-1.9280885179215543E-4</v>
      </c>
      <c r="AJ184" s="1253">
        <v>3215</v>
      </c>
      <c r="AK184" s="989">
        <f t="shared" si="38"/>
        <v>0.1026438569206843</v>
      </c>
      <c r="AL184" s="161">
        <v>3545</v>
      </c>
      <c r="AM184" s="989">
        <f t="shared" si="38"/>
        <v>0</v>
      </c>
      <c r="AN184" s="1253">
        <v>3545</v>
      </c>
      <c r="AO184" s="989">
        <f t="shared" si="38"/>
        <v>0</v>
      </c>
      <c r="AP184" s="1253">
        <v>3545</v>
      </c>
      <c r="AQ184" s="989">
        <f t="shared" si="38"/>
        <v>0</v>
      </c>
      <c r="AR184" s="1253">
        <v>3545</v>
      </c>
      <c r="AS184" s="989">
        <f t="shared" si="38"/>
        <v>0</v>
      </c>
      <c r="AT184" s="1253">
        <v>3545</v>
      </c>
      <c r="AU184" s="989">
        <f t="shared" si="38"/>
        <v>0</v>
      </c>
      <c r="AV184" s="1253">
        <v>3545</v>
      </c>
      <c r="AW184" s="1463"/>
    </row>
    <row r="185" spans="1:49" x14ac:dyDescent="0.25">
      <c r="A185" s="299" t="s">
        <v>279</v>
      </c>
      <c r="B185" s="281">
        <v>1019</v>
      </c>
      <c r="C185" s="33" t="s">
        <v>283</v>
      </c>
      <c r="D185" s="685"/>
      <c r="H185" s="685"/>
      <c r="J185" s="675"/>
      <c r="N185" s="674"/>
      <c r="P185" s="161">
        <v>2707.44</v>
      </c>
      <c r="R185" s="161">
        <v>2897</v>
      </c>
      <c r="S185" s="989">
        <f t="shared" si="37"/>
        <v>-1.3807386952006773E-5</v>
      </c>
      <c r="T185" s="161">
        <v>2896.96</v>
      </c>
      <c r="U185" s="989">
        <f t="shared" si="36"/>
        <v>0</v>
      </c>
      <c r="V185" s="161">
        <v>2896.96</v>
      </c>
      <c r="W185" s="989">
        <f t="shared" si="38"/>
        <v>0</v>
      </c>
      <c r="X185" s="161">
        <v>2896.96</v>
      </c>
      <c r="Y185" s="989">
        <f t="shared" si="38"/>
        <v>0</v>
      </c>
      <c r="Z185" s="161">
        <v>2896.96</v>
      </c>
      <c r="AA185" s="989">
        <f t="shared" si="38"/>
        <v>0</v>
      </c>
      <c r="AB185" s="1253">
        <v>2896.96</v>
      </c>
      <c r="AC185" s="989">
        <f t="shared" si="38"/>
        <v>4.9999999999999982E-2</v>
      </c>
      <c r="AD185" s="1253">
        <v>3041.808</v>
      </c>
      <c r="AE185" s="989">
        <f t="shared" si="38"/>
        <v>6.8976082645584441E-2</v>
      </c>
      <c r="AF185" s="1253">
        <v>3251.62</v>
      </c>
      <c r="AG185" s="989">
        <f t="shared" si="38"/>
        <v>0</v>
      </c>
      <c r="AH185" s="1253">
        <v>3251.62</v>
      </c>
      <c r="AI185" s="989">
        <f t="shared" si="38"/>
        <v>-1.9067418702059001E-4</v>
      </c>
      <c r="AJ185" s="1253">
        <v>3251</v>
      </c>
      <c r="AK185" s="989">
        <f t="shared" si="38"/>
        <v>9.0433712703783448E-2</v>
      </c>
      <c r="AL185" s="161">
        <v>3545</v>
      </c>
      <c r="AM185" s="989">
        <f t="shared" si="38"/>
        <v>0</v>
      </c>
      <c r="AN185" s="1253">
        <v>3545</v>
      </c>
      <c r="AO185" s="989">
        <f t="shared" si="38"/>
        <v>0</v>
      </c>
      <c r="AP185" s="1253">
        <v>3545</v>
      </c>
      <c r="AQ185" s="989">
        <f t="shared" si="38"/>
        <v>0</v>
      </c>
      <c r="AR185" s="1253">
        <v>3545</v>
      </c>
      <c r="AS185" s="989">
        <f t="shared" si="38"/>
        <v>0</v>
      </c>
      <c r="AT185" s="1253">
        <v>3545</v>
      </c>
      <c r="AU185" s="989">
        <f t="shared" si="38"/>
        <v>0</v>
      </c>
      <c r="AV185" s="1253">
        <v>3545</v>
      </c>
      <c r="AW185" s="1463"/>
    </row>
    <row r="186" spans="1:49" x14ac:dyDescent="0.25">
      <c r="A186" s="299" t="s">
        <v>279</v>
      </c>
      <c r="B186" s="281">
        <v>1117</v>
      </c>
      <c r="C186" s="33" t="s">
        <v>284</v>
      </c>
      <c r="D186" s="685"/>
      <c r="H186" s="685"/>
      <c r="J186" s="675"/>
      <c r="N186" s="674"/>
      <c r="P186" s="161">
        <v>975</v>
      </c>
      <c r="R186" s="161">
        <v>975</v>
      </c>
      <c r="S186" s="990"/>
      <c r="T186" s="161">
        <v>975</v>
      </c>
      <c r="U186" s="989">
        <f t="shared" si="36"/>
        <v>0</v>
      </c>
      <c r="V186" s="161">
        <v>975</v>
      </c>
      <c r="W186" s="990"/>
      <c r="X186" s="161">
        <v>975</v>
      </c>
      <c r="Y186" s="990"/>
      <c r="Z186" s="161">
        <v>975</v>
      </c>
      <c r="AA186" s="990">
        <f t="shared" si="38"/>
        <v>0</v>
      </c>
      <c r="AB186" s="1253">
        <v>975</v>
      </c>
      <c r="AC186" s="990">
        <f t="shared" si="38"/>
        <v>0</v>
      </c>
      <c r="AD186" s="1253">
        <v>975</v>
      </c>
      <c r="AE186" s="989">
        <f t="shared" si="38"/>
        <v>2.0512820512825176E-4</v>
      </c>
      <c r="AF186" s="1253">
        <v>975.2</v>
      </c>
      <c r="AG186" s="989">
        <f t="shared" si="38"/>
        <v>0</v>
      </c>
      <c r="AH186" s="1253">
        <v>975.2</v>
      </c>
      <c r="AI186" s="989">
        <f t="shared" si="38"/>
        <v>-2.0508613617724105E-4</v>
      </c>
      <c r="AJ186" s="1253">
        <v>975</v>
      </c>
      <c r="AK186" s="989">
        <f t="shared" si="38"/>
        <v>0</v>
      </c>
      <c r="AL186" s="161">
        <v>975</v>
      </c>
      <c r="AM186" s="989">
        <f t="shared" si="38"/>
        <v>0</v>
      </c>
      <c r="AN186" s="1253">
        <v>975</v>
      </c>
      <c r="AO186" s="989">
        <f t="shared" si="38"/>
        <v>0</v>
      </c>
      <c r="AP186" s="1253">
        <v>975</v>
      </c>
      <c r="AQ186" s="989">
        <f t="shared" si="38"/>
        <v>0</v>
      </c>
      <c r="AR186" s="1253">
        <v>975</v>
      </c>
      <c r="AS186" s="989">
        <f t="shared" si="38"/>
        <v>0</v>
      </c>
      <c r="AT186" s="1253">
        <v>975</v>
      </c>
      <c r="AU186" s="989">
        <f t="shared" si="38"/>
        <v>0</v>
      </c>
      <c r="AV186" s="1253">
        <v>975</v>
      </c>
      <c r="AW186" s="1463"/>
    </row>
    <row r="187" spans="1:49" x14ac:dyDescent="0.25">
      <c r="A187" s="299" t="s">
        <v>279</v>
      </c>
      <c r="B187" s="281">
        <v>1129</v>
      </c>
      <c r="C187" s="33" t="s">
        <v>285</v>
      </c>
      <c r="D187" s="685"/>
      <c r="F187" s="683"/>
      <c r="H187" s="685"/>
      <c r="J187" s="675"/>
      <c r="N187" s="674"/>
      <c r="P187" s="161">
        <v>3744</v>
      </c>
      <c r="R187" s="161">
        <v>3744</v>
      </c>
      <c r="S187" s="990"/>
      <c r="T187" s="161">
        <v>3744</v>
      </c>
      <c r="U187" s="989">
        <f t="shared" si="36"/>
        <v>0</v>
      </c>
      <c r="V187" s="161">
        <v>3744</v>
      </c>
      <c r="W187" s="990"/>
      <c r="X187" s="161">
        <v>3744</v>
      </c>
      <c r="Y187" s="990"/>
      <c r="Z187" s="161">
        <v>3744</v>
      </c>
      <c r="AA187" s="990">
        <f t="shared" si="38"/>
        <v>0</v>
      </c>
      <c r="AB187" s="1253">
        <v>3744</v>
      </c>
      <c r="AC187" s="990">
        <f t="shared" si="38"/>
        <v>0</v>
      </c>
      <c r="AD187" s="1253">
        <v>3744</v>
      </c>
      <c r="AE187" s="989">
        <f t="shared" si="38"/>
        <v>0</v>
      </c>
      <c r="AF187" s="1253">
        <v>3744</v>
      </c>
      <c r="AG187" s="989">
        <f t="shared" si="38"/>
        <v>0</v>
      </c>
      <c r="AH187" s="1253">
        <v>3744</v>
      </c>
      <c r="AI187" s="989">
        <f t="shared" si="38"/>
        <v>0</v>
      </c>
      <c r="AJ187" s="1253">
        <v>3744</v>
      </c>
      <c r="AK187" s="989">
        <f t="shared" si="38"/>
        <v>0</v>
      </c>
      <c r="AL187" s="161">
        <v>3744</v>
      </c>
      <c r="AM187" s="989">
        <f t="shared" si="38"/>
        <v>0</v>
      </c>
      <c r="AN187" s="1253">
        <v>3744</v>
      </c>
      <c r="AO187" s="989">
        <f t="shared" si="38"/>
        <v>0</v>
      </c>
      <c r="AP187" s="1253">
        <v>3744</v>
      </c>
      <c r="AQ187" s="989">
        <f t="shared" si="38"/>
        <v>0</v>
      </c>
      <c r="AR187" s="1253">
        <v>3744</v>
      </c>
      <c r="AS187" s="989">
        <f t="shared" si="38"/>
        <v>0</v>
      </c>
      <c r="AT187" s="1253">
        <v>3744</v>
      </c>
      <c r="AU187" s="989">
        <f t="shared" si="38"/>
        <v>0</v>
      </c>
      <c r="AV187" s="1253">
        <v>3744</v>
      </c>
      <c r="AW187" s="1463"/>
    </row>
    <row r="188" spans="1:49" x14ac:dyDescent="0.25">
      <c r="A188" s="299" t="s">
        <v>279</v>
      </c>
      <c r="B188" s="281">
        <v>1133</v>
      </c>
      <c r="C188" s="33" t="s">
        <v>383</v>
      </c>
      <c r="D188" s="685"/>
      <c r="F188" s="683"/>
      <c r="H188" s="685"/>
      <c r="J188" s="675"/>
      <c r="N188" s="674"/>
      <c r="P188" s="161">
        <v>975</v>
      </c>
      <c r="R188" s="161">
        <v>975</v>
      </c>
      <c r="S188" s="990"/>
      <c r="T188" s="161">
        <v>975</v>
      </c>
      <c r="U188" s="989">
        <f t="shared" si="36"/>
        <v>0</v>
      </c>
      <c r="V188" s="161">
        <v>975</v>
      </c>
      <c r="W188" s="990"/>
      <c r="X188" s="161">
        <v>975</v>
      </c>
      <c r="Y188" s="990"/>
      <c r="Z188" s="161">
        <v>975</v>
      </c>
      <c r="AA188" s="990">
        <f t="shared" si="38"/>
        <v>0</v>
      </c>
      <c r="AB188" s="1253">
        <v>975</v>
      </c>
      <c r="AC188" s="990">
        <f t="shared" si="38"/>
        <v>0</v>
      </c>
      <c r="AD188" s="1253">
        <v>975</v>
      </c>
      <c r="AE188" s="989">
        <f t="shared" si="38"/>
        <v>2.0512820512825176E-4</v>
      </c>
      <c r="AF188" s="1253">
        <v>975.2</v>
      </c>
      <c r="AG188" s="989">
        <f t="shared" si="38"/>
        <v>0</v>
      </c>
      <c r="AH188" s="1253">
        <v>975.2</v>
      </c>
      <c r="AI188" s="989">
        <f t="shared" si="38"/>
        <v>-2.0508613617724105E-4</v>
      </c>
      <c r="AJ188" s="1253">
        <v>975</v>
      </c>
      <c r="AK188" s="989">
        <f t="shared" si="38"/>
        <v>0</v>
      </c>
      <c r="AL188" s="161">
        <v>975</v>
      </c>
      <c r="AM188" s="989">
        <f t="shared" si="38"/>
        <v>0</v>
      </c>
      <c r="AN188" s="1253">
        <v>975</v>
      </c>
      <c r="AO188" s="989">
        <f t="shared" si="38"/>
        <v>0</v>
      </c>
      <c r="AP188" s="1253">
        <v>975</v>
      </c>
      <c r="AQ188" s="989">
        <f t="shared" si="38"/>
        <v>0</v>
      </c>
      <c r="AR188" s="1253">
        <v>975</v>
      </c>
      <c r="AS188" s="989">
        <f t="shared" si="38"/>
        <v>0</v>
      </c>
      <c r="AT188" s="1253">
        <v>975</v>
      </c>
      <c r="AU188" s="989">
        <f t="shared" si="38"/>
        <v>0</v>
      </c>
      <c r="AV188" s="1253">
        <v>975</v>
      </c>
      <c r="AW188" s="1463"/>
    </row>
    <row r="189" spans="1:49" x14ac:dyDescent="0.25">
      <c r="A189" s="299" t="s">
        <v>279</v>
      </c>
      <c r="B189" s="709">
        <v>1147</v>
      </c>
      <c r="C189" s="33" t="s">
        <v>286</v>
      </c>
      <c r="D189" s="677"/>
      <c r="F189" s="668"/>
      <c r="H189" s="677"/>
      <c r="J189" s="675"/>
      <c r="N189" s="674"/>
      <c r="P189" s="161">
        <v>1983.4710743801654</v>
      </c>
      <c r="R189" s="161">
        <v>1983.4710743801654</v>
      </c>
      <c r="S189" s="990"/>
      <c r="T189" s="161">
        <v>1983.4710743801654</v>
      </c>
      <c r="U189" s="989">
        <f t="shared" si="36"/>
        <v>0</v>
      </c>
      <c r="V189" s="161">
        <v>1983.4710743801654</v>
      </c>
      <c r="W189" s="990"/>
      <c r="X189" s="161">
        <v>1983.4710743801654</v>
      </c>
      <c r="Y189" s="990"/>
      <c r="Z189" s="161">
        <v>1983.4710743801654</v>
      </c>
      <c r="AA189" s="990">
        <f t="shared" si="38"/>
        <v>0</v>
      </c>
      <c r="AB189" s="1253">
        <v>1983.4710743801654</v>
      </c>
      <c r="AC189" s="990">
        <f t="shared" si="38"/>
        <v>0</v>
      </c>
      <c r="AD189" s="1253">
        <v>1983.4710743801654</v>
      </c>
      <c r="AE189" s="989">
        <f t="shared" si="38"/>
        <v>4.1666666666666567E-2</v>
      </c>
      <c r="AF189" s="1253">
        <v>2066.1157024793388</v>
      </c>
      <c r="AG189" s="989">
        <f t="shared" si="38"/>
        <v>0</v>
      </c>
      <c r="AH189" s="1253">
        <v>2066.1157024793388</v>
      </c>
      <c r="AI189" s="989">
        <f t="shared" si="38"/>
        <v>0</v>
      </c>
      <c r="AJ189" s="1253">
        <v>2066.1157024793388</v>
      </c>
      <c r="AK189" s="989">
        <f t="shared" si="38"/>
        <v>0</v>
      </c>
      <c r="AL189" s="161">
        <v>2066.1157024793388</v>
      </c>
      <c r="AM189" s="989">
        <f t="shared" si="38"/>
        <v>-5.5999999999969079E-5</v>
      </c>
      <c r="AN189" s="1253">
        <v>2066</v>
      </c>
      <c r="AO189" s="989">
        <f t="shared" si="38"/>
        <v>5.6003136175594908E-5</v>
      </c>
      <c r="AP189" s="1253">
        <v>2066.1157024793388</v>
      </c>
      <c r="AQ189" s="989">
        <f t="shared" si="38"/>
        <v>0</v>
      </c>
      <c r="AR189" s="1253">
        <v>2066.1157024793388</v>
      </c>
      <c r="AS189" s="989">
        <f t="shared" si="38"/>
        <v>0</v>
      </c>
      <c r="AT189" s="1253">
        <v>2066.1157024793388</v>
      </c>
      <c r="AU189" s="989">
        <f t="shared" si="38"/>
        <v>0</v>
      </c>
      <c r="AV189" s="1253">
        <v>2066.1157024793388</v>
      </c>
      <c r="AW189" s="1463"/>
    </row>
    <row r="190" spans="1:49" x14ac:dyDescent="0.25">
      <c r="A190" s="299" t="s">
        <v>279</v>
      </c>
      <c r="B190" s="709">
        <v>1154</v>
      </c>
      <c r="C190" s="33" t="s">
        <v>287</v>
      </c>
      <c r="D190" s="677"/>
      <c r="H190" s="677"/>
      <c r="J190" s="675"/>
      <c r="N190" s="674"/>
      <c r="P190" s="161">
        <v>2066.1157024793388</v>
      </c>
      <c r="R190" s="161">
        <v>2066.1157024793388</v>
      </c>
      <c r="S190" s="990"/>
      <c r="T190" s="161">
        <v>2066.1157024793388</v>
      </c>
      <c r="U190" s="989">
        <f t="shared" si="36"/>
        <v>0</v>
      </c>
      <c r="V190" s="161">
        <v>2066.1157024793388</v>
      </c>
      <c r="W190" s="990"/>
      <c r="X190" s="161">
        <v>2066.1157024793388</v>
      </c>
      <c r="Y190" s="990"/>
      <c r="Z190" s="161">
        <v>2066.1157024793388</v>
      </c>
      <c r="AA190" s="990">
        <f t="shared" si="38"/>
        <v>0</v>
      </c>
      <c r="AB190" s="1253">
        <v>2066.1157024793388</v>
      </c>
      <c r="AC190" s="990">
        <f t="shared" si="38"/>
        <v>0</v>
      </c>
      <c r="AD190" s="1253">
        <v>2066.1157024793388</v>
      </c>
      <c r="AE190" s="989">
        <f t="shared" si="38"/>
        <v>8.0000000000000029E-2</v>
      </c>
      <c r="AF190" s="1253">
        <v>2231.404958677686</v>
      </c>
      <c r="AG190" s="989">
        <f t="shared" si="38"/>
        <v>0.11111111111111116</v>
      </c>
      <c r="AH190" s="1362">
        <f>3000/1.21</f>
        <v>2479.3388429752067</v>
      </c>
      <c r="AI190" s="989">
        <f t="shared" si="38"/>
        <v>9.9998899999999946E-2</v>
      </c>
      <c r="AJ190" s="1362">
        <v>2727.27</v>
      </c>
      <c r="AK190" s="989">
        <f t="shared" si="38"/>
        <v>0</v>
      </c>
      <c r="AL190" s="161">
        <v>2727.27</v>
      </c>
      <c r="AM190" s="989">
        <f t="shared" si="38"/>
        <v>-0.17389917389917389</v>
      </c>
      <c r="AN190" s="1253">
        <v>2253</v>
      </c>
      <c r="AO190" s="989">
        <f t="shared" si="38"/>
        <v>0.10046109319805004</v>
      </c>
      <c r="AP190" s="1253">
        <v>2479.3388429752067</v>
      </c>
      <c r="AQ190" s="989">
        <f t="shared" si="38"/>
        <v>0</v>
      </c>
      <c r="AR190" s="1253">
        <v>2479.3388429752067</v>
      </c>
      <c r="AS190" s="989">
        <f t="shared" si="38"/>
        <v>0</v>
      </c>
      <c r="AT190" s="1253">
        <v>2479.3388429752067</v>
      </c>
      <c r="AU190" s="989">
        <f t="shared" si="38"/>
        <v>-4.4100000000000042E-2</v>
      </c>
      <c r="AV190" s="1253">
        <v>2370</v>
      </c>
      <c r="AW190" s="1463"/>
    </row>
    <row r="191" spans="1:49" x14ac:dyDescent="0.25">
      <c r="A191" s="299" t="s">
        <v>279</v>
      </c>
      <c r="B191" s="709">
        <v>1121</v>
      </c>
      <c r="C191" s="33" t="s">
        <v>288</v>
      </c>
      <c r="D191" s="677"/>
      <c r="H191" s="677"/>
      <c r="J191" s="675"/>
      <c r="L191" s="677"/>
      <c r="N191" s="674"/>
      <c r="P191" s="161">
        <f>4800/1.21</f>
        <v>3966.9421487603308</v>
      </c>
      <c r="Q191" s="989">
        <f>(R191-P191)/P191</f>
        <v>0.1041666666666667</v>
      </c>
      <c r="R191" s="722">
        <f>5300/1.21</f>
        <v>4380.1652892561988</v>
      </c>
      <c r="T191" s="161">
        <f>5300/1.21</f>
        <v>4380.1652892561988</v>
      </c>
      <c r="U191" s="989">
        <f t="shared" si="36"/>
        <v>0.18867888679245265</v>
      </c>
      <c r="V191" s="161">
        <v>5206.6099999999997</v>
      </c>
      <c r="X191" s="161">
        <v>5206.6099999999997</v>
      </c>
      <c r="Z191" s="161">
        <v>5206.6099999999997</v>
      </c>
      <c r="AA191" s="989">
        <f t="shared" si="38"/>
        <v>0</v>
      </c>
      <c r="AB191" s="1253">
        <v>5206.6099999999997</v>
      </c>
      <c r="AC191" s="989">
        <f t="shared" si="38"/>
        <v>0</v>
      </c>
      <c r="AD191" s="1253">
        <v>5206.6099999999997</v>
      </c>
      <c r="AE191" s="989">
        <f t="shared" si="38"/>
        <v>-3.1745704018545554E-2</v>
      </c>
      <c r="AF191" s="1253">
        <v>5041.3225000000002</v>
      </c>
      <c r="AG191" s="989">
        <f t="shared" si="38"/>
        <v>-9.8361590634203702E-2</v>
      </c>
      <c r="AH191" s="1253">
        <v>4545.45</v>
      </c>
      <c r="AI191" s="989">
        <f t="shared" si="38"/>
        <v>0</v>
      </c>
      <c r="AJ191" s="1253">
        <v>4545.45</v>
      </c>
      <c r="AK191" s="989">
        <f t="shared" si="38"/>
        <v>0</v>
      </c>
      <c r="AL191" s="161">
        <v>4545.45</v>
      </c>
      <c r="AM191" s="989">
        <f t="shared" si="38"/>
        <v>-9.9000099000058986E-5</v>
      </c>
      <c r="AN191" s="1253">
        <v>4545</v>
      </c>
      <c r="AO191" s="989">
        <f t="shared" si="38"/>
        <v>0</v>
      </c>
      <c r="AP191" s="1253">
        <v>4545</v>
      </c>
      <c r="AQ191" s="989">
        <f t="shared" si="38"/>
        <v>0</v>
      </c>
      <c r="AR191" s="1253">
        <v>4545</v>
      </c>
      <c r="AS191" s="989">
        <f t="shared" si="38"/>
        <v>0</v>
      </c>
      <c r="AT191" s="1253">
        <v>4545</v>
      </c>
      <c r="AU191" s="989">
        <f t="shared" si="38"/>
        <v>-8.9922992299229683E-3</v>
      </c>
      <c r="AV191" s="1253">
        <v>4504.13</v>
      </c>
      <c r="AW191" s="1463"/>
    </row>
    <row r="192" spans="1:49" x14ac:dyDescent="0.25">
      <c r="A192" s="299" t="s">
        <v>279</v>
      </c>
      <c r="B192" s="281">
        <v>1110</v>
      </c>
      <c r="C192" s="33" t="s">
        <v>289</v>
      </c>
      <c r="D192" s="677"/>
      <c r="H192" s="677"/>
      <c r="J192" s="675"/>
      <c r="L192" s="674"/>
      <c r="N192" s="722"/>
      <c r="P192" s="161">
        <v>623.23140495867767</v>
      </c>
      <c r="R192" s="161">
        <v>623.23140495867767</v>
      </c>
      <c r="T192" s="161">
        <v>623.23140495867767</v>
      </c>
      <c r="U192" s="989">
        <f t="shared" si="36"/>
        <v>7.9855723965999686E-2</v>
      </c>
      <c r="V192" s="161">
        <v>673</v>
      </c>
      <c r="X192" s="161">
        <v>673</v>
      </c>
      <c r="Z192" s="161">
        <v>673</v>
      </c>
      <c r="AA192" s="989">
        <f t="shared" si="38"/>
        <v>0</v>
      </c>
      <c r="AB192" s="1253">
        <v>673</v>
      </c>
      <c r="AC192" s="989">
        <f t="shared" si="38"/>
        <v>0</v>
      </c>
      <c r="AD192" s="1253">
        <v>673</v>
      </c>
      <c r="AE192" s="989">
        <f t="shared" si="38"/>
        <v>-3.4384094900099832E-4</v>
      </c>
      <c r="AF192" s="1253">
        <v>672.76859504132233</v>
      </c>
      <c r="AG192" s="989">
        <f t="shared" si="38"/>
        <v>0</v>
      </c>
      <c r="AH192" s="1253">
        <v>672.76859504132233</v>
      </c>
      <c r="AI192" s="989">
        <f t="shared" si="38"/>
        <v>0</v>
      </c>
      <c r="AJ192" s="1253">
        <v>672.76859504132233</v>
      </c>
      <c r="AK192" s="989">
        <f t="shared" si="38"/>
        <v>0</v>
      </c>
      <c r="AL192" s="161">
        <v>672.76859504132233</v>
      </c>
      <c r="AM192" s="989">
        <f t="shared" si="38"/>
        <v>2.2639886984828921E-2</v>
      </c>
      <c r="AN192" s="1253">
        <v>688</v>
      </c>
      <c r="AO192" s="989">
        <f t="shared" si="38"/>
        <v>0</v>
      </c>
      <c r="AP192" s="1253">
        <v>688</v>
      </c>
      <c r="AQ192" s="989">
        <f t="shared" si="38"/>
        <v>0</v>
      </c>
      <c r="AR192" s="1253">
        <v>688</v>
      </c>
      <c r="AS192" s="989">
        <f t="shared" si="38"/>
        <v>0</v>
      </c>
      <c r="AT192" s="1253">
        <v>688</v>
      </c>
      <c r="AU192" s="989">
        <f t="shared" si="38"/>
        <v>0</v>
      </c>
      <c r="AV192" s="1253">
        <v>688</v>
      </c>
      <c r="AW192" s="1463"/>
    </row>
    <row r="193" spans="1:49" x14ac:dyDescent="0.25">
      <c r="A193" s="299" t="s">
        <v>279</v>
      </c>
      <c r="B193" s="281">
        <v>1039</v>
      </c>
      <c r="C193" s="33" t="s">
        <v>290</v>
      </c>
      <c r="D193" s="677"/>
      <c r="H193" s="677"/>
      <c r="J193" s="675"/>
      <c r="L193" s="674"/>
      <c r="N193" s="674"/>
      <c r="P193" s="161">
        <v>545.41322314049592</v>
      </c>
      <c r="R193" s="161">
        <v>545.41322314049592</v>
      </c>
      <c r="S193" s="990"/>
      <c r="T193" s="161">
        <v>545.41322314049592</v>
      </c>
      <c r="U193" s="989">
        <f t="shared" si="36"/>
        <v>6.06636866429274E-2</v>
      </c>
      <c r="V193" s="161">
        <v>578.5</v>
      </c>
      <c r="W193" s="990"/>
      <c r="X193" s="161">
        <v>578.5</v>
      </c>
      <c r="Y193" s="990"/>
      <c r="Z193" s="161">
        <v>578.5</v>
      </c>
      <c r="AA193" s="990">
        <f t="shared" si="38"/>
        <v>0</v>
      </c>
      <c r="AB193" s="1253">
        <v>578.5</v>
      </c>
      <c r="AC193" s="990">
        <f t="shared" si="38"/>
        <v>0</v>
      </c>
      <c r="AD193" s="1253">
        <v>578.5</v>
      </c>
      <c r="AE193" s="989">
        <f t="shared" si="38"/>
        <v>-5.0001071451503491E-5</v>
      </c>
      <c r="AF193" s="1253">
        <v>578.47107438016531</v>
      </c>
      <c r="AG193" s="989">
        <f t="shared" si="38"/>
        <v>0</v>
      </c>
      <c r="AH193" s="1253">
        <v>578.47107438016531</v>
      </c>
      <c r="AI193" s="989">
        <f t="shared" si="38"/>
        <v>0</v>
      </c>
      <c r="AJ193" s="1253">
        <v>578.47107438016531</v>
      </c>
      <c r="AK193" s="989">
        <f t="shared" si="38"/>
        <v>0</v>
      </c>
      <c r="AL193" s="161">
        <v>578.47107438016531</v>
      </c>
      <c r="AM193" s="989">
        <f t="shared" si="38"/>
        <v>2.165868990642186E-2</v>
      </c>
      <c r="AN193" s="1253">
        <v>591</v>
      </c>
      <c r="AO193" s="989">
        <f t="shared" si="38"/>
        <v>0</v>
      </c>
      <c r="AP193" s="1253">
        <v>591</v>
      </c>
      <c r="AQ193" s="989">
        <f t="shared" si="38"/>
        <v>0</v>
      </c>
      <c r="AR193" s="1253">
        <v>591</v>
      </c>
      <c r="AS193" s="989">
        <f t="shared" si="38"/>
        <v>0</v>
      </c>
      <c r="AT193" s="1253">
        <v>591</v>
      </c>
      <c r="AU193" s="989">
        <f t="shared" si="38"/>
        <v>0</v>
      </c>
      <c r="AV193" s="1253">
        <v>591</v>
      </c>
      <c r="AW193" s="1463"/>
    </row>
    <row r="194" spans="1:49" x14ac:dyDescent="0.25">
      <c r="A194" s="299" t="s">
        <v>279</v>
      </c>
      <c r="B194" s="281">
        <v>1161</v>
      </c>
      <c r="C194" s="33" t="s">
        <v>291</v>
      </c>
      <c r="D194" s="677"/>
      <c r="H194" s="677"/>
      <c r="J194" s="675"/>
      <c r="L194" s="674"/>
      <c r="N194" s="674"/>
      <c r="P194" s="161">
        <v>905.50413223140504</v>
      </c>
      <c r="R194" s="161">
        <v>905.50413223140504</v>
      </c>
      <c r="S194" s="990"/>
      <c r="T194" s="161">
        <v>905.50413223140504</v>
      </c>
      <c r="U194" s="989">
        <f t="shared" si="36"/>
        <v>0</v>
      </c>
      <c r="V194" s="161">
        <v>905.50413223140504</v>
      </c>
      <c r="W194" s="990"/>
      <c r="X194" s="161">
        <v>905.50413223140504</v>
      </c>
      <c r="Y194" s="990"/>
      <c r="Z194" s="161">
        <v>905.50413223140504</v>
      </c>
      <c r="AA194" s="990">
        <f t="shared" si="38"/>
        <v>0</v>
      </c>
      <c r="AB194" s="1253">
        <v>905.50413223140504</v>
      </c>
      <c r="AC194" s="990">
        <f t="shared" si="38"/>
        <v>0</v>
      </c>
      <c r="AD194" s="1253">
        <v>905.50413223140504</v>
      </c>
      <c r="AE194" s="989">
        <f t="shared" si="38"/>
        <v>0</v>
      </c>
      <c r="AF194" s="1253">
        <v>905.50413223140504</v>
      </c>
      <c r="AG194" s="989">
        <f t="shared" si="38"/>
        <v>0</v>
      </c>
      <c r="AH194" s="1253">
        <v>905.50413223140504</v>
      </c>
      <c r="AI194" s="989">
        <f t="shared" si="38"/>
        <v>0</v>
      </c>
      <c r="AJ194" s="1253">
        <v>905.50413223140504</v>
      </c>
      <c r="AK194" s="989">
        <f t="shared" si="38"/>
        <v>0</v>
      </c>
      <c r="AL194" s="161">
        <v>905.50413223140504</v>
      </c>
      <c r="AM194" s="989">
        <f t="shared" si="38"/>
        <v>2.2634758958070846E-2</v>
      </c>
      <c r="AN194" s="1253">
        <v>926</v>
      </c>
      <c r="AO194" s="989">
        <f t="shared" si="38"/>
        <v>0</v>
      </c>
      <c r="AP194" s="1253">
        <v>926</v>
      </c>
      <c r="AQ194" s="989">
        <f t="shared" si="38"/>
        <v>0</v>
      </c>
      <c r="AR194" s="1253">
        <v>926</v>
      </c>
      <c r="AS194" s="989">
        <f t="shared" si="38"/>
        <v>0</v>
      </c>
      <c r="AT194" s="1253">
        <v>926</v>
      </c>
      <c r="AU194" s="989">
        <f t="shared" si="38"/>
        <v>0</v>
      </c>
      <c r="AV194" s="1253">
        <v>926</v>
      </c>
      <c r="AW194" s="1463"/>
    </row>
    <row r="195" spans="1:49" x14ac:dyDescent="0.25">
      <c r="A195" s="299" t="s">
        <v>279</v>
      </c>
      <c r="B195" s="281">
        <v>1259</v>
      </c>
      <c r="C195" s="33" t="s">
        <v>355</v>
      </c>
      <c r="D195" s="677"/>
      <c r="H195" s="677"/>
      <c r="J195" s="675"/>
      <c r="N195" s="674"/>
      <c r="P195" s="161">
        <f>1311.27/1.21</f>
        <v>1083.6942148760331</v>
      </c>
      <c r="R195" s="161">
        <v>1083.6942148760331</v>
      </c>
      <c r="S195" s="990"/>
      <c r="T195" s="161">
        <v>1083.6942148760331</v>
      </c>
      <c r="U195" s="989">
        <f t="shared" si="36"/>
        <v>2.8216919475006181E-4</v>
      </c>
      <c r="V195" s="161">
        <v>1084</v>
      </c>
      <c r="W195" s="990"/>
      <c r="X195" s="161">
        <v>1084</v>
      </c>
      <c r="Y195" s="990"/>
      <c r="Z195" s="161">
        <v>1084</v>
      </c>
      <c r="AA195" s="990">
        <f t="shared" si="38"/>
        <v>0</v>
      </c>
      <c r="AB195" s="1253">
        <v>1084</v>
      </c>
      <c r="AC195" s="990">
        <f t="shared" si="38"/>
        <v>0</v>
      </c>
      <c r="AD195" s="1253">
        <v>1084</v>
      </c>
      <c r="AE195" s="989">
        <f t="shared" si="38"/>
        <v>-2.8208959775541582E-4</v>
      </c>
      <c r="AF195" s="1253">
        <v>1083.6942148760331</v>
      </c>
      <c r="AG195" s="989">
        <f t="shared" si="38"/>
        <v>0</v>
      </c>
      <c r="AH195" s="1253">
        <v>1083.6942148760331</v>
      </c>
      <c r="AI195" s="989">
        <f t="shared" si="38"/>
        <v>0</v>
      </c>
      <c r="AJ195" s="1253">
        <v>1083.6942148760331</v>
      </c>
      <c r="AK195" s="989">
        <f t="shared" si="38"/>
        <v>0</v>
      </c>
      <c r="AL195" s="161">
        <v>1083.6942148760331</v>
      </c>
      <c r="AM195" s="989">
        <f t="shared" si="38"/>
        <v>2.2428637885408734E-2</v>
      </c>
      <c r="AN195" s="1253">
        <v>1108</v>
      </c>
      <c r="AO195" s="989">
        <f t="shared" si="38"/>
        <v>0</v>
      </c>
      <c r="AP195" s="1253">
        <v>1108</v>
      </c>
      <c r="AQ195" s="989">
        <f t="shared" si="38"/>
        <v>0</v>
      </c>
      <c r="AR195" s="1253">
        <v>1108</v>
      </c>
      <c r="AS195" s="989">
        <f t="shared" si="38"/>
        <v>0</v>
      </c>
      <c r="AT195" s="1253">
        <v>1108</v>
      </c>
      <c r="AU195" s="989">
        <f t="shared" si="38"/>
        <v>0</v>
      </c>
      <c r="AV195" s="1253">
        <v>1108</v>
      </c>
      <c r="AW195" s="1463"/>
    </row>
    <row r="196" spans="1:49" x14ac:dyDescent="0.25">
      <c r="A196" s="299" t="s">
        <v>279</v>
      </c>
      <c r="B196" s="281">
        <v>1257</v>
      </c>
      <c r="C196" s="774" t="s">
        <v>356</v>
      </c>
      <c r="D196" s="677"/>
      <c r="H196" s="677"/>
      <c r="J196" s="675"/>
      <c r="N196" s="674"/>
      <c r="P196" s="161">
        <f>1865.7/1.21</f>
        <v>1541.9008264462811</v>
      </c>
      <c r="R196" s="161">
        <v>1541.9008264462811</v>
      </c>
      <c r="S196" s="990"/>
      <c r="T196" s="161">
        <v>1541.9008264462811</v>
      </c>
      <c r="U196" s="989">
        <f t="shared" si="36"/>
        <v>0</v>
      </c>
      <c r="V196" s="161">
        <v>1541.9008264462811</v>
      </c>
      <c r="W196" s="990"/>
      <c r="X196" s="161">
        <v>1541.9008264462811</v>
      </c>
      <c r="Y196" s="990"/>
      <c r="Z196" s="161">
        <v>1541.9008264462811</v>
      </c>
      <c r="AA196" s="990">
        <f t="shared" si="38"/>
        <v>0</v>
      </c>
      <c r="AB196" s="1253">
        <v>1541.9008264462811</v>
      </c>
      <c r="AC196" s="990">
        <f t="shared" si="38"/>
        <v>0</v>
      </c>
      <c r="AD196" s="1253">
        <v>1541.9008264462811</v>
      </c>
      <c r="AE196" s="989">
        <f t="shared" si="38"/>
        <v>0</v>
      </c>
      <c r="AF196" s="1253">
        <v>1541.9008264462811</v>
      </c>
      <c r="AG196" s="989">
        <f t="shared" si="38"/>
        <v>0</v>
      </c>
      <c r="AH196" s="1253">
        <v>1541.9008264462811</v>
      </c>
      <c r="AI196" s="989">
        <f t="shared" si="38"/>
        <v>-1.5500884386557421E-2</v>
      </c>
      <c r="AJ196" s="1253">
        <v>1518</v>
      </c>
      <c r="AK196" s="989">
        <f t="shared" si="38"/>
        <v>0</v>
      </c>
      <c r="AL196" s="161">
        <v>1518</v>
      </c>
      <c r="AM196" s="989">
        <f t="shared" si="38"/>
        <v>0</v>
      </c>
      <c r="AN196" s="1253">
        <v>1518</v>
      </c>
      <c r="AO196" s="989">
        <f t="shared" si="38"/>
        <v>0</v>
      </c>
      <c r="AP196" s="1253">
        <v>1518</v>
      </c>
      <c r="AQ196" s="989">
        <f t="shared" si="38"/>
        <v>0</v>
      </c>
      <c r="AR196" s="1253">
        <v>1518</v>
      </c>
      <c r="AS196" s="989">
        <f t="shared" si="38"/>
        <v>0</v>
      </c>
      <c r="AT196" s="1253">
        <v>1518</v>
      </c>
      <c r="AU196" s="989">
        <f t="shared" si="38"/>
        <v>0</v>
      </c>
      <c r="AV196" s="1253">
        <v>1518</v>
      </c>
      <c r="AW196" s="1463"/>
    </row>
    <row r="197" spans="1:49" x14ac:dyDescent="0.25">
      <c r="A197" s="299" t="s">
        <v>279</v>
      </c>
      <c r="B197" s="281">
        <v>1274</v>
      </c>
      <c r="C197" s="774" t="s">
        <v>292</v>
      </c>
      <c r="D197" s="677"/>
      <c r="H197" s="677"/>
      <c r="J197" s="675"/>
      <c r="N197" s="674"/>
      <c r="P197" s="161">
        <f>1303.35/1.21</f>
        <v>1077.1487603305784</v>
      </c>
      <c r="R197" s="161">
        <v>1077.1487603305784</v>
      </c>
      <c r="S197" s="990"/>
      <c r="T197" s="161">
        <v>1077.1487603305784</v>
      </c>
      <c r="U197" s="989">
        <f t="shared" si="36"/>
        <v>7.9702305597115247E-2</v>
      </c>
      <c r="V197" s="161">
        <v>1163</v>
      </c>
      <c r="W197" s="990"/>
      <c r="X197" s="161">
        <v>1163</v>
      </c>
      <c r="Y197" s="990"/>
      <c r="Z197" s="161">
        <v>1163</v>
      </c>
      <c r="AA197" s="990">
        <f t="shared" si="38"/>
        <v>0</v>
      </c>
      <c r="AB197" s="1253">
        <v>1163</v>
      </c>
      <c r="AC197" s="990">
        <f t="shared" si="38"/>
        <v>0</v>
      </c>
      <c r="AD197" s="1253">
        <v>1163</v>
      </c>
      <c r="AE197" s="989">
        <f t="shared" si="38"/>
        <v>-2.1318476723792656E-5</v>
      </c>
      <c r="AF197" s="1253">
        <v>1162.9752066115702</v>
      </c>
      <c r="AG197" s="989">
        <f t="shared" si="38"/>
        <v>0</v>
      </c>
      <c r="AH197" s="1253">
        <v>1162.9752066115702</v>
      </c>
      <c r="AI197" s="989">
        <f t="shared" si="38"/>
        <v>0</v>
      </c>
      <c r="AJ197" s="1253">
        <v>1162.9752066115702</v>
      </c>
      <c r="AK197" s="989">
        <f t="shared" si="38"/>
        <v>0</v>
      </c>
      <c r="AL197" s="161">
        <v>1162.9752066115702</v>
      </c>
      <c r="AM197" s="989">
        <f t="shared" si="38"/>
        <v>2.2377771461057436E-2</v>
      </c>
      <c r="AN197" s="1253">
        <v>1189</v>
      </c>
      <c r="AO197" s="989">
        <f t="shared" si="38"/>
        <v>0</v>
      </c>
      <c r="AP197" s="1253">
        <v>1189</v>
      </c>
      <c r="AQ197" s="989">
        <f t="shared" si="38"/>
        <v>0</v>
      </c>
      <c r="AR197" s="1253">
        <v>1189</v>
      </c>
      <c r="AS197" s="989">
        <f t="shared" si="38"/>
        <v>0</v>
      </c>
      <c r="AT197" s="1253">
        <v>1189</v>
      </c>
      <c r="AU197" s="989">
        <f t="shared" si="38"/>
        <v>0</v>
      </c>
      <c r="AV197" s="1253">
        <v>1189</v>
      </c>
      <c r="AW197" s="1463"/>
    </row>
    <row r="198" spans="1:49" x14ac:dyDescent="0.25">
      <c r="A198" s="299" t="s">
        <v>279</v>
      </c>
      <c r="B198" s="281">
        <v>1174</v>
      </c>
      <c r="C198" s="775" t="s">
        <v>293</v>
      </c>
      <c r="D198" s="678"/>
      <c r="F198" s="668"/>
      <c r="H198" s="678"/>
      <c r="J198" s="687"/>
      <c r="N198" s="674"/>
      <c r="P198" s="161">
        <f>976.86/1.21</f>
        <v>807.32231404958679</v>
      </c>
      <c r="R198" s="161">
        <v>807.32231404958679</v>
      </c>
      <c r="S198" s="990"/>
      <c r="T198" s="161">
        <v>807.32231404958679</v>
      </c>
      <c r="U198" s="989">
        <f t="shared" si="36"/>
        <v>0.251049280347235</v>
      </c>
      <c r="V198" s="161">
        <v>1010</v>
      </c>
      <c r="W198" s="990"/>
      <c r="X198" s="161">
        <v>1010</v>
      </c>
      <c r="Y198" s="990"/>
      <c r="Z198" s="161">
        <v>1010</v>
      </c>
      <c r="AA198" s="990">
        <f t="shared" ref="AA198:AK234" si="39">(AB198-Z198)/Z198</f>
        <v>0</v>
      </c>
      <c r="AB198" s="1253">
        <v>1010</v>
      </c>
      <c r="AC198" s="990">
        <f t="shared" si="39"/>
        <v>0</v>
      </c>
      <c r="AD198" s="1253">
        <v>1010</v>
      </c>
      <c r="AE198" s="989">
        <f t="shared" si="39"/>
        <v>-4.8277555028229164E-4</v>
      </c>
      <c r="AF198" s="1253">
        <v>1009.5123966942149</v>
      </c>
      <c r="AG198" s="989">
        <f t="shared" si="39"/>
        <v>0</v>
      </c>
      <c r="AH198" s="1253">
        <v>1009.5123966942149</v>
      </c>
      <c r="AI198" s="989">
        <f t="shared" si="39"/>
        <v>0</v>
      </c>
      <c r="AJ198" s="1253">
        <v>1009.5123966942149</v>
      </c>
      <c r="AK198" s="989">
        <f t="shared" si="39"/>
        <v>0</v>
      </c>
      <c r="AL198" s="161">
        <v>1009.5123966942149</v>
      </c>
      <c r="AM198" s="989">
        <f t="shared" ref="AM198:AU234" si="40">(AN198-AL198)/AL198</f>
        <v>2.2275707935260448E-2</v>
      </c>
      <c r="AN198" s="1253">
        <v>1032</v>
      </c>
      <c r="AO198" s="989">
        <f t="shared" si="40"/>
        <v>0</v>
      </c>
      <c r="AP198" s="1253">
        <v>1032</v>
      </c>
      <c r="AQ198" s="989">
        <f t="shared" si="40"/>
        <v>0.18604651162790697</v>
      </c>
      <c r="AR198" s="1253">
        <v>1224</v>
      </c>
      <c r="AS198" s="989">
        <f t="shared" si="40"/>
        <v>0</v>
      </c>
      <c r="AT198" s="1253">
        <v>1224</v>
      </c>
      <c r="AU198" s="989">
        <f t="shared" si="40"/>
        <v>0</v>
      </c>
      <c r="AV198" s="1253">
        <v>1224</v>
      </c>
      <c r="AW198" s="1463"/>
    </row>
    <row r="199" spans="1:49" x14ac:dyDescent="0.25">
      <c r="A199" s="299" t="s">
        <v>279</v>
      </c>
      <c r="B199" s="257">
        <v>1340</v>
      </c>
      <c r="C199" s="776" t="s">
        <v>359</v>
      </c>
      <c r="D199" s="678"/>
      <c r="F199" s="668"/>
      <c r="H199" s="678"/>
      <c r="J199" s="674"/>
      <c r="N199" s="674"/>
      <c r="P199" s="161">
        <v>851</v>
      </c>
      <c r="R199" s="161">
        <v>851</v>
      </c>
      <c r="S199" s="991"/>
      <c r="T199" s="161">
        <v>851</v>
      </c>
      <c r="U199" s="989">
        <f t="shared" si="36"/>
        <v>0</v>
      </c>
      <c r="V199" s="161">
        <v>851</v>
      </c>
      <c r="W199" s="991"/>
      <c r="X199" s="161">
        <v>851</v>
      </c>
      <c r="Y199" s="991"/>
      <c r="Z199" s="161">
        <v>851</v>
      </c>
      <c r="AA199" s="991">
        <f t="shared" si="39"/>
        <v>0</v>
      </c>
      <c r="AB199" s="1253">
        <v>851</v>
      </c>
      <c r="AC199" s="991">
        <f t="shared" si="39"/>
        <v>0</v>
      </c>
      <c r="AD199" s="1253">
        <v>851</v>
      </c>
      <c r="AE199" s="989">
        <f t="shared" si="39"/>
        <v>2.6627497062279633E-2</v>
      </c>
      <c r="AF199" s="1253">
        <v>873.66</v>
      </c>
      <c r="AG199" s="989">
        <f t="shared" si="39"/>
        <v>0</v>
      </c>
      <c r="AH199" s="1253">
        <v>873.66</v>
      </c>
      <c r="AI199" s="989">
        <f t="shared" si="39"/>
        <v>0</v>
      </c>
      <c r="AJ199" s="1253">
        <v>873.66</v>
      </c>
      <c r="AK199" s="989">
        <f t="shared" si="39"/>
        <v>0</v>
      </c>
      <c r="AL199" s="161">
        <v>873.66</v>
      </c>
      <c r="AM199" s="989">
        <f t="shared" si="40"/>
        <v>-7.5544262069909135E-4</v>
      </c>
      <c r="AN199" s="1253">
        <v>873</v>
      </c>
      <c r="AO199" s="989">
        <f t="shared" si="40"/>
        <v>0</v>
      </c>
      <c r="AP199" s="1253">
        <v>873</v>
      </c>
      <c r="AQ199" s="989">
        <f t="shared" si="40"/>
        <v>0</v>
      </c>
      <c r="AR199" s="1253">
        <v>873</v>
      </c>
      <c r="AS199" s="989">
        <f t="shared" si="40"/>
        <v>0</v>
      </c>
      <c r="AT199" s="1253">
        <v>873</v>
      </c>
      <c r="AU199" s="989">
        <f t="shared" si="40"/>
        <v>0</v>
      </c>
      <c r="AV199" s="1253">
        <v>873</v>
      </c>
      <c r="AW199" s="1463"/>
    </row>
    <row r="200" spans="1:49" x14ac:dyDescent="0.25">
      <c r="A200" s="299" t="s">
        <v>279</v>
      </c>
      <c r="B200" s="188">
        <v>1183</v>
      </c>
      <c r="C200" s="777" t="s">
        <v>384</v>
      </c>
      <c r="D200" s="678"/>
      <c r="F200" s="668"/>
      <c r="H200" s="678"/>
      <c r="J200" s="674"/>
      <c r="N200" s="674"/>
      <c r="P200" s="161">
        <f>740.74/1.21</f>
        <v>612.18181818181824</v>
      </c>
      <c r="R200" s="161">
        <v>612.18181818181824</v>
      </c>
      <c r="S200" s="991"/>
      <c r="T200" s="161">
        <v>612.18181818181824</v>
      </c>
      <c r="U200" s="989">
        <f t="shared" si="36"/>
        <v>-2.9700029700039824E-4</v>
      </c>
      <c r="V200" s="161">
        <v>612</v>
      </c>
      <c r="W200" s="991"/>
      <c r="X200" s="161">
        <v>612</v>
      </c>
      <c r="Y200" s="991"/>
      <c r="Z200" s="161">
        <v>673</v>
      </c>
      <c r="AA200" s="991">
        <f t="shared" si="39"/>
        <v>0</v>
      </c>
      <c r="AB200" s="1253">
        <v>673</v>
      </c>
      <c r="AC200" s="991">
        <f t="shared" si="39"/>
        <v>0</v>
      </c>
      <c r="AD200" s="1253">
        <v>673</v>
      </c>
      <c r="AE200" s="989">
        <f t="shared" si="39"/>
        <v>5.8940069341255124E-4</v>
      </c>
      <c r="AF200" s="1253">
        <v>673.39666666666665</v>
      </c>
      <c r="AG200" s="989">
        <f t="shared" si="39"/>
        <v>0</v>
      </c>
      <c r="AH200" s="1253">
        <v>673.39666666666665</v>
      </c>
      <c r="AI200" s="989">
        <f t="shared" si="39"/>
        <v>0</v>
      </c>
      <c r="AJ200" s="1253">
        <v>673.39666666666665</v>
      </c>
      <c r="AK200" s="989">
        <f t="shared" si="39"/>
        <v>0</v>
      </c>
      <c r="AL200" s="161">
        <v>673.39666666666665</v>
      </c>
      <c r="AM200" s="989">
        <f t="shared" si="40"/>
        <v>-5.8905350486832474E-4</v>
      </c>
      <c r="AN200" s="1253">
        <v>673</v>
      </c>
      <c r="AO200" s="989">
        <f t="shared" si="40"/>
        <v>0</v>
      </c>
      <c r="AP200" s="1253">
        <v>673</v>
      </c>
      <c r="AQ200" s="989">
        <f t="shared" si="40"/>
        <v>0</v>
      </c>
      <c r="AR200" s="1253">
        <v>673</v>
      </c>
      <c r="AS200" s="989">
        <f t="shared" si="40"/>
        <v>9.673105497771177E-2</v>
      </c>
      <c r="AT200" s="1253">
        <v>738.1</v>
      </c>
      <c r="AU200" s="989">
        <f t="shared" si="40"/>
        <v>0</v>
      </c>
      <c r="AV200" s="1253">
        <v>738.1</v>
      </c>
      <c r="AW200" s="1463"/>
    </row>
    <row r="201" spans="1:49" x14ac:dyDescent="0.25">
      <c r="A201" s="299" t="s">
        <v>279</v>
      </c>
      <c r="B201" s="188">
        <v>1184</v>
      </c>
      <c r="C201" s="777" t="s">
        <v>335</v>
      </c>
      <c r="D201" s="678"/>
      <c r="F201" s="668"/>
      <c r="H201" s="678"/>
      <c r="J201" s="674"/>
      <c r="N201" s="674"/>
      <c r="P201" s="161">
        <f>888.92/1.21</f>
        <v>734.64462809917359</v>
      </c>
      <c r="R201" s="161">
        <v>734.64462809917359</v>
      </c>
      <c r="S201" s="991"/>
      <c r="T201" s="161">
        <v>734.64462809917359</v>
      </c>
      <c r="U201" s="989">
        <f t="shared" si="36"/>
        <v>4.8373306934252697E-4</v>
      </c>
      <c r="V201" s="161">
        <v>735</v>
      </c>
      <c r="W201" s="991"/>
      <c r="X201" s="161">
        <v>735</v>
      </c>
      <c r="Y201" s="991"/>
      <c r="Z201" s="161">
        <v>796</v>
      </c>
      <c r="AA201" s="991">
        <f t="shared" si="39"/>
        <v>0</v>
      </c>
      <c r="AB201" s="1253">
        <v>796</v>
      </c>
      <c r="AC201" s="991">
        <f t="shared" si="39"/>
        <v>0</v>
      </c>
      <c r="AD201" s="1253">
        <v>796</v>
      </c>
      <c r="AE201" s="989">
        <f t="shared" si="39"/>
        <v>-2.0728643216075832E-4</v>
      </c>
      <c r="AF201" s="1253">
        <v>795.83500000000004</v>
      </c>
      <c r="AG201" s="989">
        <f t="shared" si="39"/>
        <v>0</v>
      </c>
      <c r="AH201" s="1253">
        <v>795.83500000000004</v>
      </c>
      <c r="AI201" s="989">
        <f t="shared" si="39"/>
        <v>0</v>
      </c>
      <c r="AJ201" s="1253">
        <v>795.83500000000004</v>
      </c>
      <c r="AK201" s="989">
        <f t="shared" si="39"/>
        <v>0</v>
      </c>
      <c r="AL201" s="161">
        <v>795.83500000000004</v>
      </c>
      <c r="AM201" s="989">
        <f t="shared" si="40"/>
        <v>2.0732940873417681E-4</v>
      </c>
      <c r="AN201" s="1253">
        <v>796</v>
      </c>
      <c r="AO201" s="989">
        <f t="shared" si="40"/>
        <v>0</v>
      </c>
      <c r="AP201" s="1253">
        <v>796</v>
      </c>
      <c r="AQ201" s="989">
        <f t="shared" si="40"/>
        <v>0</v>
      </c>
      <c r="AR201" s="1253">
        <v>796</v>
      </c>
      <c r="AS201" s="989">
        <f t="shared" si="40"/>
        <v>0.15891959798994976</v>
      </c>
      <c r="AT201" s="1253">
        <v>922.5</v>
      </c>
      <c r="AU201" s="989">
        <f t="shared" si="40"/>
        <v>0</v>
      </c>
      <c r="AV201" s="1253">
        <v>922.5</v>
      </c>
      <c r="AW201" s="1463"/>
    </row>
    <row r="202" spans="1:49" x14ac:dyDescent="0.25">
      <c r="A202" s="299" t="s">
        <v>279</v>
      </c>
      <c r="B202" s="188">
        <v>1185</v>
      </c>
      <c r="C202" s="777" t="s">
        <v>336</v>
      </c>
      <c r="D202" s="678"/>
      <c r="F202" s="668"/>
      <c r="H202" s="678"/>
      <c r="J202" s="674"/>
      <c r="N202" s="674"/>
      <c r="P202" s="161">
        <f>2250.09/1.21</f>
        <v>1859.5785123966944</v>
      </c>
      <c r="R202" s="161">
        <v>1859.5785123966944</v>
      </c>
      <c r="S202" s="991"/>
      <c r="T202" s="161">
        <v>1859.5785123966944</v>
      </c>
      <c r="U202" s="989">
        <f t="shared" si="36"/>
        <v>3.7036074112591001E-2</v>
      </c>
      <c r="V202" s="161">
        <v>1928.45</v>
      </c>
      <c r="W202" s="991"/>
      <c r="X202" s="161">
        <v>1928.45</v>
      </c>
      <c r="Y202" s="991"/>
      <c r="Z202" s="161">
        <v>1997</v>
      </c>
      <c r="AA202" s="991">
        <f t="shared" si="39"/>
        <v>0</v>
      </c>
      <c r="AB202" s="1253">
        <v>1997</v>
      </c>
      <c r="AC202" s="991">
        <f t="shared" si="39"/>
        <v>0</v>
      </c>
      <c r="AD202" s="1253">
        <v>1997</v>
      </c>
      <c r="AE202" s="989">
        <f t="shared" si="39"/>
        <v>3.4609414121181889E-2</v>
      </c>
      <c r="AF202" s="1253">
        <v>2066.1150000000002</v>
      </c>
      <c r="AG202" s="989">
        <f t="shared" si="39"/>
        <v>0</v>
      </c>
      <c r="AH202" s="1253">
        <v>2066.1150000000002</v>
      </c>
      <c r="AI202" s="989">
        <f t="shared" si="39"/>
        <v>0</v>
      </c>
      <c r="AJ202" s="1253">
        <v>2066.1150000000002</v>
      </c>
      <c r="AK202" s="989">
        <f t="shared" si="39"/>
        <v>0</v>
      </c>
      <c r="AL202" s="161">
        <v>2066.1150000000002</v>
      </c>
      <c r="AM202" s="989">
        <f t="shared" si="40"/>
        <v>-5.5660018924520878E-5</v>
      </c>
      <c r="AN202" s="1253">
        <v>2066</v>
      </c>
      <c r="AO202" s="989">
        <f t="shared" si="40"/>
        <v>0</v>
      </c>
      <c r="AP202" s="1253">
        <v>2066</v>
      </c>
      <c r="AQ202" s="989">
        <f t="shared" si="40"/>
        <v>0</v>
      </c>
      <c r="AR202" s="1253">
        <v>2066</v>
      </c>
      <c r="AS202" s="989">
        <f t="shared" si="40"/>
        <v>7.1636011616650536E-2</v>
      </c>
      <c r="AT202" s="1253">
        <v>2214</v>
      </c>
      <c r="AU202" s="989">
        <f t="shared" si="40"/>
        <v>0</v>
      </c>
      <c r="AV202" s="1253">
        <v>2214</v>
      </c>
      <c r="AW202" s="1463"/>
    </row>
    <row r="203" spans="1:49" x14ac:dyDescent="0.25">
      <c r="A203" s="299" t="s">
        <v>279</v>
      </c>
      <c r="B203" s="188">
        <v>1186</v>
      </c>
      <c r="C203" s="777" t="s">
        <v>337</v>
      </c>
      <c r="D203" s="678"/>
      <c r="F203" s="668"/>
      <c r="H203" s="678"/>
      <c r="J203" s="674"/>
      <c r="N203" s="674"/>
      <c r="P203" s="161">
        <f>2916.77/1.21</f>
        <v>2410.5537190082646</v>
      </c>
      <c r="R203" s="161">
        <v>2410.5537190082646</v>
      </c>
      <c r="S203" s="991"/>
      <c r="T203" s="161">
        <v>2410.5537190082646</v>
      </c>
      <c r="U203" s="989">
        <f t="shared" si="36"/>
        <v>5.7147152500882752E-2</v>
      </c>
      <c r="V203" s="161">
        <v>2548.31</v>
      </c>
      <c r="W203" s="991"/>
      <c r="X203" s="161">
        <v>2548.31</v>
      </c>
      <c r="Y203" s="991"/>
      <c r="Z203" s="161">
        <v>2616</v>
      </c>
      <c r="AA203" s="991">
        <f t="shared" si="39"/>
        <v>0</v>
      </c>
      <c r="AB203" s="1253">
        <v>2616</v>
      </c>
      <c r="AC203" s="991">
        <f t="shared" si="39"/>
        <v>0</v>
      </c>
      <c r="AD203" s="1253">
        <v>2616</v>
      </c>
      <c r="AE203" s="989">
        <f t="shared" si="39"/>
        <v>2.6739296636085732E-2</v>
      </c>
      <c r="AF203" s="1253">
        <v>2685.9500000000003</v>
      </c>
      <c r="AG203" s="989">
        <f t="shared" si="39"/>
        <v>0</v>
      </c>
      <c r="AH203" s="1253">
        <v>2685.9500000000003</v>
      </c>
      <c r="AI203" s="989">
        <f t="shared" si="39"/>
        <v>0</v>
      </c>
      <c r="AJ203" s="1253">
        <v>2685.9500000000003</v>
      </c>
      <c r="AK203" s="989">
        <f t="shared" si="39"/>
        <v>0</v>
      </c>
      <c r="AL203" s="161">
        <v>2685.9500000000003</v>
      </c>
      <c r="AM203" s="989">
        <f t="shared" si="40"/>
        <v>1.8615387479188797E-5</v>
      </c>
      <c r="AN203" s="1253">
        <v>2686</v>
      </c>
      <c r="AO203" s="989">
        <f t="shared" si="40"/>
        <v>0</v>
      </c>
      <c r="AP203" s="1253">
        <v>2686</v>
      </c>
      <c r="AQ203" s="989">
        <f t="shared" si="40"/>
        <v>0</v>
      </c>
      <c r="AR203" s="1253">
        <v>2686</v>
      </c>
      <c r="AS203" s="989">
        <f t="shared" si="40"/>
        <v>8.1943410275502573E-2</v>
      </c>
      <c r="AT203" s="1253">
        <v>2906.1</v>
      </c>
      <c r="AU203" s="989">
        <f t="shared" si="40"/>
        <v>0</v>
      </c>
      <c r="AV203" s="1253">
        <v>2906.1</v>
      </c>
      <c r="AW203" s="1463"/>
    </row>
    <row r="204" spans="1:49" x14ac:dyDescent="0.25">
      <c r="A204" s="299" t="s">
        <v>279</v>
      </c>
      <c r="B204" s="188">
        <v>1206</v>
      </c>
      <c r="C204" s="777" t="s">
        <v>385</v>
      </c>
      <c r="D204" s="678"/>
      <c r="F204" s="668"/>
      <c r="H204" s="678"/>
      <c r="J204" s="674"/>
      <c r="N204" s="674"/>
      <c r="P204" s="161">
        <v>612.18181818181824</v>
      </c>
      <c r="R204" s="161">
        <v>612.18181818181824</v>
      </c>
      <c r="S204" s="991"/>
      <c r="T204" s="161">
        <v>612.18181818181824</v>
      </c>
      <c r="U204" s="989">
        <f t="shared" si="36"/>
        <v>-2.9700029700039824E-4</v>
      </c>
      <c r="V204" s="161">
        <v>612</v>
      </c>
      <c r="W204" s="991"/>
      <c r="X204" s="161">
        <v>612</v>
      </c>
      <c r="Y204" s="991"/>
      <c r="Z204" s="161">
        <v>673</v>
      </c>
      <c r="AA204" s="991">
        <f t="shared" si="39"/>
        <v>0</v>
      </c>
      <c r="AB204" s="1253">
        <v>673</v>
      </c>
      <c r="AC204" s="991">
        <f t="shared" si="39"/>
        <v>0</v>
      </c>
      <c r="AD204" s="1253">
        <v>673</v>
      </c>
      <c r="AE204" s="989">
        <f t="shared" si="39"/>
        <v>5.8940069341255124E-4</v>
      </c>
      <c r="AF204" s="1253">
        <v>673.39666666666665</v>
      </c>
      <c r="AG204" s="989">
        <f t="shared" si="39"/>
        <v>0</v>
      </c>
      <c r="AH204" s="1253">
        <v>673.39666666666665</v>
      </c>
      <c r="AI204" s="989">
        <f t="shared" si="39"/>
        <v>0</v>
      </c>
      <c r="AJ204" s="1253">
        <v>673.39666666666665</v>
      </c>
      <c r="AK204" s="989">
        <f t="shared" si="39"/>
        <v>0</v>
      </c>
      <c r="AL204" s="161">
        <v>673.39666666666665</v>
      </c>
      <c r="AM204" s="989">
        <f t="shared" si="40"/>
        <v>-5.8905350486832474E-4</v>
      </c>
      <c r="AN204" s="1253">
        <v>673</v>
      </c>
      <c r="AO204" s="989">
        <f t="shared" si="40"/>
        <v>0</v>
      </c>
      <c r="AP204" s="1253">
        <v>673</v>
      </c>
      <c r="AQ204" s="989">
        <f t="shared" si="40"/>
        <v>0</v>
      </c>
      <c r="AR204" s="1253">
        <v>673</v>
      </c>
      <c r="AS204" s="989">
        <f t="shared" si="40"/>
        <v>9.673105497771177E-2</v>
      </c>
      <c r="AT204" s="1253">
        <v>738.1</v>
      </c>
      <c r="AU204" s="989">
        <f t="shared" si="40"/>
        <v>0</v>
      </c>
      <c r="AV204" s="1253">
        <v>738.1</v>
      </c>
      <c r="AW204" s="1463"/>
    </row>
    <row r="205" spans="1:49" x14ac:dyDescent="0.25">
      <c r="A205" s="299" t="s">
        <v>279</v>
      </c>
      <c r="B205" s="188">
        <v>1207</v>
      </c>
      <c r="C205" s="777" t="s">
        <v>339</v>
      </c>
      <c r="D205" s="678"/>
      <c r="F205" s="668"/>
      <c r="H205" s="678"/>
      <c r="J205" s="674"/>
      <c r="N205" s="674"/>
      <c r="P205" s="161">
        <v>734.64462809917359</v>
      </c>
      <c r="R205" s="161">
        <v>734.64462809917359</v>
      </c>
      <c r="S205" s="991"/>
      <c r="T205" s="161">
        <v>734.64462809917359</v>
      </c>
      <c r="U205" s="989">
        <f t="shared" si="36"/>
        <v>4.8373306934252697E-4</v>
      </c>
      <c r="V205" s="161">
        <v>735</v>
      </c>
      <c r="W205" s="991"/>
      <c r="X205" s="161">
        <v>735</v>
      </c>
      <c r="Y205" s="991"/>
      <c r="Z205" s="161">
        <v>796</v>
      </c>
      <c r="AA205" s="991">
        <f t="shared" si="39"/>
        <v>0</v>
      </c>
      <c r="AB205" s="1253">
        <v>796</v>
      </c>
      <c r="AC205" s="991">
        <f t="shared" si="39"/>
        <v>0</v>
      </c>
      <c r="AD205" s="1253">
        <v>796</v>
      </c>
      <c r="AE205" s="989">
        <f t="shared" si="39"/>
        <v>-2.0728643216075832E-4</v>
      </c>
      <c r="AF205" s="1253">
        <v>795.83500000000004</v>
      </c>
      <c r="AG205" s="989">
        <f t="shared" si="39"/>
        <v>0</v>
      </c>
      <c r="AH205" s="1253">
        <v>795.83500000000004</v>
      </c>
      <c r="AI205" s="989">
        <f t="shared" si="39"/>
        <v>0</v>
      </c>
      <c r="AJ205" s="1253">
        <v>795.83500000000004</v>
      </c>
      <c r="AK205" s="989">
        <f t="shared" si="39"/>
        <v>0</v>
      </c>
      <c r="AL205" s="161">
        <v>795.83500000000004</v>
      </c>
      <c r="AM205" s="989">
        <f t="shared" si="40"/>
        <v>2.0732940873417681E-4</v>
      </c>
      <c r="AN205" s="1253">
        <v>796</v>
      </c>
      <c r="AO205" s="989">
        <f t="shared" si="40"/>
        <v>0</v>
      </c>
      <c r="AP205" s="1253">
        <v>796</v>
      </c>
      <c r="AQ205" s="989">
        <f t="shared" si="40"/>
        <v>0</v>
      </c>
      <c r="AR205" s="1253">
        <v>796</v>
      </c>
      <c r="AS205" s="989">
        <f t="shared" si="40"/>
        <v>0.15891959798994976</v>
      </c>
      <c r="AT205" s="1253">
        <v>922.5</v>
      </c>
      <c r="AU205" s="989">
        <f t="shared" si="40"/>
        <v>0</v>
      </c>
      <c r="AV205" s="1253">
        <v>922.5</v>
      </c>
      <c r="AW205" s="1463"/>
    </row>
    <row r="206" spans="1:49" x14ac:dyDescent="0.25">
      <c r="A206" s="299" t="s">
        <v>279</v>
      </c>
      <c r="B206" s="188">
        <v>1208</v>
      </c>
      <c r="C206" s="777" t="s">
        <v>340</v>
      </c>
      <c r="D206" s="678"/>
      <c r="F206" s="668"/>
      <c r="H206" s="678"/>
      <c r="J206" s="674"/>
      <c r="N206" s="674"/>
      <c r="P206" s="161">
        <v>1860</v>
      </c>
      <c r="R206" s="161">
        <v>1860</v>
      </c>
      <c r="S206" s="991"/>
      <c r="T206" s="161">
        <v>1860</v>
      </c>
      <c r="U206" s="989">
        <f t="shared" si="36"/>
        <v>3.6801075268817228E-2</v>
      </c>
      <c r="V206" s="161">
        <v>1928.45</v>
      </c>
      <c r="W206" s="991"/>
      <c r="X206" s="161">
        <v>1928.45</v>
      </c>
      <c r="Y206" s="991"/>
      <c r="Z206" s="161">
        <v>1997</v>
      </c>
      <c r="AA206" s="991">
        <f t="shared" si="39"/>
        <v>0</v>
      </c>
      <c r="AB206" s="1253">
        <v>1997</v>
      </c>
      <c r="AC206" s="991">
        <f t="shared" si="39"/>
        <v>0</v>
      </c>
      <c r="AD206" s="1253">
        <v>1997</v>
      </c>
      <c r="AE206" s="989">
        <f t="shared" si="39"/>
        <v>3.4609414121181889E-2</v>
      </c>
      <c r="AF206" s="1253">
        <v>2066.1150000000002</v>
      </c>
      <c r="AG206" s="989">
        <f t="shared" si="39"/>
        <v>0</v>
      </c>
      <c r="AH206" s="1253">
        <v>2066.1150000000002</v>
      </c>
      <c r="AI206" s="989">
        <f t="shared" si="39"/>
        <v>0</v>
      </c>
      <c r="AJ206" s="1253">
        <v>2066.1150000000002</v>
      </c>
      <c r="AK206" s="989">
        <f t="shared" si="39"/>
        <v>0</v>
      </c>
      <c r="AL206" s="161">
        <v>2066.1150000000002</v>
      </c>
      <c r="AM206" s="989">
        <f t="shared" si="40"/>
        <v>-5.5660018924520878E-5</v>
      </c>
      <c r="AN206" s="1253">
        <v>2066</v>
      </c>
      <c r="AO206" s="989">
        <f t="shared" si="40"/>
        <v>0</v>
      </c>
      <c r="AP206" s="1253">
        <v>2066</v>
      </c>
      <c r="AQ206" s="989">
        <f t="shared" si="40"/>
        <v>0</v>
      </c>
      <c r="AR206" s="1253">
        <v>2066</v>
      </c>
      <c r="AS206" s="989">
        <f t="shared" si="40"/>
        <v>7.1684414327202281E-2</v>
      </c>
      <c r="AT206" s="1253">
        <v>2214.1</v>
      </c>
      <c r="AU206" s="989">
        <f t="shared" si="40"/>
        <v>0</v>
      </c>
      <c r="AV206" s="1253">
        <v>2214.1</v>
      </c>
      <c r="AW206" s="1463"/>
    </row>
    <row r="207" spans="1:49" x14ac:dyDescent="0.25">
      <c r="A207" s="299" t="s">
        <v>279</v>
      </c>
      <c r="B207" s="188">
        <v>1210</v>
      </c>
      <c r="C207" s="777" t="s">
        <v>341</v>
      </c>
      <c r="D207" s="678"/>
      <c r="F207" s="668"/>
      <c r="H207" s="678"/>
      <c r="J207" s="674"/>
      <c r="N207" s="674"/>
      <c r="P207" s="161">
        <v>2411</v>
      </c>
      <c r="R207" s="161">
        <v>2411</v>
      </c>
      <c r="S207" s="991"/>
      <c r="T207" s="161">
        <v>2411</v>
      </c>
      <c r="U207" s="989">
        <f t="shared" si="36"/>
        <v>5.6951472418083758E-2</v>
      </c>
      <c r="V207" s="161">
        <v>2548.31</v>
      </c>
      <c r="W207" s="991"/>
      <c r="X207" s="161">
        <v>2548.31</v>
      </c>
      <c r="Y207" s="991"/>
      <c r="Z207" s="161">
        <v>2616</v>
      </c>
      <c r="AA207" s="991">
        <f t="shared" si="39"/>
        <v>0</v>
      </c>
      <c r="AB207" s="1253">
        <v>2616</v>
      </c>
      <c r="AC207" s="991">
        <f t="shared" si="39"/>
        <v>0</v>
      </c>
      <c r="AD207" s="1253">
        <v>2616</v>
      </c>
      <c r="AE207" s="989">
        <f t="shared" si="39"/>
        <v>2.6739296636085732E-2</v>
      </c>
      <c r="AF207" s="1253">
        <v>2685.9500000000003</v>
      </c>
      <c r="AG207" s="989">
        <f t="shared" si="39"/>
        <v>0</v>
      </c>
      <c r="AH207" s="1253">
        <v>2685.9500000000003</v>
      </c>
      <c r="AI207" s="989">
        <f t="shared" si="39"/>
        <v>0</v>
      </c>
      <c r="AJ207" s="1253">
        <v>2685.9500000000003</v>
      </c>
      <c r="AK207" s="989">
        <f t="shared" si="39"/>
        <v>0</v>
      </c>
      <c r="AL207" s="161">
        <v>2685.9500000000003</v>
      </c>
      <c r="AM207" s="989">
        <f t="shared" si="40"/>
        <v>1.8615387479188797E-5</v>
      </c>
      <c r="AN207" s="1253">
        <v>2686</v>
      </c>
      <c r="AO207" s="989">
        <f t="shared" si="40"/>
        <v>0</v>
      </c>
      <c r="AP207" s="1253">
        <v>2686</v>
      </c>
      <c r="AQ207" s="989">
        <f t="shared" si="40"/>
        <v>0</v>
      </c>
      <c r="AR207" s="1253">
        <v>2686</v>
      </c>
      <c r="AS207" s="989">
        <f t="shared" si="40"/>
        <v>8.1943410275502573E-2</v>
      </c>
      <c r="AT207" s="1253">
        <v>2906.1</v>
      </c>
      <c r="AU207" s="989">
        <f t="shared" si="40"/>
        <v>0</v>
      </c>
      <c r="AV207" s="1253">
        <v>2906.1</v>
      </c>
      <c r="AW207" s="1463"/>
    </row>
    <row r="208" spans="1:49" x14ac:dyDescent="0.25">
      <c r="A208" s="299" t="s">
        <v>279</v>
      </c>
      <c r="B208" s="188">
        <v>1211</v>
      </c>
      <c r="C208" s="777" t="s">
        <v>342</v>
      </c>
      <c r="D208" s="678"/>
      <c r="F208" s="668"/>
      <c r="H208" s="678"/>
      <c r="J208" s="674"/>
      <c r="N208" s="674"/>
      <c r="P208" s="161">
        <v>734.64462809917359</v>
      </c>
      <c r="R208" s="161">
        <v>734.64462809917359</v>
      </c>
      <c r="S208" s="991"/>
      <c r="T208" s="161">
        <v>734.64462809917359</v>
      </c>
      <c r="U208" s="989">
        <f t="shared" si="36"/>
        <v>4.8373306934252697E-4</v>
      </c>
      <c r="V208" s="161">
        <v>735</v>
      </c>
      <c r="W208" s="991"/>
      <c r="X208" s="161">
        <v>735</v>
      </c>
      <c r="Y208" s="991"/>
      <c r="Z208" s="161">
        <v>796</v>
      </c>
      <c r="AA208" s="991">
        <f t="shared" si="39"/>
        <v>0</v>
      </c>
      <c r="AB208" s="1253">
        <v>796</v>
      </c>
      <c r="AC208" s="991">
        <f t="shared" si="39"/>
        <v>0</v>
      </c>
      <c r="AD208" s="1253">
        <v>796</v>
      </c>
      <c r="AE208" s="989">
        <f t="shared" si="39"/>
        <v>-2.0728643216075832E-4</v>
      </c>
      <c r="AF208" s="1253">
        <v>795.83500000000004</v>
      </c>
      <c r="AG208" s="989">
        <f t="shared" si="39"/>
        <v>0</v>
      </c>
      <c r="AH208" s="1253">
        <v>795.83500000000004</v>
      </c>
      <c r="AI208" s="989">
        <f t="shared" si="39"/>
        <v>0</v>
      </c>
      <c r="AJ208" s="1253">
        <v>795.83500000000004</v>
      </c>
      <c r="AK208" s="989">
        <f t="shared" si="39"/>
        <v>0</v>
      </c>
      <c r="AL208" s="161">
        <v>795.83500000000004</v>
      </c>
      <c r="AM208" s="989">
        <f t="shared" si="40"/>
        <v>2.0732940873417681E-4</v>
      </c>
      <c r="AN208" s="1253">
        <v>796</v>
      </c>
      <c r="AO208" s="989">
        <f t="shared" si="40"/>
        <v>0</v>
      </c>
      <c r="AP208" s="1253">
        <v>796</v>
      </c>
      <c r="AQ208" s="989">
        <f t="shared" si="40"/>
        <v>0</v>
      </c>
      <c r="AR208" s="1253">
        <v>796</v>
      </c>
      <c r="AS208" s="989">
        <f t="shared" si="40"/>
        <v>0.15891959798994976</v>
      </c>
      <c r="AT208" s="1253">
        <v>922.5</v>
      </c>
      <c r="AU208" s="989">
        <f t="shared" si="40"/>
        <v>0</v>
      </c>
      <c r="AV208" s="1253">
        <v>922.5</v>
      </c>
      <c r="AW208" s="1463"/>
    </row>
    <row r="209" spans="1:49" x14ac:dyDescent="0.25">
      <c r="A209" s="299" t="s">
        <v>279</v>
      </c>
      <c r="B209" s="188">
        <v>1212</v>
      </c>
      <c r="C209" s="777" t="s">
        <v>343</v>
      </c>
      <c r="D209" s="678"/>
      <c r="F209" s="668"/>
      <c r="H209" s="678"/>
      <c r="J209" s="674"/>
      <c r="N209" s="674"/>
      <c r="P209" s="161">
        <v>1860</v>
      </c>
      <c r="R209" s="161">
        <v>1860</v>
      </c>
      <c r="S209" s="991"/>
      <c r="T209" s="161">
        <v>1860</v>
      </c>
      <c r="U209" s="989">
        <f t="shared" si="36"/>
        <v>3.6801075268817228E-2</v>
      </c>
      <c r="V209" s="161">
        <v>1928.45</v>
      </c>
      <c r="W209" s="991"/>
      <c r="X209" s="161">
        <v>1928.45</v>
      </c>
      <c r="Y209" s="991"/>
      <c r="Z209" s="161">
        <v>1997</v>
      </c>
      <c r="AA209" s="991">
        <f t="shared" si="39"/>
        <v>0</v>
      </c>
      <c r="AB209" s="1253">
        <v>1997</v>
      </c>
      <c r="AC209" s="991">
        <f t="shared" si="39"/>
        <v>0</v>
      </c>
      <c r="AD209" s="1253">
        <v>1997</v>
      </c>
      <c r="AE209" s="989">
        <f t="shared" si="39"/>
        <v>3.4609414121181889E-2</v>
      </c>
      <c r="AF209" s="1253">
        <v>2066.1150000000002</v>
      </c>
      <c r="AG209" s="989">
        <f t="shared" si="39"/>
        <v>0</v>
      </c>
      <c r="AH209" s="1253">
        <v>2066.1150000000002</v>
      </c>
      <c r="AI209" s="989">
        <f t="shared" si="39"/>
        <v>0</v>
      </c>
      <c r="AJ209" s="1253">
        <v>2066.1150000000002</v>
      </c>
      <c r="AK209" s="989">
        <f t="shared" si="39"/>
        <v>0</v>
      </c>
      <c r="AL209" s="161">
        <v>2066.1150000000002</v>
      </c>
      <c r="AM209" s="989">
        <f t="shared" si="40"/>
        <v>-5.5660018924520878E-5</v>
      </c>
      <c r="AN209" s="1253">
        <v>2066</v>
      </c>
      <c r="AO209" s="989">
        <f t="shared" si="40"/>
        <v>0</v>
      </c>
      <c r="AP209" s="1253">
        <v>2066</v>
      </c>
      <c r="AQ209" s="989">
        <f t="shared" si="40"/>
        <v>0</v>
      </c>
      <c r="AR209" s="1253">
        <v>2066</v>
      </c>
      <c r="AS209" s="989">
        <f t="shared" si="40"/>
        <v>7.1684414327202281E-2</v>
      </c>
      <c r="AT209" s="1253">
        <v>2214.1</v>
      </c>
      <c r="AU209" s="989">
        <f t="shared" si="40"/>
        <v>0</v>
      </c>
      <c r="AV209" s="1253">
        <v>2214.1</v>
      </c>
      <c r="AW209" s="1463"/>
    </row>
    <row r="210" spans="1:49" x14ac:dyDescent="0.25">
      <c r="A210" s="299" t="s">
        <v>279</v>
      </c>
      <c r="B210" s="188">
        <v>1213</v>
      </c>
      <c r="C210" s="777" t="s">
        <v>344</v>
      </c>
      <c r="D210" s="678"/>
      <c r="F210" s="668"/>
      <c r="H210" s="678"/>
      <c r="J210" s="678"/>
      <c r="N210" s="674"/>
      <c r="P210" s="161">
        <v>2411</v>
      </c>
      <c r="R210" s="161">
        <v>2411</v>
      </c>
      <c r="S210" s="991"/>
      <c r="T210" s="161">
        <v>2411</v>
      </c>
      <c r="U210" s="989">
        <f t="shared" si="36"/>
        <v>5.6951472418083758E-2</v>
      </c>
      <c r="V210" s="161">
        <v>2548.31</v>
      </c>
      <c r="W210" s="991"/>
      <c r="X210" s="161">
        <v>2548.31</v>
      </c>
      <c r="Y210" s="991"/>
      <c r="Z210" s="161">
        <v>2616</v>
      </c>
      <c r="AA210" s="991">
        <f t="shared" si="39"/>
        <v>0</v>
      </c>
      <c r="AB210" s="1253">
        <v>2616</v>
      </c>
      <c r="AC210" s="991">
        <f t="shared" si="39"/>
        <v>0</v>
      </c>
      <c r="AD210" s="1253">
        <v>2616</v>
      </c>
      <c r="AE210" s="989">
        <f t="shared" si="39"/>
        <v>2.6739296636085732E-2</v>
      </c>
      <c r="AF210" s="1253">
        <v>2685.9500000000003</v>
      </c>
      <c r="AG210" s="989">
        <f t="shared" si="39"/>
        <v>0</v>
      </c>
      <c r="AH210" s="1253">
        <v>2685.9500000000003</v>
      </c>
      <c r="AI210" s="989">
        <f t="shared" si="39"/>
        <v>0</v>
      </c>
      <c r="AJ210" s="1253">
        <v>2685.9500000000003</v>
      </c>
      <c r="AK210" s="989">
        <f t="shared" si="39"/>
        <v>0</v>
      </c>
      <c r="AL210" s="161">
        <v>2685.9500000000003</v>
      </c>
      <c r="AM210" s="989">
        <f t="shared" si="40"/>
        <v>1.8615387479188797E-5</v>
      </c>
      <c r="AN210" s="1253">
        <v>2686</v>
      </c>
      <c r="AO210" s="989">
        <f t="shared" si="40"/>
        <v>0</v>
      </c>
      <c r="AP210" s="1253">
        <v>2686</v>
      </c>
      <c r="AQ210" s="989">
        <f t="shared" si="40"/>
        <v>0</v>
      </c>
      <c r="AR210" s="1253">
        <v>2686</v>
      </c>
      <c r="AS210" s="989">
        <f t="shared" si="40"/>
        <v>8.1943410275502573E-2</v>
      </c>
      <c r="AT210" s="1253">
        <v>2906.1</v>
      </c>
      <c r="AU210" s="989">
        <f t="shared" si="40"/>
        <v>0</v>
      </c>
      <c r="AV210" s="1253">
        <v>2906.1</v>
      </c>
      <c r="AW210" s="1463"/>
    </row>
    <row r="211" spans="1:49" x14ac:dyDescent="0.25">
      <c r="A211" s="299" t="s">
        <v>279</v>
      </c>
      <c r="B211" s="188">
        <v>1214</v>
      </c>
      <c r="C211" s="777" t="s">
        <v>345</v>
      </c>
      <c r="D211" s="678"/>
      <c r="F211" s="668"/>
      <c r="H211" s="678"/>
      <c r="J211" s="678"/>
      <c r="N211" s="674"/>
      <c r="P211" s="161">
        <v>968.39924413177607</v>
      </c>
      <c r="R211" s="161">
        <v>968.39924413177607</v>
      </c>
      <c r="S211" s="991"/>
      <c r="T211" s="161">
        <v>968.39924413177607</v>
      </c>
      <c r="U211" s="989">
        <f t="shared" si="36"/>
        <v>0.30785823439520404</v>
      </c>
      <c r="V211" s="161">
        <f>(9195/6)/1.21</f>
        <v>1266.5289256198348</v>
      </c>
      <c r="W211" s="991"/>
      <c r="X211" s="161">
        <f>(9195/6)/1.21</f>
        <v>1266.5289256198348</v>
      </c>
      <c r="Y211" s="991"/>
      <c r="Z211" s="161">
        <v>1266.5289256198348</v>
      </c>
      <c r="AA211" s="991">
        <f t="shared" si="39"/>
        <v>0</v>
      </c>
      <c r="AB211" s="1253">
        <v>1266.5289256198348</v>
      </c>
      <c r="AC211" s="991">
        <f t="shared" si="39"/>
        <v>0</v>
      </c>
      <c r="AD211" s="1253">
        <v>1266.5289256198348</v>
      </c>
      <c r="AE211" s="989">
        <f t="shared" si="39"/>
        <v>-4.6764545949658749E-7</v>
      </c>
      <c r="AF211" s="1253">
        <v>1266.5283333333334</v>
      </c>
      <c r="AG211" s="989">
        <f t="shared" si="39"/>
        <v>0</v>
      </c>
      <c r="AH211" s="1253">
        <v>1266.5283333333334</v>
      </c>
      <c r="AI211" s="989">
        <f t="shared" si="39"/>
        <v>0</v>
      </c>
      <c r="AJ211" s="1253">
        <v>1266.5283333333334</v>
      </c>
      <c r="AK211" s="989">
        <f t="shared" si="39"/>
        <v>0</v>
      </c>
      <c r="AL211" s="161">
        <v>1266.5283333333334</v>
      </c>
      <c r="AM211" s="989">
        <f t="shared" si="40"/>
        <v>3.7240909204550921E-4</v>
      </c>
      <c r="AN211" s="1253">
        <v>1267</v>
      </c>
      <c r="AO211" s="989">
        <f t="shared" si="40"/>
        <v>0</v>
      </c>
      <c r="AP211" s="1253">
        <v>1267</v>
      </c>
      <c r="AQ211" s="989">
        <f t="shared" si="40"/>
        <v>0</v>
      </c>
      <c r="AR211" s="1253">
        <v>1267</v>
      </c>
      <c r="AS211" s="989">
        <f t="shared" si="40"/>
        <v>0</v>
      </c>
      <c r="AT211" s="1253">
        <v>1267</v>
      </c>
      <c r="AU211" s="989">
        <f t="shared" si="40"/>
        <v>0</v>
      </c>
      <c r="AV211" s="1253">
        <v>1267</v>
      </c>
      <c r="AW211" s="1463"/>
    </row>
    <row r="212" spans="1:49" ht="14.45" customHeight="1" x14ac:dyDescent="0.25">
      <c r="A212" s="299" t="s">
        <v>279</v>
      </c>
      <c r="B212" s="188">
        <v>1215</v>
      </c>
      <c r="C212" s="777" t="s">
        <v>352</v>
      </c>
      <c r="D212" s="678"/>
      <c r="F212" s="668"/>
      <c r="H212" s="678"/>
      <c r="J212" s="678"/>
      <c r="N212" s="674"/>
      <c r="P212" s="161">
        <v>1666.4389955148786</v>
      </c>
      <c r="R212" s="161">
        <v>1666.4389955148786</v>
      </c>
      <c r="S212" s="991"/>
      <c r="T212" s="161">
        <v>1666.4389955148786</v>
      </c>
      <c r="U212" s="989">
        <f t="shared" si="36"/>
        <v>0.22772969465127385</v>
      </c>
      <c r="V212" s="161">
        <f>(29707/12)/1.21</f>
        <v>2045.9366391184574</v>
      </c>
      <c r="W212" s="991"/>
      <c r="X212" s="161">
        <f>(29707/12)/1.21</f>
        <v>2045.9366391184574</v>
      </c>
      <c r="Y212" s="991"/>
      <c r="Z212" s="161">
        <v>2045.9366391184574</v>
      </c>
      <c r="AA212" s="991">
        <f t="shared" si="39"/>
        <v>0</v>
      </c>
      <c r="AB212" s="1253">
        <v>2045.9366391184574</v>
      </c>
      <c r="AC212" s="991">
        <f t="shared" si="39"/>
        <v>0</v>
      </c>
      <c r="AD212" s="1253">
        <v>2045.9366391184574</v>
      </c>
      <c r="AE212" s="989">
        <f t="shared" si="39"/>
        <v>1.0134042481570683E-3</v>
      </c>
      <c r="AF212" s="1253">
        <v>2048.0100000000002</v>
      </c>
      <c r="AG212" s="989">
        <f t="shared" si="39"/>
        <v>0</v>
      </c>
      <c r="AH212" s="1253">
        <v>2048.0100000000002</v>
      </c>
      <c r="AI212" s="989">
        <f t="shared" si="39"/>
        <v>0</v>
      </c>
      <c r="AJ212" s="1253">
        <v>2048.0100000000002</v>
      </c>
      <c r="AK212" s="989">
        <f t="shared" si="39"/>
        <v>0</v>
      </c>
      <c r="AL212" s="161">
        <v>2048.0100000000002</v>
      </c>
      <c r="AM212" s="989" t="e">
        <f t="shared" si="40"/>
        <v>#N/A</v>
      </c>
      <c r="AN212" s="1253" t="e">
        <v>#N/A</v>
      </c>
      <c r="AO212" s="989" t="e">
        <f t="shared" si="40"/>
        <v>#N/A</v>
      </c>
      <c r="AP212" s="1253" t="e">
        <v>#N/A</v>
      </c>
      <c r="AQ212" s="989" t="e">
        <f t="shared" si="40"/>
        <v>#N/A</v>
      </c>
      <c r="AR212" s="1253" t="e">
        <v>#N/A</v>
      </c>
      <c r="AS212" s="989" t="e">
        <f t="shared" si="40"/>
        <v>#N/A</v>
      </c>
      <c r="AT212" s="1253" t="e">
        <v>#N/A</v>
      </c>
      <c r="AU212" s="989" t="e">
        <f t="shared" si="40"/>
        <v>#N/A</v>
      </c>
      <c r="AV212" s="1253" t="e">
        <v>#N/A</v>
      </c>
      <c r="AW212" s="1463"/>
    </row>
    <row r="213" spans="1:49" x14ac:dyDescent="0.25">
      <c r="A213" s="299" t="s">
        <v>279</v>
      </c>
      <c r="B213" s="188">
        <v>1216</v>
      </c>
      <c r="C213" s="777" t="s">
        <v>346</v>
      </c>
      <c r="D213" s="678"/>
      <c r="F213" s="668"/>
      <c r="H213" s="678"/>
      <c r="J213" s="678"/>
      <c r="N213" s="674"/>
      <c r="P213" s="161">
        <v>1022.1296359538284</v>
      </c>
      <c r="R213" s="161">
        <v>1022.1296359538284</v>
      </c>
      <c r="S213" s="991"/>
      <c r="T213" s="161">
        <v>1022.1296359538284</v>
      </c>
      <c r="U213" s="989">
        <f t="shared" si="36"/>
        <v>0.30257935182091539</v>
      </c>
      <c r="V213" s="161">
        <f>(9666/6)/1.21</f>
        <v>1331.404958677686</v>
      </c>
      <c r="W213" s="991"/>
      <c r="X213" s="161">
        <f>(9666/6)/1.21</f>
        <v>1331.404958677686</v>
      </c>
      <c r="Y213" s="991"/>
      <c r="Z213" s="161">
        <v>1331.404958677686</v>
      </c>
      <c r="AA213" s="991">
        <f t="shared" si="39"/>
        <v>0</v>
      </c>
      <c r="AB213" s="1253">
        <v>1331.404958677686</v>
      </c>
      <c r="AC213" s="991">
        <f t="shared" si="39"/>
        <v>0</v>
      </c>
      <c r="AD213" s="1253">
        <v>1331.404958677686</v>
      </c>
      <c r="AE213" s="989">
        <f t="shared" si="39"/>
        <v>3.1036623192078132E-8</v>
      </c>
      <c r="AF213" s="1253">
        <v>1331.405</v>
      </c>
      <c r="AG213" s="989">
        <f t="shared" si="39"/>
        <v>0</v>
      </c>
      <c r="AH213" s="1253">
        <v>1331.405</v>
      </c>
      <c r="AI213" s="989">
        <f t="shared" si="39"/>
        <v>0</v>
      </c>
      <c r="AJ213" s="1253">
        <v>1331.405</v>
      </c>
      <c r="AK213" s="989">
        <f t="shared" si="39"/>
        <v>0</v>
      </c>
      <c r="AL213" s="161">
        <v>1331.405</v>
      </c>
      <c r="AM213" s="989">
        <f t="shared" si="40"/>
        <v>-3.0418993469302931E-4</v>
      </c>
      <c r="AN213" s="1253">
        <v>1331</v>
      </c>
      <c r="AO213" s="989">
        <f t="shared" si="40"/>
        <v>0</v>
      </c>
      <c r="AP213" s="1253">
        <v>1331</v>
      </c>
      <c r="AQ213" s="989">
        <f t="shared" si="40"/>
        <v>0</v>
      </c>
      <c r="AR213" s="1253">
        <v>1331</v>
      </c>
      <c r="AS213" s="989">
        <f t="shared" si="40"/>
        <v>0</v>
      </c>
      <c r="AT213" s="1253">
        <v>1331</v>
      </c>
      <c r="AU213" s="989">
        <f t="shared" si="40"/>
        <v>0</v>
      </c>
      <c r="AV213" s="1253">
        <v>1331</v>
      </c>
      <c r="AW213" s="1463"/>
    </row>
    <row r="214" spans="1:49" ht="15.75" thickBot="1" x14ac:dyDescent="0.3">
      <c r="A214" s="299" t="s">
        <v>279</v>
      </c>
      <c r="B214" s="188">
        <v>1217</v>
      </c>
      <c r="C214" s="777" t="s">
        <v>347</v>
      </c>
      <c r="D214" s="688"/>
      <c r="F214" s="689"/>
      <c r="H214" s="678"/>
      <c r="J214" s="675"/>
      <c r="N214" s="678"/>
      <c r="P214" s="161">
        <v>1560.2304032056099</v>
      </c>
      <c r="R214" s="161">
        <v>1560.2304032056099</v>
      </c>
      <c r="S214" s="992"/>
      <c r="T214" s="161">
        <v>1560.2304032056099</v>
      </c>
      <c r="U214" s="989">
        <f t="shared" si="36"/>
        <v>0.33209470304975913</v>
      </c>
      <c r="V214" s="161">
        <f>(15089/6)/1.21</f>
        <v>2078.374655647383</v>
      </c>
      <c r="W214" s="992"/>
      <c r="X214" s="161">
        <f>(15089/6)/1.21</f>
        <v>2078.374655647383</v>
      </c>
      <c r="Y214" s="992"/>
      <c r="Z214" s="161">
        <v>2078.374655647383</v>
      </c>
      <c r="AA214" s="992">
        <f t="shared" si="39"/>
        <v>0</v>
      </c>
      <c r="AB214" s="1253">
        <v>2078.374655647383</v>
      </c>
      <c r="AC214" s="992">
        <f t="shared" si="39"/>
        <v>0</v>
      </c>
      <c r="AD214" s="1253">
        <v>2078.374655647383</v>
      </c>
      <c r="AE214" s="989">
        <f t="shared" si="39"/>
        <v>0</v>
      </c>
      <c r="AF214" s="1253">
        <v>2078.374655647383</v>
      </c>
      <c r="AG214" s="989">
        <f t="shared" si="39"/>
        <v>0</v>
      </c>
      <c r="AH214" s="1253">
        <v>2078.374655647383</v>
      </c>
      <c r="AI214" s="989">
        <f t="shared" si="39"/>
        <v>0</v>
      </c>
      <c r="AJ214" s="1253">
        <v>2078.374655647383</v>
      </c>
      <c r="AK214" s="989">
        <f t="shared" si="39"/>
        <v>0</v>
      </c>
      <c r="AL214" s="161">
        <v>2078.374655647383</v>
      </c>
      <c r="AM214" s="989">
        <f t="shared" si="40"/>
        <v>0</v>
      </c>
      <c r="AN214" s="161">
        <v>2078.374655647383</v>
      </c>
      <c r="AO214" s="989">
        <f t="shared" si="40"/>
        <v>0</v>
      </c>
      <c r="AP214" s="161">
        <v>2078.374655647383</v>
      </c>
      <c r="AQ214" s="989">
        <f t="shared" si="40"/>
        <v>0</v>
      </c>
      <c r="AR214" s="161">
        <v>2078.374655647383</v>
      </c>
      <c r="AS214" s="989">
        <f t="shared" si="40"/>
        <v>0</v>
      </c>
      <c r="AT214" s="161">
        <v>2078.374655647383</v>
      </c>
      <c r="AU214" s="989">
        <f t="shared" si="40"/>
        <v>0</v>
      </c>
      <c r="AV214" s="161">
        <v>2078.374655647383</v>
      </c>
      <c r="AW214" s="1463"/>
    </row>
    <row r="215" spans="1:49" x14ac:dyDescent="0.25">
      <c r="A215" s="299" t="s">
        <v>279</v>
      </c>
      <c r="B215" s="188">
        <v>1218</v>
      </c>
      <c r="C215" s="777" t="s">
        <v>348</v>
      </c>
      <c r="H215" s="674"/>
      <c r="J215" s="675"/>
      <c r="N215" s="674"/>
      <c r="P215" s="161">
        <v>1506.3861758076634</v>
      </c>
      <c r="R215" s="161">
        <v>1506.3861758076634</v>
      </c>
      <c r="T215" s="161">
        <v>1506.3861758076634</v>
      </c>
      <c r="U215" s="989">
        <f t="shared" si="36"/>
        <v>0.29348295926849538</v>
      </c>
      <c r="V215" s="161">
        <f>(14146/6)/1.21</f>
        <v>1948.4848484848485</v>
      </c>
      <c r="X215" s="161">
        <f>(14146/6)/1.21</f>
        <v>1948.4848484848485</v>
      </c>
      <c r="Z215" s="161">
        <v>1948.4848484848485</v>
      </c>
      <c r="AA215" s="989">
        <f t="shared" si="39"/>
        <v>0</v>
      </c>
      <c r="AB215" s="1253">
        <v>1948.4848484848485</v>
      </c>
      <c r="AC215" s="989">
        <f t="shared" si="39"/>
        <v>0</v>
      </c>
      <c r="AD215" s="1253">
        <v>1948.4848484848485</v>
      </c>
      <c r="AE215" s="989">
        <f t="shared" si="39"/>
        <v>7.7760497608768064E-8</v>
      </c>
      <c r="AF215" s="1253">
        <v>1948.4849999999999</v>
      </c>
      <c r="AG215" s="989">
        <f t="shared" si="39"/>
        <v>0</v>
      </c>
      <c r="AH215" s="1253">
        <v>1948.4849999999999</v>
      </c>
      <c r="AI215" s="989">
        <f t="shared" si="39"/>
        <v>0</v>
      </c>
      <c r="AJ215" s="1253">
        <v>1948.4849999999999</v>
      </c>
      <c r="AK215" s="989">
        <f t="shared" si="39"/>
        <v>0</v>
      </c>
      <c r="AL215" s="161">
        <v>1948.4849999999999</v>
      </c>
      <c r="AM215" s="989">
        <f t="shared" si="40"/>
        <v>-2.4891133367713891E-4</v>
      </c>
      <c r="AN215" s="1253">
        <v>1948</v>
      </c>
      <c r="AO215" s="989">
        <f t="shared" si="40"/>
        <v>0</v>
      </c>
      <c r="AP215" s="1253">
        <v>1948</v>
      </c>
      <c r="AQ215" s="989">
        <f t="shared" si="40"/>
        <v>0</v>
      </c>
      <c r="AR215" s="1253">
        <v>1948</v>
      </c>
      <c r="AS215" s="989">
        <f t="shared" si="40"/>
        <v>0</v>
      </c>
      <c r="AT215" s="1253">
        <v>1948</v>
      </c>
      <c r="AU215" s="989">
        <f t="shared" si="40"/>
        <v>0</v>
      </c>
      <c r="AV215" s="1253">
        <v>1948</v>
      </c>
      <c r="AW215" s="1463"/>
    </row>
    <row r="216" spans="1:49" x14ac:dyDescent="0.25">
      <c r="A216" s="299" t="s">
        <v>279</v>
      </c>
      <c r="B216" s="188">
        <v>1201</v>
      </c>
      <c r="C216" s="777" t="s">
        <v>396</v>
      </c>
      <c r="H216" s="674"/>
      <c r="J216" s="675"/>
      <c r="N216" s="674"/>
      <c r="P216" s="161">
        <v>1382.5</v>
      </c>
      <c r="R216" s="161">
        <v>1382.5</v>
      </c>
      <c r="T216" s="161">
        <v>1382.5</v>
      </c>
      <c r="U216" s="989">
        <f t="shared" si="36"/>
        <v>0</v>
      </c>
      <c r="V216" s="161">
        <v>1382.5</v>
      </c>
      <c r="X216" s="161">
        <v>1382.5</v>
      </c>
      <c r="Z216" s="161">
        <v>1382.5</v>
      </c>
      <c r="AA216" s="989">
        <f t="shared" si="39"/>
        <v>0</v>
      </c>
      <c r="AB216" s="1253">
        <v>1382.5</v>
      </c>
      <c r="AC216" s="989">
        <f t="shared" si="39"/>
        <v>0</v>
      </c>
      <c r="AD216" s="1253">
        <v>1382.5</v>
      </c>
      <c r="AE216" s="989">
        <f t="shared" si="39"/>
        <v>-1</v>
      </c>
      <c r="AG216" s="989" t="e">
        <f t="shared" si="39"/>
        <v>#DIV/0!</v>
      </c>
      <c r="AI216" s="989" t="e">
        <f t="shared" si="39"/>
        <v>#DIV/0!</v>
      </c>
      <c r="AJ216" s="1253"/>
      <c r="AK216" s="989" t="e">
        <f t="shared" si="39"/>
        <v>#DIV/0!</v>
      </c>
      <c r="AL216" s="161"/>
      <c r="AM216" s="989" t="e">
        <f t="shared" si="40"/>
        <v>#N/A</v>
      </c>
      <c r="AN216" s="1253" t="e">
        <v>#N/A</v>
      </c>
      <c r="AO216" s="989" t="e">
        <f t="shared" si="40"/>
        <v>#N/A</v>
      </c>
      <c r="AP216" s="1253" t="e">
        <v>#N/A</v>
      </c>
      <c r="AQ216" s="989" t="e">
        <f t="shared" si="40"/>
        <v>#N/A</v>
      </c>
      <c r="AR216" s="1253" t="e">
        <v>#N/A</v>
      </c>
      <c r="AS216" s="989" t="e">
        <f t="shared" si="40"/>
        <v>#N/A</v>
      </c>
      <c r="AT216" s="1253" t="e">
        <v>#N/A</v>
      </c>
      <c r="AU216" s="989" t="e">
        <f t="shared" si="40"/>
        <v>#N/A</v>
      </c>
      <c r="AV216" s="1253" t="e">
        <v>#N/A</v>
      </c>
      <c r="AW216" s="1463"/>
    </row>
    <row r="217" spans="1:49" x14ac:dyDescent="0.25">
      <c r="A217" s="299" t="s">
        <v>279</v>
      </c>
      <c r="B217" s="188">
        <v>1310</v>
      </c>
      <c r="C217" s="36" t="s">
        <v>386</v>
      </c>
      <c r="H217" s="674"/>
      <c r="J217" s="675"/>
      <c r="N217" s="674"/>
      <c r="P217" s="161">
        <v>3654</v>
      </c>
      <c r="R217" s="161">
        <v>3654</v>
      </c>
      <c r="T217" s="161">
        <v>3654</v>
      </c>
      <c r="U217" s="989">
        <f t="shared" si="36"/>
        <v>0</v>
      </c>
      <c r="V217" s="161">
        <v>3654</v>
      </c>
      <c r="X217" s="161">
        <v>3654</v>
      </c>
      <c r="Z217" s="161">
        <v>3654</v>
      </c>
      <c r="AA217" s="989">
        <f t="shared" si="39"/>
        <v>0</v>
      </c>
      <c r="AB217" s="1253">
        <v>3654</v>
      </c>
      <c r="AC217" s="989">
        <f t="shared" si="39"/>
        <v>0</v>
      </c>
      <c r="AD217" s="1253">
        <v>3654</v>
      </c>
      <c r="AE217" s="989">
        <f t="shared" si="39"/>
        <v>2.736726874717646E-6</v>
      </c>
      <c r="AF217" s="1253">
        <v>3654.01</v>
      </c>
      <c r="AG217" s="989">
        <f t="shared" si="39"/>
        <v>0</v>
      </c>
      <c r="AH217" s="1253">
        <v>3654.01</v>
      </c>
      <c r="AI217" s="989">
        <f t="shared" si="39"/>
        <v>0</v>
      </c>
      <c r="AJ217" s="1253">
        <v>3654.01</v>
      </c>
      <c r="AK217" s="989">
        <f t="shared" si="39"/>
        <v>0</v>
      </c>
      <c r="AL217" s="161">
        <v>3654.01</v>
      </c>
      <c r="AM217" s="989">
        <f t="shared" si="40"/>
        <v>-2.7367193850641563E-6</v>
      </c>
      <c r="AN217" s="1253">
        <v>3654</v>
      </c>
      <c r="AO217" s="989">
        <f t="shared" si="40"/>
        <v>0</v>
      </c>
      <c r="AP217" s="1253">
        <v>3654</v>
      </c>
      <c r="AQ217" s="989">
        <f t="shared" si="40"/>
        <v>0</v>
      </c>
      <c r="AR217" s="1253">
        <v>3654</v>
      </c>
      <c r="AS217" s="989">
        <f t="shared" si="40"/>
        <v>0</v>
      </c>
      <c r="AT217" s="1253">
        <v>3654</v>
      </c>
      <c r="AU217" s="989">
        <f t="shared" si="40"/>
        <v>0</v>
      </c>
      <c r="AV217" s="1253">
        <v>3654</v>
      </c>
      <c r="AW217" s="1463"/>
    </row>
    <row r="218" spans="1:49" x14ac:dyDescent="0.25">
      <c r="A218" s="299" t="s">
        <v>279</v>
      </c>
      <c r="B218" s="188">
        <v>1311</v>
      </c>
      <c r="C218" s="36" t="s">
        <v>387</v>
      </c>
      <c r="H218" s="674"/>
      <c r="J218" s="675"/>
      <c r="N218" s="674"/>
      <c r="P218" s="161">
        <v>609</v>
      </c>
      <c r="R218" s="161">
        <v>609</v>
      </c>
      <c r="T218" s="161">
        <v>609</v>
      </c>
      <c r="U218" s="989">
        <f t="shared" si="36"/>
        <v>0</v>
      </c>
      <c r="V218" s="161">
        <v>609</v>
      </c>
      <c r="X218" s="161">
        <v>609</v>
      </c>
      <c r="Z218" s="161">
        <v>609</v>
      </c>
      <c r="AA218" s="989">
        <f t="shared" si="39"/>
        <v>0</v>
      </c>
      <c r="AB218" s="1253">
        <v>609</v>
      </c>
      <c r="AC218" s="989">
        <f t="shared" si="39"/>
        <v>0</v>
      </c>
      <c r="AD218" s="1253">
        <v>609</v>
      </c>
      <c r="AE218" s="989">
        <f t="shared" si="39"/>
        <v>0</v>
      </c>
      <c r="AF218" s="1253">
        <v>609</v>
      </c>
      <c r="AG218" s="989">
        <f t="shared" si="39"/>
        <v>0</v>
      </c>
      <c r="AH218" s="1253">
        <v>609</v>
      </c>
      <c r="AI218" s="989">
        <f t="shared" si="39"/>
        <v>0</v>
      </c>
      <c r="AJ218" s="1253">
        <v>609</v>
      </c>
      <c r="AK218" s="989">
        <f t="shared" si="39"/>
        <v>0</v>
      </c>
      <c r="AL218" s="161">
        <v>609</v>
      </c>
      <c r="AM218" s="989">
        <f t="shared" si="40"/>
        <v>0</v>
      </c>
      <c r="AN218" s="1253">
        <v>609</v>
      </c>
      <c r="AO218" s="989">
        <f t="shared" si="40"/>
        <v>0</v>
      </c>
      <c r="AP218" s="1253">
        <v>609</v>
      </c>
      <c r="AQ218" s="989">
        <f t="shared" si="40"/>
        <v>0</v>
      </c>
      <c r="AR218" s="1253">
        <v>609</v>
      </c>
      <c r="AS218" s="989">
        <f t="shared" si="40"/>
        <v>0</v>
      </c>
      <c r="AT218" s="1253">
        <v>609</v>
      </c>
      <c r="AU218" s="989">
        <f t="shared" si="40"/>
        <v>0</v>
      </c>
      <c r="AV218" s="1253">
        <v>609</v>
      </c>
      <c r="AW218" s="1463"/>
    </row>
    <row r="219" spans="1:49" x14ac:dyDescent="0.25">
      <c r="A219" s="299" t="s">
        <v>279</v>
      </c>
      <c r="B219" s="188">
        <v>1200</v>
      </c>
      <c r="C219" s="36" t="s">
        <v>388</v>
      </c>
      <c r="H219" s="674"/>
      <c r="J219" s="675"/>
      <c r="N219" s="674"/>
      <c r="P219" s="161">
        <v>1826</v>
      </c>
      <c r="R219" s="161">
        <v>1826</v>
      </c>
      <c r="T219" s="161">
        <v>1826</v>
      </c>
      <c r="U219" s="989">
        <f t="shared" si="36"/>
        <v>0</v>
      </c>
      <c r="V219" s="161">
        <v>1826</v>
      </c>
      <c r="X219" s="161">
        <v>1826</v>
      </c>
      <c r="Z219" s="161">
        <v>1826</v>
      </c>
      <c r="AA219" s="989">
        <f t="shared" si="39"/>
        <v>0</v>
      </c>
      <c r="AB219" s="1253">
        <v>1826</v>
      </c>
      <c r="AC219" s="989">
        <f t="shared" si="39"/>
        <v>0</v>
      </c>
      <c r="AD219" s="1253">
        <v>1826</v>
      </c>
      <c r="AE219" s="989">
        <f t="shared" si="39"/>
        <v>-2.0810514786424379E-4</v>
      </c>
      <c r="AF219" s="1253">
        <v>1825.62</v>
      </c>
      <c r="AG219" s="989">
        <f t="shared" si="39"/>
        <v>0</v>
      </c>
      <c r="AH219" s="1253">
        <v>1825.62</v>
      </c>
      <c r="AI219" s="989">
        <f t="shared" si="39"/>
        <v>0</v>
      </c>
      <c r="AJ219" s="1253">
        <v>1825.62</v>
      </c>
      <c r="AK219" s="989">
        <f t="shared" si="39"/>
        <v>0</v>
      </c>
      <c r="AL219" s="161">
        <v>1825.62</v>
      </c>
      <c r="AM219" s="989">
        <f t="shared" si="40"/>
        <v>-3.396106528192564E-4</v>
      </c>
      <c r="AN219" s="1253">
        <v>1825</v>
      </c>
      <c r="AO219" s="989">
        <f t="shared" si="40"/>
        <v>0</v>
      </c>
      <c r="AP219" s="1253">
        <v>1825</v>
      </c>
      <c r="AQ219" s="989">
        <f t="shared" si="40"/>
        <v>0</v>
      </c>
      <c r="AR219" s="1253">
        <v>1825</v>
      </c>
      <c r="AS219" s="989">
        <f t="shared" si="40"/>
        <v>0</v>
      </c>
      <c r="AT219" s="1253">
        <v>1825</v>
      </c>
      <c r="AU219" s="989">
        <f t="shared" si="40"/>
        <v>0</v>
      </c>
      <c r="AV219" s="1253">
        <v>1825</v>
      </c>
      <c r="AW219" s="1463"/>
    </row>
    <row r="220" spans="1:49" x14ac:dyDescent="0.25">
      <c r="A220" s="299" t="s">
        <v>279</v>
      </c>
      <c r="B220" s="188">
        <v>1272</v>
      </c>
      <c r="C220" s="36" t="s">
        <v>389</v>
      </c>
      <c r="H220" s="674"/>
      <c r="J220" s="675"/>
      <c r="N220" s="674"/>
      <c r="P220" s="161">
        <v>2317</v>
      </c>
      <c r="R220" s="161">
        <v>2317</v>
      </c>
      <c r="T220" s="161">
        <v>2317</v>
      </c>
      <c r="U220" s="989">
        <f t="shared" si="36"/>
        <v>0</v>
      </c>
      <c r="V220" s="161">
        <v>2317</v>
      </c>
      <c r="X220" s="161">
        <v>2317</v>
      </c>
      <c r="Z220" s="161">
        <v>2317</v>
      </c>
      <c r="AA220" s="989">
        <f t="shared" si="39"/>
        <v>0</v>
      </c>
      <c r="AB220" s="1253">
        <v>2317</v>
      </c>
      <c r="AC220" s="989">
        <f t="shared" si="39"/>
        <v>0</v>
      </c>
      <c r="AD220" s="1253">
        <v>2317</v>
      </c>
      <c r="AE220" s="989">
        <f t="shared" si="39"/>
        <v>6.0422960725020573E-5</v>
      </c>
      <c r="AF220" s="1253">
        <v>2317.14</v>
      </c>
      <c r="AG220" s="989">
        <f t="shared" si="39"/>
        <v>0</v>
      </c>
      <c r="AH220" s="1253">
        <v>2317.14</v>
      </c>
      <c r="AI220" s="989">
        <f t="shared" si="39"/>
        <v>0</v>
      </c>
      <c r="AJ220" s="1253">
        <v>2317.14</v>
      </c>
      <c r="AK220" s="989">
        <f t="shared" si="39"/>
        <v>0</v>
      </c>
      <c r="AL220" s="161">
        <v>2317.14</v>
      </c>
      <c r="AM220" s="989">
        <f t="shared" si="40"/>
        <v>-6.0419310011424719E-5</v>
      </c>
      <c r="AN220" s="1253">
        <v>2317</v>
      </c>
      <c r="AO220" s="989">
        <f t="shared" si="40"/>
        <v>0</v>
      </c>
      <c r="AP220" s="1253">
        <v>2317</v>
      </c>
      <c r="AQ220" s="989">
        <f t="shared" si="40"/>
        <v>0</v>
      </c>
      <c r="AR220" s="1253">
        <v>2317</v>
      </c>
      <c r="AS220" s="989">
        <f t="shared" si="40"/>
        <v>0</v>
      </c>
      <c r="AT220" s="1253">
        <v>2317</v>
      </c>
      <c r="AU220" s="989">
        <f t="shared" si="40"/>
        <v>0</v>
      </c>
      <c r="AV220" s="1253">
        <v>2317</v>
      </c>
      <c r="AW220" s="1463"/>
    </row>
    <row r="221" spans="1:49" x14ac:dyDescent="0.25">
      <c r="A221" s="299" t="s">
        <v>279</v>
      </c>
      <c r="B221" s="188">
        <v>1302</v>
      </c>
      <c r="C221" s="36" t="s">
        <v>390</v>
      </c>
      <c r="H221" s="674"/>
      <c r="J221" s="675"/>
      <c r="N221" s="674"/>
      <c r="P221" s="161">
        <v>3522</v>
      </c>
      <c r="R221" s="161">
        <v>3522</v>
      </c>
      <c r="T221" s="161">
        <v>3522</v>
      </c>
      <c r="U221" s="989">
        <f t="shared" si="36"/>
        <v>0</v>
      </c>
      <c r="V221" s="161">
        <v>3522</v>
      </c>
      <c r="X221" s="161">
        <v>3522</v>
      </c>
      <c r="Z221" s="161">
        <v>3522</v>
      </c>
      <c r="AA221" s="989">
        <f t="shared" si="39"/>
        <v>0</v>
      </c>
      <c r="AB221" s="1253">
        <v>3522</v>
      </c>
      <c r="AC221" s="989">
        <f t="shared" si="39"/>
        <v>0</v>
      </c>
      <c r="AD221" s="1253">
        <v>3522</v>
      </c>
      <c r="AE221" s="989">
        <f t="shared" si="39"/>
        <v>1.4196479273191908E-5</v>
      </c>
      <c r="AF221" s="1253">
        <v>3522.05</v>
      </c>
      <c r="AG221" s="989">
        <f t="shared" si="39"/>
        <v>0</v>
      </c>
      <c r="AH221" s="1253">
        <v>3522.05</v>
      </c>
      <c r="AI221" s="989">
        <f t="shared" si="39"/>
        <v>0</v>
      </c>
      <c r="AJ221" s="1253">
        <v>3522.05</v>
      </c>
      <c r="AK221" s="989">
        <f t="shared" si="39"/>
        <v>0</v>
      </c>
      <c r="AL221" s="161">
        <v>3522.05</v>
      </c>
      <c r="AM221" s="989">
        <f t="shared" si="40"/>
        <v>-1.4196277736029271E-5</v>
      </c>
      <c r="AN221" s="1253">
        <v>3522</v>
      </c>
      <c r="AO221" s="989">
        <f t="shared" si="40"/>
        <v>0</v>
      </c>
      <c r="AP221" s="1253">
        <v>3522</v>
      </c>
      <c r="AQ221" s="989">
        <f t="shared" si="40"/>
        <v>0</v>
      </c>
      <c r="AR221" s="1253">
        <v>3522</v>
      </c>
      <c r="AS221" s="989">
        <f t="shared" si="40"/>
        <v>0</v>
      </c>
      <c r="AT221" s="1253">
        <v>3522</v>
      </c>
      <c r="AU221" s="989">
        <f t="shared" si="40"/>
        <v>0</v>
      </c>
      <c r="AV221" s="1253">
        <v>3522</v>
      </c>
      <c r="AW221" s="1463"/>
    </row>
    <row r="222" spans="1:49" x14ac:dyDescent="0.25">
      <c r="A222" s="299" t="s">
        <v>279</v>
      </c>
      <c r="B222" s="188">
        <v>1303</v>
      </c>
      <c r="C222" s="36" t="s">
        <v>391</v>
      </c>
      <c r="H222" s="674"/>
      <c r="J222" s="675"/>
      <c r="N222" s="674"/>
      <c r="P222" s="161">
        <v>967</v>
      </c>
      <c r="R222" s="161">
        <v>967</v>
      </c>
      <c r="T222" s="161">
        <v>967</v>
      </c>
      <c r="U222" s="989">
        <f t="shared" si="36"/>
        <v>0</v>
      </c>
      <c r="V222" s="161">
        <v>967</v>
      </c>
      <c r="X222" s="161">
        <v>967</v>
      </c>
      <c r="Z222" s="161">
        <v>967</v>
      </c>
      <c r="AA222" s="989">
        <f t="shared" si="39"/>
        <v>0</v>
      </c>
      <c r="AB222" s="1253">
        <v>967</v>
      </c>
      <c r="AC222" s="989">
        <f t="shared" si="39"/>
        <v>0</v>
      </c>
      <c r="AD222" s="1253">
        <v>967</v>
      </c>
      <c r="AE222" s="989">
        <f t="shared" si="39"/>
        <v>4.2399172699065992E-4</v>
      </c>
      <c r="AF222" s="1253">
        <v>967.41</v>
      </c>
      <c r="AG222" s="989">
        <f t="shared" si="39"/>
        <v>0</v>
      </c>
      <c r="AH222" s="1253">
        <v>967.41</v>
      </c>
      <c r="AI222" s="989">
        <f t="shared" si="39"/>
        <v>0</v>
      </c>
      <c r="AJ222" s="1253">
        <v>967.41</v>
      </c>
      <c r="AK222" s="989">
        <f t="shared" si="39"/>
        <v>0</v>
      </c>
      <c r="AL222" s="161">
        <v>967.41</v>
      </c>
      <c r="AM222" s="989">
        <f t="shared" si="40"/>
        <v>-4.2381203419436243E-4</v>
      </c>
      <c r="AN222" s="1253">
        <v>967</v>
      </c>
      <c r="AO222" s="989">
        <f t="shared" si="40"/>
        <v>0</v>
      </c>
      <c r="AP222" s="1253">
        <v>967</v>
      </c>
      <c r="AQ222" s="989">
        <f t="shared" si="40"/>
        <v>0</v>
      </c>
      <c r="AR222" s="1253">
        <v>967</v>
      </c>
      <c r="AS222" s="989">
        <f t="shared" si="40"/>
        <v>0</v>
      </c>
      <c r="AT222" s="1253">
        <v>967</v>
      </c>
      <c r="AU222" s="989">
        <f t="shared" si="40"/>
        <v>4.2647362978283358E-2</v>
      </c>
      <c r="AV222" s="1253">
        <v>1008.24</v>
      </c>
      <c r="AW222" s="1463"/>
    </row>
    <row r="223" spans="1:49" x14ac:dyDescent="0.25">
      <c r="A223" s="299" t="s">
        <v>279</v>
      </c>
      <c r="B223" s="188">
        <v>1304</v>
      </c>
      <c r="C223" s="36" t="s">
        <v>392</v>
      </c>
      <c r="H223" s="674"/>
      <c r="J223" s="675"/>
      <c r="N223" s="674"/>
      <c r="P223" s="161">
        <v>809</v>
      </c>
      <c r="R223" s="161">
        <v>809</v>
      </c>
      <c r="T223" s="161">
        <v>809</v>
      </c>
      <c r="U223" s="989">
        <f t="shared" si="36"/>
        <v>0</v>
      </c>
      <c r="V223" s="161">
        <v>809</v>
      </c>
      <c r="X223" s="161">
        <v>809</v>
      </c>
      <c r="Z223" s="161">
        <v>809</v>
      </c>
      <c r="AA223" s="989">
        <f t="shared" si="39"/>
        <v>0</v>
      </c>
      <c r="AB223" s="1253">
        <v>809</v>
      </c>
      <c r="AC223" s="989">
        <f t="shared" si="39"/>
        <v>0</v>
      </c>
      <c r="AD223" s="1253">
        <v>809</v>
      </c>
      <c r="AE223" s="989">
        <f t="shared" si="39"/>
        <v>7.7873918417799195E-4</v>
      </c>
      <c r="AF223" s="1253">
        <v>809.63</v>
      </c>
      <c r="AG223" s="989">
        <f t="shared" si="39"/>
        <v>0</v>
      </c>
      <c r="AH223" s="1253">
        <v>809.63</v>
      </c>
      <c r="AI223" s="989">
        <f t="shared" si="39"/>
        <v>0</v>
      </c>
      <c r="AJ223" s="1253">
        <v>809.63</v>
      </c>
      <c r="AK223" s="989">
        <f t="shared" si="39"/>
        <v>0</v>
      </c>
      <c r="AL223" s="161">
        <v>809.63</v>
      </c>
      <c r="AM223" s="989">
        <f t="shared" si="40"/>
        <v>-7.7813322134801758E-4</v>
      </c>
      <c r="AN223" s="1253">
        <v>809</v>
      </c>
      <c r="AO223" s="989">
        <f t="shared" si="40"/>
        <v>0</v>
      </c>
      <c r="AP223" s="1253">
        <v>809</v>
      </c>
      <c r="AQ223" s="989">
        <f t="shared" si="40"/>
        <v>0</v>
      </c>
      <c r="AR223" s="1253">
        <v>809</v>
      </c>
      <c r="AS223" s="989">
        <f t="shared" si="40"/>
        <v>0</v>
      </c>
      <c r="AT223" s="1253">
        <v>809</v>
      </c>
      <c r="AU223" s="989">
        <f t="shared" si="40"/>
        <v>-1.3522867737948151E-2</v>
      </c>
      <c r="AV223" s="1253">
        <v>798.06</v>
      </c>
      <c r="AW223" s="1463"/>
    </row>
    <row r="224" spans="1:49" x14ac:dyDescent="0.25">
      <c r="A224" s="299" t="s">
        <v>279</v>
      </c>
      <c r="B224" s="188">
        <v>1305</v>
      </c>
      <c r="C224" s="36" t="s">
        <v>393</v>
      </c>
      <c r="H224" s="674"/>
      <c r="J224" s="675"/>
      <c r="N224" s="674"/>
      <c r="P224" s="161">
        <v>844</v>
      </c>
      <c r="R224" s="161">
        <v>844</v>
      </c>
      <c r="T224" s="161">
        <v>844</v>
      </c>
      <c r="U224" s="989">
        <f t="shared" si="36"/>
        <v>0</v>
      </c>
      <c r="V224" s="161">
        <v>844</v>
      </c>
      <c r="X224" s="161">
        <v>844</v>
      </c>
      <c r="Z224" s="161">
        <v>844</v>
      </c>
      <c r="AA224" s="989">
        <f t="shared" si="39"/>
        <v>0</v>
      </c>
      <c r="AB224" s="1253">
        <v>844</v>
      </c>
      <c r="AC224" s="989">
        <f t="shared" si="39"/>
        <v>0</v>
      </c>
      <c r="AD224" s="1253">
        <v>844</v>
      </c>
      <c r="AE224" s="989">
        <f t="shared" si="39"/>
        <v>5.3317535545029083E-4</v>
      </c>
      <c r="AF224" s="1253">
        <v>844.45</v>
      </c>
      <c r="AG224" s="989">
        <f t="shared" si="39"/>
        <v>0</v>
      </c>
      <c r="AH224" s="1253">
        <v>844.45</v>
      </c>
      <c r="AI224" s="989">
        <f t="shared" si="39"/>
        <v>0</v>
      </c>
      <c r="AJ224" s="1253">
        <v>844.45</v>
      </c>
      <c r="AK224" s="989">
        <f t="shared" si="39"/>
        <v>0</v>
      </c>
      <c r="AL224" s="161">
        <v>844.45</v>
      </c>
      <c r="AM224" s="989">
        <f t="shared" si="40"/>
        <v>-5.3289123097879736E-4</v>
      </c>
      <c r="AN224" s="1253">
        <v>844</v>
      </c>
      <c r="AO224" s="989">
        <f t="shared" si="40"/>
        <v>0</v>
      </c>
      <c r="AP224" s="1253">
        <v>844</v>
      </c>
      <c r="AQ224" s="989">
        <f t="shared" si="40"/>
        <v>0</v>
      </c>
      <c r="AR224" s="1253">
        <v>844</v>
      </c>
      <c r="AS224" s="989">
        <f t="shared" si="40"/>
        <v>0</v>
      </c>
      <c r="AT224" s="1253">
        <v>844</v>
      </c>
      <c r="AU224" s="989">
        <f t="shared" si="40"/>
        <v>5.9597156398103939E-3</v>
      </c>
      <c r="AV224" s="1253">
        <v>849.03</v>
      </c>
      <c r="AW224" s="1463"/>
    </row>
    <row r="225" spans="1:49" x14ac:dyDescent="0.25">
      <c r="A225" s="299" t="s">
        <v>279</v>
      </c>
      <c r="B225" s="188">
        <v>1306</v>
      </c>
      <c r="C225" s="36" t="s">
        <v>394</v>
      </c>
      <c r="H225" s="676"/>
      <c r="J225" s="676"/>
      <c r="N225" s="676"/>
      <c r="P225" s="161">
        <v>618</v>
      </c>
      <c r="R225" s="161">
        <v>618</v>
      </c>
      <c r="T225" s="161">
        <v>618</v>
      </c>
      <c r="U225" s="989">
        <f t="shared" si="36"/>
        <v>0</v>
      </c>
      <c r="V225" s="161">
        <v>618</v>
      </c>
      <c r="X225" s="161">
        <v>618</v>
      </c>
      <c r="Z225" s="161">
        <v>618</v>
      </c>
      <c r="AA225" s="989">
        <f t="shared" si="39"/>
        <v>0</v>
      </c>
      <c r="AB225" s="1253">
        <v>618</v>
      </c>
      <c r="AC225" s="989">
        <f t="shared" si="39"/>
        <v>0</v>
      </c>
      <c r="AD225" s="1253">
        <v>618</v>
      </c>
      <c r="AE225" s="989">
        <f t="shared" si="39"/>
        <v>1.2265372168284857E-2</v>
      </c>
      <c r="AF225" s="1253">
        <v>625.58000000000004</v>
      </c>
      <c r="AG225" s="989">
        <f t="shared" si="39"/>
        <v>0</v>
      </c>
      <c r="AH225" s="1253">
        <v>625.58000000000004</v>
      </c>
      <c r="AI225" s="989">
        <f t="shared" si="39"/>
        <v>0</v>
      </c>
      <c r="AJ225" s="1253">
        <v>625.58000000000004</v>
      </c>
      <c r="AK225" s="989">
        <f t="shared" si="39"/>
        <v>0</v>
      </c>
      <c r="AL225" s="161">
        <v>625.58000000000004</v>
      </c>
      <c r="AM225" s="989">
        <f t="shared" si="40"/>
        <v>-9.2713961443786712E-4</v>
      </c>
      <c r="AN225" s="1253">
        <v>625</v>
      </c>
      <c r="AO225" s="989">
        <f t="shared" si="40"/>
        <v>0</v>
      </c>
      <c r="AP225" s="1253">
        <v>625</v>
      </c>
      <c r="AQ225" s="989">
        <f t="shared" si="40"/>
        <v>0</v>
      </c>
      <c r="AR225" s="1253">
        <v>625</v>
      </c>
      <c r="AS225" s="989">
        <f t="shared" si="40"/>
        <v>0</v>
      </c>
      <c r="AT225" s="1253">
        <v>625</v>
      </c>
      <c r="AU225" s="989">
        <f t="shared" si="40"/>
        <v>5.3039999999999962E-2</v>
      </c>
      <c r="AV225" s="1253">
        <v>658.15</v>
      </c>
      <c r="AW225" s="1463"/>
    </row>
    <row r="226" spans="1:49" x14ac:dyDescent="0.25">
      <c r="A226" s="299" t="s">
        <v>279</v>
      </c>
      <c r="B226" s="188">
        <v>1307</v>
      </c>
      <c r="C226" s="36" t="s">
        <v>395</v>
      </c>
      <c r="H226" s="676"/>
      <c r="J226" s="676"/>
      <c r="N226" s="676"/>
      <c r="P226" s="161">
        <v>844</v>
      </c>
      <c r="R226" s="161">
        <v>844</v>
      </c>
      <c r="T226" s="161">
        <v>844</v>
      </c>
      <c r="U226" s="989">
        <f t="shared" si="36"/>
        <v>0</v>
      </c>
      <c r="V226" s="161">
        <v>844</v>
      </c>
      <c r="X226" s="161">
        <v>844</v>
      </c>
      <c r="Z226" s="161">
        <v>844</v>
      </c>
      <c r="AA226" s="989">
        <f t="shared" si="39"/>
        <v>0</v>
      </c>
      <c r="AB226" s="1253">
        <v>844</v>
      </c>
      <c r="AC226" s="989">
        <f t="shared" si="39"/>
        <v>0</v>
      </c>
      <c r="AD226" s="1253">
        <v>844</v>
      </c>
      <c r="AE226" s="989">
        <f t="shared" si="39"/>
        <v>5.3317535545029083E-4</v>
      </c>
      <c r="AF226" s="1253">
        <v>844.45</v>
      </c>
      <c r="AG226" s="989">
        <f t="shared" si="39"/>
        <v>0</v>
      </c>
      <c r="AH226" s="1253">
        <v>844.45</v>
      </c>
      <c r="AI226" s="989">
        <f t="shared" si="39"/>
        <v>0</v>
      </c>
      <c r="AJ226" s="1253">
        <v>844.45</v>
      </c>
      <c r="AK226" s="989">
        <f t="shared" si="39"/>
        <v>0</v>
      </c>
      <c r="AL226" s="161">
        <v>844.45</v>
      </c>
      <c r="AM226" s="989">
        <f t="shared" si="40"/>
        <v>-5.3289123097879736E-4</v>
      </c>
      <c r="AN226" s="1253">
        <v>844</v>
      </c>
      <c r="AO226" s="989">
        <f t="shared" si="40"/>
        <v>0</v>
      </c>
      <c r="AP226" s="1253">
        <v>844</v>
      </c>
      <c r="AQ226" s="989">
        <f t="shared" si="40"/>
        <v>0</v>
      </c>
      <c r="AR226" s="1253">
        <v>844</v>
      </c>
      <c r="AS226" s="989">
        <f t="shared" si="40"/>
        <v>0</v>
      </c>
      <c r="AT226" s="1253">
        <v>844</v>
      </c>
      <c r="AU226" s="989">
        <f t="shared" si="40"/>
        <v>5.9597156398103939E-3</v>
      </c>
      <c r="AV226" s="1253">
        <v>849.03</v>
      </c>
      <c r="AW226" s="1463"/>
    </row>
    <row r="227" spans="1:49" x14ac:dyDescent="0.25">
      <c r="A227" s="299" t="s">
        <v>279</v>
      </c>
      <c r="B227" s="188">
        <v>1243</v>
      </c>
      <c r="C227" s="36" t="s">
        <v>421</v>
      </c>
      <c r="H227" s="676"/>
      <c r="J227" s="676"/>
      <c r="N227" s="676"/>
      <c r="P227" s="161">
        <v>959</v>
      </c>
      <c r="R227" s="161">
        <v>959</v>
      </c>
      <c r="T227" s="161">
        <v>959</v>
      </c>
      <c r="U227" s="989">
        <f t="shared" si="36"/>
        <v>0</v>
      </c>
      <c r="V227" s="161">
        <v>959</v>
      </c>
      <c r="X227" s="161">
        <v>959</v>
      </c>
      <c r="Z227" s="161">
        <v>959</v>
      </c>
      <c r="AA227" s="989">
        <f t="shared" si="39"/>
        <v>0</v>
      </c>
      <c r="AB227" s="1253">
        <v>959</v>
      </c>
      <c r="AC227" s="989">
        <f t="shared" si="39"/>
        <v>0</v>
      </c>
      <c r="AD227" s="1253">
        <v>959</v>
      </c>
      <c r="AE227" s="989">
        <f t="shared" si="39"/>
        <v>0.17275286757038588</v>
      </c>
      <c r="AF227" s="1253">
        <v>1124.67</v>
      </c>
      <c r="AG227" s="989">
        <f t="shared" si="39"/>
        <v>0</v>
      </c>
      <c r="AH227" s="1253">
        <v>1124.67</v>
      </c>
      <c r="AI227" s="989">
        <f t="shared" si="39"/>
        <v>0</v>
      </c>
      <c r="AJ227" s="1253">
        <v>1124.67</v>
      </c>
      <c r="AK227" s="989">
        <f t="shared" si="39"/>
        <v>0</v>
      </c>
      <c r="AL227" s="161">
        <v>1124.67</v>
      </c>
      <c r="AM227" s="989">
        <f t="shared" si="40"/>
        <v>-5.9573030311119949E-4</v>
      </c>
      <c r="AN227" s="1253">
        <v>1124</v>
      </c>
      <c r="AO227" s="989">
        <f t="shared" si="40"/>
        <v>0</v>
      </c>
      <c r="AP227" s="1253">
        <v>1124</v>
      </c>
      <c r="AQ227" s="989">
        <f t="shared" si="40"/>
        <v>0</v>
      </c>
      <c r="AR227" s="1253">
        <v>1124</v>
      </c>
      <c r="AS227" s="989">
        <f t="shared" si="40"/>
        <v>0</v>
      </c>
      <c r="AT227" s="1253">
        <v>1124</v>
      </c>
      <c r="AU227" s="989">
        <f t="shared" si="40"/>
        <v>5.960854092527338E-4</v>
      </c>
      <c r="AV227" s="1253">
        <v>1124.67</v>
      </c>
      <c r="AW227" s="1463"/>
    </row>
    <row r="228" spans="1:49" x14ac:dyDescent="0.25">
      <c r="A228" s="299" t="s">
        <v>279</v>
      </c>
      <c r="B228" s="188">
        <v>1244</v>
      </c>
      <c r="C228" s="36" t="s">
        <v>422</v>
      </c>
      <c r="H228" s="676"/>
      <c r="J228" s="676"/>
      <c r="N228" s="676"/>
      <c r="P228" s="161">
        <v>959</v>
      </c>
      <c r="R228" s="161">
        <v>959</v>
      </c>
      <c r="T228" s="161">
        <v>959</v>
      </c>
      <c r="U228" s="989">
        <f t="shared" si="36"/>
        <v>0</v>
      </c>
      <c r="V228" s="161">
        <v>959</v>
      </c>
      <c r="X228" s="161">
        <v>959</v>
      </c>
      <c r="Z228" s="161">
        <v>959</v>
      </c>
      <c r="AA228" s="989">
        <f t="shared" si="39"/>
        <v>0</v>
      </c>
      <c r="AB228" s="1253">
        <v>959</v>
      </c>
      <c r="AC228" s="989">
        <f t="shared" si="39"/>
        <v>0</v>
      </c>
      <c r="AD228" s="1253">
        <v>959</v>
      </c>
      <c r="AE228" s="989">
        <f t="shared" si="39"/>
        <v>0.17275286757038588</v>
      </c>
      <c r="AF228" s="1253">
        <v>1124.67</v>
      </c>
      <c r="AG228" s="989">
        <f t="shared" si="39"/>
        <v>0</v>
      </c>
      <c r="AH228" s="1253">
        <v>1124.67</v>
      </c>
      <c r="AI228" s="989">
        <f t="shared" si="39"/>
        <v>0</v>
      </c>
      <c r="AJ228" s="1253">
        <v>1124.67</v>
      </c>
      <c r="AK228" s="989">
        <f t="shared" si="39"/>
        <v>0</v>
      </c>
      <c r="AL228" s="161">
        <v>1124.67</v>
      </c>
      <c r="AM228" s="989">
        <f t="shared" si="40"/>
        <v>-5.9573030311119949E-4</v>
      </c>
      <c r="AN228" s="1253">
        <v>1124</v>
      </c>
      <c r="AO228" s="989">
        <f t="shared" si="40"/>
        <v>0</v>
      </c>
      <c r="AP228" s="1253">
        <v>1124</v>
      </c>
      <c r="AQ228" s="989">
        <f t="shared" si="40"/>
        <v>0</v>
      </c>
      <c r="AR228" s="1253">
        <v>1124</v>
      </c>
      <c r="AS228" s="989">
        <f t="shared" si="40"/>
        <v>0</v>
      </c>
      <c r="AT228" s="1253">
        <v>1124</v>
      </c>
      <c r="AU228" s="989">
        <f t="shared" si="40"/>
        <v>2.5800711743772242E-2</v>
      </c>
      <c r="AV228" s="1253">
        <v>1153</v>
      </c>
      <c r="AW228" s="1463"/>
    </row>
    <row r="229" spans="1:49" x14ac:dyDescent="0.25">
      <c r="A229" s="299" t="s">
        <v>279</v>
      </c>
      <c r="B229" s="188">
        <v>1245</v>
      </c>
      <c r="C229" s="36" t="s">
        <v>419</v>
      </c>
      <c r="H229" s="676"/>
      <c r="J229" s="676"/>
      <c r="N229" s="676"/>
      <c r="P229" s="161">
        <v>812</v>
      </c>
      <c r="R229" s="161">
        <v>812</v>
      </c>
      <c r="T229" s="161">
        <v>812</v>
      </c>
      <c r="U229" s="989">
        <f t="shared" si="36"/>
        <v>0</v>
      </c>
      <c r="V229" s="161">
        <v>812</v>
      </c>
      <c r="X229" s="161">
        <v>812</v>
      </c>
      <c r="Z229" s="161">
        <v>812</v>
      </c>
      <c r="AA229" s="989">
        <f t="shared" si="39"/>
        <v>0</v>
      </c>
      <c r="AB229" s="1253">
        <v>812</v>
      </c>
      <c r="AC229" s="989">
        <f t="shared" si="39"/>
        <v>0</v>
      </c>
      <c r="AD229" s="1253">
        <v>812</v>
      </c>
      <c r="AE229" s="989">
        <f t="shared" si="39"/>
        <v>5.6736453201970502E-2</v>
      </c>
      <c r="AF229" s="1253">
        <v>858.07</v>
      </c>
      <c r="AG229" s="989">
        <f t="shared" si="39"/>
        <v>0</v>
      </c>
      <c r="AH229" s="1253">
        <v>858.07</v>
      </c>
      <c r="AI229" s="989">
        <f t="shared" si="39"/>
        <v>0</v>
      </c>
      <c r="AJ229" s="1253">
        <v>858.07</v>
      </c>
      <c r="AK229" s="989">
        <f t="shared" si="39"/>
        <v>0</v>
      </c>
      <c r="AL229" s="161">
        <v>858.07</v>
      </c>
      <c r="AM229" s="989">
        <f t="shared" si="40"/>
        <v>-8.1578426002598876E-5</v>
      </c>
      <c r="AN229" s="1253">
        <v>858</v>
      </c>
      <c r="AO229" s="989">
        <f t="shared" si="40"/>
        <v>0</v>
      </c>
      <c r="AP229" s="1253">
        <v>858</v>
      </c>
      <c r="AQ229" s="989">
        <f t="shared" si="40"/>
        <v>0</v>
      </c>
      <c r="AR229" s="1253">
        <v>858</v>
      </c>
      <c r="AS229" s="989">
        <f t="shared" si="40"/>
        <v>0</v>
      </c>
      <c r="AT229" s="1253">
        <v>858</v>
      </c>
      <c r="AU229" s="989">
        <f t="shared" si="40"/>
        <v>6.993006993006993E-3</v>
      </c>
      <c r="AV229" s="1253">
        <v>864</v>
      </c>
      <c r="AW229" s="1463"/>
    </row>
    <row r="230" spans="1:49" x14ac:dyDescent="0.25">
      <c r="A230" s="299" t="s">
        <v>279</v>
      </c>
      <c r="B230" s="188">
        <v>1246</v>
      </c>
      <c r="C230" s="36" t="s">
        <v>418</v>
      </c>
      <c r="H230" s="676"/>
      <c r="J230" s="676"/>
      <c r="N230" s="676"/>
      <c r="P230" s="161">
        <v>656</v>
      </c>
      <c r="R230" s="161">
        <v>656</v>
      </c>
      <c r="T230" s="161">
        <v>656</v>
      </c>
      <c r="U230" s="989">
        <f t="shared" si="36"/>
        <v>0</v>
      </c>
      <c r="V230" s="161">
        <v>656</v>
      </c>
      <c r="X230" s="161">
        <v>656</v>
      </c>
      <c r="Z230" s="161">
        <v>656</v>
      </c>
      <c r="AA230" s="989">
        <f t="shared" si="39"/>
        <v>0</v>
      </c>
      <c r="AB230" s="1253">
        <v>656</v>
      </c>
      <c r="AC230" s="989">
        <f t="shared" si="39"/>
        <v>0</v>
      </c>
      <c r="AD230" s="1253">
        <v>656</v>
      </c>
      <c r="AE230" s="989">
        <f t="shared" si="39"/>
        <v>-1.0823170731707871E-3</v>
      </c>
      <c r="AF230" s="1253">
        <v>655.29</v>
      </c>
      <c r="AG230" s="989">
        <f t="shared" si="39"/>
        <v>0</v>
      </c>
      <c r="AH230" s="1253">
        <v>655.29</v>
      </c>
      <c r="AI230" s="989">
        <f t="shared" si="39"/>
        <v>0</v>
      </c>
      <c r="AJ230" s="1253">
        <v>655.29</v>
      </c>
      <c r="AK230" s="989">
        <f t="shared" si="39"/>
        <v>0</v>
      </c>
      <c r="AL230" s="161">
        <v>655.29</v>
      </c>
      <c r="AM230" s="989">
        <f t="shared" si="40"/>
        <v>-4.4255215248205164E-4</v>
      </c>
      <c r="AN230" s="1253">
        <v>655</v>
      </c>
      <c r="AO230" s="989">
        <f t="shared" si="40"/>
        <v>0</v>
      </c>
      <c r="AP230" s="1253">
        <v>655</v>
      </c>
      <c r="AQ230" s="989">
        <f t="shared" si="40"/>
        <v>0</v>
      </c>
      <c r="AR230" s="1253">
        <v>655</v>
      </c>
      <c r="AS230" s="989">
        <f t="shared" si="40"/>
        <v>0</v>
      </c>
      <c r="AT230" s="1253">
        <v>655</v>
      </c>
      <c r="AU230" s="989">
        <f t="shared" si="40"/>
        <v>0</v>
      </c>
      <c r="AV230" s="1253">
        <v>655</v>
      </c>
      <c r="AW230" s="1463"/>
    </row>
    <row r="231" spans="1:49" x14ac:dyDescent="0.25">
      <c r="A231" s="299" t="s">
        <v>279</v>
      </c>
      <c r="B231" s="188">
        <v>1247</v>
      </c>
      <c r="C231" s="36" t="s">
        <v>417</v>
      </c>
      <c r="H231" s="676"/>
      <c r="J231" s="676"/>
      <c r="N231" s="676"/>
      <c r="P231" s="161">
        <v>656</v>
      </c>
      <c r="R231" s="161">
        <v>656</v>
      </c>
      <c r="T231" s="161">
        <v>656</v>
      </c>
      <c r="U231" s="989">
        <f t="shared" si="36"/>
        <v>0</v>
      </c>
      <c r="V231" s="161">
        <v>656</v>
      </c>
      <c r="X231" s="161">
        <v>656</v>
      </c>
      <c r="Z231" s="161">
        <v>656</v>
      </c>
      <c r="AA231" s="989">
        <f t="shared" si="39"/>
        <v>0</v>
      </c>
      <c r="AB231" s="1253">
        <v>656</v>
      </c>
      <c r="AC231" s="989">
        <f t="shared" si="39"/>
        <v>0</v>
      </c>
      <c r="AD231" s="1253">
        <v>656</v>
      </c>
      <c r="AE231" s="989">
        <f t="shared" si="39"/>
        <v>-1.0823170731707871E-3</v>
      </c>
      <c r="AF231" s="1253">
        <v>655.29</v>
      </c>
      <c r="AG231" s="989">
        <f t="shared" si="39"/>
        <v>0</v>
      </c>
      <c r="AH231" s="1253">
        <v>655.29</v>
      </c>
      <c r="AI231" s="989">
        <f t="shared" si="39"/>
        <v>0</v>
      </c>
      <c r="AJ231" s="1253">
        <v>655.29</v>
      </c>
      <c r="AK231" s="989">
        <f t="shared" si="39"/>
        <v>0</v>
      </c>
      <c r="AL231" s="161">
        <v>655.29</v>
      </c>
      <c r="AM231" s="989">
        <f t="shared" si="40"/>
        <v>-4.4255215248205164E-4</v>
      </c>
      <c r="AN231" s="1253">
        <v>655</v>
      </c>
      <c r="AO231" s="989">
        <f t="shared" si="40"/>
        <v>0</v>
      </c>
      <c r="AP231" s="1253">
        <v>655</v>
      </c>
      <c r="AQ231" s="989">
        <f t="shared" si="40"/>
        <v>0</v>
      </c>
      <c r="AR231" s="1253">
        <v>655</v>
      </c>
      <c r="AS231" s="989">
        <f t="shared" si="40"/>
        <v>0</v>
      </c>
      <c r="AT231" s="1253">
        <v>655</v>
      </c>
      <c r="AU231" s="989">
        <f t="shared" si="40"/>
        <v>0</v>
      </c>
      <c r="AV231" s="1253">
        <v>655</v>
      </c>
      <c r="AW231" s="1463"/>
    </row>
    <row r="232" spans="1:49" x14ac:dyDescent="0.25">
      <c r="A232" s="299" t="s">
        <v>279</v>
      </c>
      <c r="B232" s="188">
        <v>1248</v>
      </c>
      <c r="C232" s="36" t="s">
        <v>416</v>
      </c>
      <c r="H232" s="674"/>
      <c r="J232" s="674"/>
      <c r="N232" s="674"/>
      <c r="P232" s="161">
        <v>769</v>
      </c>
      <c r="R232" s="161">
        <v>769</v>
      </c>
      <c r="T232" s="161">
        <v>769</v>
      </c>
      <c r="U232" s="989">
        <f t="shared" si="36"/>
        <v>0</v>
      </c>
      <c r="V232" s="161">
        <v>769</v>
      </c>
      <c r="X232" s="161">
        <v>769</v>
      </c>
      <c r="Z232" s="161">
        <v>769</v>
      </c>
      <c r="AA232" s="989">
        <f t="shared" si="39"/>
        <v>0</v>
      </c>
      <c r="AB232" s="1253">
        <v>769</v>
      </c>
      <c r="AC232" s="989">
        <f t="shared" si="39"/>
        <v>0</v>
      </c>
      <c r="AD232" s="1253">
        <v>769</v>
      </c>
      <c r="AE232" s="989">
        <f t="shared" si="39"/>
        <v>4.9596879063719096E-2</v>
      </c>
      <c r="AF232" s="1253">
        <v>807.14</v>
      </c>
      <c r="AG232" s="989">
        <f t="shared" si="39"/>
        <v>0</v>
      </c>
      <c r="AH232" s="1253">
        <v>807.14</v>
      </c>
      <c r="AI232" s="989">
        <f t="shared" si="39"/>
        <v>0</v>
      </c>
      <c r="AJ232" s="1253">
        <v>807.14</v>
      </c>
      <c r="AK232" s="989">
        <f t="shared" si="39"/>
        <v>0</v>
      </c>
      <c r="AL232" s="161">
        <v>807.14</v>
      </c>
      <c r="AM232" s="989">
        <f t="shared" si="40"/>
        <v>-1.7345194142278459E-4</v>
      </c>
      <c r="AN232" s="1253">
        <v>807</v>
      </c>
      <c r="AO232" s="989">
        <f t="shared" si="40"/>
        <v>0</v>
      </c>
      <c r="AP232" s="1253">
        <v>807</v>
      </c>
      <c r="AQ232" s="989">
        <f t="shared" si="40"/>
        <v>0</v>
      </c>
      <c r="AR232" s="1253">
        <v>807</v>
      </c>
      <c r="AS232" s="989">
        <f t="shared" si="40"/>
        <v>0</v>
      </c>
      <c r="AT232" s="1253">
        <v>807</v>
      </c>
      <c r="AU232" s="989">
        <f t="shared" si="40"/>
        <v>5.2255266418835142E-2</v>
      </c>
      <c r="AV232" s="1253">
        <v>849.17</v>
      </c>
      <c r="AW232" s="1463"/>
    </row>
    <row r="233" spans="1:49" x14ac:dyDescent="0.25">
      <c r="A233" s="299" t="s">
        <v>279</v>
      </c>
      <c r="B233" s="188">
        <v>1249</v>
      </c>
      <c r="C233" s="36" t="s">
        <v>415</v>
      </c>
      <c r="H233" s="674"/>
      <c r="J233" s="674"/>
      <c r="N233" s="674"/>
      <c r="P233" s="161">
        <v>596</v>
      </c>
      <c r="R233" s="161">
        <v>596</v>
      </c>
      <c r="T233" s="161">
        <v>596</v>
      </c>
      <c r="U233" s="989">
        <f t="shared" si="36"/>
        <v>0</v>
      </c>
      <c r="V233" s="161">
        <v>596</v>
      </c>
      <c r="X233" s="161">
        <v>596</v>
      </c>
      <c r="Z233" s="161">
        <v>596</v>
      </c>
      <c r="AA233" s="989">
        <f t="shared" si="39"/>
        <v>0</v>
      </c>
      <c r="AB233" s="1253">
        <v>596</v>
      </c>
      <c r="AC233" s="989">
        <f t="shared" si="39"/>
        <v>0</v>
      </c>
      <c r="AD233" s="1253">
        <v>596</v>
      </c>
      <c r="AE233" s="989">
        <f t="shared" si="39"/>
        <v>4.9630872483221546E-2</v>
      </c>
      <c r="AF233" s="1253">
        <v>625.58000000000004</v>
      </c>
      <c r="AG233" s="989">
        <f t="shared" si="39"/>
        <v>0</v>
      </c>
      <c r="AH233" s="1253">
        <v>625.58000000000004</v>
      </c>
      <c r="AI233" s="989">
        <f t="shared" si="39"/>
        <v>0</v>
      </c>
      <c r="AJ233" s="1253">
        <v>625.58000000000004</v>
      </c>
      <c r="AK233" s="989">
        <f t="shared" si="39"/>
        <v>0</v>
      </c>
      <c r="AL233" s="161">
        <v>625.58000000000004</v>
      </c>
      <c r="AM233" s="989">
        <f t="shared" si="40"/>
        <v>-9.2713961443786712E-4</v>
      </c>
      <c r="AN233" s="1253">
        <v>625</v>
      </c>
      <c r="AO233" s="989">
        <f t="shared" si="40"/>
        <v>0</v>
      </c>
      <c r="AP233" s="1253">
        <v>625</v>
      </c>
      <c r="AQ233" s="989">
        <f t="shared" si="40"/>
        <v>0</v>
      </c>
      <c r="AR233" s="1253">
        <v>625</v>
      </c>
      <c r="AS233" s="989">
        <f t="shared" si="40"/>
        <v>0</v>
      </c>
      <c r="AT233" s="1253">
        <v>625</v>
      </c>
      <c r="AU233" s="989">
        <f t="shared" si="40"/>
        <v>0</v>
      </c>
      <c r="AV233" s="1253">
        <v>625</v>
      </c>
      <c r="AW233" s="1463"/>
    </row>
    <row r="234" spans="1:49" x14ac:dyDescent="0.25">
      <c r="A234" s="299" t="s">
        <v>279</v>
      </c>
      <c r="B234" s="185">
        <v>1178</v>
      </c>
      <c r="C234" s="1008" t="s">
        <v>472</v>
      </c>
      <c r="H234" s="1009"/>
      <c r="J234" s="1009"/>
      <c r="L234" s="1010"/>
      <c r="N234" s="1009"/>
      <c r="P234" s="162"/>
      <c r="R234" s="162">
        <v>8883.3799999999992</v>
      </c>
      <c r="S234" s="989">
        <f t="shared" ref="S234" si="41">(T234-R234)/R234</f>
        <v>3.0013350774142366E-2</v>
      </c>
      <c r="T234" s="161">
        <v>9150</v>
      </c>
      <c r="U234" s="989">
        <f t="shared" si="36"/>
        <v>4.0204371584699541E-2</v>
      </c>
      <c r="V234" s="161">
        <v>9517.8700000000008</v>
      </c>
      <c r="W234" s="989">
        <f t="shared" ref="W234:Y234" si="42">(X234-V234)/V234</f>
        <v>0</v>
      </c>
      <c r="X234" s="161">
        <v>9517.8700000000008</v>
      </c>
      <c r="Y234" s="989">
        <f t="shared" si="42"/>
        <v>0</v>
      </c>
      <c r="Z234" s="161">
        <v>9517.8700000000008</v>
      </c>
      <c r="AA234" s="989">
        <f t="shared" si="39"/>
        <v>0</v>
      </c>
      <c r="AB234" s="1253">
        <v>9517.8700000000008</v>
      </c>
      <c r="AC234" s="989">
        <f t="shared" si="39"/>
        <v>3.9728426633269753E-2</v>
      </c>
      <c r="AD234" s="1253">
        <v>9896</v>
      </c>
      <c r="AE234" s="989">
        <f t="shared" si="39"/>
        <v>5.0525464834276473E-5</v>
      </c>
      <c r="AF234" s="1253">
        <v>9896.5</v>
      </c>
      <c r="AG234" s="989">
        <f t="shared" si="39"/>
        <v>0</v>
      </c>
      <c r="AH234" s="1253">
        <v>9896.5</v>
      </c>
      <c r="AI234" s="989">
        <f t="shared" si="39"/>
        <v>0</v>
      </c>
      <c r="AJ234" s="1253">
        <v>9896.5</v>
      </c>
      <c r="AK234" s="989">
        <f t="shared" si="39"/>
        <v>3.996362350325873E-2</v>
      </c>
      <c r="AL234" s="161">
        <v>10292</v>
      </c>
      <c r="AM234" s="989">
        <f t="shared" si="40"/>
        <v>0</v>
      </c>
      <c r="AN234" s="1253">
        <v>10292</v>
      </c>
      <c r="AO234" s="989">
        <f t="shared" si="40"/>
        <v>0</v>
      </c>
      <c r="AP234" s="1253">
        <v>10292</v>
      </c>
      <c r="AQ234" s="989">
        <f t="shared" si="40"/>
        <v>0</v>
      </c>
      <c r="AR234" s="1253">
        <v>10292</v>
      </c>
      <c r="AS234" s="989">
        <f t="shared" si="40"/>
        <v>0</v>
      </c>
      <c r="AT234" s="1253">
        <v>10292</v>
      </c>
      <c r="AU234" s="989">
        <f t="shared" si="40"/>
        <v>0</v>
      </c>
      <c r="AV234" s="1253">
        <v>10292</v>
      </c>
      <c r="AW234" s="1463"/>
    </row>
    <row r="235" spans="1:49" x14ac:dyDescent="0.25">
      <c r="A235" s="299" t="s">
        <v>279</v>
      </c>
      <c r="B235" s="1124">
        <v>1275</v>
      </c>
      <c r="C235" s="161" t="s">
        <v>477</v>
      </c>
      <c r="D235" s="674"/>
      <c r="F235" s="674"/>
      <c r="H235" s="674"/>
      <c r="J235" s="674"/>
      <c r="N235" s="674"/>
      <c r="P235" s="161"/>
      <c r="R235" s="161">
        <v>11860.125400000001</v>
      </c>
      <c r="T235" s="161">
        <v>11860.125400000001</v>
      </c>
      <c r="U235" s="989">
        <f t="shared" si="36"/>
        <v>0</v>
      </c>
      <c r="V235" s="161">
        <v>11860.125400000001</v>
      </c>
      <c r="X235" s="161">
        <v>11860.125400000001</v>
      </c>
      <c r="Z235" s="161">
        <v>11860.125400000001</v>
      </c>
      <c r="AB235" s="1253">
        <v>11860.125400000001</v>
      </c>
      <c r="AD235" s="1253">
        <v>11860.125400000001</v>
      </c>
      <c r="AJ235" s="1253">
        <v>11860.125400000001</v>
      </c>
      <c r="AL235" s="161">
        <v>11860.125400000001</v>
      </c>
      <c r="AN235" s="1253" t="e">
        <v>#N/A</v>
      </c>
      <c r="AP235" s="1253" t="e">
        <v>#N/A</v>
      </c>
      <c r="AR235" s="1253" t="e">
        <v>#N/A</v>
      </c>
      <c r="AT235" s="1253" t="e">
        <v>#N/A</v>
      </c>
      <c r="AV235" s="1253" t="e">
        <v>#N/A</v>
      </c>
      <c r="AW235" s="1463"/>
    </row>
    <row r="236" spans="1:49" x14ac:dyDescent="0.25">
      <c r="A236" s="299" t="s">
        <v>279</v>
      </c>
      <c r="B236" s="1124">
        <v>1276</v>
      </c>
      <c r="C236" s="161" t="s">
        <v>478</v>
      </c>
      <c r="D236" s="674"/>
      <c r="F236" s="674"/>
      <c r="H236" s="674"/>
      <c r="J236" s="674"/>
      <c r="N236" s="674"/>
      <c r="P236" s="161"/>
      <c r="R236" s="161">
        <v>3953.4843999999998</v>
      </c>
      <c r="T236" s="161">
        <v>3953.4843999999998</v>
      </c>
      <c r="U236" s="989">
        <f t="shared" si="36"/>
        <v>0</v>
      </c>
      <c r="V236" s="161">
        <v>3953.4843999999998</v>
      </c>
      <c r="X236" s="161">
        <v>3953.4843999999998</v>
      </c>
      <c r="Z236" s="161">
        <v>3953.4843999999998</v>
      </c>
      <c r="AB236" s="1253">
        <v>3953.4843999999998</v>
      </c>
      <c r="AD236" s="1253">
        <v>3953.4843999999998</v>
      </c>
      <c r="AJ236" s="1253">
        <v>3953.4843999999998</v>
      </c>
      <c r="AL236" s="161">
        <v>3953.4843999999998</v>
      </c>
      <c r="AN236" s="1253" t="e">
        <v>#N/A</v>
      </c>
      <c r="AP236" s="1253" t="e">
        <v>#N/A</v>
      </c>
      <c r="AR236" s="1253" t="e">
        <v>#N/A</v>
      </c>
      <c r="AT236" s="1253" t="e">
        <v>#N/A</v>
      </c>
      <c r="AV236" s="1253" t="e">
        <v>#N/A</v>
      </c>
      <c r="AW236" s="1463"/>
    </row>
    <row r="237" spans="1:49" x14ac:dyDescent="0.25">
      <c r="A237" s="299" t="s">
        <v>279</v>
      </c>
      <c r="B237" s="1124">
        <v>1277</v>
      </c>
      <c r="C237" s="161" t="s">
        <v>479</v>
      </c>
      <c r="D237" s="674"/>
      <c r="F237" s="674"/>
      <c r="H237" s="674"/>
      <c r="J237" s="674"/>
      <c r="N237" s="674"/>
      <c r="P237" s="161"/>
      <c r="R237" s="161">
        <v>5169.9285</v>
      </c>
      <c r="T237" s="161">
        <v>5169.9285</v>
      </c>
      <c r="U237" s="989">
        <f t="shared" si="36"/>
        <v>0</v>
      </c>
      <c r="V237" s="161">
        <v>5169.9285</v>
      </c>
      <c r="X237" s="161">
        <v>5169.9285</v>
      </c>
      <c r="Z237" s="161">
        <v>5169.9285</v>
      </c>
      <c r="AB237" s="1253">
        <v>5169.9285</v>
      </c>
      <c r="AD237" s="1253">
        <v>5169.9285</v>
      </c>
      <c r="AJ237" s="1253">
        <v>5169.9285</v>
      </c>
      <c r="AL237" s="161">
        <v>5169.9285</v>
      </c>
      <c r="AN237" s="1253" t="e">
        <v>#N/A</v>
      </c>
      <c r="AP237" s="1253" t="e">
        <v>#N/A</v>
      </c>
      <c r="AR237" s="1253" t="e">
        <v>#N/A</v>
      </c>
      <c r="AT237" s="1253" t="e">
        <v>#N/A</v>
      </c>
      <c r="AV237" s="1253" t="e">
        <v>#N/A</v>
      </c>
      <c r="AW237" s="1463"/>
    </row>
    <row r="238" spans="1:49" x14ac:dyDescent="0.25">
      <c r="A238" s="299" t="s">
        <v>279</v>
      </c>
      <c r="B238" s="1124">
        <v>1278</v>
      </c>
      <c r="C238" s="161" t="s">
        <v>480</v>
      </c>
      <c r="D238" s="674"/>
      <c r="F238" s="674"/>
      <c r="H238" s="674"/>
      <c r="J238" s="674"/>
      <c r="N238" s="674"/>
      <c r="P238" s="161"/>
      <c r="R238" s="161">
        <v>6690.6885000000002</v>
      </c>
      <c r="T238" s="161">
        <v>6690.6885000000002</v>
      </c>
      <c r="U238" s="989">
        <f t="shared" ref="U238:U252" si="43">(V238-T238)/T238</f>
        <v>0</v>
      </c>
      <c r="V238" s="161">
        <v>6690.6885000000002</v>
      </c>
      <c r="X238" s="161">
        <v>6690.6885000000002</v>
      </c>
      <c r="Z238" s="161">
        <v>6690.6885000000002</v>
      </c>
      <c r="AB238" s="1253">
        <v>6690.6885000000002</v>
      </c>
      <c r="AD238" s="1253">
        <v>6690.6885000000002</v>
      </c>
      <c r="AJ238" s="1253">
        <v>6690.6885000000002</v>
      </c>
      <c r="AL238" s="161">
        <v>6690.6885000000002</v>
      </c>
      <c r="AN238" s="1253" t="e">
        <v>#N/A</v>
      </c>
      <c r="AP238" s="1253" t="e">
        <v>#N/A</v>
      </c>
      <c r="AR238" s="1253" t="e">
        <v>#N/A</v>
      </c>
      <c r="AT238" s="1253" t="e">
        <v>#N/A</v>
      </c>
      <c r="AV238" s="1253" t="e">
        <v>#N/A</v>
      </c>
      <c r="AW238" s="1463"/>
    </row>
    <row r="239" spans="1:49" x14ac:dyDescent="0.25">
      <c r="A239" s="299" t="s">
        <v>279</v>
      </c>
      <c r="B239" s="1124">
        <v>1279</v>
      </c>
      <c r="C239" s="161" t="s">
        <v>481</v>
      </c>
      <c r="D239" s="674"/>
      <c r="F239" s="674"/>
      <c r="H239" s="674"/>
      <c r="J239" s="674"/>
      <c r="N239" s="674"/>
      <c r="P239" s="161"/>
      <c r="R239" s="161">
        <v>2760.51</v>
      </c>
      <c r="T239" s="161">
        <v>2760.51</v>
      </c>
      <c r="U239" s="989">
        <f t="shared" si="43"/>
        <v>0</v>
      </c>
      <c r="V239" s="161">
        <v>2760.51</v>
      </c>
      <c r="X239" s="161">
        <v>2760.51</v>
      </c>
      <c r="Z239" s="161">
        <v>2760.51</v>
      </c>
      <c r="AB239" s="1253">
        <v>2760.51</v>
      </c>
      <c r="AD239" s="1253">
        <v>2760.51</v>
      </c>
      <c r="AJ239" s="1253">
        <v>2760.51</v>
      </c>
      <c r="AL239" s="161">
        <v>2760.51</v>
      </c>
      <c r="AN239" s="1253" t="e">
        <v>#N/A</v>
      </c>
      <c r="AP239" s="1253" t="e">
        <v>#N/A</v>
      </c>
      <c r="AR239" s="1253" t="e">
        <v>#N/A</v>
      </c>
      <c r="AT239" s="1253" t="e">
        <v>#N/A</v>
      </c>
      <c r="AV239" s="1253" t="e">
        <v>#N/A</v>
      </c>
      <c r="AW239" s="1463"/>
    </row>
    <row r="240" spans="1:49" x14ac:dyDescent="0.25">
      <c r="A240" s="299" t="s">
        <v>279</v>
      </c>
      <c r="B240" s="1124">
        <v>1032</v>
      </c>
      <c r="C240" s="809" t="s">
        <v>498</v>
      </c>
      <c r="D240" s="683"/>
      <c r="F240" s="683"/>
      <c r="H240" s="683"/>
      <c r="J240" s="683"/>
      <c r="L240" s="1012"/>
      <c r="N240" s="1234"/>
      <c r="P240" s="780"/>
      <c r="R240" s="780"/>
      <c r="X240" s="161"/>
      <c r="Z240" s="161">
        <v>1570.2479338842975</v>
      </c>
      <c r="AB240" s="1253">
        <v>1570.2479338842975</v>
      </c>
      <c r="AD240" s="1253">
        <v>1570.2479338842975</v>
      </c>
      <c r="AJ240" s="1253">
        <v>1570.2479338842975</v>
      </c>
      <c r="AL240" s="161">
        <v>1570.2479338842975</v>
      </c>
      <c r="AN240" s="1253">
        <v>1570</v>
      </c>
      <c r="AP240" s="1253">
        <v>1570</v>
      </c>
      <c r="AR240" s="1253">
        <v>1570</v>
      </c>
      <c r="AT240" s="1253">
        <v>1570</v>
      </c>
      <c r="AV240" s="1253">
        <v>1570</v>
      </c>
      <c r="AW240" s="1463"/>
    </row>
    <row r="241" spans="1:49" x14ac:dyDescent="0.25">
      <c r="A241" s="299" t="s">
        <v>279</v>
      </c>
      <c r="B241" s="1124"/>
      <c r="C241" s="809" t="s">
        <v>541</v>
      </c>
      <c r="D241" s="683"/>
      <c r="F241" s="683"/>
      <c r="H241" s="683"/>
      <c r="J241" s="683"/>
      <c r="L241" s="1012"/>
      <c r="N241" s="1234"/>
      <c r="P241" s="780"/>
      <c r="R241" s="780"/>
      <c r="X241" s="161"/>
      <c r="Z241" s="161"/>
      <c r="AJ241" s="1253">
        <v>1201</v>
      </c>
      <c r="AL241" s="161">
        <v>1201</v>
      </c>
      <c r="AN241" s="1253" t="e">
        <v>#N/A</v>
      </c>
      <c r="AP241" s="1253" t="e">
        <v>#N/A</v>
      </c>
      <c r="AR241" s="1253" t="e">
        <v>#N/A</v>
      </c>
      <c r="AT241" s="1253" t="e">
        <v>#N/A</v>
      </c>
      <c r="AV241" s="1253" t="e">
        <v>#N/A</v>
      </c>
      <c r="AW241" s="1463"/>
    </row>
    <row r="242" spans="1:49" x14ac:dyDescent="0.25">
      <c r="A242" s="299" t="s">
        <v>279</v>
      </c>
      <c r="B242" s="1124">
        <v>1033</v>
      </c>
      <c r="C242" s="809" t="s">
        <v>499</v>
      </c>
      <c r="D242" s="683"/>
      <c r="F242" s="683"/>
      <c r="H242" s="683"/>
      <c r="J242" s="683"/>
      <c r="L242" s="1012"/>
      <c r="N242" s="1234"/>
      <c r="P242" s="780"/>
      <c r="R242" s="780"/>
      <c r="X242" s="161"/>
      <c r="Z242" s="161">
        <v>929.75206611570252</v>
      </c>
      <c r="AB242" s="1253">
        <v>929.75206611570252</v>
      </c>
      <c r="AD242" s="1253">
        <v>929.75206611570252</v>
      </c>
      <c r="AF242" s="1253">
        <v>1012.4</v>
      </c>
      <c r="AH242" s="1253">
        <v>1012.4</v>
      </c>
      <c r="AJ242" s="1253">
        <v>1012.4</v>
      </c>
      <c r="AL242" s="161">
        <v>1012.4</v>
      </c>
      <c r="AN242" s="1253">
        <v>1012</v>
      </c>
      <c r="AP242" s="1253">
        <v>1012</v>
      </c>
      <c r="AR242" s="1253">
        <v>1012</v>
      </c>
      <c r="AT242" s="1253">
        <v>1012</v>
      </c>
      <c r="AV242" s="1253">
        <v>1012</v>
      </c>
      <c r="AW242" s="1463"/>
    </row>
    <row r="243" spans="1:49" x14ac:dyDescent="0.25">
      <c r="A243" s="299" t="s">
        <v>279</v>
      </c>
      <c r="B243" s="1124">
        <v>1036</v>
      </c>
      <c r="C243" s="809" t="s">
        <v>500</v>
      </c>
      <c r="D243" s="683"/>
      <c r="F243" s="683"/>
      <c r="H243" s="683"/>
      <c r="J243" s="683"/>
      <c r="L243" s="1012"/>
      <c r="N243" s="1234"/>
      <c r="P243" s="780"/>
      <c r="R243" s="780"/>
      <c r="X243" s="161"/>
      <c r="Z243" s="161">
        <v>479.3388429752066</v>
      </c>
      <c r="AB243" s="1253">
        <v>479.3388429752066</v>
      </c>
      <c r="AD243" s="1253">
        <v>479.3388429752066</v>
      </c>
      <c r="AF243" s="1253">
        <v>479.34</v>
      </c>
      <c r="AH243" s="1253">
        <v>479.34</v>
      </c>
      <c r="AJ243" s="1253">
        <v>479.34</v>
      </c>
      <c r="AL243" s="161">
        <v>479.34</v>
      </c>
      <c r="AN243" s="1253">
        <v>479</v>
      </c>
      <c r="AP243" s="1253">
        <v>479</v>
      </c>
      <c r="AR243" s="1253">
        <v>479</v>
      </c>
      <c r="AT243" s="1253">
        <v>479</v>
      </c>
      <c r="AV243" s="1253">
        <v>479</v>
      </c>
      <c r="AW243" s="1463"/>
    </row>
    <row r="244" spans="1:49" x14ac:dyDescent="0.25">
      <c r="A244" s="299" t="s">
        <v>279</v>
      </c>
      <c r="B244" s="1124">
        <v>1037</v>
      </c>
      <c r="C244" s="809" t="s">
        <v>501</v>
      </c>
      <c r="D244" s="683"/>
      <c r="F244" s="683"/>
      <c r="H244" s="683"/>
      <c r="J244" s="683"/>
      <c r="L244" s="1012"/>
      <c r="N244" s="1234"/>
      <c r="P244" s="780"/>
      <c r="R244" s="780"/>
      <c r="X244" s="161"/>
      <c r="Z244" s="161">
        <v>376.03305785123968</v>
      </c>
      <c r="AB244" s="1253">
        <v>376.03305785123968</v>
      </c>
      <c r="AD244" s="1253">
        <v>376.03305785123968</v>
      </c>
      <c r="AF244" s="1253">
        <v>376.03</v>
      </c>
      <c r="AH244" s="1253">
        <v>376.03</v>
      </c>
      <c r="AJ244" s="1253">
        <v>376.03</v>
      </c>
      <c r="AL244" s="161">
        <v>376.03</v>
      </c>
      <c r="AN244" s="1253">
        <v>376</v>
      </c>
      <c r="AP244" s="1253">
        <v>376</v>
      </c>
      <c r="AR244" s="1253">
        <v>376</v>
      </c>
      <c r="AT244" s="1253">
        <v>376</v>
      </c>
      <c r="AV244" s="1253">
        <v>376</v>
      </c>
      <c r="AW244" s="1463"/>
    </row>
    <row r="245" spans="1:49" x14ac:dyDescent="0.25">
      <c r="A245" s="299" t="s">
        <v>279</v>
      </c>
      <c r="B245" s="1124">
        <v>1038</v>
      </c>
      <c r="C245" s="809" t="s">
        <v>502</v>
      </c>
      <c r="D245" s="683"/>
      <c r="F245" s="683"/>
      <c r="H245" s="683"/>
      <c r="J245" s="683"/>
      <c r="L245" s="1012"/>
      <c r="N245" s="1234"/>
      <c r="P245" s="780"/>
      <c r="R245" s="780"/>
      <c r="X245" s="161"/>
      <c r="Z245" s="161">
        <v>1214.8760330578514</v>
      </c>
      <c r="AB245" s="1253">
        <v>1214.8760330578514</v>
      </c>
      <c r="AD245" s="1253">
        <v>1214.8760330578514</v>
      </c>
      <c r="AF245" s="1253">
        <v>1214.8800000000001</v>
      </c>
      <c r="AH245" s="1253">
        <v>1214.8800000000001</v>
      </c>
      <c r="AJ245" s="1253">
        <v>1214.8800000000001</v>
      </c>
      <c r="AL245" s="161">
        <v>1214.8800000000001</v>
      </c>
      <c r="AN245" s="1253">
        <v>1215</v>
      </c>
      <c r="AP245" s="1253">
        <v>1215</v>
      </c>
      <c r="AR245" s="1253">
        <v>1215</v>
      </c>
      <c r="AT245" s="1253">
        <v>1215</v>
      </c>
      <c r="AV245" s="1253">
        <v>1215</v>
      </c>
      <c r="AW245" s="1463"/>
    </row>
    <row r="246" spans="1:49" x14ac:dyDescent="0.25">
      <c r="A246" s="299" t="s">
        <v>279</v>
      </c>
      <c r="B246" s="1124">
        <v>1097</v>
      </c>
      <c r="C246" s="809" t="s">
        <v>503</v>
      </c>
      <c r="D246" s="683"/>
      <c r="F246" s="683"/>
      <c r="H246" s="683"/>
      <c r="J246" s="683"/>
      <c r="L246" s="1012"/>
      <c r="N246" s="1234"/>
      <c r="P246" s="780"/>
      <c r="R246" s="780"/>
      <c r="X246" s="161"/>
      <c r="Z246" s="161">
        <v>1280.9917355371902</v>
      </c>
      <c r="AB246" s="1253">
        <v>1280.9917355371902</v>
      </c>
      <c r="AD246" s="1253">
        <v>1280.9917355371902</v>
      </c>
      <c r="AF246" s="1253">
        <v>1280.99</v>
      </c>
      <c r="AH246" s="1253">
        <v>1280.99</v>
      </c>
      <c r="AJ246" s="1253">
        <v>1280.99</v>
      </c>
      <c r="AL246" s="161">
        <v>1280.99</v>
      </c>
      <c r="AN246" s="1253">
        <v>1281</v>
      </c>
      <c r="AP246" s="1253">
        <v>1281</v>
      </c>
      <c r="AR246" s="1253">
        <v>1281</v>
      </c>
      <c r="AT246" s="1253">
        <v>1281</v>
      </c>
      <c r="AV246" s="1253">
        <v>1281</v>
      </c>
      <c r="AW246" s="1463"/>
    </row>
    <row r="247" spans="1:49" x14ac:dyDescent="0.25">
      <c r="A247" s="1231"/>
      <c r="B247" s="1232">
        <v>1518</v>
      </c>
      <c r="C247" s="1233" t="s">
        <v>595</v>
      </c>
      <c r="D247" s="683"/>
      <c r="F247" s="683"/>
      <c r="H247" s="683"/>
      <c r="J247" s="683"/>
      <c r="L247" s="1012"/>
      <c r="N247" s="1234"/>
      <c r="P247" s="780"/>
      <c r="R247" s="780"/>
      <c r="X247" s="161"/>
      <c r="Z247" s="161"/>
      <c r="AJ247" s="1253"/>
      <c r="AL247" s="1253"/>
      <c r="AP247" s="1253"/>
      <c r="AR247" s="1253">
        <v>1831</v>
      </c>
      <c r="AT247" s="1253">
        <v>1831</v>
      </c>
      <c r="AV247" s="1253">
        <v>1831</v>
      </c>
      <c r="AW247" s="1463"/>
    </row>
    <row r="248" spans="1:49" x14ac:dyDescent="0.25">
      <c r="A248" s="1231"/>
      <c r="B248" s="1232"/>
      <c r="C248" s="1233"/>
      <c r="D248" s="683"/>
      <c r="F248" s="683"/>
      <c r="H248" s="683"/>
      <c r="J248" s="683"/>
      <c r="L248" s="1012"/>
      <c r="N248" s="1234"/>
      <c r="P248" s="780"/>
      <c r="R248" s="780"/>
      <c r="X248" s="161"/>
      <c r="Z248" s="161"/>
      <c r="AJ248" s="1253"/>
      <c r="AL248" s="1253"/>
      <c r="AP248" s="1253"/>
      <c r="AR248" s="1253"/>
      <c r="AT248" s="1253"/>
      <c r="AV248" s="1253"/>
    </row>
    <row r="249" spans="1:49" x14ac:dyDescent="0.25">
      <c r="B249" s="1011"/>
      <c r="L249" s="1012"/>
      <c r="N249" s="1013"/>
      <c r="P249" s="187"/>
      <c r="R249" s="187"/>
      <c r="X249" s="161"/>
      <c r="Z249" s="161"/>
      <c r="AJ249" s="1253"/>
      <c r="AL249" s="1253"/>
      <c r="AP249" s="1253"/>
      <c r="AR249" s="1253"/>
      <c r="AT249" s="1253"/>
      <c r="AV249" s="1253"/>
    </row>
    <row r="250" spans="1:49" x14ac:dyDescent="0.25">
      <c r="A250" s="299" t="s">
        <v>279</v>
      </c>
      <c r="B250" s="257">
        <v>1400</v>
      </c>
      <c r="C250" s="776" t="s">
        <v>453</v>
      </c>
      <c r="P250" s="161">
        <v>2314.0495867768595</v>
      </c>
      <c r="R250" s="161">
        <v>2479.3388429752067</v>
      </c>
      <c r="T250" s="161">
        <v>2479.3388429752067</v>
      </c>
      <c r="U250" s="989">
        <f t="shared" si="43"/>
        <v>0</v>
      </c>
      <c r="V250" s="161">
        <v>2479.3388429752067</v>
      </c>
      <c r="X250" s="161">
        <v>2479.3388429752067</v>
      </c>
      <c r="Z250" s="161">
        <v>2479.3388429752067</v>
      </c>
      <c r="AB250" s="1253">
        <v>2479.3388429752067</v>
      </c>
      <c r="AD250" s="1253">
        <v>2479.3388429752067</v>
      </c>
      <c r="AF250" s="1253">
        <f>3000/1.21</f>
        <v>2479.3388429752067</v>
      </c>
      <c r="AH250" s="1253">
        <v>2479.3388429752067</v>
      </c>
      <c r="AJ250" s="1253">
        <v>2479.3388429752067</v>
      </c>
      <c r="AL250" s="1253">
        <v>2727.2727272727275</v>
      </c>
      <c r="AP250" s="1253">
        <v>2727.2727272727275</v>
      </c>
      <c r="AR250" s="1253">
        <v>2727.2727272727275</v>
      </c>
      <c r="AT250" s="1253">
        <v>2727.2727272727275</v>
      </c>
      <c r="AV250" s="1253">
        <v>2727.2727272727275</v>
      </c>
    </row>
    <row r="251" spans="1:49" x14ac:dyDescent="0.25">
      <c r="A251" s="299" t="s">
        <v>279</v>
      </c>
      <c r="B251" s="257">
        <v>1154</v>
      </c>
      <c r="C251" s="776" t="s">
        <v>454</v>
      </c>
      <c r="P251" s="161">
        <v>2314.0495867768595</v>
      </c>
      <c r="R251" s="161">
        <v>2479.3388429752067</v>
      </c>
      <c r="T251" s="161">
        <v>2479.3388429752067</v>
      </c>
      <c r="U251" s="989">
        <f t="shared" si="43"/>
        <v>0</v>
      </c>
      <c r="V251" s="161">
        <v>2479.3388429752067</v>
      </c>
      <c r="X251" s="161">
        <v>2479.3388429752067</v>
      </c>
      <c r="Z251" s="161">
        <v>2479.3388429752067</v>
      </c>
      <c r="AB251" s="1253">
        <v>2479.3388429752067</v>
      </c>
      <c r="AD251" s="1253">
        <v>2479.3388429752067</v>
      </c>
      <c r="AF251" s="1253">
        <f>3000/1.21</f>
        <v>2479.3388429752067</v>
      </c>
      <c r="AH251" s="1253">
        <v>2479.3388429752067</v>
      </c>
      <c r="AJ251" s="1253">
        <v>2479.3388429752067</v>
      </c>
      <c r="AL251" s="1253">
        <v>2727.2727272727275</v>
      </c>
      <c r="AP251" s="1253">
        <v>2727.2727272727275</v>
      </c>
      <c r="AR251" s="1253">
        <v>2727.2727272727275</v>
      </c>
      <c r="AT251" s="1253">
        <v>2727.2727272727275</v>
      </c>
      <c r="AV251" s="1253">
        <v>2727.2727272727275</v>
      </c>
    </row>
    <row r="252" spans="1:49" x14ac:dyDescent="0.25">
      <c r="A252" s="299" t="s">
        <v>279</v>
      </c>
      <c r="B252" s="257">
        <v>1121</v>
      </c>
      <c r="C252" s="776" t="s">
        <v>425</v>
      </c>
      <c r="H252" s="674"/>
      <c r="J252" s="674"/>
      <c r="N252" s="674"/>
      <c r="P252" s="161">
        <v>3801</v>
      </c>
      <c r="R252" s="161">
        <f>4791.66/1.21</f>
        <v>3960.0495867768595</v>
      </c>
      <c r="T252" s="161">
        <f>4791.66/1.21</f>
        <v>3960.0495867768595</v>
      </c>
      <c r="U252" s="989">
        <f t="shared" si="43"/>
        <v>0.18260894971679958</v>
      </c>
      <c r="V252" s="92">
        <f>(5666.66)/1.21</f>
        <v>4683.1900826446281</v>
      </c>
      <c r="X252" s="161">
        <f>(5666.66)/1.21</f>
        <v>4683.1900826446281</v>
      </c>
      <c r="Z252" s="161">
        <v>4683.1900826446281</v>
      </c>
      <c r="AB252" s="1253">
        <v>4683.1900826446281</v>
      </c>
      <c r="AD252" s="1253">
        <v>4683.1900826446281</v>
      </c>
      <c r="AF252" s="1253">
        <v>4683.1900826446281</v>
      </c>
      <c r="AH252" s="1253">
        <v>4683.1900826446281</v>
      </c>
      <c r="AJ252" s="1253">
        <v>4269.9669421487606</v>
      </c>
      <c r="AL252" s="1253">
        <v>4269.9669421487606</v>
      </c>
      <c r="AP252" s="1253">
        <v>4269.9669421487606</v>
      </c>
      <c r="AR252" s="1253">
        <v>4269.9669421487606</v>
      </c>
      <c r="AT252" s="1253">
        <v>4269.9669421487606</v>
      </c>
      <c r="AV252" s="1253">
        <v>4269.9669421487606</v>
      </c>
    </row>
    <row r="253" spans="1:49" x14ac:dyDescent="0.25">
      <c r="R253" s="161"/>
    </row>
    <row r="256" spans="1:49" x14ac:dyDescent="0.25">
      <c r="A256" t="s">
        <v>545</v>
      </c>
      <c r="B256" s="257" t="s">
        <v>546</v>
      </c>
      <c r="C256" t="s">
        <v>545</v>
      </c>
    </row>
    <row r="257" spans="1:3" x14ac:dyDescent="0.25">
      <c r="A257">
        <v>1155</v>
      </c>
      <c r="B257" s="1359">
        <v>1295</v>
      </c>
      <c r="C257" t="s">
        <v>547</v>
      </c>
    </row>
    <row r="258" spans="1:3" x14ac:dyDescent="0.25">
      <c r="A258">
        <v>1237</v>
      </c>
      <c r="B258" s="1359">
        <v>1530</v>
      </c>
      <c r="C258" t="s">
        <v>548</v>
      </c>
    </row>
    <row r="259" spans="1:3" x14ac:dyDescent="0.25">
      <c r="A259">
        <v>1308</v>
      </c>
      <c r="B259" s="1381">
        <v>2708</v>
      </c>
      <c r="C259" t="s">
        <v>549</v>
      </c>
    </row>
    <row r="260" spans="1:3" x14ac:dyDescent="0.25">
      <c r="A260">
        <v>1309</v>
      </c>
      <c r="B260" s="1381">
        <v>2708</v>
      </c>
      <c r="C260" t="s">
        <v>550</v>
      </c>
    </row>
    <row r="261" spans="1:3" x14ac:dyDescent="0.25">
      <c r="A261">
        <v>1020</v>
      </c>
      <c r="B261" s="1381">
        <v>3545</v>
      </c>
      <c r="C261" t="s">
        <v>551</v>
      </c>
    </row>
    <row r="262" spans="1:3" x14ac:dyDescent="0.25">
      <c r="A262">
        <v>1019</v>
      </c>
      <c r="B262" s="1381">
        <v>3545</v>
      </c>
      <c r="C262" t="s">
        <v>552</v>
      </c>
    </row>
    <row r="263" spans="1:3" x14ac:dyDescent="0.25">
      <c r="A263">
        <v>1117</v>
      </c>
      <c r="B263" s="1359">
        <v>975</v>
      </c>
      <c r="C263" t="s">
        <v>553</v>
      </c>
    </row>
    <row r="264" spans="1:3" x14ac:dyDescent="0.25">
      <c r="A264">
        <v>1129</v>
      </c>
      <c r="B264" s="1359">
        <v>3744</v>
      </c>
      <c r="C264" t="s">
        <v>554</v>
      </c>
    </row>
    <row r="265" spans="1:3" x14ac:dyDescent="0.25">
      <c r="A265">
        <v>1147</v>
      </c>
      <c r="B265" s="1359">
        <v>2066</v>
      </c>
      <c r="C265" t="s">
        <v>555</v>
      </c>
    </row>
    <row r="266" spans="1:3" x14ac:dyDescent="0.25">
      <c r="A266">
        <v>1154</v>
      </c>
      <c r="B266" s="1359">
        <v>2253</v>
      </c>
      <c r="C266" t="s">
        <v>556</v>
      </c>
    </row>
    <row r="267" spans="1:3" x14ac:dyDescent="0.25">
      <c r="A267">
        <v>1121</v>
      </c>
      <c r="B267" s="1359">
        <v>4545</v>
      </c>
      <c r="C267" t="s">
        <v>557</v>
      </c>
    </row>
    <row r="268" spans="1:3" x14ac:dyDescent="0.25">
      <c r="A268">
        <v>1110</v>
      </c>
      <c r="B268" s="1359">
        <v>688</v>
      </c>
      <c r="C268" t="s">
        <v>558</v>
      </c>
    </row>
    <row r="269" spans="1:3" x14ac:dyDescent="0.25">
      <c r="A269">
        <v>1039</v>
      </c>
      <c r="B269" s="1359">
        <v>591</v>
      </c>
      <c r="C269" t="s">
        <v>559</v>
      </c>
    </row>
    <row r="270" spans="1:3" x14ac:dyDescent="0.25">
      <c r="A270">
        <v>1161</v>
      </c>
      <c r="B270" s="1359">
        <v>926</v>
      </c>
      <c r="C270" t="s">
        <v>560</v>
      </c>
    </row>
    <row r="271" spans="1:3" x14ac:dyDescent="0.25">
      <c r="A271">
        <v>1259</v>
      </c>
      <c r="B271" s="1359">
        <v>1108</v>
      </c>
      <c r="C271" t="s">
        <v>561</v>
      </c>
    </row>
    <row r="272" spans="1:3" x14ac:dyDescent="0.25">
      <c r="A272">
        <v>1274</v>
      </c>
      <c r="B272" s="1359">
        <v>1189</v>
      </c>
      <c r="C272" t="s">
        <v>562</v>
      </c>
    </row>
    <row r="273" spans="1:3" x14ac:dyDescent="0.25">
      <c r="A273">
        <v>1174</v>
      </c>
      <c r="B273" s="1359">
        <v>1032</v>
      </c>
      <c r="C273" t="s">
        <v>563</v>
      </c>
    </row>
    <row r="274" spans="1:3" x14ac:dyDescent="0.25">
      <c r="A274">
        <v>1257</v>
      </c>
      <c r="B274" s="1359">
        <v>1518</v>
      </c>
      <c r="C274" t="s">
        <v>564</v>
      </c>
    </row>
    <row r="275" spans="1:3" x14ac:dyDescent="0.25">
      <c r="A275">
        <v>1232</v>
      </c>
      <c r="B275" s="1359">
        <v>855</v>
      </c>
      <c r="C275" t="s">
        <v>565</v>
      </c>
    </row>
    <row r="276" spans="1:3" x14ac:dyDescent="0.25">
      <c r="A276">
        <v>1175</v>
      </c>
      <c r="B276" s="1359">
        <v>1030</v>
      </c>
      <c r="C276" t="s">
        <v>566</v>
      </c>
    </row>
    <row r="277" spans="1:3" x14ac:dyDescent="0.25">
      <c r="A277">
        <v>1340</v>
      </c>
      <c r="B277" s="1359">
        <v>873</v>
      </c>
      <c r="C277" t="s">
        <v>567</v>
      </c>
    </row>
    <row r="278" spans="1:3" x14ac:dyDescent="0.25">
      <c r="A278">
        <v>1133</v>
      </c>
      <c r="B278" s="1359">
        <v>975</v>
      </c>
      <c r="C278" t="s">
        <v>568</v>
      </c>
    </row>
    <row r="279" spans="1:3" x14ac:dyDescent="0.25">
      <c r="A279">
        <v>1183</v>
      </c>
      <c r="B279" s="1359">
        <v>673</v>
      </c>
      <c r="C279" t="s">
        <v>384</v>
      </c>
    </row>
    <row r="280" spans="1:3" x14ac:dyDescent="0.25">
      <c r="A280">
        <v>1184</v>
      </c>
      <c r="B280" s="1359">
        <v>796</v>
      </c>
      <c r="C280" t="s">
        <v>335</v>
      </c>
    </row>
    <row r="281" spans="1:3" x14ac:dyDescent="0.25">
      <c r="A281">
        <v>1185</v>
      </c>
      <c r="B281" s="1359">
        <v>2066</v>
      </c>
      <c r="C281" t="s">
        <v>336</v>
      </c>
    </row>
    <row r="282" spans="1:3" x14ac:dyDescent="0.25">
      <c r="A282">
        <v>1186</v>
      </c>
      <c r="B282" s="1359">
        <v>2686</v>
      </c>
      <c r="C282" t="s">
        <v>337</v>
      </c>
    </row>
    <row r="283" spans="1:3" x14ac:dyDescent="0.25">
      <c r="A283">
        <v>1206</v>
      </c>
      <c r="B283" s="1359">
        <v>673</v>
      </c>
      <c r="C283" t="s">
        <v>385</v>
      </c>
    </row>
    <row r="284" spans="1:3" x14ac:dyDescent="0.25">
      <c r="A284">
        <v>1207</v>
      </c>
      <c r="B284" s="1359">
        <v>796</v>
      </c>
      <c r="C284" t="s">
        <v>339</v>
      </c>
    </row>
    <row r="285" spans="1:3" x14ac:dyDescent="0.25">
      <c r="A285">
        <v>1208</v>
      </c>
      <c r="B285" s="1359">
        <v>2066</v>
      </c>
      <c r="C285" t="s">
        <v>340</v>
      </c>
    </row>
    <row r="286" spans="1:3" x14ac:dyDescent="0.25">
      <c r="A286">
        <v>1210</v>
      </c>
      <c r="B286" s="1359">
        <v>2686</v>
      </c>
      <c r="C286" t="s">
        <v>341</v>
      </c>
    </row>
    <row r="287" spans="1:3" x14ac:dyDescent="0.25">
      <c r="A287">
        <v>1211</v>
      </c>
      <c r="B287" s="1359">
        <v>796</v>
      </c>
      <c r="C287" t="s">
        <v>342</v>
      </c>
    </row>
    <row r="288" spans="1:3" x14ac:dyDescent="0.25">
      <c r="A288">
        <v>1212</v>
      </c>
      <c r="B288" s="1359">
        <v>2066</v>
      </c>
      <c r="C288" t="s">
        <v>343</v>
      </c>
    </row>
    <row r="289" spans="1:3" x14ac:dyDescent="0.25">
      <c r="A289">
        <v>1213</v>
      </c>
      <c r="B289" s="1359">
        <v>2686</v>
      </c>
      <c r="C289" t="s">
        <v>344</v>
      </c>
    </row>
    <row r="290" spans="1:3" x14ac:dyDescent="0.25">
      <c r="A290">
        <v>1214</v>
      </c>
      <c r="B290" s="1359">
        <v>1267</v>
      </c>
      <c r="C290" t="s">
        <v>345</v>
      </c>
    </row>
    <row r="291" spans="1:3" x14ac:dyDescent="0.25">
      <c r="A291">
        <v>1216</v>
      </c>
      <c r="B291" s="1359">
        <v>1331</v>
      </c>
      <c r="C291" t="s">
        <v>346</v>
      </c>
    </row>
    <row r="292" spans="1:3" x14ac:dyDescent="0.25">
      <c r="A292">
        <v>1217</v>
      </c>
      <c r="B292" s="1359">
        <v>419</v>
      </c>
      <c r="C292" t="s">
        <v>347</v>
      </c>
    </row>
    <row r="293" spans="1:3" x14ac:dyDescent="0.25">
      <c r="A293">
        <v>1218</v>
      </c>
      <c r="B293" s="1359">
        <v>1948</v>
      </c>
      <c r="C293" t="s">
        <v>348</v>
      </c>
    </row>
    <row r="294" spans="1:3" x14ac:dyDescent="0.25">
      <c r="A294">
        <v>1341</v>
      </c>
      <c r="B294" s="1359">
        <v>6077</v>
      </c>
      <c r="C294" t="s">
        <v>569</v>
      </c>
    </row>
    <row r="295" spans="1:3" x14ac:dyDescent="0.25">
      <c r="A295">
        <v>936</v>
      </c>
      <c r="B295" s="1359">
        <v>6386</v>
      </c>
      <c r="C295" t="s">
        <v>570</v>
      </c>
    </row>
    <row r="296" spans="1:3" x14ac:dyDescent="0.25">
      <c r="A296">
        <v>938</v>
      </c>
      <c r="B296" s="1359">
        <v>8508</v>
      </c>
      <c r="C296" t="s">
        <v>571</v>
      </c>
    </row>
    <row r="297" spans="1:3" x14ac:dyDescent="0.25">
      <c r="A297">
        <v>944</v>
      </c>
      <c r="B297" s="1359">
        <v>10300</v>
      </c>
      <c r="C297" t="s">
        <v>572</v>
      </c>
    </row>
    <row r="298" spans="1:3" x14ac:dyDescent="0.25">
      <c r="A298">
        <v>946</v>
      </c>
      <c r="B298" s="1359">
        <v>4790</v>
      </c>
      <c r="C298" t="s">
        <v>573</v>
      </c>
    </row>
    <row r="299" spans="1:3" x14ac:dyDescent="0.25">
      <c r="A299">
        <v>947</v>
      </c>
      <c r="B299" s="1359">
        <v>6592</v>
      </c>
      <c r="C299" t="s">
        <v>574</v>
      </c>
    </row>
    <row r="300" spans="1:3" x14ac:dyDescent="0.25">
      <c r="A300">
        <v>983</v>
      </c>
      <c r="B300" s="1359">
        <v>8446</v>
      </c>
      <c r="C300" t="s">
        <v>575</v>
      </c>
    </row>
    <row r="301" spans="1:3" x14ac:dyDescent="0.25">
      <c r="A301">
        <v>945</v>
      </c>
      <c r="B301" s="1359">
        <v>12154</v>
      </c>
      <c r="C301" t="s">
        <v>576</v>
      </c>
    </row>
    <row r="302" spans="1:3" x14ac:dyDescent="0.25">
      <c r="A302">
        <v>941</v>
      </c>
      <c r="B302" s="1359">
        <v>12154</v>
      </c>
      <c r="C302" t="s">
        <v>577</v>
      </c>
    </row>
    <row r="303" spans="1:3" x14ac:dyDescent="0.25">
      <c r="A303">
        <v>1310</v>
      </c>
      <c r="B303" s="1359">
        <v>3654</v>
      </c>
      <c r="C303" t="s">
        <v>386</v>
      </c>
    </row>
    <row r="304" spans="1:3" x14ac:dyDescent="0.25">
      <c r="A304">
        <v>1311</v>
      </c>
      <c r="B304" s="1359">
        <v>609</v>
      </c>
      <c r="C304" t="s">
        <v>387</v>
      </c>
    </row>
    <row r="305" spans="1:3" x14ac:dyDescent="0.25">
      <c r="A305">
        <v>1200</v>
      </c>
      <c r="B305" s="1359">
        <v>1825</v>
      </c>
      <c r="C305" t="s">
        <v>388</v>
      </c>
    </row>
    <row r="306" spans="1:3" x14ac:dyDescent="0.25">
      <c r="A306">
        <v>1272</v>
      </c>
      <c r="B306" s="1359">
        <v>2317</v>
      </c>
      <c r="C306" t="s">
        <v>389</v>
      </c>
    </row>
    <row r="307" spans="1:3" x14ac:dyDescent="0.25">
      <c r="A307">
        <v>1302</v>
      </c>
      <c r="B307" s="1359">
        <v>3522</v>
      </c>
      <c r="C307" t="s">
        <v>390</v>
      </c>
    </row>
    <row r="308" spans="1:3" x14ac:dyDescent="0.25">
      <c r="A308">
        <v>1303</v>
      </c>
      <c r="B308" s="1359">
        <v>967</v>
      </c>
      <c r="C308" t="s">
        <v>391</v>
      </c>
    </row>
    <row r="309" spans="1:3" x14ac:dyDescent="0.25">
      <c r="A309">
        <v>1304</v>
      </c>
      <c r="B309" s="1359">
        <v>809</v>
      </c>
      <c r="C309" t="s">
        <v>392</v>
      </c>
    </row>
    <row r="310" spans="1:3" x14ac:dyDescent="0.25">
      <c r="A310">
        <v>1305</v>
      </c>
      <c r="B310" s="1359">
        <v>844</v>
      </c>
      <c r="C310" t="s">
        <v>393</v>
      </c>
    </row>
    <row r="311" spans="1:3" x14ac:dyDescent="0.25">
      <c r="A311">
        <v>1306</v>
      </c>
      <c r="B311" s="1359">
        <v>625</v>
      </c>
      <c r="C311" t="s">
        <v>394</v>
      </c>
    </row>
    <row r="312" spans="1:3" x14ac:dyDescent="0.25">
      <c r="A312">
        <v>1307</v>
      </c>
      <c r="B312" s="1359">
        <v>844</v>
      </c>
      <c r="C312" t="s">
        <v>395</v>
      </c>
    </row>
    <row r="313" spans="1:3" x14ac:dyDescent="0.25">
      <c r="A313">
        <v>1243</v>
      </c>
      <c r="B313" s="1359">
        <v>1124</v>
      </c>
      <c r="C313" t="s">
        <v>578</v>
      </c>
    </row>
    <row r="314" spans="1:3" x14ac:dyDescent="0.25">
      <c r="A314">
        <v>1244</v>
      </c>
      <c r="B314" s="1359">
        <v>1124</v>
      </c>
      <c r="C314" t="s">
        <v>579</v>
      </c>
    </row>
    <row r="315" spans="1:3" x14ac:dyDescent="0.25">
      <c r="A315">
        <v>1245</v>
      </c>
      <c r="B315" s="1359">
        <v>858</v>
      </c>
      <c r="C315" t="s">
        <v>580</v>
      </c>
    </row>
    <row r="316" spans="1:3" x14ac:dyDescent="0.25">
      <c r="A316">
        <v>1246</v>
      </c>
      <c r="B316" s="1359">
        <v>655</v>
      </c>
      <c r="C316" t="s">
        <v>581</v>
      </c>
    </row>
    <row r="317" spans="1:3" x14ac:dyDescent="0.25">
      <c r="A317">
        <v>1247</v>
      </c>
      <c r="B317" s="1359">
        <v>655</v>
      </c>
      <c r="C317" t="s">
        <v>582</v>
      </c>
    </row>
    <row r="318" spans="1:3" x14ac:dyDescent="0.25">
      <c r="A318">
        <v>1248</v>
      </c>
      <c r="B318" s="1359">
        <v>807</v>
      </c>
      <c r="C318" t="s">
        <v>583</v>
      </c>
    </row>
    <row r="319" spans="1:3" x14ac:dyDescent="0.25">
      <c r="A319">
        <v>1249</v>
      </c>
      <c r="B319" s="1359">
        <v>625</v>
      </c>
      <c r="C319" t="s">
        <v>584</v>
      </c>
    </row>
    <row r="320" spans="1:3" x14ac:dyDescent="0.25">
      <c r="A320">
        <v>1178</v>
      </c>
      <c r="B320" s="1381">
        <v>10292</v>
      </c>
      <c r="C320" t="s">
        <v>585</v>
      </c>
    </row>
    <row r="321" spans="1:3" x14ac:dyDescent="0.25">
      <c r="A321">
        <v>1509</v>
      </c>
      <c r="B321" s="1359">
        <v>1648</v>
      </c>
      <c r="C321" t="s">
        <v>586</v>
      </c>
    </row>
    <row r="322" spans="1:3" x14ac:dyDescent="0.25">
      <c r="A322">
        <v>1510</v>
      </c>
      <c r="B322" s="1359">
        <v>10300</v>
      </c>
      <c r="C322" t="s">
        <v>587</v>
      </c>
    </row>
    <row r="323" spans="1:3" x14ac:dyDescent="0.25">
      <c r="A323">
        <v>1511</v>
      </c>
      <c r="B323" s="1359">
        <v>1185</v>
      </c>
      <c r="C323" t="s">
        <v>588</v>
      </c>
    </row>
    <row r="324" spans="1:3" x14ac:dyDescent="0.25">
      <c r="A324">
        <v>1033</v>
      </c>
      <c r="B324" s="1359">
        <v>1012</v>
      </c>
      <c r="C324" t="s">
        <v>499</v>
      </c>
    </row>
    <row r="325" spans="1:3" x14ac:dyDescent="0.25">
      <c r="A325">
        <v>1036</v>
      </c>
      <c r="B325" s="1359">
        <v>479</v>
      </c>
      <c r="C325" t="s">
        <v>500</v>
      </c>
    </row>
    <row r="326" spans="1:3" x14ac:dyDescent="0.25">
      <c r="A326">
        <v>1037</v>
      </c>
      <c r="B326" s="1359">
        <v>376</v>
      </c>
      <c r="C326" t="s">
        <v>501</v>
      </c>
    </row>
    <row r="327" spans="1:3" x14ac:dyDescent="0.25">
      <c r="A327">
        <v>1038</v>
      </c>
      <c r="B327" s="1359">
        <v>1215</v>
      </c>
      <c r="C327" t="s">
        <v>502</v>
      </c>
    </row>
    <row r="328" spans="1:3" x14ac:dyDescent="0.25">
      <c r="A328">
        <v>1097</v>
      </c>
      <c r="B328" s="1359">
        <v>1281</v>
      </c>
      <c r="C328" t="s">
        <v>520</v>
      </c>
    </row>
    <row r="329" spans="1:3" x14ac:dyDescent="0.25">
      <c r="A329">
        <v>1504</v>
      </c>
      <c r="B329" s="1359">
        <v>1202</v>
      </c>
      <c r="C329" t="s">
        <v>541</v>
      </c>
    </row>
    <row r="330" spans="1:3" x14ac:dyDescent="0.25">
      <c r="A330">
        <v>1032</v>
      </c>
      <c r="B330" s="1359">
        <v>1570</v>
      </c>
      <c r="C330" t="s">
        <v>589</v>
      </c>
    </row>
    <row r="331" spans="1:3" x14ac:dyDescent="0.25">
      <c r="A331">
        <v>1518</v>
      </c>
      <c r="B331" s="1359">
        <v>1967</v>
      </c>
      <c r="C331" t="s">
        <v>590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77" priority="42" operator="equal">
      <formula>-1</formula>
    </cfRule>
  </conditionalFormatting>
  <conditionalFormatting sqref="E116">
    <cfRule type="cellIs" dxfId="576" priority="36" operator="equal">
      <formula>1</formula>
    </cfRule>
    <cfRule type="cellIs" dxfId="575" priority="37" operator="greaterThanOrEqual">
      <formula>0</formula>
    </cfRule>
    <cfRule type="cellIs" dxfId="574" priority="38" operator="lessThan">
      <formula>-0.3</formula>
    </cfRule>
    <cfRule type="cellIs" dxfId="573" priority="39" operator="lessThan">
      <formula>0</formula>
    </cfRule>
    <cfRule type="beginsWith" priority="40" operator="beginsWith" text="#">
      <formula>LEFT(E116,LEN("#"))="#"</formula>
    </cfRule>
    <cfRule type="cellIs" dxfId="572" priority="41" operator="equal">
      <formula>1</formula>
    </cfRule>
  </conditionalFormatting>
  <conditionalFormatting sqref="F164:F181">
    <cfRule type="cellIs" dxfId="571" priority="222" operator="greaterThan">
      <formula>0</formula>
    </cfRule>
    <cfRule type="beginsWith" priority="223" operator="beginsWith" text="#">
      <formula>LEFT(F164,LEN("#"))="#"</formula>
    </cfRule>
    <cfRule type="cellIs" dxfId="570" priority="224" operator="equal">
      <formula>1</formula>
    </cfRule>
    <cfRule type="cellIs" dxfId="569" priority="225" operator="lessThan">
      <formula>-0.3</formula>
    </cfRule>
    <cfRule type="cellIs" dxfId="568" priority="226" operator="lessThan">
      <formula>0</formula>
    </cfRule>
  </conditionalFormatting>
  <conditionalFormatting sqref="G116">
    <cfRule type="cellIs" dxfId="567" priority="44" operator="greaterThanOrEqual">
      <formula>0</formula>
    </cfRule>
    <cfRule type="cellIs" dxfId="566" priority="45" operator="lessThan">
      <formula>-0.3</formula>
    </cfRule>
    <cfRule type="cellIs" dxfId="565" priority="48" operator="equal">
      <formula>1</formula>
    </cfRule>
  </conditionalFormatting>
  <conditionalFormatting sqref="G116:O116">
    <cfRule type="cellIs" dxfId="564" priority="43" operator="equal">
      <formula>1</formula>
    </cfRule>
    <cfRule type="cellIs" dxfId="563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62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61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60" priority="55" operator="equal">
      <formula>1</formula>
    </cfRule>
  </conditionalFormatting>
  <conditionalFormatting sqref="I116">
    <cfRule type="cellIs" dxfId="559" priority="51" operator="greaterThanOrEqual">
      <formula>0</formula>
    </cfRule>
  </conditionalFormatting>
  <conditionalFormatting sqref="I116:O116">
    <cfRule type="cellIs" dxfId="558" priority="52" operator="lessThan">
      <formula>-0.3</formula>
    </cfRule>
  </conditionalFormatting>
  <conditionalFormatting sqref="J116:K116">
    <cfRule type="cellIs" dxfId="557" priority="80" operator="equal">
      <formula>1</formula>
    </cfRule>
  </conditionalFormatting>
  <conditionalFormatting sqref="K116">
    <cfRule type="cellIs" dxfId="556" priority="76" operator="greaterThanOrEqual">
      <formula>0</formula>
    </cfRule>
  </conditionalFormatting>
  <conditionalFormatting sqref="L116:M116">
    <cfRule type="cellIs" dxfId="555" priority="87" operator="equal">
      <formula>1</formula>
    </cfRule>
  </conditionalFormatting>
  <conditionalFormatting sqref="M116">
    <cfRule type="cellIs" dxfId="554" priority="83" operator="greaterThanOrEqual">
      <formula>0</formula>
    </cfRule>
  </conditionalFormatting>
  <conditionalFormatting sqref="N177:N181">
    <cfRule type="cellIs" dxfId="553" priority="213" operator="equal">
      <formula>1</formula>
    </cfRule>
    <cfRule type="cellIs" dxfId="552" priority="216" operator="greaterThanOrEqual">
      <formula>0</formula>
    </cfRule>
    <cfRule type="cellIs" dxfId="551" priority="217" operator="lessThan">
      <formula>-0.3</formula>
    </cfRule>
    <cfRule type="cellIs" dxfId="550" priority="218" operator="lessThan">
      <formula>0</formula>
    </cfRule>
    <cfRule type="beginsWith" priority="219" operator="beginsWith" text="#">
      <formula>LEFT(N177,LEN("#"))="#"</formula>
    </cfRule>
    <cfRule type="cellIs" dxfId="549" priority="221" operator="equal">
      <formula>1</formula>
    </cfRule>
  </conditionalFormatting>
  <conditionalFormatting sqref="N116:O116">
    <cfRule type="cellIs" dxfId="548" priority="94" operator="equal">
      <formula>1</formula>
    </cfRule>
  </conditionalFormatting>
  <conditionalFormatting sqref="O116">
    <cfRule type="cellIs" dxfId="547" priority="90" operator="greaterThanOrEqual">
      <formula>0</formula>
    </cfRule>
  </conditionalFormatting>
  <conditionalFormatting sqref="Q116">
    <cfRule type="cellIs" dxfId="546" priority="96" operator="equal">
      <formula>1</formula>
    </cfRule>
    <cfRule type="cellIs" dxfId="545" priority="97" operator="greaterThanOrEqual">
      <formula>0</formula>
    </cfRule>
    <cfRule type="cellIs" dxfId="544" priority="98" operator="lessThan">
      <formula>-0.3</formula>
    </cfRule>
    <cfRule type="cellIs" dxfId="543" priority="99" operator="lessThan">
      <formula>0</formula>
    </cfRule>
    <cfRule type="beginsWith" priority="100" operator="beginsWith" text="#">
      <formula>LEFT(Q116,LEN("#"))="#"</formula>
    </cfRule>
    <cfRule type="cellIs" dxfId="542" priority="101" operator="equal">
      <formula>1</formula>
    </cfRule>
  </conditionalFormatting>
  <conditionalFormatting sqref="S116">
    <cfRule type="expression" dxfId="541" priority="128">
      <formula>IF(RIGHT(INT(S116),1)*1=9,TRUE,FALSE)</formula>
    </cfRule>
  </conditionalFormatting>
  <conditionalFormatting sqref="S191:S192">
    <cfRule type="cellIs" dxfId="540" priority="198" operator="equal">
      <formula>-1</formula>
    </cfRule>
  </conditionalFormatting>
  <conditionalFormatting sqref="S234">
    <cfRule type="cellIs" dxfId="539" priority="191" operator="equal">
      <formula>-1</formula>
    </cfRule>
  </conditionalFormatting>
  <conditionalFormatting sqref="U116">
    <cfRule type="cellIs" dxfId="538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37" priority="154" operator="equal">
      <formula>1</formula>
    </cfRule>
  </conditionalFormatting>
  <conditionalFormatting sqref="V116:AI116 AK116 AM116:AO116 AQ116 AS116 AU116 N116 L116 J116">
    <cfRule type="cellIs" dxfId="536" priority="149" operator="greaterThanOrEqual">
      <formula>0</formula>
    </cfRule>
  </conditionalFormatting>
  <conditionalFormatting sqref="V116:AI116 AK116 AM116:AO116 AQ116 AS116 AU116">
    <cfRule type="cellIs" dxfId="535" priority="145" operator="equal">
      <formula>1</formula>
    </cfRule>
  </conditionalFormatting>
  <conditionalFormatting sqref="W191:W192">
    <cfRule type="cellIs" dxfId="534" priority="188" operator="equal">
      <formula>-1</formula>
    </cfRule>
  </conditionalFormatting>
  <conditionalFormatting sqref="W234">
    <cfRule type="cellIs" dxfId="533" priority="187" operator="equal">
      <formula>-1</formula>
    </cfRule>
  </conditionalFormatting>
  <conditionalFormatting sqref="Y191:Y192">
    <cfRule type="cellIs" dxfId="532" priority="74" operator="equal">
      <formula>-1</formula>
    </cfRule>
  </conditionalFormatting>
  <conditionalFormatting sqref="Y234">
    <cfRule type="cellIs" dxfId="531" priority="73" operator="equal">
      <formula>-1</formula>
    </cfRule>
  </conditionalFormatting>
  <conditionalFormatting sqref="AA191:AC192">
    <cfRule type="cellIs" dxfId="530" priority="70" operator="equal">
      <formula>-1</formula>
    </cfRule>
  </conditionalFormatting>
  <conditionalFormatting sqref="AA234:AC234">
    <cfRule type="cellIs" dxfId="529" priority="69" operator="equal">
      <formula>-1</formula>
    </cfRule>
  </conditionalFormatting>
  <conditionalFormatting sqref="AB3:AB8 AB10 AB12:AB114 AB117:AB118 AB120:AB122 AB125:AB140">
    <cfRule type="cellIs" dxfId="528" priority="177" operator="equal">
      <formula>-1</formula>
    </cfRule>
  </conditionalFormatting>
  <conditionalFormatting sqref="AD3:AH106 AI3:AI114 AD107:AG107 AD108:AH111 AD112:AG112 AD113:AH113 AD114:AG114">
    <cfRule type="cellIs" dxfId="527" priority="163" operator="equal">
      <formula>-1</formula>
    </cfRule>
  </conditionalFormatting>
  <conditionalFormatting sqref="AJ114:AJ115">
    <cfRule type="cellIs" dxfId="526" priority="106" operator="equal">
      <formula>-1</formula>
    </cfRule>
  </conditionalFormatting>
  <conditionalFormatting sqref="AJ122:AJ123">
    <cfRule type="cellIs" dxfId="525" priority="105" operator="equal">
      <formula>-1</formula>
    </cfRule>
  </conditionalFormatting>
  <conditionalFormatting sqref="AJ125:AJ136">
    <cfRule type="cellIs" dxfId="524" priority="104" operator="equal">
      <formula>-1</formula>
    </cfRule>
  </conditionalFormatting>
  <conditionalFormatting sqref="AJ180:AJ234">
    <cfRule type="cellIs" dxfId="523" priority="243" operator="equal">
      <formula>-1</formula>
    </cfRule>
  </conditionalFormatting>
  <conditionalFormatting sqref="AN215:AN246">
    <cfRule type="cellIs" dxfId="522" priority="19" operator="equal">
      <formula>-1</formula>
    </cfRule>
  </conditionalFormatting>
  <conditionalFormatting sqref="AP138">
    <cfRule type="cellIs" dxfId="521" priority="4" operator="equal">
      <formula>-1</formula>
    </cfRule>
  </conditionalFormatting>
  <conditionalFormatting sqref="AP180:AP213 AP215:AP246">
    <cfRule type="cellIs" dxfId="520" priority="15" operator="equal">
      <formula>-1</formula>
    </cfRule>
  </conditionalFormatting>
  <conditionalFormatting sqref="AR180:AR213 AR215:AR246">
    <cfRule type="cellIs" dxfId="519" priority="11" operator="equal">
      <formula>-1</formula>
    </cfRule>
  </conditionalFormatting>
  <conditionalFormatting sqref="AT180:AT213 AT215:AT246">
    <cfRule type="cellIs" dxfId="518" priority="5" operator="equal">
      <formula>-1</formula>
    </cfRule>
  </conditionalFormatting>
  <conditionalFormatting sqref="AV180:AV213 AV215:AV246">
    <cfRule type="cellIs" dxfId="517" priority="3" operator="equal">
      <formula>-1</formula>
    </cfRule>
  </conditionalFormatting>
  <conditionalFormatting sqref="AW116">
    <cfRule type="cellIs" dxfId="516" priority="21" operator="equal">
      <formula>1</formula>
    </cfRule>
    <cfRule type="cellIs" dxfId="515" priority="22" operator="greaterThanOrEqual">
      <formula>0</formula>
    </cfRule>
    <cfRule type="cellIs" dxfId="514" priority="26" operator="equal">
      <formula>1</formula>
    </cfRule>
  </conditionalFormatting>
  <conditionalFormatting sqref="AW116:AX116">
    <cfRule type="cellIs" dxfId="513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512" priority="24" operator="lessThan">
      <formula>0</formula>
    </cfRule>
  </conditionalFormatting>
  <conditionalFormatting sqref="AX116">
    <cfRule type="cellIs" dxfId="511" priority="132" operator="greaterThan">
      <formula>0</formula>
    </cfRule>
    <cfRule type="cellIs" dxfId="510" priority="133" operator="equal">
      <formula>1</formula>
    </cfRule>
  </conditionalFormatting>
  <conditionalFormatting sqref="AY116:AZ116">
    <cfRule type="cellIs" dxfId="509" priority="141" operator="greaterThan">
      <formula>0.7</formula>
    </cfRule>
    <cfRule type="cellIs" dxfId="508" priority="144" operator="equal">
      <formula>1</formula>
    </cfRule>
    <cfRule type="cellIs" dxfId="507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506" priority="134" operator="equal">
      <formula>1</formula>
    </cfRule>
    <cfRule type="cellIs" dxfId="505" priority="135" operator="greaterThanOrEqual">
      <formula>0</formula>
    </cfRule>
    <cfRule type="cellIs" dxfId="504" priority="136" operator="lessThan">
      <formula>0</formula>
    </cfRule>
    <cfRule type="beginsWith" priority="137" operator="beginsWith" text="#">
      <formula>LEFT(BB116,LEN("#"))="#"</formula>
    </cfRule>
    <cfRule type="cellIs" dxfId="503" priority="138" operator="equal">
      <formula>1</formula>
    </cfRule>
    <cfRule type="cellIs" dxfId="502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130"/>
  <sheetViews>
    <sheetView topLeftCell="A49" zoomScale="85" zoomScaleNormal="85" workbookViewId="0">
      <selection activeCell="A4" sqref="A4"/>
    </sheetView>
  </sheetViews>
  <sheetFormatPr baseColWidth="10" defaultRowHeight="15" x14ac:dyDescent="0.25"/>
  <cols>
    <col min="1" max="1" width="27.85546875" bestFit="1" customWidth="1"/>
    <col min="2" max="2" width="30.5703125" bestFit="1" customWidth="1"/>
    <col min="3" max="3" width="18.85546875" bestFit="1" customWidth="1"/>
    <col min="4" max="5" width="7.140625" bestFit="1" customWidth="1"/>
    <col min="6" max="6" width="6.42578125" bestFit="1" customWidth="1"/>
    <col min="7" max="7" width="2.7109375" bestFit="1" customWidth="1"/>
    <col min="8" max="8" width="6.42578125" bestFit="1" customWidth="1"/>
    <col min="9" max="9" width="2.7109375" bestFit="1" customWidth="1"/>
    <col min="10" max="10" width="6.42578125" bestFit="1" customWidth="1"/>
    <col min="11" max="11" width="7.140625" bestFit="1" customWidth="1"/>
    <col min="12" max="12" width="6.42578125" bestFit="1" customWidth="1"/>
    <col min="13" max="14" width="11.85546875" hidden="1" customWidth="1"/>
    <col min="15" max="15" width="6.42578125" bestFit="1" customWidth="1"/>
    <col min="16" max="16" width="11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hidden="1" customWidth="1"/>
    <col min="22" max="22" width="7.85546875" hidden="1" customWidth="1"/>
    <col min="23" max="23" width="9.42578125" hidden="1" customWidth="1"/>
    <col min="24" max="24" width="7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13" x14ac:dyDescent="0.25">
      <c r="A1" s="1537" t="s">
        <v>893</v>
      </c>
    </row>
    <row r="2" spans="1:13" x14ac:dyDescent="0.25">
      <c r="A2" s="1537" t="s">
        <v>1078</v>
      </c>
    </row>
    <row r="3" spans="1:13" x14ac:dyDescent="0.25">
      <c r="A3" s="1534" t="s">
        <v>641</v>
      </c>
      <c r="B3" s="1534" t="s">
        <v>643</v>
      </c>
      <c r="C3" s="1534" t="s">
        <v>644</v>
      </c>
      <c r="D3" s="1535">
        <v>46028</v>
      </c>
      <c r="E3" s="1534" t="s">
        <v>130</v>
      </c>
      <c r="F3" s="1535">
        <v>46386</v>
      </c>
      <c r="G3" s="1534" t="s">
        <v>130</v>
      </c>
      <c r="H3" s="1535">
        <v>46380</v>
      </c>
      <c r="I3" s="1534" t="s">
        <v>130</v>
      </c>
      <c r="J3" s="1535">
        <v>46371</v>
      </c>
      <c r="K3" s="1534" t="s">
        <v>130</v>
      </c>
      <c r="L3" s="1535">
        <v>46364</v>
      </c>
      <c r="M3" s="1534" t="s">
        <v>642</v>
      </c>
    </row>
    <row r="4" spans="1:13" x14ac:dyDescent="0.25">
      <c r="A4" s="1607">
        <v>154</v>
      </c>
      <c r="B4" s="1607" t="s">
        <v>1059</v>
      </c>
      <c r="C4" s="1607" t="s">
        <v>12</v>
      </c>
      <c r="D4" s="1607"/>
      <c r="E4" s="1607"/>
      <c r="F4" s="1607"/>
      <c r="G4" s="1607"/>
      <c r="H4" s="1607"/>
      <c r="I4" s="1607"/>
      <c r="J4" s="1607">
        <v>0</v>
      </c>
      <c r="K4" s="1607"/>
      <c r="L4" s="1607">
        <v>0</v>
      </c>
      <c r="M4" s="1607" t="s">
        <v>799</v>
      </c>
    </row>
    <row r="5" spans="1:13" x14ac:dyDescent="0.25">
      <c r="A5" s="1607">
        <v>159</v>
      </c>
      <c r="B5" s="1607" t="s">
        <v>1060</v>
      </c>
      <c r="C5" s="1607" t="s">
        <v>12</v>
      </c>
      <c r="D5" s="1607"/>
      <c r="E5" s="1607"/>
      <c r="F5" s="1607"/>
      <c r="G5" s="1607"/>
      <c r="H5" s="1607"/>
      <c r="I5" s="1607"/>
      <c r="J5" s="1607">
        <v>0</v>
      </c>
      <c r="K5" s="1607"/>
      <c r="L5" s="1607">
        <v>0</v>
      </c>
      <c r="M5" s="1607" t="s">
        <v>799</v>
      </c>
    </row>
    <row r="6" spans="1:13" x14ac:dyDescent="0.25">
      <c r="A6" s="1607">
        <v>180</v>
      </c>
      <c r="B6" s="1607" t="s">
        <v>800</v>
      </c>
      <c r="C6" s="1607" t="s">
        <v>669</v>
      </c>
      <c r="D6" s="1607">
        <v>6000</v>
      </c>
      <c r="E6" s="1608">
        <v>0</v>
      </c>
      <c r="F6" s="1607">
        <v>6000</v>
      </c>
      <c r="G6" s="1607"/>
      <c r="H6" s="1607"/>
      <c r="I6" s="1607"/>
      <c r="J6" s="1607">
        <v>6000</v>
      </c>
      <c r="K6" s="1610">
        <v>0.13208</v>
      </c>
      <c r="L6" s="1607">
        <v>5300</v>
      </c>
      <c r="M6" s="1607" t="s">
        <v>799</v>
      </c>
    </row>
    <row r="7" spans="1:13" x14ac:dyDescent="0.25">
      <c r="A7" s="1607">
        <v>185</v>
      </c>
      <c r="B7" s="1607" t="s">
        <v>801</v>
      </c>
      <c r="C7" s="1607" t="s">
        <v>672</v>
      </c>
      <c r="D7" s="1607">
        <v>4500</v>
      </c>
      <c r="E7" s="1608">
        <v>0</v>
      </c>
      <c r="F7" s="1607">
        <v>4500</v>
      </c>
      <c r="G7" s="1607"/>
      <c r="H7" s="1607"/>
      <c r="I7" s="1607"/>
      <c r="J7" s="1607">
        <v>4500</v>
      </c>
      <c r="K7" s="1608">
        <v>0</v>
      </c>
      <c r="L7" s="1607">
        <v>4500</v>
      </c>
      <c r="M7" s="1607" t="s">
        <v>799</v>
      </c>
    </row>
    <row r="8" spans="1:13" x14ac:dyDescent="0.25">
      <c r="A8" s="1607">
        <v>193</v>
      </c>
      <c r="B8" s="1607" t="s">
        <v>1061</v>
      </c>
      <c r="C8" s="1607" t="s">
        <v>12</v>
      </c>
      <c r="D8" s="1607"/>
      <c r="E8" s="1607"/>
      <c r="F8" s="1607"/>
      <c r="G8" s="1607"/>
      <c r="H8" s="1607"/>
      <c r="I8" s="1607"/>
      <c r="J8" s="1607">
        <v>0</v>
      </c>
      <c r="K8" s="1607"/>
      <c r="L8" s="1607">
        <v>0</v>
      </c>
      <c r="M8" s="1607" t="s">
        <v>799</v>
      </c>
    </row>
    <row r="9" spans="1:13" x14ac:dyDescent="0.25">
      <c r="A9" s="1607">
        <v>196</v>
      </c>
      <c r="B9" s="1607" t="s">
        <v>1062</v>
      </c>
      <c r="C9" s="1607" t="s">
        <v>12</v>
      </c>
      <c r="D9" s="1607"/>
      <c r="E9" s="1607"/>
      <c r="F9" s="1607"/>
      <c r="G9" s="1607"/>
      <c r="H9" s="1607"/>
      <c r="I9" s="1607"/>
      <c r="J9" s="1607">
        <v>0</v>
      </c>
      <c r="K9" s="1607"/>
      <c r="L9" s="1607">
        <v>0</v>
      </c>
      <c r="M9" s="1607" t="s">
        <v>799</v>
      </c>
    </row>
    <row r="10" spans="1:13" x14ac:dyDescent="0.25">
      <c r="A10" s="1607">
        <v>197</v>
      </c>
      <c r="B10" s="1607" t="s">
        <v>1063</v>
      </c>
      <c r="C10" s="1607" t="s">
        <v>12</v>
      </c>
      <c r="D10" s="1607"/>
      <c r="E10" s="1607"/>
      <c r="F10" s="1607"/>
      <c r="G10" s="1607"/>
      <c r="H10" s="1607"/>
      <c r="I10" s="1607"/>
      <c r="J10" s="1607">
        <v>0</v>
      </c>
      <c r="K10" s="1607"/>
      <c r="L10" s="1607">
        <v>0</v>
      </c>
      <c r="M10" s="1607" t="s">
        <v>799</v>
      </c>
    </row>
    <row r="11" spans="1:13" hidden="1" x14ac:dyDescent="0.25">
      <c r="A11" s="1607">
        <v>198</v>
      </c>
      <c r="B11" s="1607" t="s">
        <v>23</v>
      </c>
      <c r="C11" s="1607" t="s">
        <v>672</v>
      </c>
      <c r="D11" s="1607"/>
      <c r="E11" s="1607"/>
      <c r="F11" s="1607"/>
      <c r="G11" s="1607"/>
      <c r="H11" s="1607"/>
      <c r="I11" s="1607"/>
      <c r="J11" s="1607">
        <v>0</v>
      </c>
      <c r="K11" s="1607"/>
      <c r="L11" s="1607">
        <v>0</v>
      </c>
      <c r="M11" s="1607" t="s">
        <v>799</v>
      </c>
    </row>
    <row r="12" spans="1:13" x14ac:dyDescent="0.25">
      <c r="A12" s="1607">
        <v>215</v>
      </c>
      <c r="B12" s="1607" t="s">
        <v>1064</v>
      </c>
      <c r="C12" s="1607" t="s">
        <v>12</v>
      </c>
      <c r="D12" s="1607"/>
      <c r="E12" s="1607"/>
      <c r="F12" s="1607"/>
      <c r="G12" s="1607"/>
      <c r="H12" s="1607"/>
      <c r="I12" s="1607"/>
      <c r="J12" s="1607">
        <v>0</v>
      </c>
      <c r="K12" s="1607"/>
      <c r="L12" s="1607">
        <v>0</v>
      </c>
      <c r="M12" s="1607" t="s">
        <v>799</v>
      </c>
    </row>
    <row r="13" spans="1:13" x14ac:dyDescent="0.25">
      <c r="A13" s="1607">
        <v>221</v>
      </c>
      <c r="B13" s="1607" t="s">
        <v>1065</v>
      </c>
      <c r="C13" s="1607" t="s">
        <v>12</v>
      </c>
      <c r="D13" s="1607"/>
      <c r="E13" s="1607"/>
      <c r="F13" s="1607"/>
      <c r="G13" s="1607"/>
      <c r="H13" s="1607"/>
      <c r="I13" s="1607"/>
      <c r="J13" s="1607">
        <v>0</v>
      </c>
      <c r="K13" s="1607"/>
      <c r="L13" s="1607">
        <v>0</v>
      </c>
      <c r="M13" s="1607" t="s">
        <v>799</v>
      </c>
    </row>
    <row r="14" spans="1:13" x14ac:dyDescent="0.25">
      <c r="A14" s="1607">
        <v>243</v>
      </c>
      <c r="B14" s="1607" t="s">
        <v>39</v>
      </c>
      <c r="C14" s="1607" t="s">
        <v>12</v>
      </c>
      <c r="D14" s="1607"/>
      <c r="E14" s="1607"/>
      <c r="F14" s="1607"/>
      <c r="G14" s="1607"/>
      <c r="H14" s="1607"/>
      <c r="I14" s="1607"/>
      <c r="J14" s="1607">
        <v>0</v>
      </c>
      <c r="K14" s="1607"/>
      <c r="L14" s="1607">
        <v>0</v>
      </c>
      <c r="M14" s="1607" t="s">
        <v>799</v>
      </c>
    </row>
    <row r="15" spans="1:13" hidden="1" x14ac:dyDescent="0.25">
      <c r="A15" s="1607">
        <v>247</v>
      </c>
      <c r="B15" s="1607" t="s">
        <v>802</v>
      </c>
      <c r="C15" s="1607" t="s">
        <v>672</v>
      </c>
      <c r="D15" s="1607">
        <v>7000</v>
      </c>
      <c r="E15" s="1609">
        <v>-1.4080000000000001E-2</v>
      </c>
      <c r="F15" s="1607">
        <v>7100</v>
      </c>
      <c r="G15" s="1607"/>
      <c r="H15" s="1607"/>
      <c r="I15" s="1607"/>
      <c r="J15" s="1607">
        <v>7100</v>
      </c>
      <c r="K15" s="1610">
        <v>1.4290000000000001E-2</v>
      </c>
      <c r="L15" s="1607">
        <v>7000</v>
      </c>
      <c r="M15" s="1607" t="s">
        <v>799</v>
      </c>
    </row>
    <row r="16" spans="1:13" hidden="1" x14ac:dyDescent="0.25">
      <c r="A16" s="1607">
        <v>256</v>
      </c>
      <c r="B16" s="1607" t="s">
        <v>803</v>
      </c>
      <c r="C16" s="1607" t="s">
        <v>672</v>
      </c>
      <c r="D16" s="1607">
        <v>5000</v>
      </c>
      <c r="E16" s="1609">
        <v>-1.9609999999999999E-2</v>
      </c>
      <c r="F16" s="1607">
        <v>5100</v>
      </c>
      <c r="G16" s="1607"/>
      <c r="H16" s="1607"/>
      <c r="I16" s="1607"/>
      <c r="J16" s="1607">
        <v>5100</v>
      </c>
      <c r="K16" s="1610">
        <v>0.02</v>
      </c>
      <c r="L16" s="1607">
        <v>5000</v>
      </c>
      <c r="M16" s="1607" t="s">
        <v>799</v>
      </c>
    </row>
    <row r="17" spans="1:13" hidden="1" x14ac:dyDescent="0.25">
      <c r="A17" s="1607">
        <v>266</v>
      </c>
      <c r="B17" s="1607" t="s">
        <v>41</v>
      </c>
      <c r="C17" s="1607" t="s">
        <v>12</v>
      </c>
      <c r="D17" s="1607"/>
      <c r="E17" s="1607"/>
      <c r="F17" s="1607"/>
      <c r="G17" s="1607"/>
      <c r="H17" s="1607"/>
      <c r="I17" s="1607"/>
      <c r="J17" s="1607">
        <v>0</v>
      </c>
      <c r="K17" s="1607"/>
      <c r="L17" s="1607">
        <v>0</v>
      </c>
      <c r="M17" s="1607" t="s">
        <v>799</v>
      </c>
    </row>
    <row r="18" spans="1:13" hidden="1" x14ac:dyDescent="0.25">
      <c r="A18" s="1607">
        <v>275</v>
      </c>
      <c r="B18" s="1607" t="s">
        <v>804</v>
      </c>
      <c r="C18" s="1607" t="s">
        <v>672</v>
      </c>
      <c r="D18" s="1607">
        <v>2000</v>
      </c>
      <c r="E18" s="1608">
        <v>0</v>
      </c>
      <c r="F18" s="1607">
        <v>2000</v>
      </c>
      <c r="G18" s="1607"/>
      <c r="H18" s="1607"/>
      <c r="I18" s="1607"/>
      <c r="J18" s="1607">
        <v>2000</v>
      </c>
      <c r="K18" s="1608">
        <v>0</v>
      </c>
      <c r="L18" s="1607">
        <v>2000</v>
      </c>
      <c r="M18" s="1607" t="s">
        <v>799</v>
      </c>
    </row>
    <row r="19" spans="1:13" hidden="1" x14ac:dyDescent="0.25">
      <c r="A19" s="1607">
        <v>276</v>
      </c>
      <c r="B19" s="1607" t="s">
        <v>805</v>
      </c>
      <c r="C19" s="1607" t="s">
        <v>672</v>
      </c>
      <c r="D19" s="1607">
        <v>6200</v>
      </c>
      <c r="E19" s="1608">
        <v>0</v>
      </c>
      <c r="F19" s="1607">
        <v>6200</v>
      </c>
      <c r="G19" s="1607"/>
      <c r="H19" s="1607"/>
      <c r="I19" s="1607"/>
      <c r="J19" s="1607">
        <v>6200</v>
      </c>
      <c r="K19" s="1608">
        <v>0</v>
      </c>
      <c r="L19" s="1607">
        <v>6200</v>
      </c>
      <c r="M19" s="1607" t="s">
        <v>799</v>
      </c>
    </row>
    <row r="20" spans="1:13" x14ac:dyDescent="0.25">
      <c r="A20" s="1607">
        <v>277</v>
      </c>
      <c r="B20" s="1607" t="s">
        <v>806</v>
      </c>
      <c r="C20" s="1607" t="s">
        <v>672</v>
      </c>
      <c r="D20" s="1607">
        <v>3800</v>
      </c>
      <c r="E20" s="1608">
        <v>0</v>
      </c>
      <c r="F20" s="1607">
        <v>3800</v>
      </c>
      <c r="G20" s="1607"/>
      <c r="H20" s="1607"/>
      <c r="I20" s="1607"/>
      <c r="J20" s="1607">
        <v>3800</v>
      </c>
      <c r="K20" s="1608">
        <v>0</v>
      </c>
      <c r="L20" s="1607">
        <v>3800</v>
      </c>
      <c r="M20" s="1607" t="s">
        <v>799</v>
      </c>
    </row>
    <row r="21" spans="1:13" x14ac:dyDescent="0.25">
      <c r="A21" s="1607">
        <v>279</v>
      </c>
      <c r="B21" s="1607" t="s">
        <v>807</v>
      </c>
      <c r="C21" s="1607" t="s">
        <v>672</v>
      </c>
      <c r="D21" s="1607">
        <v>2500</v>
      </c>
      <c r="E21" s="1608">
        <v>0</v>
      </c>
      <c r="F21" s="1607">
        <v>2500</v>
      </c>
      <c r="G21" s="1607"/>
      <c r="H21" s="1607"/>
      <c r="I21" s="1607"/>
      <c r="J21" s="1607">
        <v>2500</v>
      </c>
      <c r="K21" s="1608">
        <v>0</v>
      </c>
      <c r="L21" s="1607">
        <v>2500</v>
      </c>
      <c r="M21" s="1607" t="s">
        <v>799</v>
      </c>
    </row>
    <row r="22" spans="1:13" x14ac:dyDescent="0.25">
      <c r="A22" s="1607">
        <v>280</v>
      </c>
      <c r="B22" s="1607" t="s">
        <v>689</v>
      </c>
      <c r="C22" s="1607" t="s">
        <v>672</v>
      </c>
      <c r="D22" s="1607">
        <v>15500</v>
      </c>
      <c r="E22" s="1608">
        <v>0</v>
      </c>
      <c r="F22" s="1607">
        <v>15500</v>
      </c>
      <c r="G22" s="1607"/>
      <c r="H22" s="1607"/>
      <c r="I22" s="1607"/>
      <c r="J22" s="1607">
        <v>15500</v>
      </c>
      <c r="K22" s="1608">
        <v>0</v>
      </c>
      <c r="L22" s="1607">
        <v>15500</v>
      </c>
      <c r="M22" s="1607" t="s">
        <v>799</v>
      </c>
    </row>
    <row r="23" spans="1:13" x14ac:dyDescent="0.25">
      <c r="A23" s="1607">
        <v>281</v>
      </c>
      <c r="B23" s="1607" t="s">
        <v>808</v>
      </c>
      <c r="C23" s="1607" t="s">
        <v>672</v>
      </c>
      <c r="D23" s="1607">
        <v>1400</v>
      </c>
      <c r="E23" s="1608">
        <v>0</v>
      </c>
      <c r="F23" s="1607">
        <v>1400</v>
      </c>
      <c r="G23" s="1607"/>
      <c r="H23" s="1607"/>
      <c r="I23" s="1607"/>
      <c r="J23" s="1607">
        <v>1400</v>
      </c>
      <c r="K23" s="1608">
        <v>0</v>
      </c>
      <c r="L23" s="1607">
        <v>1400</v>
      </c>
      <c r="M23" s="1607" t="s">
        <v>799</v>
      </c>
    </row>
    <row r="24" spans="1:13" x14ac:dyDescent="0.25">
      <c r="A24" s="1607">
        <v>282</v>
      </c>
      <c r="B24" s="1607" t="s">
        <v>809</v>
      </c>
      <c r="C24" s="1607" t="s">
        <v>672</v>
      </c>
      <c r="D24" s="1607">
        <v>3500</v>
      </c>
      <c r="E24" s="1608">
        <v>0</v>
      </c>
      <c r="F24" s="1607">
        <v>3500</v>
      </c>
      <c r="G24" s="1607"/>
      <c r="H24" s="1607"/>
      <c r="I24" s="1607"/>
      <c r="J24" s="1607">
        <v>3500</v>
      </c>
      <c r="K24" s="1608">
        <v>0</v>
      </c>
      <c r="L24" s="1607">
        <v>3500</v>
      </c>
      <c r="M24" s="1607" t="s">
        <v>799</v>
      </c>
    </row>
    <row r="25" spans="1:13" hidden="1" x14ac:dyDescent="0.25">
      <c r="A25" s="1607">
        <v>283</v>
      </c>
      <c r="B25" s="1607" t="s">
        <v>810</v>
      </c>
      <c r="C25" s="1607" t="s">
        <v>672</v>
      </c>
      <c r="D25" s="1607">
        <v>2300</v>
      </c>
      <c r="E25" s="1608">
        <v>0</v>
      </c>
      <c r="F25" s="1607">
        <v>2300</v>
      </c>
      <c r="G25" s="1607"/>
      <c r="H25" s="1607"/>
      <c r="I25" s="1607"/>
      <c r="J25" s="1607">
        <v>2300</v>
      </c>
      <c r="K25" s="1608">
        <v>0</v>
      </c>
      <c r="L25" s="1607">
        <v>2300</v>
      </c>
      <c r="M25" s="1607" t="s">
        <v>799</v>
      </c>
    </row>
    <row r="26" spans="1:13" x14ac:dyDescent="0.25">
      <c r="A26" s="1607">
        <v>290</v>
      </c>
      <c r="B26" s="1607" t="s">
        <v>811</v>
      </c>
      <c r="C26" s="1607" t="s">
        <v>669</v>
      </c>
      <c r="D26" s="1607">
        <v>15500</v>
      </c>
      <c r="E26" s="1608">
        <v>0</v>
      </c>
      <c r="F26" s="1607">
        <v>15500</v>
      </c>
      <c r="G26" s="1607"/>
      <c r="H26" s="1607"/>
      <c r="I26" s="1607"/>
      <c r="J26" s="1607">
        <v>15500</v>
      </c>
      <c r="K26" s="1608">
        <v>0</v>
      </c>
      <c r="L26" s="1607">
        <v>15500</v>
      </c>
      <c r="M26" s="1607" t="s">
        <v>799</v>
      </c>
    </row>
    <row r="27" spans="1:13" hidden="1" x14ac:dyDescent="0.25">
      <c r="A27" s="1607">
        <v>291</v>
      </c>
      <c r="B27" s="1607" t="s">
        <v>812</v>
      </c>
      <c r="C27" s="1607" t="s">
        <v>672</v>
      </c>
      <c r="D27" s="1607">
        <v>2000</v>
      </c>
      <c r="E27" s="1608">
        <v>0</v>
      </c>
      <c r="F27" s="1607">
        <v>2000</v>
      </c>
      <c r="G27" s="1607"/>
      <c r="H27" s="1607"/>
      <c r="I27" s="1607"/>
      <c r="J27" s="1607">
        <v>2000</v>
      </c>
      <c r="K27" s="1608">
        <v>0</v>
      </c>
      <c r="L27" s="1607">
        <v>2000</v>
      </c>
      <c r="M27" s="1607" t="s">
        <v>799</v>
      </c>
    </row>
    <row r="28" spans="1:13" hidden="1" x14ac:dyDescent="0.25">
      <c r="A28" s="1607">
        <v>330</v>
      </c>
      <c r="B28" s="1607" t="s">
        <v>813</v>
      </c>
      <c r="C28" s="1607"/>
      <c r="D28" s="1607">
        <v>5500</v>
      </c>
      <c r="E28" s="1608">
        <v>0</v>
      </c>
      <c r="F28" s="1607">
        <v>5500</v>
      </c>
      <c r="G28" s="1607"/>
      <c r="H28" s="1607"/>
      <c r="I28" s="1607"/>
      <c r="J28" s="1607">
        <v>5500</v>
      </c>
      <c r="K28" s="1608">
        <v>0</v>
      </c>
      <c r="L28" s="1607">
        <v>5500</v>
      </c>
      <c r="M28" s="1607" t="s">
        <v>799</v>
      </c>
    </row>
    <row r="29" spans="1:13" hidden="1" x14ac:dyDescent="0.25">
      <c r="A29" s="1607">
        <v>341</v>
      </c>
      <c r="B29" s="1607" t="s">
        <v>814</v>
      </c>
      <c r="C29" s="1607" t="s">
        <v>669</v>
      </c>
      <c r="D29" s="1607">
        <v>7900</v>
      </c>
      <c r="E29" s="1610">
        <v>2.597E-2</v>
      </c>
      <c r="F29" s="1607">
        <v>7700</v>
      </c>
      <c r="G29" s="1607"/>
      <c r="H29" s="1607"/>
      <c r="I29" s="1607"/>
      <c r="J29" s="1607">
        <v>7700</v>
      </c>
      <c r="K29" s="1610">
        <v>1.316E-2</v>
      </c>
      <c r="L29" s="1607">
        <v>7600</v>
      </c>
      <c r="M29" s="1607" t="s">
        <v>799</v>
      </c>
    </row>
    <row r="30" spans="1:13" hidden="1" x14ac:dyDescent="0.25">
      <c r="A30" s="1607">
        <v>342</v>
      </c>
      <c r="B30" s="1607" t="s">
        <v>815</v>
      </c>
      <c r="C30" s="1607" t="s">
        <v>669</v>
      </c>
      <c r="D30" s="1607">
        <v>6500</v>
      </c>
      <c r="E30" s="1608">
        <v>0</v>
      </c>
      <c r="F30" s="1607">
        <v>6500</v>
      </c>
      <c r="G30" s="1607"/>
      <c r="H30" s="1607"/>
      <c r="I30" s="1607"/>
      <c r="J30" s="1607">
        <v>6500</v>
      </c>
      <c r="K30" s="1608">
        <v>0</v>
      </c>
      <c r="L30" s="1607">
        <v>6500</v>
      </c>
      <c r="M30" s="1607" t="s">
        <v>799</v>
      </c>
    </row>
    <row r="31" spans="1:13" hidden="1" x14ac:dyDescent="0.25">
      <c r="A31" s="1607">
        <v>399</v>
      </c>
      <c r="B31" s="1607" t="s">
        <v>816</v>
      </c>
      <c r="C31" s="1607" t="s">
        <v>672</v>
      </c>
      <c r="D31" s="1607">
        <v>6000</v>
      </c>
      <c r="E31" s="1609">
        <v>-1.6389999999999998E-2</v>
      </c>
      <c r="F31" s="1607">
        <v>6100</v>
      </c>
      <c r="G31" s="1607"/>
      <c r="H31" s="1607"/>
      <c r="I31" s="1607"/>
      <c r="J31" s="1607">
        <v>6100</v>
      </c>
      <c r="K31" s="1610">
        <v>1.6670000000000001E-2</v>
      </c>
      <c r="L31" s="1607">
        <v>6000</v>
      </c>
      <c r="M31" s="1607" t="s">
        <v>799</v>
      </c>
    </row>
    <row r="32" spans="1:13" hidden="1" x14ac:dyDescent="0.25">
      <c r="A32" s="1607">
        <v>416</v>
      </c>
      <c r="B32" s="1607" t="s">
        <v>1066</v>
      </c>
      <c r="C32" s="1607" t="s">
        <v>12</v>
      </c>
      <c r="D32" s="1607"/>
      <c r="E32" s="1607"/>
      <c r="F32" s="1607"/>
      <c r="G32" s="1607"/>
      <c r="H32" s="1607"/>
      <c r="I32" s="1607"/>
      <c r="J32" s="1607">
        <v>0</v>
      </c>
      <c r="K32" s="1607"/>
      <c r="L32" s="1607">
        <v>0</v>
      </c>
      <c r="M32" s="1607" t="s">
        <v>799</v>
      </c>
    </row>
    <row r="33" spans="1:13" hidden="1" x14ac:dyDescent="0.25">
      <c r="A33" s="1607">
        <v>440</v>
      </c>
      <c r="B33" s="1607" t="s">
        <v>817</v>
      </c>
      <c r="C33" s="1607" t="s">
        <v>669</v>
      </c>
      <c r="D33" s="1607">
        <v>9200</v>
      </c>
      <c r="E33" s="1610">
        <v>2.222E-2</v>
      </c>
      <c r="F33" s="1607">
        <v>9000</v>
      </c>
      <c r="G33" s="1607"/>
      <c r="H33" s="1607"/>
      <c r="I33" s="1607"/>
      <c r="J33" s="1607">
        <v>9000</v>
      </c>
      <c r="K33" s="1608">
        <v>0</v>
      </c>
      <c r="L33" s="1607">
        <v>9000</v>
      </c>
      <c r="M33" s="1607" t="s">
        <v>799</v>
      </c>
    </row>
    <row r="34" spans="1:13" hidden="1" x14ac:dyDescent="0.25">
      <c r="A34" s="1607">
        <v>457</v>
      </c>
      <c r="B34" s="1607" t="s">
        <v>818</v>
      </c>
      <c r="C34" s="1607" t="s">
        <v>669</v>
      </c>
      <c r="D34" s="1607">
        <v>10500</v>
      </c>
      <c r="E34" s="1608">
        <v>0</v>
      </c>
      <c r="F34" s="1607">
        <v>10500</v>
      </c>
      <c r="G34" s="1607"/>
      <c r="H34" s="1607"/>
      <c r="I34" s="1607"/>
      <c r="J34" s="1607">
        <v>10500</v>
      </c>
      <c r="K34" s="1608">
        <v>0</v>
      </c>
      <c r="L34" s="1607">
        <v>10500</v>
      </c>
      <c r="M34" s="1607" t="s">
        <v>799</v>
      </c>
    </row>
    <row r="35" spans="1:13" hidden="1" x14ac:dyDescent="0.25">
      <c r="A35" s="1607">
        <v>461</v>
      </c>
      <c r="B35" s="1607" t="s">
        <v>819</v>
      </c>
      <c r="C35" s="1607" t="s">
        <v>669</v>
      </c>
      <c r="D35" s="1607">
        <v>6700</v>
      </c>
      <c r="E35" s="1608">
        <v>0</v>
      </c>
      <c r="F35" s="1607">
        <v>6700</v>
      </c>
      <c r="G35" s="1607"/>
      <c r="H35" s="1607"/>
      <c r="I35" s="1607"/>
      <c r="J35" s="1607">
        <v>6700</v>
      </c>
      <c r="K35" s="1608">
        <v>0</v>
      </c>
      <c r="L35" s="1607">
        <v>6700</v>
      </c>
      <c r="M35" s="1607" t="s">
        <v>799</v>
      </c>
    </row>
    <row r="36" spans="1:13" hidden="1" x14ac:dyDescent="0.25">
      <c r="A36" s="1607">
        <v>518</v>
      </c>
      <c r="B36" s="1607" t="s">
        <v>820</v>
      </c>
      <c r="C36" s="1607" t="s">
        <v>669</v>
      </c>
      <c r="D36" s="1607">
        <v>9500</v>
      </c>
      <c r="E36" s="1608">
        <v>0</v>
      </c>
      <c r="F36" s="1607">
        <v>9500</v>
      </c>
      <c r="G36" s="1607"/>
      <c r="H36" s="1607"/>
      <c r="I36" s="1607"/>
      <c r="J36" s="1607">
        <v>10000</v>
      </c>
      <c r="K36" s="1608">
        <v>0</v>
      </c>
      <c r="L36" s="1607">
        <v>10000</v>
      </c>
      <c r="M36" s="1607" t="s">
        <v>799</v>
      </c>
    </row>
    <row r="37" spans="1:13" hidden="1" x14ac:dyDescent="0.25">
      <c r="A37" s="1607">
        <v>605</v>
      </c>
      <c r="B37" s="1607" t="s">
        <v>821</v>
      </c>
      <c r="C37" s="1607" t="s">
        <v>669</v>
      </c>
      <c r="D37" s="1607">
        <v>9500</v>
      </c>
      <c r="E37" s="1610">
        <v>5.5559999999999998E-2</v>
      </c>
      <c r="F37" s="1607">
        <v>9000</v>
      </c>
      <c r="G37" s="1607"/>
      <c r="H37" s="1607"/>
      <c r="I37" s="1607"/>
      <c r="J37" s="1607">
        <v>8800</v>
      </c>
      <c r="K37" s="1608">
        <v>0</v>
      </c>
      <c r="L37" s="1607">
        <v>8800</v>
      </c>
      <c r="M37" s="1607" t="s">
        <v>799</v>
      </c>
    </row>
    <row r="38" spans="1:13" x14ac:dyDescent="0.25">
      <c r="A38" s="1607">
        <v>606</v>
      </c>
      <c r="B38" s="1607" t="s">
        <v>822</v>
      </c>
      <c r="C38" s="1607" t="s">
        <v>669</v>
      </c>
      <c r="D38" s="1607">
        <v>10000</v>
      </c>
      <c r="E38" s="1608">
        <v>0</v>
      </c>
      <c r="F38" s="1607">
        <v>10000</v>
      </c>
      <c r="G38" s="1607"/>
      <c r="H38" s="1607"/>
      <c r="I38" s="1607"/>
      <c r="J38" s="1607">
        <v>10000</v>
      </c>
      <c r="K38" s="1608">
        <v>0</v>
      </c>
      <c r="L38" s="1607">
        <v>10000</v>
      </c>
      <c r="M38" s="1607" t="s">
        <v>799</v>
      </c>
    </row>
    <row r="39" spans="1:13" x14ac:dyDescent="0.25">
      <c r="A39" s="1607">
        <v>609</v>
      </c>
      <c r="B39" s="1607" t="s">
        <v>823</v>
      </c>
      <c r="C39" s="1607" t="s">
        <v>669</v>
      </c>
      <c r="D39" s="1607">
        <v>7100</v>
      </c>
      <c r="E39" s="1608">
        <v>0</v>
      </c>
      <c r="F39" s="1607">
        <v>7100</v>
      </c>
      <c r="G39" s="1607"/>
      <c r="H39" s="1607"/>
      <c r="I39" s="1607"/>
      <c r="J39" s="1607">
        <v>7100</v>
      </c>
      <c r="K39" s="1608">
        <v>0</v>
      </c>
      <c r="L39" s="1607">
        <v>7100</v>
      </c>
      <c r="M39" s="1607" t="s">
        <v>799</v>
      </c>
    </row>
    <row r="40" spans="1:13" x14ac:dyDescent="0.25">
      <c r="A40" s="1607">
        <v>611</v>
      </c>
      <c r="B40" s="1607" t="s">
        <v>824</v>
      </c>
      <c r="C40" s="1607" t="s">
        <v>669</v>
      </c>
      <c r="D40" s="1607">
        <v>8000</v>
      </c>
      <c r="E40" s="1608">
        <v>0</v>
      </c>
      <c r="F40" s="1607">
        <v>8000</v>
      </c>
      <c r="G40" s="1607"/>
      <c r="H40" s="1607"/>
      <c r="I40" s="1607"/>
      <c r="J40" s="1607">
        <v>8000</v>
      </c>
      <c r="K40" s="1608">
        <v>0</v>
      </c>
      <c r="L40" s="1607">
        <v>8000</v>
      </c>
      <c r="M40" s="1607" t="s">
        <v>799</v>
      </c>
    </row>
    <row r="41" spans="1:13" x14ac:dyDescent="0.25">
      <c r="A41" s="1607">
        <v>614</v>
      </c>
      <c r="B41" s="1607" t="s">
        <v>825</v>
      </c>
      <c r="C41" s="1607" t="s">
        <v>669</v>
      </c>
      <c r="D41" s="1607">
        <v>9000</v>
      </c>
      <c r="E41" s="1608">
        <v>0</v>
      </c>
      <c r="F41" s="1607">
        <v>9000</v>
      </c>
      <c r="G41" s="1607"/>
      <c r="H41" s="1607"/>
      <c r="I41" s="1607"/>
      <c r="J41" s="1607">
        <v>9000</v>
      </c>
      <c r="K41" s="1608">
        <v>0</v>
      </c>
      <c r="L41" s="1607">
        <v>9000</v>
      </c>
      <c r="M41" s="1607" t="s">
        <v>799</v>
      </c>
    </row>
    <row r="42" spans="1:13" x14ac:dyDescent="0.25">
      <c r="A42" s="1607">
        <v>623</v>
      </c>
      <c r="B42" s="1607" t="s">
        <v>826</v>
      </c>
      <c r="C42" s="1607" t="s">
        <v>669</v>
      </c>
      <c r="D42" s="1607">
        <v>8600</v>
      </c>
      <c r="E42" s="1608">
        <v>0</v>
      </c>
      <c r="F42" s="1607">
        <v>8600</v>
      </c>
      <c r="G42" s="1607"/>
      <c r="H42" s="1607"/>
      <c r="I42" s="1607"/>
      <c r="J42" s="1607">
        <v>8600</v>
      </c>
      <c r="K42" s="1608">
        <v>0</v>
      </c>
      <c r="L42" s="1607">
        <v>8600</v>
      </c>
      <c r="M42" s="1607" t="s">
        <v>799</v>
      </c>
    </row>
    <row r="43" spans="1:13" x14ac:dyDescent="0.25">
      <c r="A43" s="1607">
        <v>626</v>
      </c>
      <c r="B43" s="1607" t="s">
        <v>827</v>
      </c>
      <c r="C43" s="1607" t="s">
        <v>669</v>
      </c>
      <c r="D43" s="1607">
        <v>9200</v>
      </c>
      <c r="E43" s="1608">
        <v>0</v>
      </c>
      <c r="F43" s="1607">
        <v>9200</v>
      </c>
      <c r="G43" s="1607"/>
      <c r="H43" s="1607"/>
      <c r="I43" s="1607"/>
      <c r="J43" s="1607">
        <v>9200</v>
      </c>
      <c r="K43" s="1608">
        <v>0</v>
      </c>
      <c r="L43" s="1607">
        <v>9200</v>
      </c>
      <c r="M43" s="1607" t="s">
        <v>799</v>
      </c>
    </row>
    <row r="44" spans="1:13" x14ac:dyDescent="0.25">
      <c r="A44" s="1607">
        <v>627</v>
      </c>
      <c r="B44" s="1607" t="s">
        <v>828</v>
      </c>
      <c r="C44" s="1607" t="s">
        <v>669</v>
      </c>
      <c r="D44" s="1607">
        <v>9500</v>
      </c>
      <c r="E44" s="1608">
        <v>0</v>
      </c>
      <c r="F44" s="1607">
        <v>9500</v>
      </c>
      <c r="G44" s="1607"/>
      <c r="H44" s="1607"/>
      <c r="I44" s="1607"/>
      <c r="J44" s="1607">
        <v>9500</v>
      </c>
      <c r="K44" s="1608">
        <v>0</v>
      </c>
      <c r="L44" s="1607">
        <v>9500</v>
      </c>
      <c r="M44" s="1607" t="s">
        <v>799</v>
      </c>
    </row>
    <row r="45" spans="1:13" x14ac:dyDescent="0.25">
      <c r="A45" s="1607">
        <v>634</v>
      </c>
      <c r="B45" s="1607" t="s">
        <v>829</v>
      </c>
      <c r="C45" s="1607" t="s">
        <v>669</v>
      </c>
      <c r="D45" s="1607">
        <v>7900</v>
      </c>
      <c r="E45" s="1608">
        <v>0</v>
      </c>
      <c r="F45" s="1607">
        <v>7900</v>
      </c>
      <c r="G45" s="1607"/>
      <c r="H45" s="1607"/>
      <c r="I45" s="1607"/>
      <c r="J45" s="1607">
        <v>7900</v>
      </c>
      <c r="K45" s="1608">
        <v>0</v>
      </c>
      <c r="L45" s="1607">
        <v>7900</v>
      </c>
      <c r="M45" s="1607" t="s">
        <v>799</v>
      </c>
    </row>
    <row r="46" spans="1:13" x14ac:dyDescent="0.25">
      <c r="A46" s="1607">
        <v>637</v>
      </c>
      <c r="B46" s="1607" t="s">
        <v>830</v>
      </c>
      <c r="C46" s="1607" t="s">
        <v>669</v>
      </c>
      <c r="D46" s="1607">
        <v>7500</v>
      </c>
      <c r="E46" s="1608">
        <v>0</v>
      </c>
      <c r="F46" s="1607">
        <v>7500</v>
      </c>
      <c r="G46" s="1607"/>
      <c r="H46" s="1607"/>
      <c r="I46" s="1607"/>
      <c r="J46" s="1607">
        <v>7500</v>
      </c>
      <c r="K46" s="1608">
        <v>0</v>
      </c>
      <c r="L46" s="1607">
        <v>7500</v>
      </c>
      <c r="M46" s="1607" t="s">
        <v>799</v>
      </c>
    </row>
    <row r="47" spans="1:13" x14ac:dyDescent="0.25">
      <c r="A47" s="1607">
        <v>654</v>
      </c>
      <c r="B47" s="1607" t="s">
        <v>831</v>
      </c>
      <c r="C47" s="1607" t="s">
        <v>669</v>
      </c>
      <c r="D47" s="1607">
        <v>9200</v>
      </c>
      <c r="E47" s="1608">
        <v>0</v>
      </c>
      <c r="F47" s="1607">
        <v>9200</v>
      </c>
      <c r="G47" s="1607"/>
      <c r="H47" s="1607"/>
      <c r="I47" s="1607"/>
      <c r="J47" s="1607">
        <v>9200</v>
      </c>
      <c r="K47" s="1610">
        <v>1.099E-2</v>
      </c>
      <c r="L47" s="1607">
        <v>9100</v>
      </c>
      <c r="M47" s="1607" t="s">
        <v>799</v>
      </c>
    </row>
    <row r="48" spans="1:13" x14ac:dyDescent="0.25">
      <c r="A48" s="1607">
        <v>665</v>
      </c>
      <c r="B48" s="1607" t="s">
        <v>1067</v>
      </c>
      <c r="C48" s="1607" t="s">
        <v>12</v>
      </c>
      <c r="D48" s="1607"/>
      <c r="E48" s="1607"/>
      <c r="F48" s="1607"/>
      <c r="G48" s="1607"/>
      <c r="H48" s="1607"/>
      <c r="I48" s="1607"/>
      <c r="J48" s="1607">
        <v>0</v>
      </c>
      <c r="K48" s="1607"/>
      <c r="L48" s="1607">
        <v>0</v>
      </c>
      <c r="M48" s="1607" t="s">
        <v>799</v>
      </c>
    </row>
    <row r="49" spans="1:13" x14ac:dyDescent="0.25">
      <c r="A49" s="1607">
        <v>700</v>
      </c>
      <c r="B49" s="1607" t="s">
        <v>832</v>
      </c>
      <c r="C49" s="1607" t="s">
        <v>669</v>
      </c>
      <c r="D49" s="1607">
        <v>8000</v>
      </c>
      <c r="E49" s="1608">
        <v>0</v>
      </c>
      <c r="F49" s="1607">
        <v>8000</v>
      </c>
      <c r="G49" s="1607"/>
      <c r="H49" s="1607"/>
      <c r="I49" s="1607"/>
      <c r="J49" s="1607">
        <v>8000</v>
      </c>
      <c r="K49" s="1608">
        <v>0</v>
      </c>
      <c r="L49" s="1607">
        <v>8000</v>
      </c>
      <c r="M49" s="1607" t="s">
        <v>799</v>
      </c>
    </row>
    <row r="50" spans="1:13" x14ac:dyDescent="0.25">
      <c r="A50" s="1607">
        <v>701</v>
      </c>
      <c r="B50" s="1607" t="s">
        <v>833</v>
      </c>
      <c r="C50" s="1607" t="s">
        <v>669</v>
      </c>
      <c r="D50" s="1607">
        <v>20000</v>
      </c>
      <c r="E50" s="1608">
        <v>0</v>
      </c>
      <c r="F50" s="1607">
        <v>20000</v>
      </c>
      <c r="G50" s="1607"/>
      <c r="H50" s="1607"/>
      <c r="I50" s="1607"/>
      <c r="J50" s="1607">
        <v>20000</v>
      </c>
      <c r="K50" s="1608">
        <v>0</v>
      </c>
      <c r="L50" s="1607">
        <v>20000</v>
      </c>
      <c r="M50" s="1607" t="s">
        <v>799</v>
      </c>
    </row>
    <row r="51" spans="1:13" hidden="1" x14ac:dyDescent="0.25">
      <c r="A51" s="1607">
        <v>702</v>
      </c>
      <c r="B51" s="1607" t="s">
        <v>834</v>
      </c>
      <c r="C51" s="1607" t="s">
        <v>669</v>
      </c>
      <c r="D51" s="1607">
        <v>13500</v>
      </c>
      <c r="E51" s="1608">
        <v>0</v>
      </c>
      <c r="F51" s="1607">
        <v>13500</v>
      </c>
      <c r="G51" s="1607"/>
      <c r="H51" s="1607"/>
      <c r="I51" s="1607"/>
      <c r="J51" s="1607">
        <v>13500</v>
      </c>
      <c r="K51" s="1608">
        <v>0</v>
      </c>
      <c r="L51" s="1607">
        <v>13500</v>
      </c>
      <c r="M51" s="1607" t="s">
        <v>799</v>
      </c>
    </row>
    <row r="52" spans="1:13" x14ac:dyDescent="0.25">
      <c r="A52" s="1607">
        <v>703</v>
      </c>
      <c r="B52" s="1607" t="s">
        <v>835</v>
      </c>
      <c r="C52" s="1607" t="s">
        <v>669</v>
      </c>
      <c r="D52" s="1607">
        <v>14000</v>
      </c>
      <c r="E52" s="1608">
        <v>0</v>
      </c>
      <c r="F52" s="1607">
        <v>14000</v>
      </c>
      <c r="G52" s="1607"/>
      <c r="H52" s="1607"/>
      <c r="I52" s="1607"/>
      <c r="J52" s="1607">
        <v>14000</v>
      </c>
      <c r="K52" s="1608">
        <v>0</v>
      </c>
      <c r="L52" s="1607">
        <v>14000</v>
      </c>
      <c r="M52" s="1607" t="s">
        <v>799</v>
      </c>
    </row>
    <row r="53" spans="1:13" x14ac:dyDescent="0.25">
      <c r="A53" s="1607">
        <v>704</v>
      </c>
      <c r="B53" s="1607" t="s">
        <v>836</v>
      </c>
      <c r="C53" s="1607" t="s">
        <v>669</v>
      </c>
      <c r="D53" s="1607">
        <v>10500</v>
      </c>
      <c r="E53" s="1608">
        <v>0</v>
      </c>
      <c r="F53" s="1607">
        <v>10500</v>
      </c>
      <c r="G53" s="1607"/>
      <c r="H53" s="1607"/>
      <c r="I53" s="1607"/>
      <c r="J53" s="1607">
        <v>10500</v>
      </c>
      <c r="K53" s="1608">
        <v>0</v>
      </c>
      <c r="L53" s="1607">
        <v>10500</v>
      </c>
      <c r="M53" s="1607" t="s">
        <v>799</v>
      </c>
    </row>
    <row r="54" spans="1:13" x14ac:dyDescent="0.25">
      <c r="A54" s="1607">
        <v>705</v>
      </c>
      <c r="B54" s="1607" t="s">
        <v>837</v>
      </c>
      <c r="C54" s="1607" t="s">
        <v>669</v>
      </c>
      <c r="D54" s="1607">
        <v>10000</v>
      </c>
      <c r="E54" s="1610">
        <v>3.0929999999999999E-2</v>
      </c>
      <c r="F54" s="1607">
        <v>9700</v>
      </c>
      <c r="G54" s="1607"/>
      <c r="H54" s="1607"/>
      <c r="I54" s="1607"/>
      <c r="J54" s="1607">
        <v>9700</v>
      </c>
      <c r="K54" s="1608">
        <v>0</v>
      </c>
      <c r="L54" s="1607">
        <v>9700</v>
      </c>
      <c r="M54" s="1607" t="s">
        <v>799</v>
      </c>
    </row>
    <row r="55" spans="1:13" x14ac:dyDescent="0.25">
      <c r="A55" s="1607">
        <v>706</v>
      </c>
      <c r="B55" s="1607" t="s">
        <v>838</v>
      </c>
      <c r="C55" s="1607" t="s">
        <v>669</v>
      </c>
      <c r="D55" s="1607">
        <v>10500</v>
      </c>
      <c r="E55" s="1610">
        <v>0.05</v>
      </c>
      <c r="F55" s="1607">
        <v>10000</v>
      </c>
      <c r="G55" s="1607"/>
      <c r="H55" s="1607"/>
      <c r="I55" s="1607"/>
      <c r="J55" s="1607">
        <v>10000</v>
      </c>
      <c r="K55" s="1610">
        <v>3.0929999999999999E-2</v>
      </c>
      <c r="L55" s="1607">
        <v>9700</v>
      </c>
      <c r="M55" s="1607" t="s">
        <v>799</v>
      </c>
    </row>
    <row r="56" spans="1:13" x14ac:dyDescent="0.25">
      <c r="A56" s="1607">
        <v>707</v>
      </c>
      <c r="B56" s="1607" t="s">
        <v>839</v>
      </c>
      <c r="C56" s="1607" t="s">
        <v>669</v>
      </c>
      <c r="D56" s="1607">
        <v>12300</v>
      </c>
      <c r="E56" s="1608">
        <v>0</v>
      </c>
      <c r="F56" s="1607">
        <v>12300</v>
      </c>
      <c r="G56" s="1607"/>
      <c r="H56" s="1607"/>
      <c r="I56" s="1607"/>
      <c r="J56" s="1607">
        <v>12500</v>
      </c>
      <c r="K56" s="1610">
        <v>8.6959999999999996E-2</v>
      </c>
      <c r="L56" s="1607">
        <v>11500</v>
      </c>
      <c r="M56" s="1607" t="s">
        <v>799</v>
      </c>
    </row>
    <row r="57" spans="1:13" x14ac:dyDescent="0.25">
      <c r="A57" s="1607">
        <v>708</v>
      </c>
      <c r="B57" s="1607" t="s">
        <v>840</v>
      </c>
      <c r="C57" s="1607" t="s">
        <v>669</v>
      </c>
      <c r="D57" s="1607">
        <v>9500</v>
      </c>
      <c r="E57" s="1608">
        <v>0</v>
      </c>
      <c r="F57" s="1607">
        <v>9500</v>
      </c>
      <c r="G57" s="1607"/>
      <c r="H57" s="1607"/>
      <c r="I57" s="1607"/>
      <c r="J57" s="1607">
        <v>10000</v>
      </c>
      <c r="K57" s="1608">
        <v>0</v>
      </c>
      <c r="L57" s="1607">
        <v>10000</v>
      </c>
      <c r="M57" s="1607" t="s">
        <v>799</v>
      </c>
    </row>
    <row r="58" spans="1:13" hidden="1" x14ac:dyDescent="0.25">
      <c r="A58" s="1607">
        <v>709</v>
      </c>
      <c r="B58" s="1607" t="s">
        <v>841</v>
      </c>
      <c r="C58" s="1607" t="s">
        <v>669</v>
      </c>
      <c r="D58" s="1607">
        <v>11000</v>
      </c>
      <c r="E58" s="1608">
        <v>0</v>
      </c>
      <c r="F58" s="1607">
        <v>11000</v>
      </c>
      <c r="G58" s="1607"/>
      <c r="H58" s="1607"/>
      <c r="I58" s="1607"/>
      <c r="J58" s="1607">
        <v>11200</v>
      </c>
      <c r="K58" s="1610">
        <v>1.8180000000000002E-2</v>
      </c>
      <c r="L58" s="1607">
        <v>11000</v>
      </c>
      <c r="M58" s="1607" t="s">
        <v>799</v>
      </c>
    </row>
    <row r="59" spans="1:13" hidden="1" x14ac:dyDescent="0.25">
      <c r="A59" s="1607">
        <v>710</v>
      </c>
      <c r="B59" s="1607" t="s">
        <v>842</v>
      </c>
      <c r="C59" s="1607" t="s">
        <v>669</v>
      </c>
      <c r="D59" s="1607">
        <v>9500</v>
      </c>
      <c r="E59" s="1608">
        <v>0</v>
      </c>
      <c r="F59" s="1607">
        <v>9500</v>
      </c>
      <c r="G59" s="1607"/>
      <c r="H59" s="1607"/>
      <c r="I59" s="1607"/>
      <c r="J59" s="1607">
        <v>10000</v>
      </c>
      <c r="K59" s="1608">
        <v>0</v>
      </c>
      <c r="L59" s="1607">
        <v>10000</v>
      </c>
      <c r="M59" s="1607" t="s">
        <v>799</v>
      </c>
    </row>
    <row r="60" spans="1:13" hidden="1" x14ac:dyDescent="0.25">
      <c r="A60" s="1607">
        <v>711</v>
      </c>
      <c r="B60" s="1607" t="s">
        <v>843</v>
      </c>
      <c r="C60" s="1607" t="s">
        <v>669</v>
      </c>
      <c r="D60" s="1607">
        <v>13500</v>
      </c>
      <c r="E60" s="1608">
        <v>0</v>
      </c>
      <c r="F60" s="1607">
        <v>13500</v>
      </c>
      <c r="G60" s="1607"/>
      <c r="H60" s="1607"/>
      <c r="I60" s="1607"/>
      <c r="J60" s="1607">
        <v>13500</v>
      </c>
      <c r="K60" s="1608">
        <v>0</v>
      </c>
      <c r="L60" s="1607">
        <v>13500</v>
      </c>
      <c r="M60" s="1607" t="s">
        <v>799</v>
      </c>
    </row>
    <row r="61" spans="1:13" x14ac:dyDescent="0.25">
      <c r="A61" s="1607">
        <v>712</v>
      </c>
      <c r="B61" s="1607" t="s">
        <v>844</v>
      </c>
      <c r="C61" s="1607" t="s">
        <v>669</v>
      </c>
      <c r="D61" s="1607">
        <v>9500</v>
      </c>
      <c r="E61" s="1608">
        <v>0</v>
      </c>
      <c r="F61" s="1607">
        <v>9500</v>
      </c>
      <c r="G61" s="1607"/>
      <c r="H61" s="1607"/>
      <c r="I61" s="1607"/>
      <c r="J61" s="1607">
        <v>9500</v>
      </c>
      <c r="K61" s="1610">
        <v>1.064E-2</v>
      </c>
      <c r="L61" s="1607">
        <v>9400</v>
      </c>
      <c r="M61" s="1607" t="s">
        <v>799</v>
      </c>
    </row>
    <row r="62" spans="1:13" hidden="1" x14ac:dyDescent="0.25">
      <c r="A62" s="1607">
        <v>713</v>
      </c>
      <c r="B62" s="1607" t="s">
        <v>845</v>
      </c>
      <c r="C62" s="1607" t="s">
        <v>669</v>
      </c>
      <c r="D62" s="1607">
        <v>14000</v>
      </c>
      <c r="E62" s="1608">
        <v>0</v>
      </c>
      <c r="F62" s="1607">
        <v>14000</v>
      </c>
      <c r="G62" s="1607"/>
      <c r="H62" s="1607"/>
      <c r="I62" s="1607"/>
      <c r="J62" s="1607">
        <v>14000</v>
      </c>
      <c r="K62" s="1608">
        <v>0</v>
      </c>
      <c r="L62" s="1607">
        <v>14000</v>
      </c>
      <c r="M62" s="1607" t="s">
        <v>799</v>
      </c>
    </row>
    <row r="63" spans="1:13" x14ac:dyDescent="0.25">
      <c r="A63" s="1607">
        <v>714</v>
      </c>
      <c r="B63" s="1607" t="s">
        <v>846</v>
      </c>
      <c r="C63" s="1607" t="s">
        <v>669</v>
      </c>
      <c r="D63" s="1607">
        <v>10600</v>
      </c>
      <c r="E63" s="1610">
        <v>3.9219999999999998E-2</v>
      </c>
      <c r="F63" s="1607">
        <v>10200</v>
      </c>
      <c r="G63" s="1607"/>
      <c r="H63" s="1607"/>
      <c r="I63" s="1607"/>
      <c r="J63" s="1607">
        <v>9600</v>
      </c>
      <c r="K63" s="1608">
        <v>0</v>
      </c>
      <c r="L63" s="1607">
        <v>9600</v>
      </c>
      <c r="M63" s="1607" t="s">
        <v>799</v>
      </c>
    </row>
    <row r="64" spans="1:13" x14ac:dyDescent="0.25">
      <c r="A64" s="1607">
        <v>715</v>
      </c>
      <c r="B64" s="1607" t="s">
        <v>847</v>
      </c>
      <c r="C64" s="1607" t="s">
        <v>669</v>
      </c>
      <c r="D64" s="1607">
        <v>8800</v>
      </c>
      <c r="E64" s="1608">
        <v>0</v>
      </c>
      <c r="F64" s="1607">
        <v>8800</v>
      </c>
      <c r="G64" s="1607"/>
      <c r="H64" s="1607"/>
      <c r="I64" s="1607"/>
      <c r="J64" s="1607">
        <v>8700</v>
      </c>
      <c r="K64" s="1608">
        <v>0</v>
      </c>
      <c r="L64" s="1607">
        <v>8700</v>
      </c>
      <c r="M64" s="1607" t="s">
        <v>799</v>
      </c>
    </row>
    <row r="65" spans="1:13" x14ac:dyDescent="0.25">
      <c r="A65" s="1607">
        <v>716</v>
      </c>
      <c r="B65" s="1607" t="s">
        <v>848</v>
      </c>
      <c r="C65" s="1607" t="s">
        <v>669</v>
      </c>
      <c r="D65" s="1607">
        <v>9200</v>
      </c>
      <c r="E65" s="1608">
        <v>0</v>
      </c>
      <c r="F65" s="1607">
        <v>9200</v>
      </c>
      <c r="G65" s="1607"/>
      <c r="H65" s="1607"/>
      <c r="I65" s="1607"/>
      <c r="J65" s="1607">
        <v>9200</v>
      </c>
      <c r="K65" s="1610">
        <v>1.099E-2</v>
      </c>
      <c r="L65" s="1607">
        <v>9100</v>
      </c>
      <c r="M65" s="1607" t="s">
        <v>799</v>
      </c>
    </row>
    <row r="66" spans="1:13" hidden="1" x14ac:dyDescent="0.25">
      <c r="A66" s="1607">
        <v>717</v>
      </c>
      <c r="B66" s="1607" t="s">
        <v>849</v>
      </c>
      <c r="C66" s="1607" t="s">
        <v>669</v>
      </c>
      <c r="D66" s="1607">
        <v>9500</v>
      </c>
      <c r="E66" s="1608">
        <v>0</v>
      </c>
      <c r="F66" s="1607">
        <v>9500</v>
      </c>
      <c r="G66" s="1607"/>
      <c r="H66" s="1607"/>
      <c r="I66" s="1607"/>
      <c r="J66" s="1607">
        <v>9500</v>
      </c>
      <c r="K66" s="1610">
        <v>1.064E-2</v>
      </c>
      <c r="L66" s="1607">
        <v>9400</v>
      </c>
      <c r="M66" s="1607" t="s">
        <v>799</v>
      </c>
    </row>
    <row r="67" spans="1:13" x14ac:dyDescent="0.25">
      <c r="A67" s="1607">
        <v>723</v>
      </c>
      <c r="B67" s="1607" t="s">
        <v>850</v>
      </c>
      <c r="C67" s="1607" t="s">
        <v>669</v>
      </c>
      <c r="D67" s="1607">
        <v>10600</v>
      </c>
      <c r="E67" s="1610">
        <v>3.9219999999999998E-2</v>
      </c>
      <c r="F67" s="1607">
        <v>10200</v>
      </c>
      <c r="G67" s="1607"/>
      <c r="H67" s="1607"/>
      <c r="I67" s="1607"/>
      <c r="J67" s="1607">
        <v>9600</v>
      </c>
      <c r="K67" s="1608">
        <v>0</v>
      </c>
      <c r="L67" s="1607">
        <v>9600</v>
      </c>
      <c r="M67" s="1607" t="s">
        <v>799</v>
      </c>
    </row>
    <row r="68" spans="1:13" x14ac:dyDescent="0.25">
      <c r="A68" s="1607">
        <v>725</v>
      </c>
      <c r="B68" s="1607" t="s">
        <v>851</v>
      </c>
      <c r="C68" s="1607" t="s">
        <v>669</v>
      </c>
      <c r="D68" s="1607">
        <v>8100</v>
      </c>
      <c r="E68" s="1608">
        <v>0</v>
      </c>
      <c r="F68" s="1607">
        <v>8100</v>
      </c>
      <c r="G68" s="1607"/>
      <c r="H68" s="1607"/>
      <c r="I68" s="1607"/>
      <c r="J68" s="1607">
        <v>8100</v>
      </c>
      <c r="K68" s="1608">
        <v>0</v>
      </c>
      <c r="L68" s="1607">
        <v>8100</v>
      </c>
      <c r="M68" s="1607" t="s">
        <v>799</v>
      </c>
    </row>
    <row r="69" spans="1:13" hidden="1" x14ac:dyDescent="0.25">
      <c r="A69" s="1607">
        <v>726</v>
      </c>
      <c r="B69" s="1607" t="s">
        <v>852</v>
      </c>
      <c r="C69" s="1607" t="s">
        <v>669</v>
      </c>
      <c r="D69" s="1607">
        <v>20000</v>
      </c>
      <c r="E69" s="1608">
        <v>0</v>
      </c>
      <c r="F69" s="1607">
        <v>20000</v>
      </c>
      <c r="G69" s="1607"/>
      <c r="H69" s="1607"/>
      <c r="I69" s="1607"/>
      <c r="J69" s="1607">
        <v>20000</v>
      </c>
      <c r="K69" s="1608">
        <v>0</v>
      </c>
      <c r="L69" s="1607">
        <v>20000</v>
      </c>
      <c r="M69" s="1607" t="s">
        <v>799</v>
      </c>
    </row>
    <row r="70" spans="1:13" x14ac:dyDescent="0.25">
      <c r="A70" s="1607">
        <v>728</v>
      </c>
      <c r="B70" s="1607" t="s">
        <v>853</v>
      </c>
      <c r="C70" s="1607" t="s">
        <v>669</v>
      </c>
      <c r="D70" s="1607">
        <v>19000</v>
      </c>
      <c r="E70" s="1608">
        <v>0</v>
      </c>
      <c r="F70" s="1607">
        <v>19000</v>
      </c>
      <c r="G70" s="1607"/>
      <c r="H70" s="1607"/>
      <c r="I70" s="1607"/>
      <c r="J70" s="1607">
        <v>19000</v>
      </c>
      <c r="K70" s="1608">
        <v>0</v>
      </c>
      <c r="L70" s="1607">
        <v>19000</v>
      </c>
      <c r="M70" s="1607" t="s">
        <v>799</v>
      </c>
    </row>
    <row r="71" spans="1:13" x14ac:dyDescent="0.25">
      <c r="A71" s="1607">
        <v>736</v>
      </c>
      <c r="B71" s="1607" t="s">
        <v>854</v>
      </c>
      <c r="C71" s="1607" t="s">
        <v>669</v>
      </c>
      <c r="D71" s="1607">
        <v>6400</v>
      </c>
      <c r="E71" s="1608">
        <v>0</v>
      </c>
      <c r="F71" s="1607">
        <v>6400</v>
      </c>
      <c r="G71" s="1607"/>
      <c r="H71" s="1607"/>
      <c r="I71" s="1607"/>
      <c r="J71" s="1607">
        <v>6400</v>
      </c>
      <c r="K71" s="1610">
        <v>3.2259999999999997E-2</v>
      </c>
      <c r="L71" s="1607">
        <v>6200</v>
      </c>
      <c r="M71" s="1607" t="s">
        <v>799</v>
      </c>
    </row>
    <row r="72" spans="1:13" x14ac:dyDescent="0.25">
      <c r="A72" s="1607">
        <v>741</v>
      </c>
      <c r="B72" s="1607" t="s">
        <v>855</v>
      </c>
      <c r="C72" s="1607" t="s">
        <v>669</v>
      </c>
      <c r="D72" s="1607">
        <v>11000</v>
      </c>
      <c r="E72" s="1608">
        <v>0</v>
      </c>
      <c r="F72" s="1607">
        <v>11000</v>
      </c>
      <c r="G72" s="1607"/>
      <c r="H72" s="1607"/>
      <c r="I72" s="1607"/>
      <c r="J72" s="1607">
        <v>11200</v>
      </c>
      <c r="K72" s="1610">
        <v>1.8180000000000002E-2</v>
      </c>
      <c r="L72" s="1607">
        <v>11000</v>
      </c>
      <c r="M72" s="1607" t="s">
        <v>799</v>
      </c>
    </row>
    <row r="73" spans="1:13" x14ac:dyDescent="0.25">
      <c r="A73" s="1607">
        <v>743</v>
      </c>
      <c r="B73" s="1607" t="s">
        <v>856</v>
      </c>
      <c r="C73" s="1607" t="s">
        <v>669</v>
      </c>
      <c r="D73" s="1607">
        <v>10500</v>
      </c>
      <c r="E73" s="1610">
        <v>0.05</v>
      </c>
      <c r="F73" s="1607">
        <v>10000</v>
      </c>
      <c r="G73" s="1607"/>
      <c r="H73" s="1607"/>
      <c r="I73" s="1607"/>
      <c r="J73" s="1607">
        <v>10000</v>
      </c>
      <c r="K73" s="1610">
        <v>3.0929999999999999E-2</v>
      </c>
      <c r="L73" s="1607">
        <v>9700</v>
      </c>
      <c r="M73" s="1607" t="s">
        <v>799</v>
      </c>
    </row>
    <row r="74" spans="1:13" x14ac:dyDescent="0.25">
      <c r="A74" s="1607">
        <v>745</v>
      </c>
      <c r="B74" s="1607" t="s">
        <v>857</v>
      </c>
      <c r="C74" s="1607" t="s">
        <v>669</v>
      </c>
      <c r="D74" s="1607">
        <v>12000</v>
      </c>
      <c r="E74" s="1608">
        <v>0</v>
      </c>
      <c r="F74" s="1607">
        <v>12000</v>
      </c>
      <c r="G74" s="1607"/>
      <c r="H74" s="1607"/>
      <c r="I74" s="1607"/>
      <c r="J74" s="1607">
        <v>12200</v>
      </c>
      <c r="K74" s="1610">
        <v>1.6670000000000001E-2</v>
      </c>
      <c r="L74" s="1607">
        <v>12000</v>
      </c>
      <c r="M74" s="1607" t="s">
        <v>799</v>
      </c>
    </row>
    <row r="75" spans="1:13" x14ac:dyDescent="0.25">
      <c r="A75" s="1607">
        <v>746</v>
      </c>
      <c r="B75" s="1607" t="s">
        <v>858</v>
      </c>
      <c r="C75" s="1607" t="s">
        <v>669</v>
      </c>
      <c r="D75" s="1607">
        <v>8800</v>
      </c>
      <c r="E75" s="1608">
        <v>0</v>
      </c>
      <c r="F75" s="1607">
        <v>8800</v>
      </c>
      <c r="G75" s="1607"/>
      <c r="H75" s="1607"/>
      <c r="I75" s="1607"/>
      <c r="J75" s="1607">
        <v>8600</v>
      </c>
      <c r="K75" s="1610">
        <v>2.3810000000000001E-2</v>
      </c>
      <c r="L75" s="1607">
        <v>8400</v>
      </c>
      <c r="M75" s="1607" t="s">
        <v>799</v>
      </c>
    </row>
    <row r="76" spans="1:13" x14ac:dyDescent="0.25">
      <c r="A76" s="1607">
        <v>751</v>
      </c>
      <c r="B76" s="1607" t="s">
        <v>859</v>
      </c>
      <c r="C76" s="1607" t="s">
        <v>669</v>
      </c>
      <c r="D76" s="1607">
        <v>8800</v>
      </c>
      <c r="E76" s="1608">
        <v>0</v>
      </c>
      <c r="F76" s="1607">
        <v>8800</v>
      </c>
      <c r="G76" s="1607"/>
      <c r="H76" s="1607"/>
      <c r="I76" s="1607"/>
      <c r="J76" s="1607">
        <v>8700</v>
      </c>
      <c r="K76" s="1608">
        <v>0</v>
      </c>
      <c r="L76" s="1607">
        <v>8700</v>
      </c>
      <c r="M76" s="1607" t="s">
        <v>799</v>
      </c>
    </row>
    <row r="77" spans="1:13" x14ac:dyDescent="0.25">
      <c r="A77" s="1607">
        <v>758</v>
      </c>
      <c r="B77" s="1607" t="s">
        <v>860</v>
      </c>
      <c r="C77" s="1607" t="s">
        <v>669</v>
      </c>
      <c r="D77" s="1607">
        <v>6000</v>
      </c>
      <c r="E77" s="1608">
        <v>0</v>
      </c>
      <c r="F77" s="1607">
        <v>6000</v>
      </c>
      <c r="G77" s="1607"/>
      <c r="H77" s="1607"/>
      <c r="I77" s="1607"/>
      <c r="J77" s="1607">
        <v>6000</v>
      </c>
      <c r="K77" s="1610">
        <v>0.13208</v>
      </c>
      <c r="L77" s="1607">
        <v>5300</v>
      </c>
      <c r="M77" s="1607" t="s">
        <v>799</v>
      </c>
    </row>
    <row r="78" spans="1:13" x14ac:dyDescent="0.25">
      <c r="A78" s="1607">
        <v>762</v>
      </c>
      <c r="B78" s="1607" t="s">
        <v>861</v>
      </c>
      <c r="C78" s="1607" t="s">
        <v>669</v>
      </c>
      <c r="D78" s="1607">
        <v>19000</v>
      </c>
      <c r="E78" s="1608">
        <v>0</v>
      </c>
      <c r="F78" s="1607">
        <v>19000</v>
      </c>
      <c r="G78" s="1607"/>
      <c r="H78" s="1607"/>
      <c r="I78" s="1607"/>
      <c r="J78" s="1607">
        <v>19000</v>
      </c>
      <c r="K78" s="1608">
        <v>0</v>
      </c>
      <c r="L78" s="1607">
        <v>19000</v>
      </c>
      <c r="M78" s="1607" t="s">
        <v>799</v>
      </c>
    </row>
    <row r="79" spans="1:13" x14ac:dyDescent="0.25">
      <c r="A79" s="1607">
        <v>766</v>
      </c>
      <c r="B79" s="1607" t="s">
        <v>862</v>
      </c>
      <c r="C79" s="1607" t="s">
        <v>669</v>
      </c>
      <c r="D79" s="1607">
        <v>12300</v>
      </c>
      <c r="E79" s="1608">
        <v>0</v>
      </c>
      <c r="F79" s="1607">
        <v>12300</v>
      </c>
      <c r="G79" s="1607"/>
      <c r="H79" s="1607"/>
      <c r="I79" s="1607"/>
      <c r="J79" s="1607">
        <v>12500</v>
      </c>
      <c r="K79" s="1610">
        <v>8.6959999999999996E-2</v>
      </c>
      <c r="L79" s="1607">
        <v>11500</v>
      </c>
      <c r="M79" s="1607" t="s">
        <v>799</v>
      </c>
    </row>
    <row r="80" spans="1:13" x14ac:dyDescent="0.25">
      <c r="A80" s="1607">
        <v>767</v>
      </c>
      <c r="B80" s="1607" t="s">
        <v>863</v>
      </c>
      <c r="C80" s="1607"/>
      <c r="D80" s="1607">
        <v>12000</v>
      </c>
      <c r="E80" s="1608">
        <v>0</v>
      </c>
      <c r="F80" s="1607">
        <v>12000</v>
      </c>
      <c r="G80" s="1607"/>
      <c r="H80" s="1607"/>
      <c r="I80" s="1607"/>
      <c r="J80" s="1607">
        <v>12200</v>
      </c>
      <c r="K80" s="1610">
        <v>1.6670000000000001E-2</v>
      </c>
      <c r="L80" s="1607">
        <v>12000</v>
      </c>
      <c r="M80" s="1607" t="s">
        <v>799</v>
      </c>
    </row>
    <row r="81" spans="1:13" x14ac:dyDescent="0.25">
      <c r="A81" s="1607">
        <v>769</v>
      </c>
      <c r="B81" s="1607" t="s">
        <v>864</v>
      </c>
      <c r="C81" s="1607" t="s">
        <v>669</v>
      </c>
      <c r="D81" s="1607">
        <v>9500</v>
      </c>
      <c r="E81" s="1608">
        <v>0</v>
      </c>
      <c r="F81" s="1607">
        <v>9500</v>
      </c>
      <c r="G81" s="1607"/>
      <c r="H81" s="1607"/>
      <c r="I81" s="1607"/>
      <c r="J81" s="1607">
        <v>10000</v>
      </c>
      <c r="K81" s="1608">
        <v>0</v>
      </c>
      <c r="L81" s="1607">
        <v>10000</v>
      </c>
      <c r="M81" s="1607" t="s">
        <v>799</v>
      </c>
    </row>
    <row r="82" spans="1:13" hidden="1" x14ac:dyDescent="0.25">
      <c r="A82" s="1607">
        <v>774</v>
      </c>
      <c r="B82" s="1607" t="s">
        <v>865</v>
      </c>
      <c r="C82" s="1607" t="s">
        <v>669</v>
      </c>
      <c r="D82" s="1607">
        <v>10000</v>
      </c>
      <c r="E82" s="1610">
        <v>3.0929999999999999E-2</v>
      </c>
      <c r="F82" s="1607">
        <v>9700</v>
      </c>
      <c r="G82" s="1607"/>
      <c r="H82" s="1607"/>
      <c r="I82" s="1607"/>
      <c r="J82" s="1607">
        <v>9700</v>
      </c>
      <c r="K82" s="1608">
        <v>0</v>
      </c>
      <c r="L82" s="1607">
        <v>9700</v>
      </c>
      <c r="M82" s="1607" t="s">
        <v>799</v>
      </c>
    </row>
    <row r="83" spans="1:13" hidden="1" x14ac:dyDescent="0.25">
      <c r="A83" s="1607">
        <v>780</v>
      </c>
      <c r="B83" s="1607" t="s">
        <v>866</v>
      </c>
      <c r="C83" s="1607" t="s">
        <v>669</v>
      </c>
      <c r="D83" s="1607">
        <v>9000</v>
      </c>
      <c r="E83" s="1610">
        <v>0.11111</v>
      </c>
      <c r="F83" s="1607">
        <v>8100</v>
      </c>
      <c r="G83" s="1607"/>
      <c r="H83" s="1607"/>
      <c r="I83" s="1607"/>
      <c r="J83" s="1607">
        <v>8100</v>
      </c>
      <c r="K83" s="1610">
        <v>0.28571000000000002</v>
      </c>
      <c r="L83" s="1607">
        <v>6300</v>
      </c>
      <c r="M83" s="1607" t="s">
        <v>799</v>
      </c>
    </row>
    <row r="84" spans="1:13" hidden="1" x14ac:dyDescent="0.25">
      <c r="A84" s="1607">
        <v>787</v>
      </c>
      <c r="B84" s="1607" t="s">
        <v>867</v>
      </c>
      <c r="C84" s="1607" t="s">
        <v>669</v>
      </c>
      <c r="D84" s="1607">
        <v>0</v>
      </c>
      <c r="E84" s="1607"/>
      <c r="F84" s="1607">
        <v>0</v>
      </c>
      <c r="G84" s="1607"/>
      <c r="H84" s="1607"/>
      <c r="I84" s="1607"/>
      <c r="J84" s="1607">
        <v>7400</v>
      </c>
      <c r="K84" s="1608">
        <v>0</v>
      </c>
      <c r="L84" s="1607">
        <v>7400</v>
      </c>
      <c r="M84" s="1607" t="s">
        <v>799</v>
      </c>
    </row>
    <row r="85" spans="1:13" hidden="1" x14ac:dyDescent="0.25">
      <c r="A85" s="1607">
        <v>788</v>
      </c>
      <c r="B85" s="1607" t="s">
        <v>63</v>
      </c>
      <c r="C85" s="1607" t="s">
        <v>669</v>
      </c>
      <c r="D85" s="1607">
        <v>0</v>
      </c>
      <c r="E85" s="1607"/>
      <c r="F85" s="1607">
        <v>0</v>
      </c>
      <c r="G85" s="1607"/>
      <c r="H85" s="1607"/>
      <c r="I85" s="1607"/>
      <c r="J85" s="1607">
        <v>7500</v>
      </c>
      <c r="K85" s="1608">
        <v>0</v>
      </c>
      <c r="L85" s="1607">
        <v>7500</v>
      </c>
      <c r="M85" s="1607" t="s">
        <v>799</v>
      </c>
    </row>
    <row r="86" spans="1:13" hidden="1" x14ac:dyDescent="0.25">
      <c r="A86" s="1607">
        <v>789</v>
      </c>
      <c r="B86" s="1607" t="s">
        <v>868</v>
      </c>
      <c r="C86" s="1607" t="s">
        <v>669</v>
      </c>
      <c r="D86" s="1607">
        <v>0</v>
      </c>
      <c r="E86" s="1607"/>
      <c r="F86" s="1607">
        <v>0</v>
      </c>
      <c r="G86" s="1607"/>
      <c r="H86" s="1607"/>
      <c r="I86" s="1607"/>
      <c r="J86" s="1607">
        <v>7000</v>
      </c>
      <c r="K86" s="1608">
        <v>0</v>
      </c>
      <c r="L86" s="1607">
        <v>7000</v>
      </c>
      <c r="M86" s="1607" t="s">
        <v>799</v>
      </c>
    </row>
    <row r="87" spans="1:13" hidden="1" x14ac:dyDescent="0.25">
      <c r="A87" s="1607">
        <v>790</v>
      </c>
      <c r="B87" s="1607" t="s">
        <v>869</v>
      </c>
      <c r="C87" s="1607" t="s">
        <v>669</v>
      </c>
      <c r="D87" s="1607">
        <v>0</v>
      </c>
      <c r="E87" s="1607"/>
      <c r="F87" s="1607">
        <v>0</v>
      </c>
      <c r="G87" s="1607"/>
      <c r="H87" s="1607"/>
      <c r="I87" s="1607"/>
      <c r="J87" s="1607">
        <v>7200</v>
      </c>
      <c r="K87" s="1608">
        <v>0</v>
      </c>
      <c r="L87" s="1607">
        <v>7200</v>
      </c>
      <c r="M87" s="1607" t="s">
        <v>799</v>
      </c>
    </row>
    <row r="88" spans="1:13" hidden="1" x14ac:dyDescent="0.25">
      <c r="A88" s="1607">
        <v>794</v>
      </c>
      <c r="B88" s="1607" t="s">
        <v>870</v>
      </c>
      <c r="C88" s="1607" t="s">
        <v>669</v>
      </c>
      <c r="D88" s="1607">
        <v>8100</v>
      </c>
      <c r="E88" s="1608">
        <v>0</v>
      </c>
      <c r="F88" s="1607">
        <v>8100</v>
      </c>
      <c r="G88" s="1607"/>
      <c r="H88" s="1607"/>
      <c r="I88" s="1607"/>
      <c r="J88" s="1607">
        <v>8100</v>
      </c>
      <c r="K88" s="1608">
        <v>0</v>
      </c>
      <c r="L88" s="1607">
        <v>8100</v>
      </c>
      <c r="M88" s="1607" t="s">
        <v>799</v>
      </c>
    </row>
    <row r="89" spans="1:13" hidden="1" x14ac:dyDescent="0.25">
      <c r="A89" s="1607">
        <v>815</v>
      </c>
      <c r="B89" s="1607" t="s">
        <v>1068</v>
      </c>
      <c r="C89" s="1607" t="s">
        <v>12</v>
      </c>
      <c r="D89" s="1607"/>
      <c r="E89" s="1607"/>
      <c r="F89" s="1607"/>
      <c r="G89" s="1607"/>
      <c r="H89" s="1607"/>
      <c r="I89" s="1607"/>
      <c r="J89" s="1607">
        <v>0</v>
      </c>
      <c r="K89" s="1607"/>
      <c r="L89" s="1607">
        <v>0</v>
      </c>
      <c r="M89" s="1607" t="s">
        <v>799</v>
      </c>
    </row>
    <row r="90" spans="1:13" hidden="1" x14ac:dyDescent="0.25">
      <c r="A90" s="1607">
        <v>850</v>
      </c>
      <c r="B90" s="1607" t="s">
        <v>871</v>
      </c>
      <c r="C90" s="1607" t="s">
        <v>669</v>
      </c>
      <c r="D90" s="1607">
        <v>9500</v>
      </c>
      <c r="E90" s="1610">
        <v>5.5559999999999998E-2</v>
      </c>
      <c r="F90" s="1607">
        <v>9000</v>
      </c>
      <c r="G90" s="1607"/>
      <c r="H90" s="1607"/>
      <c r="I90" s="1607"/>
      <c r="J90" s="1607">
        <v>8800</v>
      </c>
      <c r="K90" s="1608">
        <v>0</v>
      </c>
      <c r="L90" s="1607">
        <v>8800</v>
      </c>
      <c r="M90" s="1607" t="s">
        <v>799</v>
      </c>
    </row>
    <row r="91" spans="1:13" hidden="1" x14ac:dyDescent="0.25">
      <c r="A91" s="1607">
        <v>851</v>
      </c>
      <c r="B91" s="1607" t="s">
        <v>872</v>
      </c>
      <c r="C91" s="1607" t="s">
        <v>669</v>
      </c>
      <c r="D91" s="1607">
        <v>7800</v>
      </c>
      <c r="E91" s="1608">
        <v>0</v>
      </c>
      <c r="F91" s="1607">
        <v>7800</v>
      </c>
      <c r="G91" s="1607"/>
      <c r="H91" s="1607"/>
      <c r="I91" s="1607"/>
      <c r="J91" s="1607">
        <v>7700</v>
      </c>
      <c r="K91" s="1608">
        <v>0</v>
      </c>
      <c r="L91" s="1607">
        <v>7700</v>
      </c>
      <c r="M91" s="1607" t="s">
        <v>799</v>
      </c>
    </row>
    <row r="92" spans="1:13" hidden="1" x14ac:dyDescent="0.25">
      <c r="A92" s="1607">
        <v>930</v>
      </c>
      <c r="B92" s="1607" t="s">
        <v>873</v>
      </c>
      <c r="C92" s="1607" t="s">
        <v>672</v>
      </c>
      <c r="D92" s="1607">
        <v>8000</v>
      </c>
      <c r="E92" s="1609">
        <v>-1.235E-2</v>
      </c>
      <c r="F92" s="1607">
        <v>8100</v>
      </c>
      <c r="G92" s="1607"/>
      <c r="H92" s="1607"/>
      <c r="I92" s="1607"/>
      <c r="J92" s="1607">
        <v>8100</v>
      </c>
      <c r="K92" s="1610">
        <v>1.2500000000000001E-2</v>
      </c>
      <c r="L92" s="1607">
        <v>8000</v>
      </c>
      <c r="M92" s="1607" t="s">
        <v>799</v>
      </c>
    </row>
    <row r="93" spans="1:13" x14ac:dyDescent="0.25">
      <c r="A93" s="1607">
        <v>1091</v>
      </c>
      <c r="B93" s="1607" t="s">
        <v>749</v>
      </c>
      <c r="C93" s="1607"/>
      <c r="D93" s="1607">
        <v>17000</v>
      </c>
      <c r="E93" s="1608">
        <v>0</v>
      </c>
      <c r="F93" s="1607">
        <v>17000</v>
      </c>
      <c r="G93" s="1607"/>
      <c r="H93" s="1607"/>
      <c r="I93" s="1607"/>
      <c r="J93" s="1607">
        <v>17000</v>
      </c>
      <c r="K93" s="1608">
        <v>0</v>
      </c>
      <c r="L93" s="1607">
        <v>17000</v>
      </c>
      <c r="M93" s="1607" t="s">
        <v>799</v>
      </c>
    </row>
    <row r="94" spans="1:13" x14ac:dyDescent="0.25">
      <c r="A94" s="1607">
        <v>1396</v>
      </c>
      <c r="B94" s="1607" t="s">
        <v>874</v>
      </c>
      <c r="C94" s="1607"/>
      <c r="D94" s="1607">
        <v>9300</v>
      </c>
      <c r="E94" s="1610">
        <v>2.198E-2</v>
      </c>
      <c r="F94" s="1607">
        <v>9100</v>
      </c>
      <c r="G94" s="1607"/>
      <c r="H94" s="1607"/>
      <c r="I94" s="1607"/>
      <c r="J94" s="1607">
        <v>9100</v>
      </c>
      <c r="K94" s="1610">
        <v>1.111E-2</v>
      </c>
      <c r="L94" s="1607">
        <v>9000</v>
      </c>
      <c r="M94" s="1607" t="s">
        <v>799</v>
      </c>
    </row>
    <row r="95" spans="1:13" x14ac:dyDescent="0.25">
      <c r="A95" s="1607">
        <v>1397</v>
      </c>
      <c r="B95" s="1607" t="s">
        <v>875</v>
      </c>
      <c r="C95" s="1607"/>
      <c r="D95" s="1607">
        <v>8700</v>
      </c>
      <c r="E95" s="1610">
        <v>2.3529999999999999E-2</v>
      </c>
      <c r="F95" s="1607">
        <v>8500</v>
      </c>
      <c r="G95" s="1607"/>
      <c r="H95" s="1607"/>
      <c r="I95" s="1607"/>
      <c r="J95" s="1607">
        <v>8500</v>
      </c>
      <c r="K95" s="1610">
        <v>1.1900000000000001E-2</v>
      </c>
      <c r="L95" s="1607">
        <v>8400</v>
      </c>
      <c r="M95" s="1607" t="s">
        <v>799</v>
      </c>
    </row>
    <row r="96" spans="1:13" x14ac:dyDescent="0.25">
      <c r="A96" s="1607">
        <v>1398</v>
      </c>
      <c r="B96" s="1607" t="s">
        <v>876</v>
      </c>
      <c r="C96" s="1607"/>
      <c r="D96" s="1607">
        <v>10000</v>
      </c>
      <c r="E96" s="1610">
        <v>9.8900000000000002E-2</v>
      </c>
      <c r="F96" s="1607">
        <v>9100</v>
      </c>
      <c r="G96" s="1607"/>
      <c r="H96" s="1607"/>
      <c r="I96" s="1607"/>
      <c r="J96" s="1607">
        <v>9100</v>
      </c>
      <c r="K96" s="1610">
        <v>1.111E-2</v>
      </c>
      <c r="L96" s="1607">
        <v>9000</v>
      </c>
      <c r="M96" s="1607" t="s">
        <v>799</v>
      </c>
    </row>
    <row r="97" spans="1:13" x14ac:dyDescent="0.25">
      <c r="A97" s="1607">
        <v>1406</v>
      </c>
      <c r="B97" s="1607" t="s">
        <v>877</v>
      </c>
      <c r="C97" s="1607"/>
      <c r="D97" s="1607">
        <v>20000</v>
      </c>
      <c r="E97" s="1608">
        <v>0</v>
      </c>
      <c r="F97" s="1607">
        <v>20000</v>
      </c>
      <c r="G97" s="1607"/>
      <c r="H97" s="1607"/>
      <c r="I97" s="1607"/>
      <c r="J97" s="1607">
        <v>20000</v>
      </c>
      <c r="K97" s="1608">
        <v>0</v>
      </c>
      <c r="L97" s="1607">
        <v>20000</v>
      </c>
      <c r="M97" s="1607" t="s">
        <v>799</v>
      </c>
    </row>
    <row r="98" spans="1:13" x14ac:dyDescent="0.25">
      <c r="A98" s="1607">
        <v>1407</v>
      </c>
      <c r="B98" s="1607" t="s">
        <v>878</v>
      </c>
      <c r="C98" s="1607"/>
      <c r="D98" s="1607">
        <v>19000</v>
      </c>
      <c r="E98" s="1608">
        <v>0</v>
      </c>
      <c r="F98" s="1607">
        <v>19000</v>
      </c>
      <c r="G98" s="1607"/>
      <c r="H98" s="1607"/>
      <c r="I98" s="1607"/>
      <c r="J98" s="1607">
        <v>19000</v>
      </c>
      <c r="K98" s="1608">
        <v>0</v>
      </c>
      <c r="L98" s="1607">
        <v>19000</v>
      </c>
      <c r="M98" s="1607" t="s">
        <v>799</v>
      </c>
    </row>
    <row r="99" spans="1:13" x14ac:dyDescent="0.25">
      <c r="A99" s="1607">
        <v>1432</v>
      </c>
      <c r="B99" s="1607" t="s">
        <v>879</v>
      </c>
      <c r="C99" s="1607"/>
      <c r="D99" s="1607">
        <v>5700</v>
      </c>
      <c r="E99" s="1608">
        <v>0</v>
      </c>
      <c r="F99" s="1607">
        <v>5700</v>
      </c>
      <c r="G99" s="1607"/>
      <c r="H99" s="1607"/>
      <c r="I99" s="1607"/>
      <c r="J99" s="1607">
        <v>5700</v>
      </c>
      <c r="K99" s="1608">
        <v>0</v>
      </c>
      <c r="L99" s="1607">
        <v>5700</v>
      </c>
      <c r="M99" s="1607" t="s">
        <v>799</v>
      </c>
    </row>
    <row r="100" spans="1:13" hidden="1" x14ac:dyDescent="0.25">
      <c r="A100" s="1607">
        <v>1433</v>
      </c>
      <c r="B100" s="1607" t="s">
        <v>880</v>
      </c>
      <c r="C100" s="1607"/>
      <c r="D100" s="1607">
        <v>5700</v>
      </c>
      <c r="E100" s="1608">
        <v>0</v>
      </c>
      <c r="F100" s="1607">
        <v>5700</v>
      </c>
      <c r="G100" s="1607"/>
      <c r="H100" s="1607"/>
      <c r="I100" s="1607"/>
      <c r="J100" s="1607">
        <v>5700</v>
      </c>
      <c r="K100" s="1608">
        <v>0</v>
      </c>
      <c r="L100" s="1607">
        <v>5700</v>
      </c>
      <c r="M100" s="1607" t="s">
        <v>799</v>
      </c>
    </row>
    <row r="101" spans="1:13" hidden="1" x14ac:dyDescent="0.25">
      <c r="A101" s="1607">
        <v>1435</v>
      </c>
      <c r="B101" s="1607" t="s">
        <v>1070</v>
      </c>
      <c r="C101" s="1607"/>
      <c r="D101" s="1607"/>
      <c r="E101" s="1607"/>
      <c r="F101" s="1607"/>
      <c r="G101" s="1607"/>
      <c r="H101" s="1607"/>
      <c r="I101" s="1607"/>
      <c r="J101" s="1607">
        <v>0</v>
      </c>
      <c r="K101" s="1607"/>
      <c r="L101" s="1607"/>
      <c r="M101" s="1607" t="s">
        <v>799</v>
      </c>
    </row>
    <row r="102" spans="1:13" hidden="1" x14ac:dyDescent="0.25">
      <c r="A102" s="1607">
        <v>8129</v>
      </c>
      <c r="B102" s="1607" t="s">
        <v>1071</v>
      </c>
      <c r="C102" s="1607"/>
      <c r="D102" s="1607"/>
      <c r="E102" s="1607"/>
      <c r="F102" s="1607"/>
      <c r="G102" s="1607"/>
      <c r="H102" s="1607"/>
      <c r="I102" s="1607"/>
      <c r="J102" s="1607"/>
      <c r="K102" s="1607"/>
      <c r="L102" s="1607">
        <v>0</v>
      </c>
      <c r="M102" s="1607" t="s">
        <v>799</v>
      </c>
    </row>
    <row r="103" spans="1:13" hidden="1" x14ac:dyDescent="0.25">
      <c r="A103" s="1607">
        <v>8130</v>
      </c>
      <c r="B103" s="1607" t="s">
        <v>1072</v>
      </c>
      <c r="C103" s="1607"/>
      <c r="D103" s="1607"/>
      <c r="E103" s="1607"/>
      <c r="F103" s="1607"/>
      <c r="G103" s="1607"/>
      <c r="H103" s="1607"/>
      <c r="I103" s="1607"/>
      <c r="J103" s="1607"/>
      <c r="K103" s="1607"/>
      <c r="L103" s="1607">
        <v>0</v>
      </c>
      <c r="M103" s="1607" t="s">
        <v>799</v>
      </c>
    </row>
    <row r="104" spans="1:13" hidden="1" x14ac:dyDescent="0.25">
      <c r="A104" s="1607">
        <v>9373</v>
      </c>
      <c r="B104" s="1607" t="s">
        <v>881</v>
      </c>
      <c r="C104" s="1607"/>
      <c r="D104" s="1607">
        <v>8000</v>
      </c>
      <c r="E104" s="1608">
        <v>0</v>
      </c>
      <c r="F104" s="1607">
        <v>8000</v>
      </c>
      <c r="G104" s="1607"/>
      <c r="H104" s="1607"/>
      <c r="I104" s="1607"/>
      <c r="J104" s="1607">
        <v>8000</v>
      </c>
      <c r="K104" s="1608">
        <v>0</v>
      </c>
      <c r="L104" s="1607">
        <v>8000</v>
      </c>
      <c r="M104" s="1607" t="s">
        <v>799</v>
      </c>
    </row>
    <row r="105" spans="1:13" hidden="1" x14ac:dyDescent="0.25">
      <c r="A105" s="1607">
        <v>9416</v>
      </c>
      <c r="B105" s="1607" t="s">
        <v>1073</v>
      </c>
      <c r="C105" s="1607"/>
      <c r="D105" s="1607"/>
      <c r="E105" s="1607"/>
      <c r="F105" s="1607"/>
      <c r="G105" s="1607"/>
      <c r="H105" s="1607">
        <v>0</v>
      </c>
      <c r="I105" s="1607"/>
      <c r="J105" s="1607"/>
      <c r="K105" s="1607"/>
      <c r="L105" s="1607"/>
      <c r="M105" s="1607" t="s">
        <v>799</v>
      </c>
    </row>
    <row r="106" spans="1:13" hidden="1" x14ac:dyDescent="0.25"/>
    <row r="107" spans="1:13" hidden="1" x14ac:dyDescent="0.25"/>
    <row r="108" spans="1:13" hidden="1" x14ac:dyDescent="0.25"/>
    <row r="109" spans="1:13" hidden="1" x14ac:dyDescent="0.25"/>
    <row r="110" spans="1:13" hidden="1" x14ac:dyDescent="0.25"/>
    <row r="111" spans="1:13" hidden="1" x14ac:dyDescent="0.25"/>
    <row r="112" spans="1:13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topLeftCell="A20" zoomScale="74" zoomScaleNormal="74" workbookViewId="0">
      <selection activeCell="B49" sqref="B49:C53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6" bestFit="1" customWidth="1"/>
    <col min="9" max="9" width="9.7109375" style="16" bestFit="1" customWidth="1"/>
    <col min="10" max="10" width="11.28515625" style="16" bestFit="1" customWidth="1"/>
    <col min="11" max="11" width="8.5703125" style="16" bestFit="1" customWidth="1"/>
    <col min="12" max="12" width="10.28515625" style="16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804"/>
      <c r="G1" s="1030" t="s">
        <v>482</v>
      </c>
      <c r="H1" s="786" t="s">
        <v>455</v>
      </c>
      <c r="I1" s="786" t="s">
        <v>456</v>
      </c>
      <c r="J1" s="786" t="s">
        <v>457</v>
      </c>
      <c r="K1" s="786" t="s">
        <v>461</v>
      </c>
      <c r="L1" s="786" t="s">
        <v>462</v>
      </c>
      <c r="M1" s="786" t="s">
        <v>463</v>
      </c>
      <c r="N1" s="786" t="s">
        <v>464</v>
      </c>
      <c r="O1" s="786" t="s">
        <v>465</v>
      </c>
      <c r="P1" s="786" t="s">
        <v>466</v>
      </c>
      <c r="Q1" s="786" t="s">
        <v>470</v>
      </c>
      <c r="R1" s="1297"/>
    </row>
    <row r="2" spans="1:20" ht="15.75" thickBot="1" x14ac:dyDescent="0.3">
      <c r="B2" s="17"/>
      <c r="E2" s="1" t="s">
        <v>133</v>
      </c>
      <c r="F2" s="804"/>
      <c r="G2" s="1302" t="e">
        <f t="shared" ref="G2:Q2" si="0">AVERAGE(G6:G45)</f>
        <v>#DIV/0!</v>
      </c>
      <c r="H2" s="1302">
        <f t="shared" si="0"/>
        <v>21360.272727272728</v>
      </c>
      <c r="I2" s="1302">
        <f t="shared" si="0"/>
        <v>23013.4</v>
      </c>
      <c r="J2" s="1302">
        <f t="shared" si="0"/>
        <v>25270.714285714286</v>
      </c>
      <c r="K2" s="1302" t="e">
        <f t="shared" si="0"/>
        <v>#DIV/0!</v>
      </c>
      <c r="L2" s="1302" t="e">
        <f t="shared" si="0"/>
        <v>#DIV/0!</v>
      </c>
      <c r="M2" s="1302" t="e">
        <f t="shared" si="0"/>
        <v>#DIV/0!</v>
      </c>
      <c r="N2" s="1302" t="e">
        <f t="shared" si="0"/>
        <v>#DIV/0!</v>
      </c>
      <c r="O2" s="1302" t="e">
        <f t="shared" si="0"/>
        <v>#DIV/0!</v>
      </c>
      <c r="P2" s="1302" t="e">
        <f t="shared" si="0"/>
        <v>#DIV/0!</v>
      </c>
      <c r="Q2" s="1302" t="e">
        <f t="shared" si="0"/>
        <v>#DIV/0!</v>
      </c>
      <c r="R2" s="1303"/>
    </row>
    <row r="3" spans="1:20" s="1" customFormat="1" ht="15.75" thickBot="1" x14ac:dyDescent="0.3">
      <c r="B3" s="17"/>
      <c r="C3" s="983" t="s">
        <v>458</v>
      </c>
      <c r="D3" s="923"/>
      <c r="E3" s="13"/>
      <c r="F3" s="805" t="s">
        <v>0</v>
      </c>
      <c r="H3" s="812">
        <v>45840</v>
      </c>
      <c r="I3" s="812"/>
      <c r="J3" s="812"/>
      <c r="K3" s="812"/>
      <c r="L3" s="812"/>
      <c r="M3" s="812"/>
      <c r="N3" s="812"/>
      <c r="O3" s="812" t="e">
        <f>Competencias!#REF!</f>
        <v>#REF!</v>
      </c>
      <c r="P3" s="812" t="e">
        <f>Competencias!#REF!</f>
        <v>#REF!</v>
      </c>
    </row>
    <row r="4" spans="1:20" s="1" customFormat="1" x14ac:dyDescent="0.25">
      <c r="B4" s="17"/>
      <c r="F4" s="804"/>
      <c r="H4" s="1606"/>
      <c r="I4" s="1606"/>
      <c r="J4" s="1606"/>
      <c r="K4" s="1606"/>
      <c r="L4" s="813"/>
      <c r="N4" s="64"/>
    </row>
    <row r="5" spans="1:20" ht="45.75" thickBot="1" x14ac:dyDescent="0.3">
      <c r="B5" s="17"/>
      <c r="D5" s="943" t="s">
        <v>94</v>
      </c>
      <c r="E5" s="806" t="s">
        <v>1</v>
      </c>
      <c r="F5" s="804"/>
      <c r="G5" s="1030" t="s">
        <v>482</v>
      </c>
      <c r="H5" s="786" t="s">
        <v>455</v>
      </c>
      <c r="I5" s="786" t="s">
        <v>456</v>
      </c>
      <c r="J5" s="786" t="s">
        <v>457</v>
      </c>
      <c r="K5" s="786" t="s">
        <v>461</v>
      </c>
      <c r="L5" s="786" t="s">
        <v>462</v>
      </c>
      <c r="M5" s="786" t="s">
        <v>463</v>
      </c>
      <c r="N5" s="786" t="s">
        <v>464</v>
      </c>
      <c r="O5" s="786" t="s">
        <v>465</v>
      </c>
      <c r="P5" s="786" t="s">
        <v>466</v>
      </c>
      <c r="Q5" s="786" t="s">
        <v>470</v>
      </c>
      <c r="R5" s="786" t="s">
        <v>535</v>
      </c>
      <c r="S5" s="786" t="s">
        <v>519</v>
      </c>
    </row>
    <row r="6" spans="1:20" x14ac:dyDescent="0.25">
      <c r="A6" s="807" t="s">
        <v>95</v>
      </c>
      <c r="B6" s="293">
        <v>911</v>
      </c>
      <c r="C6" s="984" t="s">
        <v>96</v>
      </c>
      <c r="D6" s="318">
        <f>E6/1.105</f>
        <v>22010.808868778284</v>
      </c>
      <c r="E6" s="319">
        <v>24321.943800000005</v>
      </c>
      <c r="G6" s="1298"/>
      <c r="H6" s="1298">
        <v>24380</v>
      </c>
      <c r="I6" s="1298"/>
      <c r="J6" s="1298">
        <v>23200</v>
      </c>
      <c r="K6" s="1298"/>
      <c r="L6" s="1298"/>
      <c r="M6" s="1298"/>
      <c r="N6" s="1298"/>
      <c r="O6" s="1298"/>
      <c r="P6" s="1298"/>
      <c r="Q6" s="1298"/>
      <c r="R6" s="1298"/>
      <c r="S6" s="1298"/>
      <c r="T6" s="849"/>
    </row>
    <row r="7" spans="1:20" x14ac:dyDescent="0.25">
      <c r="A7" s="808" t="s">
        <v>95</v>
      </c>
      <c r="B7" s="284">
        <v>912</v>
      </c>
      <c r="C7" s="985" t="s">
        <v>97</v>
      </c>
      <c r="D7" s="151">
        <f t="shared" ref="D7:D58" si="1">E7/1.105</f>
        <v>19835.321945701362</v>
      </c>
      <c r="E7" s="168">
        <v>21918.030750000005</v>
      </c>
      <c r="G7" s="1298"/>
      <c r="H7" s="1298">
        <v>23840</v>
      </c>
      <c r="I7" s="1298"/>
      <c r="J7" s="1298">
        <v>29000</v>
      </c>
      <c r="K7" s="1298"/>
      <c r="L7" s="1298"/>
      <c r="M7" s="1298"/>
      <c r="N7" s="1298"/>
      <c r="O7" s="1298"/>
      <c r="P7" s="1298"/>
      <c r="Q7" s="1298"/>
      <c r="R7" s="1298"/>
      <c r="S7" s="1298"/>
    </row>
    <row r="8" spans="1:20" x14ac:dyDescent="0.25">
      <c r="A8" s="808" t="s">
        <v>95</v>
      </c>
      <c r="B8" s="84">
        <v>913</v>
      </c>
      <c r="C8" s="986" t="s">
        <v>98</v>
      </c>
      <c r="D8" s="151">
        <f t="shared" si="1"/>
        <v>22394.718325791859</v>
      </c>
      <c r="E8" s="168">
        <v>24746.163750000003</v>
      </c>
      <c r="G8" s="1298"/>
      <c r="H8" s="1298">
        <v>23000</v>
      </c>
      <c r="I8" s="1298"/>
      <c r="J8" s="1298"/>
      <c r="K8" s="1298"/>
      <c r="L8" s="1298"/>
      <c r="M8" s="1298"/>
      <c r="N8" s="1298"/>
      <c r="O8" s="1298"/>
      <c r="P8" s="1298"/>
      <c r="Q8" s="1298"/>
      <c r="R8" s="1298"/>
      <c r="S8" s="1298"/>
    </row>
    <row r="9" spans="1:20" x14ac:dyDescent="0.25">
      <c r="A9" s="808" t="s">
        <v>95</v>
      </c>
      <c r="B9" s="84">
        <v>914</v>
      </c>
      <c r="C9" s="986" t="s">
        <v>99</v>
      </c>
      <c r="D9" s="151">
        <f t="shared" si="1"/>
        <v>20603.140859728508</v>
      </c>
      <c r="E9" s="168">
        <v>22766.470650000003</v>
      </c>
      <c r="G9" s="1298"/>
      <c r="H9" s="1298">
        <v>19570</v>
      </c>
      <c r="I9" s="1298">
        <v>16990</v>
      </c>
      <c r="J9" s="1298">
        <v>19990</v>
      </c>
      <c r="K9" s="1298"/>
      <c r="L9" s="1298"/>
      <c r="M9" s="1298"/>
      <c r="N9" s="1298"/>
      <c r="O9" s="1298"/>
      <c r="P9" s="1298"/>
      <c r="Q9" s="1298"/>
      <c r="R9" s="1298"/>
      <c r="S9" s="1298"/>
    </row>
    <row r="10" spans="1:20" x14ac:dyDescent="0.25">
      <c r="A10" s="808" t="s">
        <v>95</v>
      </c>
      <c r="B10" s="84">
        <v>915</v>
      </c>
      <c r="C10" s="1245" t="s">
        <v>100</v>
      </c>
      <c r="D10" s="151">
        <f t="shared" si="1"/>
        <v>24186.295791855209</v>
      </c>
      <c r="E10" s="168">
        <v>26725.856850000007</v>
      </c>
      <c r="G10" s="1298"/>
      <c r="H10" s="1298">
        <v>30000</v>
      </c>
      <c r="I10" s="1298">
        <v>30990</v>
      </c>
      <c r="J10" s="1298">
        <v>29000</v>
      </c>
      <c r="K10" s="1298"/>
      <c r="L10" s="1298"/>
      <c r="M10" s="1298"/>
      <c r="N10" s="1298"/>
      <c r="O10" s="1298"/>
      <c r="P10" s="1298"/>
      <c r="Q10" s="1298"/>
      <c r="R10" s="1298"/>
      <c r="S10" s="1298"/>
    </row>
    <row r="11" spans="1:20" x14ac:dyDescent="0.25">
      <c r="A11" s="808" t="s">
        <v>95</v>
      </c>
      <c r="B11" s="84">
        <v>916</v>
      </c>
      <c r="C11" s="1245" t="s">
        <v>101</v>
      </c>
      <c r="D11" s="151">
        <f t="shared" si="1"/>
        <v>23546.446696832583</v>
      </c>
      <c r="E11" s="168">
        <v>26018.823600000003</v>
      </c>
      <c r="G11" s="1298"/>
      <c r="H11" s="1298">
        <v>28000</v>
      </c>
      <c r="I11" s="1298">
        <v>22990</v>
      </c>
      <c r="J11" s="1298">
        <v>28200</v>
      </c>
      <c r="K11" s="1298"/>
      <c r="L11" s="1298"/>
      <c r="M11" s="1298"/>
      <c r="N11" s="1298"/>
      <c r="O11" s="1298"/>
      <c r="P11" s="1298"/>
      <c r="Q11" s="1298"/>
      <c r="R11" s="1298"/>
      <c r="S11" s="1298"/>
    </row>
    <row r="12" spans="1:20" x14ac:dyDescent="0.25">
      <c r="A12" s="808" t="s">
        <v>95</v>
      </c>
      <c r="B12" s="84">
        <v>917</v>
      </c>
      <c r="C12" s="1245" t="s">
        <v>102</v>
      </c>
      <c r="D12" s="151">
        <f t="shared" si="1"/>
        <v>23546.446696832583</v>
      </c>
      <c r="E12" s="168">
        <v>26018.823600000003</v>
      </c>
      <c r="G12" s="1298"/>
      <c r="H12" s="1298">
        <v>28000</v>
      </c>
      <c r="I12" s="1298">
        <v>10990</v>
      </c>
      <c r="J12" s="1298">
        <v>28200</v>
      </c>
      <c r="K12" s="1298"/>
      <c r="L12" s="1298"/>
      <c r="M12" s="1298"/>
      <c r="N12" s="1298"/>
      <c r="O12" s="1298"/>
      <c r="P12" s="1298"/>
      <c r="Q12" s="1298"/>
      <c r="R12" s="1298"/>
      <c r="S12" s="1298"/>
    </row>
    <row r="13" spans="1:20" x14ac:dyDescent="0.25">
      <c r="A13" s="808" t="s">
        <v>95</v>
      </c>
      <c r="B13" s="84">
        <v>918</v>
      </c>
      <c r="C13" s="1245" t="s">
        <v>103</v>
      </c>
      <c r="D13" s="151">
        <f t="shared" si="1"/>
        <v>14972.468823529416</v>
      </c>
      <c r="E13" s="168">
        <v>16544.578050000004</v>
      </c>
      <c r="G13" s="1298"/>
      <c r="H13" s="1298">
        <v>14420</v>
      </c>
      <c r="I13" s="1298"/>
      <c r="J13" s="1298"/>
      <c r="K13" s="1298"/>
      <c r="L13" s="1298"/>
      <c r="M13" s="1298"/>
      <c r="N13" s="1298"/>
      <c r="O13" s="1298"/>
      <c r="P13" s="1298"/>
      <c r="Q13" s="1298"/>
      <c r="R13" s="1298"/>
      <c r="S13" s="1298"/>
    </row>
    <row r="14" spans="1:20" x14ac:dyDescent="0.25">
      <c r="A14" s="808" t="s">
        <v>95</v>
      </c>
      <c r="B14" s="84">
        <v>919</v>
      </c>
      <c r="C14" s="1245" t="s">
        <v>104</v>
      </c>
      <c r="D14" s="151">
        <f t="shared" si="1"/>
        <v>22522.688144796382</v>
      </c>
      <c r="E14" s="168">
        <v>24887.570400000004</v>
      </c>
      <c r="G14" s="1298"/>
      <c r="H14" s="1298"/>
      <c r="I14" s="1298">
        <v>31990</v>
      </c>
      <c r="J14" s="1298"/>
      <c r="K14" s="1298"/>
      <c r="L14" s="1298"/>
      <c r="M14" s="1298"/>
      <c r="N14" s="1298"/>
      <c r="O14" s="1298"/>
      <c r="P14" s="1298"/>
      <c r="Q14" s="1298"/>
      <c r="R14" s="1298"/>
      <c r="S14" s="1298"/>
    </row>
    <row r="15" spans="1:20" x14ac:dyDescent="0.25">
      <c r="A15" s="808" t="s">
        <v>95</v>
      </c>
      <c r="B15" s="84">
        <v>920</v>
      </c>
      <c r="C15" s="1245" t="s">
        <v>105</v>
      </c>
      <c r="D15" s="151">
        <f t="shared" si="1"/>
        <v>19835.321945701362</v>
      </c>
      <c r="E15" s="168">
        <v>21918.030750000005</v>
      </c>
      <c r="G15" s="1298"/>
      <c r="H15" s="1298">
        <v>20730</v>
      </c>
      <c r="I15" s="1298"/>
      <c r="J15" s="1298"/>
      <c r="K15" s="1298"/>
      <c r="L15" s="1298"/>
      <c r="M15" s="1298"/>
      <c r="N15" s="1298"/>
      <c r="O15" s="1298"/>
      <c r="P15" s="1298"/>
      <c r="Q15" s="1298"/>
      <c r="R15" s="1298"/>
      <c r="S15" s="1298"/>
    </row>
    <row r="16" spans="1:20" x14ac:dyDescent="0.25">
      <c r="A16" s="808" t="s">
        <v>95</v>
      </c>
      <c r="B16" s="84">
        <v>921</v>
      </c>
      <c r="C16" s="1245" t="s">
        <v>106</v>
      </c>
      <c r="D16" s="151">
        <f t="shared" si="1"/>
        <v>22906.597601809961</v>
      </c>
      <c r="E16" s="168">
        <v>25311.790350000007</v>
      </c>
      <c r="G16" s="1298"/>
      <c r="H16" s="1298">
        <v>26500</v>
      </c>
      <c r="I16" s="1298"/>
      <c r="J16" s="1298">
        <v>29000</v>
      </c>
      <c r="K16" s="1298"/>
      <c r="L16" s="1298"/>
      <c r="M16" s="1298"/>
      <c r="N16" s="1298"/>
      <c r="O16" s="1298"/>
      <c r="P16" s="1298"/>
      <c r="Q16" s="1298"/>
      <c r="R16" s="1298"/>
      <c r="S16" s="1298"/>
    </row>
    <row r="17" spans="1:65" x14ac:dyDescent="0.25">
      <c r="A17" s="808" t="s">
        <v>95</v>
      </c>
      <c r="B17" s="84">
        <v>922</v>
      </c>
      <c r="C17" s="1245" t="s">
        <v>107</v>
      </c>
      <c r="D17" s="151">
        <f t="shared" si="1"/>
        <v>19195.472850678736</v>
      </c>
      <c r="E17" s="168">
        <v>21210.997500000001</v>
      </c>
      <c r="G17" s="1298"/>
      <c r="H17" s="1298">
        <v>18281</v>
      </c>
      <c r="I17" s="1298"/>
      <c r="J17" s="1298"/>
      <c r="K17" s="1298"/>
      <c r="L17" s="1298"/>
      <c r="M17" s="1298"/>
      <c r="N17" s="1298"/>
      <c r="O17" s="1298"/>
      <c r="P17" s="1298"/>
      <c r="Q17" s="1298"/>
      <c r="R17" s="1298"/>
      <c r="S17" s="1298"/>
    </row>
    <row r="18" spans="1:65" x14ac:dyDescent="0.25">
      <c r="A18" s="808" t="s">
        <v>95</v>
      </c>
      <c r="B18" s="84">
        <v>923</v>
      </c>
      <c r="C18" s="1245" t="s">
        <v>108</v>
      </c>
      <c r="D18" s="151">
        <f t="shared" si="1"/>
        <v>22906.597601809961</v>
      </c>
      <c r="E18" s="168">
        <v>25311.790350000007</v>
      </c>
      <c r="G18" s="1298"/>
      <c r="H18" s="1298">
        <v>21233</v>
      </c>
      <c r="I18" s="1298"/>
      <c r="J18" s="1298">
        <v>20200</v>
      </c>
      <c r="K18" s="1298"/>
      <c r="L18" s="1298"/>
      <c r="M18" s="1298"/>
      <c r="N18" s="1298"/>
      <c r="O18" s="1298"/>
      <c r="P18" s="1298"/>
      <c r="Q18" s="1298"/>
      <c r="R18" s="1298"/>
      <c r="S18" s="1298"/>
    </row>
    <row r="19" spans="1:65" x14ac:dyDescent="0.25">
      <c r="A19" s="808" t="s">
        <v>95</v>
      </c>
      <c r="B19" s="84">
        <v>924</v>
      </c>
      <c r="C19" s="1246" t="s">
        <v>109</v>
      </c>
      <c r="D19" s="151">
        <f t="shared" si="1"/>
        <v>17659.83502262444</v>
      </c>
      <c r="E19" s="168">
        <v>19514.117700000006</v>
      </c>
      <c r="G19" s="1298"/>
      <c r="H19" s="1298">
        <v>18025</v>
      </c>
      <c r="I19" s="1298">
        <v>14990</v>
      </c>
      <c r="J19" s="1298">
        <v>25000</v>
      </c>
      <c r="K19" s="1298"/>
      <c r="L19" s="1298"/>
      <c r="M19" s="1298"/>
      <c r="N19" s="1298"/>
      <c r="O19" s="1298"/>
      <c r="P19" s="1298"/>
      <c r="Q19" s="1298"/>
      <c r="R19" s="1298"/>
      <c r="S19" s="1298"/>
    </row>
    <row r="20" spans="1:65" s="40" customFormat="1" x14ac:dyDescent="0.25">
      <c r="A20" s="808" t="s">
        <v>95</v>
      </c>
      <c r="B20" s="15">
        <v>2070</v>
      </c>
      <c r="C20" s="189" t="s">
        <v>531</v>
      </c>
      <c r="D20" s="151">
        <f t="shared" si="1"/>
        <v>14588.559366515841</v>
      </c>
      <c r="E20" s="1132">
        <f>E21</f>
        <v>16120.358100000005</v>
      </c>
      <c r="F20" s="966"/>
      <c r="G20" s="1298"/>
      <c r="H20" s="1298"/>
      <c r="I20" s="1298"/>
      <c r="J20" s="1298"/>
      <c r="K20" s="1298"/>
      <c r="L20" s="1298"/>
      <c r="M20" s="1298"/>
      <c r="N20" s="1298"/>
      <c r="O20" s="1298"/>
      <c r="P20" s="1298"/>
      <c r="Q20" s="1298"/>
      <c r="R20" s="1298"/>
      <c r="S20" s="1298"/>
      <c r="T20" s="462"/>
      <c r="U20" s="460"/>
      <c r="V20" s="460"/>
      <c r="W20" s="460"/>
      <c r="X20" s="460"/>
      <c r="Y20" s="460"/>
      <c r="Z20" s="460"/>
      <c r="AA20" s="460"/>
      <c r="AB20" s="834"/>
      <c r="AC20" s="968"/>
      <c r="AD20" s="35"/>
      <c r="AE20" s="911"/>
      <c r="AF20" s="462"/>
      <c r="AG20" s="1166"/>
      <c r="AH20" s="1164"/>
      <c r="AI20" s="1168"/>
      <c r="AJ20" s="460"/>
      <c r="AK20" s="460"/>
      <c r="AL20" s="834"/>
      <c r="AM20" s="834"/>
      <c r="AN20" s="834"/>
      <c r="AO20" s="834"/>
      <c r="AP20" s="834"/>
      <c r="AQ20" s="834"/>
      <c r="AR20" s="834"/>
      <c r="AS20" s="834"/>
      <c r="AT20" s="834"/>
      <c r="AU20" s="834"/>
      <c r="AV20" s="834"/>
      <c r="AW20" s="834"/>
      <c r="AX20" s="834"/>
      <c r="AY20" s="834"/>
      <c r="AZ20" s="834"/>
      <c r="BA20" s="834"/>
      <c r="BB20" s="834"/>
      <c r="BC20" s="834"/>
      <c r="BD20" s="834"/>
      <c r="BE20" s="834"/>
      <c r="BF20" s="834"/>
      <c r="BG20" s="834"/>
      <c r="BH20" s="834"/>
      <c r="BI20" s="834"/>
      <c r="BJ20" s="834"/>
      <c r="BK20" s="834"/>
      <c r="BL20" s="834"/>
      <c r="BM20" s="834"/>
    </row>
    <row r="21" spans="1:65" x14ac:dyDescent="0.25">
      <c r="A21" s="808" t="s">
        <v>95</v>
      </c>
      <c r="B21" s="294">
        <v>1065</v>
      </c>
      <c r="C21" s="1247" t="s">
        <v>115</v>
      </c>
      <c r="D21" s="151">
        <f t="shared" si="1"/>
        <v>14588.559366515841</v>
      </c>
      <c r="E21" s="168">
        <v>16120.358100000005</v>
      </c>
      <c r="G21" s="1298"/>
      <c r="H21" s="1298">
        <v>17692</v>
      </c>
      <c r="I21" s="1298">
        <v>28990</v>
      </c>
      <c r="J21" s="1298">
        <v>24000</v>
      </c>
      <c r="K21" s="1298"/>
      <c r="L21" s="1298"/>
      <c r="M21" s="1298"/>
      <c r="N21" s="1298"/>
      <c r="O21" s="1298"/>
      <c r="P21" s="1298"/>
      <c r="Q21" s="1298"/>
      <c r="R21" s="1298"/>
      <c r="S21" s="1298"/>
    </row>
    <row r="22" spans="1:65" x14ac:dyDescent="0.25">
      <c r="A22" s="808" t="s">
        <v>95</v>
      </c>
      <c r="B22" s="84">
        <v>1066</v>
      </c>
      <c r="C22" s="1247" t="s">
        <v>114</v>
      </c>
      <c r="D22" s="151">
        <f t="shared" si="1"/>
        <v>14588.559366515841</v>
      </c>
      <c r="E22" s="168">
        <v>16120.358100000005</v>
      </c>
      <c r="G22" s="1298"/>
      <c r="H22" s="1298">
        <v>17692</v>
      </c>
      <c r="I22" s="1298"/>
      <c r="J22" s="1298">
        <v>24000</v>
      </c>
      <c r="K22" s="1298"/>
      <c r="L22" s="1298"/>
      <c r="M22" s="1298"/>
      <c r="N22" s="1298"/>
      <c r="O22" s="1298"/>
      <c r="P22" s="1298"/>
      <c r="Q22" s="1298"/>
      <c r="R22" s="1298"/>
      <c r="S22" s="1298"/>
    </row>
    <row r="23" spans="1:65" x14ac:dyDescent="0.25">
      <c r="A23" s="808" t="s">
        <v>95</v>
      </c>
      <c r="B23" s="84">
        <v>1067</v>
      </c>
      <c r="C23" s="1247" t="s">
        <v>116</v>
      </c>
      <c r="D23" s="151">
        <f t="shared" si="1"/>
        <v>16123.981900452489</v>
      </c>
      <c r="E23" s="168">
        <v>17817</v>
      </c>
      <c r="G23" s="1298"/>
      <c r="H23" s="1298"/>
      <c r="I23" s="1298"/>
      <c r="J23" s="1298"/>
      <c r="K23" s="1298"/>
      <c r="L23" s="1298"/>
      <c r="M23" s="1298"/>
      <c r="N23" s="1298"/>
      <c r="O23" s="1298"/>
      <c r="P23" s="1298"/>
      <c r="Q23" s="1298"/>
      <c r="R23" s="1298"/>
      <c r="S23" s="1298"/>
    </row>
    <row r="24" spans="1:65" x14ac:dyDescent="0.25">
      <c r="A24" s="808" t="s">
        <v>95</v>
      </c>
      <c r="B24" s="84">
        <v>1068</v>
      </c>
      <c r="C24" s="1247" t="s">
        <v>118</v>
      </c>
      <c r="D24" s="151">
        <f t="shared" si="1"/>
        <v>16123.981900452489</v>
      </c>
      <c r="E24" s="168">
        <v>17817</v>
      </c>
      <c r="G24" s="1298"/>
      <c r="H24" s="1298">
        <v>20000</v>
      </c>
      <c r="I24" s="1298"/>
      <c r="J24" s="1298">
        <v>24000</v>
      </c>
      <c r="K24" s="1298"/>
      <c r="L24" s="1298"/>
      <c r="M24" s="1298"/>
      <c r="N24" s="1298"/>
      <c r="O24" s="1298"/>
      <c r="P24" s="1298"/>
      <c r="Q24" s="1298"/>
      <c r="R24" s="1298"/>
      <c r="S24" s="1298"/>
    </row>
    <row r="25" spans="1:65" x14ac:dyDescent="0.25">
      <c r="A25" s="808" t="s">
        <v>95</v>
      </c>
      <c r="B25" s="84">
        <v>1069</v>
      </c>
      <c r="C25" s="1247" t="s">
        <v>119</v>
      </c>
      <c r="D25" s="151">
        <f t="shared" si="1"/>
        <v>16124.197194570139</v>
      </c>
      <c r="E25" s="168">
        <v>17817.237900000004</v>
      </c>
      <c r="G25" s="1298"/>
      <c r="H25" s="1298">
        <v>21200</v>
      </c>
      <c r="I25" s="1298"/>
      <c r="J25" s="1298">
        <v>21000</v>
      </c>
      <c r="K25" s="1298"/>
      <c r="L25" s="1298"/>
      <c r="M25" s="1298"/>
      <c r="N25" s="1298"/>
      <c r="O25" s="1298"/>
      <c r="P25" s="1298"/>
      <c r="Q25" s="1298"/>
      <c r="R25" s="1298"/>
      <c r="S25" s="1298"/>
    </row>
    <row r="26" spans="1:65" x14ac:dyDescent="0.25">
      <c r="A26" s="808" t="s">
        <v>95</v>
      </c>
      <c r="B26" s="84">
        <v>1070</v>
      </c>
      <c r="C26" s="1247" t="s">
        <v>111</v>
      </c>
      <c r="D26" s="151">
        <f t="shared" si="1"/>
        <v>17019.909502262442</v>
      </c>
      <c r="E26" s="168">
        <v>18807</v>
      </c>
      <c r="G26" s="1298"/>
      <c r="H26" s="1298">
        <v>21230</v>
      </c>
      <c r="I26" s="1298"/>
      <c r="J26" s="1298"/>
      <c r="K26" s="1298"/>
      <c r="L26" s="1298"/>
      <c r="M26" s="1298"/>
      <c r="N26" s="1298"/>
      <c r="O26" s="1298"/>
      <c r="P26" s="1298"/>
      <c r="Q26" s="1298"/>
      <c r="R26" s="1298"/>
      <c r="S26" s="1298"/>
    </row>
    <row r="27" spans="1:65" x14ac:dyDescent="0.25">
      <c r="A27" s="808" t="s">
        <v>95</v>
      </c>
      <c r="B27" s="84">
        <v>1071</v>
      </c>
      <c r="C27" s="1247" t="s">
        <v>113</v>
      </c>
      <c r="D27" s="151">
        <f t="shared" si="1"/>
        <v>17019.985927601814</v>
      </c>
      <c r="E27" s="168">
        <v>18807.084450000006</v>
      </c>
      <c r="G27" s="1298"/>
      <c r="H27" s="1298">
        <v>21230</v>
      </c>
      <c r="I27" s="1298">
        <v>28990</v>
      </c>
      <c r="J27" s="1298"/>
      <c r="K27" s="1298"/>
      <c r="L27" s="1298"/>
      <c r="M27" s="1298"/>
      <c r="N27" s="1298"/>
      <c r="O27" s="1298"/>
      <c r="P27" s="1298"/>
      <c r="Q27" s="1298"/>
      <c r="R27" s="1298"/>
      <c r="S27" s="1298"/>
    </row>
    <row r="28" spans="1:65" x14ac:dyDescent="0.25">
      <c r="A28" s="808" t="s">
        <v>95</v>
      </c>
      <c r="B28" s="84">
        <v>1072</v>
      </c>
      <c r="C28" s="2" t="s">
        <v>117</v>
      </c>
      <c r="D28" s="151">
        <f t="shared" si="1"/>
        <v>17019.909502262442</v>
      </c>
      <c r="E28" s="168">
        <v>18807</v>
      </c>
      <c r="G28" s="1298"/>
      <c r="H28" s="1298"/>
      <c r="I28" s="1298"/>
      <c r="J28" s="1298"/>
      <c r="K28" s="1298"/>
      <c r="L28" s="1298"/>
      <c r="M28" s="1298"/>
      <c r="N28" s="1298"/>
      <c r="O28" s="1298"/>
      <c r="P28" s="1298"/>
      <c r="Q28" s="1298"/>
      <c r="R28" s="1298"/>
      <c r="S28" s="1298"/>
    </row>
    <row r="29" spans="1:65" x14ac:dyDescent="0.25">
      <c r="A29" s="808" t="s">
        <v>95</v>
      </c>
      <c r="B29" s="84">
        <v>1073</v>
      </c>
      <c r="C29" s="2" t="s">
        <v>120</v>
      </c>
      <c r="D29" s="151">
        <f t="shared" si="1"/>
        <v>16124.197194570139</v>
      </c>
      <c r="E29" s="168">
        <v>17817.237900000004</v>
      </c>
      <c r="G29" s="1298"/>
      <c r="H29" s="1298">
        <v>20000</v>
      </c>
      <c r="I29" s="1298"/>
      <c r="J29" s="1298"/>
      <c r="K29" s="1298"/>
      <c r="L29" s="1298"/>
      <c r="M29" s="1298"/>
      <c r="N29" s="1298"/>
      <c r="O29" s="1298"/>
      <c r="P29" s="1298"/>
      <c r="Q29" s="1298"/>
      <c r="R29" s="1298"/>
      <c r="S29" s="1298"/>
    </row>
    <row r="30" spans="1:65" x14ac:dyDescent="0.25">
      <c r="A30" s="808" t="s">
        <v>95</v>
      </c>
      <c r="B30" s="84">
        <v>1074</v>
      </c>
      <c r="C30" s="2" t="s">
        <v>112</v>
      </c>
      <c r="D30" s="151">
        <f t="shared" si="1"/>
        <v>19707.352126696835</v>
      </c>
      <c r="E30" s="168">
        <v>21776.624100000001</v>
      </c>
      <c r="G30" s="1298"/>
      <c r="H30" s="1298">
        <v>22763</v>
      </c>
      <c r="I30" s="1298">
        <v>28990</v>
      </c>
      <c r="J30" s="1298">
        <v>29000</v>
      </c>
      <c r="K30" s="1298"/>
      <c r="L30" s="1298"/>
      <c r="M30" s="1298"/>
      <c r="N30" s="1298"/>
      <c r="O30" s="1298"/>
      <c r="P30" s="1298"/>
      <c r="Q30" s="1298"/>
      <c r="R30" s="1298"/>
      <c r="S30" s="1298"/>
    </row>
    <row r="31" spans="1:65" x14ac:dyDescent="0.25">
      <c r="A31" s="852" t="s">
        <v>95</v>
      </c>
      <c r="B31" s="17">
        <v>1408</v>
      </c>
      <c r="C31" s="189" t="s">
        <v>614</v>
      </c>
      <c r="D31" s="151"/>
      <c r="E31" s="168"/>
      <c r="G31" s="1298"/>
      <c r="H31" s="1298"/>
      <c r="I31" s="1298"/>
      <c r="J31" s="1298"/>
      <c r="K31" s="1298"/>
      <c r="L31" s="1298"/>
      <c r="M31" s="1298"/>
      <c r="N31" s="1298"/>
      <c r="O31" s="1298"/>
      <c r="P31" s="1298"/>
      <c r="Q31" s="1298"/>
      <c r="R31" s="1298"/>
      <c r="S31" s="1298"/>
    </row>
    <row r="32" spans="1:65" x14ac:dyDescent="0.25">
      <c r="A32" s="852" t="s">
        <v>95</v>
      </c>
      <c r="B32" s="17">
        <v>1409</v>
      </c>
      <c r="C32" s="189" t="s">
        <v>615</v>
      </c>
      <c r="D32" s="151"/>
      <c r="E32" s="168"/>
      <c r="G32" s="1298"/>
      <c r="H32" s="1298"/>
      <c r="I32" s="1298"/>
      <c r="J32" s="1298"/>
      <c r="K32" s="1298"/>
      <c r="L32" s="1298"/>
      <c r="M32" s="1298"/>
      <c r="N32" s="1298"/>
      <c r="O32" s="1298"/>
      <c r="P32" s="1298"/>
      <c r="Q32" s="1298"/>
      <c r="R32" s="1298"/>
      <c r="S32" s="1298"/>
    </row>
    <row r="33" spans="1:19" x14ac:dyDescent="0.25">
      <c r="A33" s="852" t="s">
        <v>95</v>
      </c>
      <c r="B33" s="17">
        <v>1410</v>
      </c>
      <c r="C33" s="189" t="s">
        <v>616</v>
      </c>
      <c r="D33" s="151"/>
      <c r="E33" s="168"/>
      <c r="G33" s="1298"/>
      <c r="H33" s="1298"/>
      <c r="I33" s="1298"/>
      <c r="J33" s="1298"/>
      <c r="K33" s="1298"/>
      <c r="L33" s="1298"/>
      <c r="M33" s="1298"/>
      <c r="N33" s="1298"/>
      <c r="O33" s="1298"/>
      <c r="P33" s="1298"/>
      <c r="Q33" s="1298"/>
      <c r="R33" s="1298"/>
      <c r="S33" s="1298"/>
    </row>
    <row r="34" spans="1:19" x14ac:dyDescent="0.25">
      <c r="A34" s="852" t="s">
        <v>95</v>
      </c>
      <c r="B34" s="17">
        <v>1412</v>
      </c>
      <c r="C34" s="189" t="s">
        <v>617</v>
      </c>
      <c r="D34" s="151"/>
      <c r="E34" s="168"/>
      <c r="G34" s="1298"/>
      <c r="H34" s="1298"/>
      <c r="I34" s="1298"/>
      <c r="J34" s="1298"/>
      <c r="K34" s="1298"/>
      <c r="L34" s="1298"/>
      <c r="M34" s="1298"/>
      <c r="N34" s="1298"/>
      <c r="O34" s="1298"/>
      <c r="P34" s="1298"/>
      <c r="Q34" s="1298"/>
      <c r="R34" s="1298"/>
      <c r="S34" s="1298"/>
    </row>
    <row r="35" spans="1:19" x14ac:dyDescent="0.25">
      <c r="A35" s="852" t="s">
        <v>95</v>
      </c>
      <c r="B35" s="17">
        <v>1413</v>
      </c>
      <c r="C35" s="189" t="s">
        <v>618</v>
      </c>
      <c r="D35" s="151"/>
      <c r="E35" s="168"/>
      <c r="G35" s="1298"/>
      <c r="H35" s="1298"/>
      <c r="I35" s="1298"/>
      <c r="J35" s="1298"/>
      <c r="K35" s="1298"/>
      <c r="L35" s="1298"/>
      <c r="M35" s="1298"/>
      <c r="N35" s="1298"/>
      <c r="O35" s="1298"/>
      <c r="P35" s="1298"/>
      <c r="Q35" s="1298"/>
      <c r="R35" s="1298"/>
      <c r="S35" s="1298"/>
    </row>
    <row r="36" spans="1:19" x14ac:dyDescent="0.25">
      <c r="A36" s="852" t="s">
        <v>95</v>
      </c>
      <c r="B36" s="17">
        <v>1414</v>
      </c>
      <c r="C36" s="189" t="s">
        <v>619</v>
      </c>
      <c r="D36" s="151"/>
      <c r="E36" s="168"/>
      <c r="G36" s="1298"/>
      <c r="H36" s="1298"/>
      <c r="I36" s="1298"/>
      <c r="J36" s="1298"/>
      <c r="K36" s="1298"/>
      <c r="L36" s="1298"/>
      <c r="M36" s="1298"/>
      <c r="N36" s="1298"/>
      <c r="O36" s="1298"/>
      <c r="P36" s="1298"/>
      <c r="Q36" s="1298"/>
      <c r="R36" s="1298"/>
      <c r="S36" s="1298"/>
    </row>
    <row r="37" spans="1:19" x14ac:dyDescent="0.25">
      <c r="A37" s="852" t="s">
        <v>95</v>
      </c>
      <c r="B37" s="17">
        <v>1415</v>
      </c>
      <c r="C37" s="189" t="s">
        <v>620</v>
      </c>
      <c r="D37" s="151"/>
      <c r="E37" s="168"/>
      <c r="G37" s="1298"/>
      <c r="H37" s="1298"/>
      <c r="I37" s="1298"/>
      <c r="J37" s="1298"/>
      <c r="K37" s="1298"/>
      <c r="L37" s="1298"/>
      <c r="M37" s="1298"/>
      <c r="N37" s="1298"/>
      <c r="O37" s="1298"/>
      <c r="P37" s="1298"/>
      <c r="Q37" s="1298"/>
      <c r="R37" s="1298"/>
      <c r="S37" s="1298"/>
    </row>
    <row r="38" spans="1:19" x14ac:dyDescent="0.25">
      <c r="A38" s="852" t="s">
        <v>95</v>
      </c>
      <c r="B38" s="17">
        <v>1416</v>
      </c>
      <c r="C38" s="189" t="s">
        <v>621</v>
      </c>
      <c r="D38" s="151"/>
      <c r="E38" s="168"/>
      <c r="G38" s="1298"/>
      <c r="H38" s="1298"/>
      <c r="I38" s="1298"/>
      <c r="J38" s="1298"/>
      <c r="K38" s="1298"/>
      <c r="L38" s="1298"/>
      <c r="M38" s="1298"/>
      <c r="N38" s="1298"/>
      <c r="O38" s="1298"/>
      <c r="P38" s="1298"/>
      <c r="Q38" s="1298"/>
      <c r="R38" s="1298"/>
      <c r="S38" s="1298"/>
    </row>
    <row r="39" spans="1:19" x14ac:dyDescent="0.25">
      <c r="A39" s="852" t="s">
        <v>95</v>
      </c>
      <c r="B39" s="17">
        <v>1417</v>
      </c>
      <c r="C39" s="189" t="s">
        <v>622</v>
      </c>
      <c r="D39" s="151"/>
      <c r="E39" s="168"/>
      <c r="G39" s="1298"/>
      <c r="H39" s="1298"/>
      <c r="I39" s="1298"/>
      <c r="J39" s="1298"/>
      <c r="K39" s="1298"/>
      <c r="L39" s="1298"/>
      <c r="M39" s="1298"/>
      <c r="N39" s="1298"/>
      <c r="O39" s="1298"/>
      <c r="P39" s="1298"/>
      <c r="Q39" s="1298"/>
      <c r="R39" s="1298"/>
      <c r="S39" s="1298"/>
    </row>
    <row r="40" spans="1:19" x14ac:dyDescent="0.25">
      <c r="A40" s="852" t="s">
        <v>95</v>
      </c>
      <c r="B40" s="17">
        <v>1418</v>
      </c>
      <c r="C40" s="189" t="s">
        <v>623</v>
      </c>
      <c r="D40" s="151"/>
      <c r="E40" s="168"/>
      <c r="G40" s="1298"/>
      <c r="H40" s="1298"/>
      <c r="I40" s="1298"/>
      <c r="J40" s="1298"/>
      <c r="K40" s="1298"/>
      <c r="L40" s="1298"/>
      <c r="M40" s="1298"/>
      <c r="N40" s="1298"/>
      <c r="O40" s="1298"/>
      <c r="P40" s="1298"/>
      <c r="Q40" s="1298"/>
      <c r="R40" s="1298"/>
      <c r="S40" s="1298"/>
    </row>
    <row r="41" spans="1:19" x14ac:dyDescent="0.25">
      <c r="A41" s="808" t="s">
        <v>95</v>
      </c>
      <c r="B41" s="294">
        <v>925</v>
      </c>
      <c r="C41" s="809" t="s">
        <v>139</v>
      </c>
      <c r="D41" s="151">
        <f t="shared" si="1"/>
        <v>11744.416289592762</v>
      </c>
      <c r="E41" s="168">
        <v>12977.580000000002</v>
      </c>
      <c r="G41" s="1298"/>
      <c r="H41" s="1298"/>
      <c r="I41" s="1298"/>
      <c r="J41" s="1298"/>
      <c r="K41" s="1298"/>
      <c r="L41" s="1298"/>
      <c r="M41" s="1298"/>
      <c r="N41" s="1298"/>
      <c r="O41" s="1298"/>
      <c r="P41" s="1298"/>
      <c r="Q41" s="1298"/>
      <c r="R41" s="1298"/>
      <c r="S41" s="1298"/>
    </row>
    <row r="42" spans="1:19" x14ac:dyDescent="0.25">
      <c r="A42" s="808" t="s">
        <v>95</v>
      </c>
      <c r="B42" s="84">
        <v>926</v>
      </c>
      <c r="C42" s="809" t="s">
        <v>138</v>
      </c>
      <c r="D42" s="151">
        <f t="shared" si="1"/>
        <v>11301.23076923077</v>
      </c>
      <c r="E42" s="168">
        <v>12487.86</v>
      </c>
      <c r="G42" s="1298"/>
      <c r="H42" s="1298"/>
      <c r="I42" s="1298"/>
      <c r="J42" s="1298"/>
      <c r="K42" s="1298"/>
      <c r="L42" s="1298"/>
      <c r="M42" s="1298"/>
      <c r="N42" s="1298"/>
      <c r="O42" s="1298"/>
      <c r="P42" s="1298"/>
      <c r="Q42" s="1298"/>
      <c r="R42" s="1298"/>
      <c r="S42" s="1298"/>
    </row>
    <row r="43" spans="1:19" x14ac:dyDescent="0.25">
      <c r="A43" s="808" t="s">
        <v>95</v>
      </c>
      <c r="B43" s="84">
        <v>927</v>
      </c>
      <c r="C43" s="809" t="s">
        <v>137</v>
      </c>
      <c r="D43" s="151">
        <f t="shared" si="1"/>
        <v>12409.194570135749</v>
      </c>
      <c r="E43" s="168">
        <v>13712.160000000002</v>
      </c>
      <c r="G43" s="1298"/>
      <c r="H43" s="1298"/>
      <c r="I43" s="1298"/>
      <c r="J43" s="1298"/>
      <c r="K43" s="1298"/>
      <c r="L43" s="1298"/>
      <c r="M43" s="1298"/>
      <c r="N43" s="1298"/>
      <c r="O43" s="1298"/>
      <c r="P43" s="1298"/>
      <c r="Q43" s="1298"/>
      <c r="R43" s="1298"/>
      <c r="S43" s="1298"/>
    </row>
    <row r="44" spans="1:19" x14ac:dyDescent="0.25">
      <c r="A44" s="808" t="s">
        <v>95</v>
      </c>
      <c r="B44" s="84">
        <v>928</v>
      </c>
      <c r="C44" s="809" t="s">
        <v>136</v>
      </c>
      <c r="D44" s="151">
        <f t="shared" si="1"/>
        <v>15289.900452488688</v>
      </c>
      <c r="E44" s="168">
        <v>16895.34</v>
      </c>
      <c r="G44" s="1298"/>
      <c r="H44" s="1298"/>
      <c r="I44" s="1298">
        <v>14224</v>
      </c>
      <c r="J44" s="1298"/>
      <c r="K44" s="1298"/>
      <c r="L44" s="1298"/>
      <c r="M44" s="1298"/>
      <c r="N44" s="1298"/>
      <c r="O44" s="1298"/>
      <c r="P44" s="1298"/>
      <c r="Q44" s="1298"/>
      <c r="R44" s="1298"/>
      <c r="S44" s="1298"/>
    </row>
    <row r="45" spans="1:19" x14ac:dyDescent="0.25">
      <c r="A45" s="1239" t="s">
        <v>95</v>
      </c>
      <c r="B45" s="84">
        <v>929</v>
      </c>
      <c r="C45" s="965" t="s">
        <v>135</v>
      </c>
      <c r="D45" s="152">
        <f t="shared" si="1"/>
        <v>8088.1357466063364</v>
      </c>
      <c r="E45" s="168">
        <v>8937.3900000000012</v>
      </c>
      <c r="G45" s="1298"/>
      <c r="H45" s="1298">
        <v>12140</v>
      </c>
      <c r="I45" s="1298"/>
      <c r="J45" s="1298"/>
      <c r="K45" s="1298"/>
      <c r="L45" s="1298"/>
      <c r="M45" s="1298"/>
      <c r="N45" s="1298"/>
      <c r="O45" s="1298"/>
      <c r="P45" s="1298"/>
      <c r="Q45" s="1298"/>
      <c r="R45" s="1298"/>
      <c r="S45" s="1298"/>
    </row>
    <row r="46" spans="1:19" s="1" customFormat="1" x14ac:dyDescent="0.25">
      <c r="A46" s="808" t="s">
        <v>95</v>
      </c>
      <c r="B46" s="84">
        <v>1393</v>
      </c>
      <c r="C46" s="809" t="s">
        <v>518</v>
      </c>
      <c r="D46" s="151">
        <f t="shared" ref="D46:D51" si="2">E46/1.105</f>
        <v>7058.8235294117649</v>
      </c>
      <c r="E46" s="147">
        <v>7800</v>
      </c>
      <c r="G46" s="1298"/>
      <c r="H46" s="1299">
        <v>8800</v>
      </c>
      <c r="I46" s="1300">
        <v>8190</v>
      </c>
      <c r="J46" s="1300"/>
      <c r="K46" s="1300"/>
      <c r="L46" s="1300"/>
      <c r="M46" s="146">
        <v>7895</v>
      </c>
      <c r="N46" s="146"/>
      <c r="O46" s="146"/>
      <c r="P46" s="146"/>
      <c r="Q46" s="146"/>
      <c r="R46" s="787"/>
      <c r="S46" s="83"/>
    </row>
    <row r="47" spans="1:19" s="1" customFormat="1" x14ac:dyDescent="0.25">
      <c r="A47" s="808" t="s">
        <v>95</v>
      </c>
      <c r="B47" s="84">
        <v>1394</v>
      </c>
      <c r="C47" s="965" t="s">
        <v>534</v>
      </c>
      <c r="D47" s="152">
        <f t="shared" si="2"/>
        <v>6153.8461538461543</v>
      </c>
      <c r="E47" s="167">
        <v>6800</v>
      </c>
      <c r="G47" s="1298"/>
      <c r="H47" s="1299"/>
      <c r="I47" s="1300"/>
      <c r="J47" s="1300"/>
      <c r="K47" s="1300"/>
      <c r="L47" s="1300"/>
      <c r="M47" s="146"/>
      <c r="N47" s="146"/>
      <c r="O47" s="146"/>
      <c r="P47" s="146"/>
      <c r="Q47" s="146"/>
      <c r="R47" s="787"/>
      <c r="S47" s="83"/>
    </row>
    <row r="48" spans="1:19" s="1" customFormat="1" x14ac:dyDescent="0.25">
      <c r="A48" s="808" t="s">
        <v>95</v>
      </c>
      <c r="B48" s="84">
        <v>1395</v>
      </c>
      <c r="C48" s="809" t="s">
        <v>537</v>
      </c>
      <c r="D48" s="151">
        <f t="shared" si="2"/>
        <v>21447.963800904978</v>
      </c>
      <c r="E48" s="147">
        <v>23700</v>
      </c>
      <c r="G48" s="1298"/>
      <c r="H48" s="1299"/>
      <c r="I48" s="1300"/>
      <c r="J48" s="1300">
        <v>34600</v>
      </c>
      <c r="K48" s="1300"/>
      <c r="L48" s="1300"/>
      <c r="M48" s="146">
        <v>38569</v>
      </c>
      <c r="N48" s="146"/>
      <c r="O48" s="146"/>
      <c r="P48" s="146"/>
      <c r="Q48" s="146"/>
      <c r="R48" s="787"/>
      <c r="S48" s="83"/>
    </row>
    <row r="49" spans="1:19" s="1" customFormat="1" x14ac:dyDescent="0.25">
      <c r="A49" s="808" t="s">
        <v>95</v>
      </c>
      <c r="B49" s="84">
        <v>1047</v>
      </c>
      <c r="C49" s="809" t="s">
        <v>625</v>
      </c>
      <c r="D49" s="151">
        <f t="shared" si="2"/>
        <v>9049.7737556561096</v>
      </c>
      <c r="E49" s="147">
        <v>10000</v>
      </c>
      <c r="G49" s="1298"/>
      <c r="H49" s="1299">
        <f>(4765/400)*1000</f>
        <v>11912.5</v>
      </c>
      <c r="I49" s="1300">
        <v>13554</v>
      </c>
      <c r="J49" s="1300">
        <v>15400</v>
      </c>
      <c r="K49" s="1300"/>
      <c r="L49" s="1300"/>
      <c r="M49" s="146"/>
      <c r="N49" s="146"/>
      <c r="O49" s="146"/>
      <c r="P49" s="146"/>
      <c r="Q49" s="146"/>
      <c r="R49" s="787"/>
      <c r="S49" s="83"/>
    </row>
    <row r="50" spans="1:19" s="1" customFormat="1" x14ac:dyDescent="0.25">
      <c r="A50" s="808" t="s">
        <v>95</v>
      </c>
      <c r="B50" s="84">
        <v>1048</v>
      </c>
      <c r="C50" s="965" t="s">
        <v>626</v>
      </c>
      <c r="D50" s="151">
        <f t="shared" si="2"/>
        <v>9049.7737556561096</v>
      </c>
      <c r="E50" s="147">
        <v>10000</v>
      </c>
      <c r="G50" s="1298"/>
      <c r="H50" s="1299">
        <f>(5207/350)*1000</f>
        <v>14877.142857142857</v>
      </c>
      <c r="I50" s="1300">
        <v>14226</v>
      </c>
      <c r="J50" s="1300">
        <v>16200</v>
      </c>
      <c r="K50" s="1300"/>
      <c r="L50" s="1300"/>
      <c r="M50" s="146"/>
      <c r="N50" s="146"/>
      <c r="O50" s="146"/>
      <c r="P50" s="146"/>
      <c r="Q50" s="146"/>
      <c r="R50" s="787"/>
      <c r="S50" s="83"/>
    </row>
    <row r="51" spans="1:19" s="1" customFormat="1" ht="15.75" thickBot="1" x14ac:dyDescent="0.3">
      <c r="A51" s="810" t="s">
        <v>95</v>
      </c>
      <c r="B51" s="307">
        <v>1046</v>
      </c>
      <c r="C51" s="811" t="s">
        <v>624</v>
      </c>
      <c r="D51" s="513">
        <f t="shared" si="2"/>
        <v>5429.8642533936654</v>
      </c>
      <c r="E51" s="149">
        <v>6000</v>
      </c>
      <c r="G51" s="1298"/>
      <c r="H51" s="1299">
        <f>(2809/400)*1000</f>
        <v>7022.5</v>
      </c>
      <c r="I51" s="1300">
        <v>9488</v>
      </c>
      <c r="J51" s="1300">
        <v>9300</v>
      </c>
      <c r="K51" s="1300"/>
      <c r="L51" s="1300"/>
      <c r="M51" s="146"/>
      <c r="N51" s="146"/>
      <c r="O51" s="146"/>
      <c r="P51" s="146"/>
      <c r="Q51" s="146"/>
      <c r="R51" s="787"/>
      <c r="S51" s="83"/>
    </row>
    <row r="52" spans="1:19" x14ac:dyDescent="0.25">
      <c r="A52" s="808" t="s">
        <v>95</v>
      </c>
      <c r="B52" s="84">
        <v>1376</v>
      </c>
      <c r="C52" s="809" t="s">
        <v>627</v>
      </c>
      <c r="D52" s="158"/>
      <c r="E52" s="173"/>
      <c r="G52" s="1298"/>
      <c r="H52" s="1298"/>
      <c r="I52" s="1298"/>
      <c r="J52" s="1298"/>
      <c r="K52" s="1298"/>
      <c r="L52" s="1298"/>
      <c r="M52" s="1298"/>
      <c r="N52" s="1298"/>
      <c r="O52" s="1298"/>
      <c r="P52" s="1298"/>
      <c r="Q52" s="1298"/>
      <c r="R52" s="1298"/>
      <c r="S52" s="1298"/>
    </row>
    <row r="53" spans="1:19" ht="15.75" thickBot="1" x14ac:dyDescent="0.3">
      <c r="A53" s="1468" t="s">
        <v>95</v>
      </c>
      <c r="B53" s="84">
        <v>1377</v>
      </c>
      <c r="C53" s="809" t="s">
        <v>628</v>
      </c>
      <c r="D53" s="158"/>
      <c r="E53" s="173"/>
      <c r="G53" s="1298"/>
      <c r="H53" s="1298"/>
      <c r="I53" s="1298"/>
      <c r="J53" s="1298"/>
      <c r="K53" s="1298"/>
      <c r="L53" s="1298"/>
      <c r="M53" s="1298"/>
      <c r="N53" s="1298"/>
      <c r="O53" s="1298"/>
      <c r="P53" s="1298"/>
      <c r="Q53" s="1298"/>
      <c r="R53" s="1298"/>
      <c r="S53" s="1298"/>
    </row>
    <row r="54" spans="1:19" s="1" customFormat="1" ht="15.75" thickBot="1" x14ac:dyDescent="0.3">
      <c r="A54" s="807" t="s">
        <v>95</v>
      </c>
      <c r="B54" s="441"/>
      <c r="C54" s="3" t="s">
        <v>513</v>
      </c>
      <c r="D54" s="318">
        <f t="shared" si="1"/>
        <v>30769.23076923077</v>
      </c>
      <c r="E54" s="312">
        <v>34000</v>
      </c>
      <c r="G54" s="1298"/>
      <c r="H54" s="1299"/>
      <c r="I54" s="1300"/>
      <c r="J54" s="1300">
        <v>36800</v>
      </c>
      <c r="K54" s="1300"/>
      <c r="L54" s="1300"/>
      <c r="M54" s="146"/>
      <c r="N54" s="146"/>
      <c r="O54" s="146"/>
      <c r="P54" s="146"/>
      <c r="Q54" s="146"/>
      <c r="R54" s="146"/>
      <c r="S54" s="146"/>
    </row>
    <row r="55" spans="1:19" s="1" customFormat="1" x14ac:dyDescent="0.25">
      <c r="A55" s="807" t="s">
        <v>95</v>
      </c>
      <c r="B55" s="84"/>
      <c r="C55" s="5" t="s">
        <v>536</v>
      </c>
      <c r="D55" s="157"/>
      <c r="E55" s="166"/>
      <c r="G55" s="1298"/>
      <c r="H55" s="1299">
        <v>20466</v>
      </c>
      <c r="I55" s="1300"/>
      <c r="J55" s="1300"/>
      <c r="K55" s="1300"/>
      <c r="L55" s="1300"/>
      <c r="M55" s="146"/>
      <c r="N55" s="146"/>
      <c r="O55" s="146"/>
      <c r="P55" s="146"/>
      <c r="Q55" s="146"/>
      <c r="R55" s="787"/>
      <c r="S55" s="787"/>
    </row>
    <row r="56" spans="1:19" s="1" customFormat="1" x14ac:dyDescent="0.25">
      <c r="A56" s="808" t="s">
        <v>95</v>
      </c>
      <c r="B56" s="84"/>
      <c r="C56" s="2" t="s">
        <v>514</v>
      </c>
      <c r="D56" s="151">
        <f t="shared" si="1"/>
        <v>19195.472850678736</v>
      </c>
      <c r="E56" s="147">
        <v>21210.997500000001</v>
      </c>
      <c r="G56" s="1298"/>
      <c r="H56" s="1299">
        <v>19227</v>
      </c>
      <c r="I56" s="1300">
        <v>16490</v>
      </c>
      <c r="J56" s="1300">
        <v>18200</v>
      </c>
      <c r="K56" s="1300"/>
      <c r="L56" s="1300"/>
      <c r="M56" s="146"/>
      <c r="N56" s="146"/>
      <c r="O56" s="146"/>
      <c r="P56" s="146"/>
      <c r="Q56" s="146"/>
      <c r="R56" s="787"/>
      <c r="S56" s="83"/>
    </row>
    <row r="57" spans="1:19" s="1" customFormat="1" x14ac:dyDescent="0.25">
      <c r="A57" s="808" t="s">
        <v>95</v>
      </c>
      <c r="B57" s="84"/>
      <c r="C57" s="809" t="s">
        <v>515</v>
      </c>
      <c r="D57" s="151">
        <f t="shared" si="1"/>
        <v>19144.284923076924</v>
      </c>
      <c r="E57" s="147">
        <v>21154.434840000002</v>
      </c>
      <c r="G57" s="1298"/>
      <c r="H57" s="1299">
        <v>19243</v>
      </c>
      <c r="I57" s="1300"/>
      <c r="J57" s="1300"/>
      <c r="K57" s="1300"/>
      <c r="L57" s="1300"/>
      <c r="M57" s="146"/>
      <c r="N57" s="146"/>
      <c r="O57" s="146"/>
      <c r="P57" s="146"/>
      <c r="Q57" s="146"/>
      <c r="R57" s="787"/>
      <c r="S57" s="83"/>
    </row>
    <row r="58" spans="1:19" s="1" customFormat="1" x14ac:dyDescent="0.25">
      <c r="A58" s="808" t="s">
        <v>95</v>
      </c>
      <c r="B58" s="84"/>
      <c r="C58" s="809" t="s">
        <v>516</v>
      </c>
      <c r="D58" s="151">
        <f t="shared" si="1"/>
        <v>9954.7511312217193</v>
      </c>
      <c r="E58" s="147">
        <v>11000</v>
      </c>
      <c r="G58" s="1298"/>
      <c r="H58" s="1299">
        <v>12600</v>
      </c>
      <c r="I58" s="1300"/>
      <c r="J58" s="1300">
        <v>12000</v>
      </c>
      <c r="K58" s="1300"/>
      <c r="L58" s="1300"/>
      <c r="M58" s="146"/>
      <c r="N58" s="146"/>
      <c r="O58" s="146"/>
      <c r="P58" s="146"/>
      <c r="Q58" s="146"/>
      <c r="R58" s="787"/>
      <c r="S58" s="83"/>
    </row>
    <row r="59" spans="1:19" s="1" customFormat="1" x14ac:dyDescent="0.25">
      <c r="B59" s="84"/>
      <c r="G59" s="227"/>
      <c r="H59" s="1301"/>
      <c r="I59" s="1301"/>
      <c r="J59" s="1301"/>
      <c r="K59" s="1301"/>
      <c r="L59" s="1301"/>
      <c r="M59" s="227"/>
      <c r="N59" s="227"/>
      <c r="O59" s="227"/>
      <c r="P59" s="227"/>
      <c r="Q59" s="227"/>
      <c r="R59" s="227"/>
      <c r="S59" s="227"/>
    </row>
    <row r="60" spans="1:19" s="1" customFormat="1" x14ac:dyDescent="0.25">
      <c r="G60" s="227"/>
      <c r="H60" s="1301"/>
      <c r="I60" s="1301"/>
      <c r="J60" s="1301"/>
      <c r="K60" s="1301"/>
      <c r="L60" s="1301"/>
      <c r="M60" s="227"/>
      <c r="N60" s="227"/>
      <c r="O60" s="227"/>
      <c r="P60" s="227"/>
      <c r="Q60" s="227"/>
      <c r="R60" s="227"/>
      <c r="S60" s="227"/>
    </row>
    <row r="61" spans="1:19" s="1" customFormat="1" x14ac:dyDescent="0.25">
      <c r="G61" s="227"/>
      <c r="H61" s="1301"/>
      <c r="I61" s="1301"/>
      <c r="J61" s="1301"/>
      <c r="K61" s="1301"/>
      <c r="L61" s="1301"/>
      <c r="M61" s="227"/>
      <c r="N61" s="227"/>
      <c r="O61" s="227"/>
      <c r="P61" s="227"/>
      <c r="Q61" s="227"/>
      <c r="R61" s="227"/>
      <c r="S61" s="227"/>
    </row>
    <row r="62" spans="1:19" s="1" customFormat="1" x14ac:dyDescent="0.25">
      <c r="G62" s="227"/>
      <c r="H62" s="1301"/>
      <c r="I62" s="1301"/>
      <c r="J62" s="1301"/>
      <c r="K62" s="1301"/>
      <c r="L62" s="1301"/>
      <c r="M62" s="227"/>
      <c r="N62" s="227"/>
      <c r="O62" s="227"/>
      <c r="P62" s="227"/>
      <c r="Q62" s="227"/>
      <c r="R62" s="227"/>
      <c r="S62" s="227"/>
    </row>
    <row r="63" spans="1:19" s="1" customFormat="1" x14ac:dyDescent="0.25">
      <c r="G63" s="227"/>
      <c r="H63" s="1301"/>
      <c r="I63" s="1301"/>
      <c r="J63" s="1301"/>
      <c r="K63" s="1301"/>
      <c r="L63" s="1301"/>
      <c r="M63" s="227"/>
      <c r="N63" s="227"/>
      <c r="O63" s="227"/>
      <c r="P63" s="227"/>
      <c r="Q63" s="227"/>
      <c r="R63" s="227"/>
      <c r="S63" s="227"/>
    </row>
    <row r="64" spans="1:19" s="1" customFormat="1" x14ac:dyDescent="0.25">
      <c r="G64" s="227"/>
      <c r="H64" s="1301"/>
      <c r="I64" s="1301"/>
      <c r="J64" s="1301"/>
      <c r="K64" s="1301"/>
      <c r="L64" s="1301"/>
      <c r="M64" s="227"/>
      <c r="N64" s="227"/>
      <c r="O64" s="227"/>
      <c r="P64" s="227"/>
      <c r="Q64" s="227"/>
      <c r="R64" s="227"/>
      <c r="S64" s="227"/>
    </row>
    <row r="65" spans="7:19" s="1" customFormat="1" x14ac:dyDescent="0.25">
      <c r="G65" s="227"/>
      <c r="H65" s="1301"/>
      <c r="I65" s="1301"/>
      <c r="J65" s="1301"/>
      <c r="K65" s="1301"/>
      <c r="L65" s="1301"/>
      <c r="M65" s="227"/>
      <c r="N65" s="227"/>
      <c r="O65" s="227"/>
      <c r="P65" s="227"/>
      <c r="Q65" s="227"/>
      <c r="R65" s="227"/>
      <c r="S65" s="227"/>
    </row>
    <row r="66" spans="7:19" s="1" customFormat="1" x14ac:dyDescent="0.25">
      <c r="H66" s="84"/>
      <c r="I66" s="84"/>
      <c r="J66" s="84"/>
      <c r="K66" s="84"/>
      <c r="L66" s="84"/>
    </row>
    <row r="67" spans="7:19" s="1" customFormat="1" x14ac:dyDescent="0.25">
      <c r="H67" s="84"/>
      <c r="I67" s="84"/>
      <c r="J67" s="84"/>
      <c r="K67" s="84"/>
      <c r="L67" s="84"/>
    </row>
    <row r="68" spans="7:19" s="1" customFormat="1" x14ac:dyDescent="0.25">
      <c r="H68" s="84"/>
      <c r="I68" s="84"/>
      <c r="J68" s="84"/>
      <c r="K68" s="84"/>
      <c r="L68" s="84"/>
    </row>
    <row r="69" spans="7:19" s="1" customFormat="1" x14ac:dyDescent="0.25">
      <c r="H69" s="84"/>
      <c r="I69" s="84"/>
      <c r="J69" s="84"/>
      <c r="K69" s="84"/>
      <c r="L69" s="84"/>
    </row>
    <row r="70" spans="7:19" s="1" customFormat="1" x14ac:dyDescent="0.25">
      <c r="H70" s="84"/>
      <c r="I70" s="84"/>
      <c r="J70" s="84"/>
      <c r="K70" s="84"/>
      <c r="L70" s="84"/>
    </row>
    <row r="71" spans="7:19" s="1" customFormat="1" x14ac:dyDescent="0.25">
      <c r="H71" s="84"/>
      <c r="I71" s="84"/>
      <c r="J71" s="84"/>
      <c r="K71" s="84"/>
      <c r="L71" s="84"/>
    </row>
    <row r="72" spans="7:19" s="1" customFormat="1" x14ac:dyDescent="0.25">
      <c r="H72" s="84"/>
      <c r="I72" s="84"/>
      <c r="J72" s="84"/>
      <c r="K72" s="84"/>
      <c r="L72" s="84"/>
    </row>
    <row r="73" spans="7:19" s="1" customFormat="1" x14ac:dyDescent="0.25">
      <c r="H73" s="84"/>
      <c r="I73" s="84"/>
      <c r="J73" s="84"/>
      <c r="K73" s="84"/>
      <c r="L73" s="84"/>
    </row>
    <row r="74" spans="7:19" s="1" customFormat="1" x14ac:dyDescent="0.25">
      <c r="H74" s="84"/>
      <c r="I74" s="84"/>
      <c r="J74" s="84"/>
      <c r="K74" s="84"/>
      <c r="L74" s="84"/>
    </row>
    <row r="75" spans="7:19" s="1" customFormat="1" x14ac:dyDescent="0.25">
      <c r="H75" s="84"/>
      <c r="I75" s="84"/>
      <c r="J75" s="84"/>
      <c r="K75" s="84"/>
      <c r="L75" s="84"/>
    </row>
    <row r="76" spans="7:19" s="1" customFormat="1" x14ac:dyDescent="0.25">
      <c r="H76" s="84"/>
      <c r="I76" s="84"/>
      <c r="J76" s="84"/>
      <c r="K76" s="84"/>
      <c r="L76" s="84"/>
    </row>
    <row r="77" spans="7:19" s="1" customFormat="1" x14ac:dyDescent="0.25">
      <c r="H77" s="84"/>
      <c r="I77" s="84"/>
      <c r="J77" s="84"/>
      <c r="K77" s="84"/>
      <c r="L77" s="84"/>
    </row>
    <row r="78" spans="7:19" s="1" customFormat="1" x14ac:dyDescent="0.25">
      <c r="H78" s="84"/>
      <c r="I78" s="84"/>
      <c r="J78" s="84"/>
      <c r="K78" s="84"/>
      <c r="L78" s="84"/>
    </row>
    <row r="79" spans="7:19" s="1" customFormat="1" x14ac:dyDescent="0.25">
      <c r="H79" s="84"/>
      <c r="I79" s="84"/>
      <c r="J79" s="84"/>
      <c r="K79" s="84"/>
      <c r="L79" s="84"/>
    </row>
    <row r="80" spans="7:19" s="1" customFormat="1" x14ac:dyDescent="0.25">
      <c r="H80" s="84"/>
      <c r="I80" s="84"/>
      <c r="J80" s="84"/>
      <c r="K80" s="84"/>
      <c r="L80" s="84"/>
    </row>
    <row r="81" spans="8:12" s="1" customFormat="1" x14ac:dyDescent="0.25">
      <c r="H81" s="84"/>
      <c r="I81" s="84"/>
      <c r="J81" s="84"/>
      <c r="K81" s="84"/>
      <c r="L81" s="84"/>
    </row>
    <row r="82" spans="8:12" s="1" customFormat="1" x14ac:dyDescent="0.25">
      <c r="H82" s="84"/>
      <c r="I82" s="84"/>
      <c r="J82" s="84"/>
      <c r="K82" s="84"/>
      <c r="L82" s="84"/>
    </row>
    <row r="83" spans="8:12" s="1" customFormat="1" x14ac:dyDescent="0.25">
      <c r="H83" s="84"/>
      <c r="I83" s="84"/>
      <c r="J83" s="84"/>
      <c r="K83" s="84"/>
      <c r="L83" s="84"/>
    </row>
    <row r="84" spans="8:12" s="1" customFormat="1" x14ac:dyDescent="0.25">
      <c r="H84" s="84"/>
      <c r="I84" s="84"/>
      <c r="J84" s="84"/>
      <c r="K84" s="84"/>
      <c r="L84" s="84"/>
    </row>
    <row r="85" spans="8:12" s="1" customFormat="1" x14ac:dyDescent="0.25">
      <c r="H85" s="84"/>
      <c r="I85" s="84"/>
      <c r="J85" s="84"/>
      <c r="K85" s="84"/>
      <c r="L85" s="84"/>
    </row>
    <row r="86" spans="8:12" s="1" customFormat="1" x14ac:dyDescent="0.25">
      <c r="H86" s="84"/>
      <c r="I86" s="84"/>
      <c r="J86" s="84"/>
      <c r="K86" s="84"/>
      <c r="L86" s="84"/>
    </row>
    <row r="87" spans="8:12" s="1" customFormat="1" x14ac:dyDescent="0.25">
      <c r="H87" s="84"/>
      <c r="I87" s="84"/>
      <c r="J87" s="84"/>
      <c r="K87" s="84"/>
      <c r="L87" s="84"/>
    </row>
    <row r="88" spans="8:12" s="1" customFormat="1" x14ac:dyDescent="0.25">
      <c r="H88" s="84"/>
      <c r="I88" s="84"/>
      <c r="J88" s="84"/>
      <c r="K88" s="84"/>
      <c r="L88" s="84"/>
    </row>
    <row r="89" spans="8:12" s="1" customFormat="1" x14ac:dyDescent="0.25">
      <c r="H89" s="84"/>
      <c r="I89" s="84"/>
      <c r="J89" s="84"/>
      <c r="K89" s="84"/>
      <c r="L89" s="84"/>
    </row>
    <row r="90" spans="8:12" s="1" customFormat="1" x14ac:dyDescent="0.25">
      <c r="H90" s="84"/>
      <c r="I90" s="84"/>
      <c r="J90" s="84"/>
      <c r="K90" s="84"/>
      <c r="L90" s="84"/>
    </row>
    <row r="91" spans="8:12" s="1" customFormat="1" x14ac:dyDescent="0.25">
      <c r="H91" s="84"/>
      <c r="I91" s="84"/>
      <c r="J91" s="84"/>
      <c r="K91" s="84"/>
      <c r="L91" s="84"/>
    </row>
    <row r="92" spans="8:12" s="1" customFormat="1" x14ac:dyDescent="0.25">
      <c r="H92" s="84"/>
      <c r="I92" s="84"/>
      <c r="J92" s="84"/>
      <c r="K92" s="84"/>
      <c r="L92" s="84"/>
    </row>
    <row r="93" spans="8:12" s="1" customFormat="1" x14ac:dyDescent="0.25">
      <c r="H93" s="84"/>
      <c r="I93" s="84"/>
      <c r="J93" s="84"/>
      <c r="K93" s="84"/>
      <c r="L93" s="84"/>
    </row>
    <row r="94" spans="8:12" s="1" customFormat="1" x14ac:dyDescent="0.25">
      <c r="H94" s="84"/>
      <c r="I94" s="84"/>
      <c r="J94" s="84"/>
      <c r="K94" s="84"/>
      <c r="L94" s="84"/>
    </row>
    <row r="95" spans="8:12" s="1" customFormat="1" x14ac:dyDescent="0.25">
      <c r="H95" s="84"/>
      <c r="I95" s="84"/>
      <c r="J95" s="84"/>
      <c r="K95" s="84"/>
      <c r="L95" s="84"/>
    </row>
    <row r="96" spans="8:12" s="1" customFormat="1" x14ac:dyDescent="0.25">
      <c r="H96" s="84"/>
      <c r="I96" s="84"/>
      <c r="J96" s="84"/>
      <c r="K96" s="84"/>
      <c r="L96" s="84"/>
    </row>
    <row r="97" spans="8:12" s="1" customFormat="1" x14ac:dyDescent="0.25">
      <c r="H97" s="84"/>
      <c r="I97" s="84"/>
      <c r="J97" s="84"/>
      <c r="K97" s="84"/>
      <c r="L97" s="84"/>
    </row>
    <row r="98" spans="8:12" s="1" customFormat="1" x14ac:dyDescent="0.25">
      <c r="H98" s="84"/>
      <c r="I98" s="84"/>
      <c r="J98" s="84"/>
      <c r="K98" s="84"/>
      <c r="L98" s="84"/>
    </row>
    <row r="99" spans="8:12" s="1" customFormat="1" x14ac:dyDescent="0.25">
      <c r="H99" s="84"/>
      <c r="I99" s="84"/>
      <c r="J99" s="84"/>
      <c r="K99" s="84"/>
      <c r="L99" s="84"/>
    </row>
    <row r="100" spans="8:12" s="1" customFormat="1" x14ac:dyDescent="0.25">
      <c r="H100" s="84"/>
      <c r="I100" s="84"/>
      <c r="J100" s="84"/>
      <c r="K100" s="84"/>
      <c r="L100" s="84"/>
    </row>
    <row r="101" spans="8:12" s="1" customFormat="1" x14ac:dyDescent="0.25">
      <c r="H101" s="84"/>
      <c r="I101" s="84"/>
      <c r="J101" s="84"/>
      <c r="K101" s="84"/>
      <c r="L101" s="84"/>
    </row>
    <row r="102" spans="8:12" s="1" customFormat="1" x14ac:dyDescent="0.25">
      <c r="H102" s="84"/>
      <c r="I102" s="84"/>
      <c r="J102" s="84"/>
      <c r="K102" s="84"/>
      <c r="L102" s="84"/>
    </row>
    <row r="103" spans="8:12" s="1" customFormat="1" x14ac:dyDescent="0.25">
      <c r="H103" s="84"/>
      <c r="I103" s="84"/>
      <c r="J103" s="84"/>
      <c r="K103" s="84"/>
      <c r="L103" s="84"/>
    </row>
    <row r="104" spans="8:12" s="1" customFormat="1" x14ac:dyDescent="0.25">
      <c r="H104" s="84"/>
      <c r="I104" s="84"/>
      <c r="J104" s="84"/>
      <c r="K104" s="84"/>
      <c r="L104" s="84"/>
    </row>
    <row r="105" spans="8:12" s="1" customFormat="1" x14ac:dyDescent="0.25">
      <c r="H105" s="84"/>
      <c r="I105" s="84"/>
      <c r="J105" s="84"/>
      <c r="K105" s="84"/>
      <c r="L105" s="84"/>
    </row>
    <row r="106" spans="8:12" s="1" customFormat="1" x14ac:dyDescent="0.25">
      <c r="H106" s="84"/>
      <c r="I106" s="84"/>
      <c r="J106" s="84"/>
      <c r="K106" s="84"/>
      <c r="L106" s="84"/>
    </row>
    <row r="107" spans="8:12" s="1" customFormat="1" x14ac:dyDescent="0.25">
      <c r="H107" s="84"/>
      <c r="I107" s="84"/>
      <c r="J107" s="84"/>
      <c r="K107" s="84"/>
      <c r="L107" s="84"/>
    </row>
    <row r="108" spans="8:12" s="1" customFormat="1" x14ac:dyDescent="0.25">
      <c r="H108" s="84"/>
      <c r="I108" s="84"/>
      <c r="J108" s="84"/>
      <c r="K108" s="84"/>
      <c r="L108" s="84"/>
    </row>
    <row r="109" spans="8:12" s="1" customFormat="1" x14ac:dyDescent="0.25">
      <c r="H109" s="84"/>
      <c r="I109" s="84"/>
      <c r="J109" s="84"/>
      <c r="K109" s="84"/>
      <c r="L109" s="84"/>
    </row>
    <row r="110" spans="8:12" s="1" customFormat="1" x14ac:dyDescent="0.25">
      <c r="H110" s="84"/>
      <c r="I110" s="84"/>
      <c r="J110" s="84"/>
      <c r="K110" s="84"/>
      <c r="L110" s="84"/>
    </row>
    <row r="111" spans="8:12" s="1" customFormat="1" x14ac:dyDescent="0.25">
      <c r="H111" s="84"/>
      <c r="I111" s="84"/>
      <c r="J111" s="84"/>
      <c r="K111" s="84"/>
      <c r="L111" s="84"/>
    </row>
    <row r="112" spans="8:12" s="1" customFormat="1" x14ac:dyDescent="0.25">
      <c r="H112" s="84"/>
      <c r="I112" s="84"/>
      <c r="J112" s="84"/>
      <c r="K112" s="84"/>
      <c r="L112" s="84"/>
    </row>
    <row r="113" spans="8:12" s="1" customFormat="1" x14ac:dyDescent="0.25">
      <c r="H113" s="84"/>
      <c r="I113" s="84"/>
      <c r="J113" s="84"/>
      <c r="K113" s="84"/>
      <c r="L113" s="84"/>
    </row>
    <row r="114" spans="8:12" s="1" customFormat="1" x14ac:dyDescent="0.25">
      <c r="H114" s="84"/>
      <c r="I114" s="84"/>
      <c r="J114" s="84"/>
      <c r="K114" s="84"/>
      <c r="L114" s="84"/>
    </row>
    <row r="115" spans="8:12" s="1" customFormat="1" x14ac:dyDescent="0.25">
      <c r="H115" s="84"/>
      <c r="I115" s="84"/>
      <c r="J115" s="84"/>
      <c r="K115" s="84"/>
      <c r="L115" s="84"/>
    </row>
    <row r="116" spans="8:12" s="1" customFormat="1" x14ac:dyDescent="0.25">
      <c r="H116" s="84"/>
      <c r="I116" s="84"/>
      <c r="J116" s="84"/>
      <c r="K116" s="84"/>
      <c r="L116" s="84"/>
    </row>
    <row r="117" spans="8:12" s="1" customFormat="1" x14ac:dyDescent="0.25">
      <c r="H117" s="84"/>
      <c r="I117" s="84"/>
      <c r="J117" s="84"/>
      <c r="K117" s="84"/>
      <c r="L117" s="84"/>
    </row>
    <row r="118" spans="8:12" s="1" customFormat="1" x14ac:dyDescent="0.25">
      <c r="H118" s="84"/>
      <c r="I118" s="84"/>
      <c r="J118" s="84"/>
      <c r="K118" s="84"/>
      <c r="L118" s="84"/>
    </row>
    <row r="119" spans="8:12" s="1" customFormat="1" x14ac:dyDescent="0.25">
      <c r="H119" s="84"/>
      <c r="I119" s="84"/>
      <c r="J119" s="84"/>
      <c r="K119" s="84"/>
      <c r="L119" s="84"/>
    </row>
    <row r="120" spans="8:12" s="1" customFormat="1" x14ac:dyDescent="0.25">
      <c r="H120" s="84"/>
      <c r="I120" s="84"/>
      <c r="J120" s="84"/>
      <c r="K120" s="84"/>
      <c r="L120" s="84"/>
    </row>
    <row r="121" spans="8:12" s="1" customFormat="1" x14ac:dyDescent="0.25">
      <c r="H121" s="84"/>
      <c r="I121" s="84"/>
      <c r="J121" s="84"/>
      <c r="K121" s="84"/>
      <c r="L121" s="84"/>
    </row>
    <row r="122" spans="8:12" s="1" customFormat="1" x14ac:dyDescent="0.25">
      <c r="H122" s="84"/>
      <c r="I122" s="84"/>
      <c r="J122" s="84"/>
      <c r="K122" s="84"/>
      <c r="L122" s="84"/>
    </row>
    <row r="123" spans="8:12" s="1" customFormat="1" x14ac:dyDescent="0.25">
      <c r="H123" s="84"/>
      <c r="I123" s="84"/>
      <c r="J123" s="84"/>
      <c r="K123" s="84"/>
      <c r="L123" s="84"/>
    </row>
    <row r="124" spans="8:12" s="1" customFormat="1" x14ac:dyDescent="0.25">
      <c r="H124" s="84"/>
      <c r="I124" s="84"/>
      <c r="J124" s="84"/>
      <c r="K124" s="84"/>
      <c r="L124" s="84"/>
    </row>
    <row r="125" spans="8:12" s="1" customFormat="1" x14ac:dyDescent="0.25">
      <c r="H125" s="84"/>
      <c r="I125" s="84"/>
      <c r="J125" s="84"/>
      <c r="K125" s="84"/>
      <c r="L125" s="84"/>
    </row>
    <row r="126" spans="8:12" s="1" customFormat="1" x14ac:dyDescent="0.25">
      <c r="H126" s="84"/>
      <c r="I126" s="84"/>
      <c r="J126" s="84"/>
      <c r="K126" s="84"/>
      <c r="L126" s="84"/>
    </row>
  </sheetData>
  <mergeCells count="1">
    <mergeCell ref="H4:K4"/>
  </mergeCells>
  <conditionalFormatting sqref="E20">
    <cfRule type="expression" dxfId="501" priority="1">
      <formula>IF(RIGHT(INT(E20),1)*1=9,TRUE,FALSE)</formula>
    </cfRule>
  </conditionalFormatting>
  <conditionalFormatting sqref="G2:R2">
    <cfRule type="cellIs" dxfId="500" priority="49" operator="lessThan">
      <formula>-0.3</formula>
    </cfRule>
    <cfRule type="cellIs" dxfId="499" priority="50" operator="lessThan">
      <formula>0</formula>
    </cfRule>
  </conditionalFormatting>
  <conditionalFormatting sqref="T6">
    <cfRule type="cellIs" dxfId="498" priority="25" operator="equal">
      <formula>1</formula>
    </cfRule>
    <cfRule type="cellIs" dxfId="497" priority="26" operator="greaterThanOrEqual">
      <formula>0</formula>
    </cfRule>
    <cfRule type="cellIs" dxfId="496" priority="27" operator="lessThan">
      <formula>-0.3</formula>
    </cfRule>
    <cfRule type="cellIs" dxfId="495" priority="28" operator="lessThan">
      <formula>0</formula>
    </cfRule>
    <cfRule type="beginsWith" priority="29" operator="beginsWith" text="#">
      <formula>LEFT(T6,LEN("#"))="#"</formula>
    </cfRule>
    <cfRule type="cellIs" dxfId="494" priority="30" operator="equal">
      <formula>1</formula>
    </cfRule>
  </conditionalFormatting>
  <conditionalFormatting sqref="T20">
    <cfRule type="cellIs" dxfId="493" priority="21" operator="greaterThan">
      <formula>0</formula>
    </cfRule>
  </conditionalFormatting>
  <conditionalFormatting sqref="T20:AA20">
    <cfRule type="cellIs" dxfId="492" priority="18" operator="lessThan">
      <formula>-0.3</formula>
    </cfRule>
    <cfRule type="cellIs" dxfId="491" priority="19" operator="lessThan">
      <formula>0</formula>
    </cfRule>
    <cfRule type="beginsWith" priority="20" operator="beginsWith" text="#">
      <formula>LEFT(T20,LEN("#"))="#"</formula>
    </cfRule>
    <cfRule type="cellIs" dxfId="490" priority="22" operator="equal">
      <formula>1</formula>
    </cfRule>
  </conditionalFormatting>
  <conditionalFormatting sqref="U20:AA20">
    <cfRule type="cellIs" dxfId="489" priority="15" operator="equal">
      <formula>1</formula>
    </cfRule>
    <cfRule type="cellIs" dxfId="488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87" priority="4" operator="lessThan">
      <formula>-0.3</formula>
    </cfRule>
    <cfRule type="cellIs" dxfId="486" priority="5" operator="greaterThan">
      <formula>0</formula>
    </cfRule>
    <cfRule type="cellIs" dxfId="485" priority="6" operator="equal">
      <formula>1</formula>
    </cfRule>
  </conditionalFormatting>
  <conditionalFormatting sqref="AF20:AH20">
    <cfRule type="cellIs" dxfId="484" priority="2" operator="lessThan">
      <formula>0</formula>
    </cfRule>
  </conditionalFormatting>
  <conditionalFormatting sqref="AG20:AH20">
    <cfRule type="cellIs" dxfId="483" priority="13" operator="greaterThan">
      <formula>0.7</formula>
    </cfRule>
    <cfRule type="cellIs" dxfId="482" priority="14" operator="equal">
      <formula>1</formula>
    </cfRule>
    <cfRule type="cellIs" dxfId="481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80" priority="7" operator="equal">
      <formula>1</formula>
    </cfRule>
    <cfRule type="cellIs" dxfId="479" priority="8" operator="greaterThanOrEqual">
      <formula>0</formula>
    </cfRule>
    <cfRule type="cellIs" dxfId="478" priority="9" operator="lessThan">
      <formula>0</formula>
    </cfRule>
    <cfRule type="beginsWith" priority="10" operator="beginsWith" text="#">
      <formula>LEFT(AJ20,LEN("#"))="#"</formula>
    </cfRule>
    <cfRule type="cellIs" dxfId="477" priority="11" operator="equal">
      <formula>1</formula>
    </cfRule>
    <cfRule type="cellIs" dxfId="476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BH273"/>
  <sheetViews>
    <sheetView zoomScale="82" zoomScaleNormal="82" workbookViewId="0">
      <selection activeCell="B9" sqref="B9"/>
    </sheetView>
  </sheetViews>
  <sheetFormatPr baseColWidth="10" defaultRowHeight="15" x14ac:dyDescent="0.25"/>
  <cols>
    <col min="1" max="1" width="1.85546875" customWidth="1"/>
    <col min="2" max="2" width="19.28515625" bestFit="1" customWidth="1"/>
    <col min="3" max="3" width="45.28515625" bestFit="1" customWidth="1"/>
    <col min="4" max="4" width="9.140625" style="50" bestFit="1" customWidth="1"/>
    <col min="5" max="5" width="9.7109375" style="50" bestFit="1" customWidth="1"/>
    <col min="6" max="6" width="11" style="93" bestFit="1" customWidth="1"/>
    <col min="7" max="9" width="9.140625" bestFit="1" customWidth="1"/>
    <col min="10" max="10" width="9.140625" style="40" bestFit="1" customWidth="1"/>
    <col min="11" max="12" width="11.140625" style="40" bestFit="1" customWidth="1"/>
    <col min="13" max="13" width="13.5703125" bestFit="1" customWidth="1"/>
    <col min="14" max="14" width="9" bestFit="1" customWidth="1"/>
    <col min="15" max="15" width="10.28515625" bestFit="1" customWidth="1"/>
    <col min="16" max="16" width="11.42578125" bestFit="1" customWidth="1"/>
    <col min="17" max="17" width="12" bestFit="1" customWidth="1"/>
    <col min="18" max="19" width="11.7109375" bestFit="1" customWidth="1"/>
    <col min="20" max="20" width="12.28515625" bestFit="1" customWidth="1"/>
    <col min="21" max="21" width="10.5703125" customWidth="1"/>
    <col min="22" max="22" width="10.5703125" style="92" bestFit="1" customWidth="1"/>
  </cols>
  <sheetData>
    <row r="1" spans="2:22" ht="15.75" thickBot="1" x14ac:dyDescent="0.3">
      <c r="B1" s="15"/>
      <c r="H1" s="14"/>
      <c r="I1" s="14"/>
      <c r="N1" s="14"/>
    </row>
    <row r="2" spans="2:22" s="40" customFormat="1" ht="20.25" thickBot="1" x14ac:dyDescent="0.3">
      <c r="B2" s="820" t="s">
        <v>123</v>
      </c>
      <c r="C2" s="45" t="s">
        <v>0</v>
      </c>
      <c r="D2" s="272">
        <v>45688</v>
      </c>
      <c r="E2" s="1201">
        <v>45889</v>
      </c>
      <c r="F2" s="1201">
        <v>45889</v>
      </c>
      <c r="G2" s="1201">
        <v>45889</v>
      </c>
      <c r="H2" s="1201">
        <v>45889</v>
      </c>
      <c r="I2" s="1201">
        <v>45889</v>
      </c>
      <c r="J2" s="1201">
        <v>45889</v>
      </c>
      <c r="K2" s="1201">
        <v>45889</v>
      </c>
      <c r="L2" s="1201">
        <v>45889</v>
      </c>
      <c r="M2" s="13">
        <v>45902</v>
      </c>
      <c r="N2" s="13">
        <v>45902</v>
      </c>
      <c r="O2" s="13">
        <v>45902</v>
      </c>
      <c r="P2" s="13">
        <v>45902</v>
      </c>
      <c r="Q2" s="13">
        <v>45902</v>
      </c>
      <c r="R2" s="13">
        <v>45902</v>
      </c>
      <c r="S2" s="13">
        <v>45902</v>
      </c>
      <c r="T2" s="13">
        <v>45902</v>
      </c>
      <c r="V2" s="1001"/>
    </row>
    <row r="3" spans="2:22" s="40" customFormat="1" ht="19.5" hidden="1" x14ac:dyDescent="0.25">
      <c r="B3" s="820"/>
      <c r="C3" s="45"/>
      <c r="D3" s="1171"/>
      <c r="E3" s="469"/>
      <c r="F3" s="469"/>
      <c r="G3" s="469"/>
      <c r="H3" s="469"/>
      <c r="I3" s="469"/>
      <c r="J3" s="469"/>
      <c r="K3" s="469"/>
      <c r="L3" s="469"/>
      <c r="M3" s="1172"/>
      <c r="N3" s="1172"/>
      <c r="O3" s="1172"/>
      <c r="P3" s="1172"/>
      <c r="Q3" s="1172"/>
      <c r="R3" s="1172"/>
      <c r="S3" s="1172"/>
      <c r="T3" s="1172"/>
      <c r="V3" s="1001"/>
    </row>
    <row r="4" spans="2:22" s="40" customFormat="1" ht="19.5" hidden="1" x14ac:dyDescent="0.25">
      <c r="B4" s="820"/>
      <c r="C4" s="45"/>
      <c r="D4" s="1171"/>
      <c r="E4" s="469"/>
      <c r="F4" s="469"/>
      <c r="G4" s="469"/>
      <c r="H4" s="469"/>
      <c r="I4" s="469"/>
      <c r="J4" s="469"/>
      <c r="K4" s="469"/>
      <c r="L4" s="469"/>
      <c r="M4" s="1172"/>
      <c r="N4" s="1172"/>
      <c r="O4" s="1172"/>
      <c r="P4" s="1172"/>
      <c r="Q4" s="1172"/>
      <c r="R4" s="1172"/>
      <c r="S4" s="1172"/>
      <c r="T4" s="1172"/>
      <c r="V4" s="1001"/>
    </row>
    <row r="5" spans="2:22" s="40" customFormat="1" ht="19.5" hidden="1" x14ac:dyDescent="0.25">
      <c r="B5" s="820"/>
      <c r="C5" s="45"/>
      <c r="D5" s="1171"/>
      <c r="E5" s="469"/>
      <c r="F5" s="469"/>
      <c r="G5" s="469"/>
      <c r="H5" s="469"/>
      <c r="I5" s="469"/>
      <c r="J5" s="469"/>
      <c r="K5" s="469"/>
      <c r="L5" s="469"/>
      <c r="M5" s="1172"/>
      <c r="N5" s="1172"/>
      <c r="O5" s="1172"/>
      <c r="P5" s="1172"/>
      <c r="Q5" s="1172"/>
      <c r="R5" s="1172"/>
      <c r="S5" s="1172"/>
      <c r="T5" s="1172"/>
      <c r="V5" s="1001"/>
    </row>
    <row r="6" spans="2:22" s="40" customFormat="1" ht="19.5" hidden="1" x14ac:dyDescent="0.25">
      <c r="B6" s="820"/>
      <c r="C6" s="45"/>
      <c r="D6" s="1171"/>
      <c r="E6" s="469"/>
      <c r="F6" s="469"/>
      <c r="G6" s="469"/>
      <c r="H6" s="469"/>
      <c r="I6" s="469"/>
      <c r="J6" s="469"/>
      <c r="K6" s="469"/>
      <c r="L6" s="469"/>
      <c r="M6" s="1172"/>
      <c r="N6" s="1172"/>
      <c r="O6" s="1172"/>
      <c r="P6" s="1172"/>
      <c r="Q6" s="1172"/>
      <c r="R6" s="1172"/>
      <c r="S6" s="1172"/>
      <c r="T6" s="1172"/>
      <c r="V6" s="1001"/>
    </row>
    <row r="7" spans="2:22" ht="15.75" thickBot="1" x14ac:dyDescent="0.3">
      <c r="B7" s="15"/>
      <c r="E7" s="814"/>
      <c r="F7" s="227"/>
      <c r="G7" s="1"/>
      <c r="H7" s="1"/>
      <c r="I7" s="1"/>
      <c r="J7" s="834"/>
      <c r="K7" s="834"/>
      <c r="L7" s="834"/>
      <c r="M7" s="84" t="s">
        <v>487</v>
      </c>
      <c r="N7" s="84"/>
      <c r="O7" s="84" t="s">
        <v>487</v>
      </c>
      <c r="P7" s="84" t="s">
        <v>487</v>
      </c>
      <c r="Q7" s="84"/>
      <c r="R7" s="1"/>
      <c r="S7" s="1"/>
      <c r="T7" s="1"/>
    </row>
    <row r="8" spans="2:22" s="916" customFormat="1" ht="45.75" thickBot="1" x14ac:dyDescent="0.3">
      <c r="B8" s="917"/>
      <c r="D8" s="918" t="s">
        <v>435</v>
      </c>
      <c r="E8" s="919" t="s">
        <v>121</v>
      </c>
      <c r="F8" s="920" t="s">
        <v>131</v>
      </c>
      <c r="G8" s="921" t="s">
        <v>277</v>
      </c>
      <c r="H8" s="922" t="s">
        <v>132</v>
      </c>
      <c r="I8" s="922" t="s">
        <v>413</v>
      </c>
      <c r="J8" s="1064" t="s">
        <v>122</v>
      </c>
      <c r="K8" s="1065" t="s">
        <v>317</v>
      </c>
      <c r="L8" s="1066" t="s">
        <v>318</v>
      </c>
      <c r="M8" s="1058" t="s">
        <v>128</v>
      </c>
      <c r="N8" s="1059" t="s">
        <v>129</v>
      </c>
      <c r="O8" s="1060" t="s">
        <v>361</v>
      </c>
      <c r="P8" s="1061" t="s">
        <v>362</v>
      </c>
      <c r="Q8" s="1404" t="s">
        <v>488</v>
      </c>
      <c r="R8" s="1062" t="s">
        <v>363</v>
      </c>
      <c r="S8" s="1060" t="s">
        <v>364</v>
      </c>
      <c r="T8" s="1063" t="s">
        <v>365</v>
      </c>
      <c r="U8" s="1000" t="s">
        <v>475</v>
      </c>
      <c r="V8" s="1002" t="s">
        <v>476</v>
      </c>
    </row>
    <row r="9" spans="2:22" ht="16.5" thickBot="1" x14ac:dyDescent="0.3">
      <c r="B9" s="298" t="s">
        <v>2</v>
      </c>
      <c r="C9" s="3" t="s">
        <v>4</v>
      </c>
      <c r="D9" s="290">
        <f>Clusters!E9</f>
        <v>8490</v>
      </c>
      <c r="E9" s="1067">
        <v>11500</v>
      </c>
      <c r="F9" s="1068">
        <v>8850</v>
      </c>
      <c r="G9" s="1069">
        <v>6700</v>
      </c>
      <c r="H9" s="1068">
        <v>9950</v>
      </c>
      <c r="I9" s="1068">
        <v>9400</v>
      </c>
      <c r="J9" s="1390">
        <v>6500</v>
      </c>
      <c r="K9" s="1391">
        <v>8000</v>
      </c>
      <c r="L9" s="588"/>
      <c r="M9" s="1345"/>
      <c r="N9" s="1334"/>
      <c r="O9" s="1334"/>
      <c r="P9" s="588"/>
      <c r="Q9" s="1026"/>
      <c r="R9" s="717"/>
      <c r="S9" s="1346" t="s">
        <v>467</v>
      </c>
      <c r="T9" s="598"/>
      <c r="U9" s="92">
        <f>6250/1.105</f>
        <v>5656.1085972850678</v>
      </c>
    </row>
    <row r="10" spans="2:22" ht="16.5" hidden="1" thickBot="1" x14ac:dyDescent="0.3">
      <c r="B10" s="299" t="s">
        <v>2</v>
      </c>
      <c r="C10" s="2" t="s">
        <v>273</v>
      </c>
      <c r="D10" s="287">
        <f>Clusters!E10</f>
        <v>8490</v>
      </c>
      <c r="E10" s="1048"/>
      <c r="F10" s="1049"/>
      <c r="G10" s="1070"/>
      <c r="H10" s="1049"/>
      <c r="I10" s="1080"/>
      <c r="J10" s="586"/>
      <c r="K10" s="401"/>
      <c r="L10" s="404"/>
      <c r="M10" s="1318"/>
      <c r="N10" s="1319"/>
      <c r="O10" s="1319"/>
      <c r="P10" s="404"/>
      <c r="Q10" s="674"/>
      <c r="R10" s="718"/>
      <c r="S10" s="1322"/>
      <c r="T10" s="1317"/>
      <c r="U10" s="92"/>
    </row>
    <row r="11" spans="2:22" ht="15.75" thickBot="1" x14ac:dyDescent="0.3">
      <c r="B11" s="299" t="s">
        <v>2</v>
      </c>
      <c r="C11" s="2" t="s">
        <v>6</v>
      </c>
      <c r="D11" s="288">
        <f>Clusters!E11</f>
        <v>4990</v>
      </c>
      <c r="E11" s="1071">
        <v>5900</v>
      </c>
      <c r="F11" s="1050">
        <v>5490</v>
      </c>
      <c r="G11" s="1072">
        <v>6050</v>
      </c>
      <c r="H11" s="1050">
        <v>7130</v>
      </c>
      <c r="I11" s="1068">
        <v>8600</v>
      </c>
      <c r="J11" s="586"/>
      <c r="K11" s="1338">
        <v>7000</v>
      </c>
      <c r="L11" s="404"/>
      <c r="M11" s="1318">
        <v>4200</v>
      </c>
      <c r="N11" s="1319">
        <v>4600</v>
      </c>
      <c r="O11" s="1319">
        <v>5250</v>
      </c>
      <c r="P11" s="1320">
        <v>4058</v>
      </c>
      <c r="Q11" s="1461">
        <v>6500</v>
      </c>
      <c r="R11" s="1321">
        <v>6499</v>
      </c>
      <c r="S11" s="1322">
        <v>10500</v>
      </c>
      <c r="T11" s="1323">
        <v>9500</v>
      </c>
      <c r="U11" s="92"/>
    </row>
    <row r="12" spans="2:22" ht="15.75" thickBot="1" x14ac:dyDescent="0.3">
      <c r="B12" s="299" t="s">
        <v>2</v>
      </c>
      <c r="C12" s="2" t="s">
        <v>8</v>
      </c>
      <c r="D12" s="394">
        <f>Clusters!E12</f>
        <v>7999</v>
      </c>
      <c r="E12" s="1072">
        <v>10980</v>
      </c>
      <c r="F12" s="1050">
        <v>8950</v>
      </c>
      <c r="G12" s="1072">
        <v>7100</v>
      </c>
      <c r="H12" s="1050">
        <v>9750</v>
      </c>
      <c r="I12" s="1080"/>
      <c r="J12" s="1341">
        <v>6500</v>
      </c>
      <c r="K12" s="1338">
        <v>8000</v>
      </c>
      <c r="L12" s="1315">
        <v>5500</v>
      </c>
      <c r="M12" s="1318">
        <v>6750</v>
      </c>
      <c r="N12" s="1319">
        <v>6999</v>
      </c>
      <c r="O12" s="1319">
        <v>7600</v>
      </c>
      <c r="P12" s="1320">
        <v>8500</v>
      </c>
      <c r="Q12" s="161">
        <v>9999</v>
      </c>
      <c r="R12" s="1321">
        <v>11949</v>
      </c>
      <c r="S12" s="1322">
        <v>9990</v>
      </c>
      <c r="T12" s="1323">
        <v>11500</v>
      </c>
      <c r="U12" s="92">
        <f>6150/1.105</f>
        <v>5565.6108597285065</v>
      </c>
    </row>
    <row r="13" spans="2:22" ht="15.75" thickBot="1" x14ac:dyDescent="0.3">
      <c r="B13" s="300" t="s">
        <v>2</v>
      </c>
      <c r="C13" s="34" t="s">
        <v>10</v>
      </c>
      <c r="D13" s="395">
        <f>Clusters!E13</f>
        <v>4990</v>
      </c>
      <c r="E13" s="1130">
        <v>6590</v>
      </c>
      <c r="F13" s="1073"/>
      <c r="G13" s="1130">
        <v>4950</v>
      </c>
      <c r="H13" s="1073"/>
      <c r="I13" s="1080"/>
      <c r="J13" s="611"/>
      <c r="K13" s="594"/>
      <c r="L13" s="407"/>
      <c r="M13" s="1324"/>
      <c r="N13" s="1347"/>
      <c r="O13" s="1347"/>
      <c r="P13" s="1348"/>
      <c r="Q13" s="161"/>
      <c r="R13" s="1325"/>
      <c r="S13" s="1349"/>
      <c r="T13" s="1382"/>
      <c r="U13" s="92">
        <f>4250/1.105</f>
        <v>3846.1538461538462</v>
      </c>
    </row>
    <row r="14" spans="2:22" ht="15.75" thickBot="1" x14ac:dyDescent="0.3">
      <c r="B14" s="306" t="s">
        <v>12</v>
      </c>
      <c r="C14" s="5" t="s">
        <v>14</v>
      </c>
      <c r="D14" s="287">
        <f>Clusters!E14</f>
        <v>12590</v>
      </c>
      <c r="E14" s="1051">
        <v>15990</v>
      </c>
      <c r="F14" s="1052">
        <v>12900</v>
      </c>
      <c r="G14" s="1074">
        <v>12400</v>
      </c>
      <c r="H14" s="1052">
        <v>12770</v>
      </c>
      <c r="I14" s="1068">
        <v>13890</v>
      </c>
      <c r="J14" s="1392">
        <v>12900</v>
      </c>
      <c r="K14" s="1393">
        <v>14000</v>
      </c>
      <c r="L14" s="1394">
        <v>13900</v>
      </c>
      <c r="M14" s="1326">
        <v>13100</v>
      </c>
      <c r="N14" s="1327">
        <v>12500</v>
      </c>
      <c r="O14" s="1327">
        <v>15250</v>
      </c>
      <c r="P14" s="1328">
        <v>13279</v>
      </c>
      <c r="Q14" s="161">
        <v>14999</v>
      </c>
      <c r="R14" s="1329">
        <v>13128.9</v>
      </c>
      <c r="S14" s="1330">
        <v>13690</v>
      </c>
      <c r="T14" s="1331">
        <v>12800</v>
      </c>
      <c r="U14" s="92">
        <f>10450/1.105</f>
        <v>9457.0135746606338</v>
      </c>
      <c r="V14" s="92">
        <v>8817</v>
      </c>
    </row>
    <row r="15" spans="2:22" ht="15.75" thickBot="1" x14ac:dyDescent="0.3">
      <c r="B15" s="299" t="s">
        <v>12</v>
      </c>
      <c r="C15" s="2" t="s">
        <v>16</v>
      </c>
      <c r="D15" s="288">
        <f>Clusters!E15</f>
        <v>9690</v>
      </c>
      <c r="E15" s="1071">
        <v>11990</v>
      </c>
      <c r="F15" s="1050">
        <v>8700</v>
      </c>
      <c r="G15" s="1072">
        <v>7750</v>
      </c>
      <c r="H15" s="1050">
        <v>8220</v>
      </c>
      <c r="I15" s="1068">
        <v>9790</v>
      </c>
      <c r="J15" s="1341">
        <v>7300</v>
      </c>
      <c r="K15" s="1338">
        <v>8000</v>
      </c>
      <c r="L15" s="404"/>
      <c r="M15" s="1318">
        <v>10100</v>
      </c>
      <c r="N15" s="1319">
        <v>7000</v>
      </c>
      <c r="O15" s="1319">
        <v>12700</v>
      </c>
      <c r="P15" s="1320">
        <v>10329</v>
      </c>
      <c r="Q15" s="161">
        <v>9299</v>
      </c>
      <c r="R15" s="1321"/>
      <c r="S15" s="1322">
        <v>11090</v>
      </c>
      <c r="T15" s="1323">
        <v>10120</v>
      </c>
      <c r="U15" s="92">
        <f>6950/1.105</f>
        <v>6289.5927601809954</v>
      </c>
    </row>
    <row r="16" spans="2:22" ht="15.75" thickBot="1" x14ac:dyDescent="0.3">
      <c r="B16" s="299" t="s">
        <v>12</v>
      </c>
      <c r="C16" s="2" t="s">
        <v>17</v>
      </c>
      <c r="D16" s="288">
        <f>Clusters!E16</f>
        <v>8990</v>
      </c>
      <c r="E16" s="1075"/>
      <c r="F16" s="1050">
        <v>8400</v>
      </c>
      <c r="G16" s="1072">
        <v>7300</v>
      </c>
      <c r="H16" s="1050">
        <v>8510</v>
      </c>
      <c r="I16" s="1080"/>
      <c r="J16" s="586"/>
      <c r="K16" s="401"/>
      <c r="L16" s="404"/>
      <c r="M16" s="1318"/>
      <c r="N16" s="1319"/>
      <c r="O16" s="1319"/>
      <c r="P16" s="1320"/>
      <c r="Q16" s="161"/>
      <c r="R16" s="1321"/>
      <c r="S16" s="1322"/>
      <c r="T16" s="1317"/>
      <c r="U16" s="92">
        <f>6450/1.105</f>
        <v>5837.1040723981905</v>
      </c>
    </row>
    <row r="17" spans="2:22" ht="15.75" thickBot="1" x14ac:dyDescent="0.3">
      <c r="B17" s="299" t="s">
        <v>12</v>
      </c>
      <c r="C17" s="2" t="s">
        <v>18</v>
      </c>
      <c r="D17" s="288">
        <f>Clusters!E17</f>
        <v>8990</v>
      </c>
      <c r="E17" s="1075"/>
      <c r="F17" s="1053"/>
      <c r="G17" s="1076"/>
      <c r="H17" s="1053"/>
      <c r="I17" s="1080"/>
      <c r="J17" s="586"/>
      <c r="K17" s="401"/>
      <c r="L17" s="404"/>
      <c r="M17" s="1318"/>
      <c r="N17" s="1319"/>
      <c r="O17" s="1319"/>
      <c r="P17" s="1320"/>
      <c r="Q17" s="161"/>
      <c r="R17" s="1321"/>
      <c r="S17" s="1322"/>
      <c r="T17" s="1317"/>
      <c r="U17" s="92"/>
    </row>
    <row r="18" spans="2:22" ht="15.75" thickBot="1" x14ac:dyDescent="0.3">
      <c r="B18" s="299" t="s">
        <v>12</v>
      </c>
      <c r="C18" s="2" t="s">
        <v>19</v>
      </c>
      <c r="D18" s="288">
        <f>Clusters!E18</f>
        <v>5999</v>
      </c>
      <c r="E18" s="1071">
        <v>6990</v>
      </c>
      <c r="F18" s="1050">
        <v>6400</v>
      </c>
      <c r="G18" s="1072">
        <v>6200</v>
      </c>
      <c r="H18" s="1050">
        <v>7080</v>
      </c>
      <c r="I18" s="1068">
        <v>6790</v>
      </c>
      <c r="J18" s="1341">
        <v>6300</v>
      </c>
      <c r="K18" s="1338">
        <v>8000</v>
      </c>
      <c r="L18" s="1315">
        <v>5500</v>
      </c>
      <c r="M18" s="1318">
        <v>6400</v>
      </c>
      <c r="N18" s="1319">
        <v>5.5</v>
      </c>
      <c r="O18" s="1319">
        <v>5850</v>
      </c>
      <c r="P18" s="1320">
        <v>5300</v>
      </c>
      <c r="Q18" s="161">
        <v>5999</v>
      </c>
      <c r="R18" s="1321">
        <v>6982.9</v>
      </c>
      <c r="S18" s="1322">
        <v>5290</v>
      </c>
      <c r="T18" s="1332">
        <v>6990</v>
      </c>
      <c r="U18" s="92">
        <f>5150/1.105</f>
        <v>4660.6334841628959</v>
      </c>
      <c r="V18" s="92">
        <v>4500</v>
      </c>
    </row>
    <row r="19" spans="2:22" ht="15.75" thickBot="1" x14ac:dyDescent="0.3">
      <c r="B19" s="299" t="s">
        <v>12</v>
      </c>
      <c r="C19" s="2" t="s">
        <v>21</v>
      </c>
      <c r="D19" s="288">
        <f>Clusters!E19</f>
        <v>6990</v>
      </c>
      <c r="E19" s="1071">
        <v>6990</v>
      </c>
      <c r="F19" s="1050">
        <v>6750</v>
      </c>
      <c r="G19" s="1072">
        <v>6600</v>
      </c>
      <c r="H19" s="1050">
        <v>7410</v>
      </c>
      <c r="I19" s="1068">
        <v>6990</v>
      </c>
      <c r="J19" s="1341">
        <v>6750</v>
      </c>
      <c r="K19" s="1338">
        <v>6800</v>
      </c>
      <c r="L19" s="1315">
        <v>6500</v>
      </c>
      <c r="M19" s="1318">
        <v>7800</v>
      </c>
      <c r="N19" s="1319">
        <v>5999</v>
      </c>
      <c r="O19" s="1319">
        <v>8350</v>
      </c>
      <c r="P19" s="1320">
        <v>7500</v>
      </c>
      <c r="Q19" s="161">
        <v>7499</v>
      </c>
      <c r="R19" s="1321">
        <v>8243</v>
      </c>
      <c r="S19" s="1322">
        <v>7999</v>
      </c>
      <c r="T19" s="1323">
        <v>6300</v>
      </c>
      <c r="U19" s="92">
        <f>6050/1.105</f>
        <v>5475.1131221719461</v>
      </c>
      <c r="V19" s="92">
        <v>4500</v>
      </c>
    </row>
    <row r="20" spans="2:22" ht="15.75" hidden="1" thickBot="1" x14ac:dyDescent="0.3">
      <c r="B20" s="299" t="s">
        <v>12</v>
      </c>
      <c r="C20" s="2" t="s">
        <v>23</v>
      </c>
      <c r="D20" s="288">
        <f>Clusters!E20</f>
        <v>1390</v>
      </c>
      <c r="E20" s="1075"/>
      <c r="F20" s="1050">
        <v>1990</v>
      </c>
      <c r="G20" s="1076"/>
      <c r="H20" s="1053"/>
      <c r="I20" s="1080"/>
      <c r="J20" s="586"/>
      <c r="K20" s="401"/>
      <c r="L20" s="404"/>
      <c r="M20" s="1318"/>
      <c r="N20" s="1319"/>
      <c r="O20" s="1319"/>
      <c r="P20" s="404"/>
      <c r="Q20" s="674"/>
      <c r="R20" s="1321"/>
      <c r="S20" s="1322"/>
      <c r="T20" s="1317"/>
      <c r="U20" s="92"/>
    </row>
    <row r="21" spans="2:22" ht="15.75" hidden="1" thickBot="1" x14ac:dyDescent="0.3">
      <c r="B21" s="299" t="s">
        <v>12</v>
      </c>
      <c r="C21" s="2" t="s">
        <v>25</v>
      </c>
      <c r="D21" s="288">
        <f>Clusters!E21</f>
        <v>1490</v>
      </c>
      <c r="E21" s="1071">
        <v>2210</v>
      </c>
      <c r="F21" s="1050">
        <v>2100</v>
      </c>
      <c r="G21" s="1072">
        <v>1300</v>
      </c>
      <c r="H21" s="1053"/>
      <c r="I21" s="1080"/>
      <c r="J21" s="586"/>
      <c r="K21" s="401"/>
      <c r="L21" s="404"/>
      <c r="M21" s="1318"/>
      <c r="N21" s="1319"/>
      <c r="O21" s="1319"/>
      <c r="P21" s="404"/>
      <c r="Q21" s="674"/>
      <c r="R21" s="1321"/>
      <c r="S21" s="1322"/>
      <c r="T21" s="1317"/>
      <c r="U21" s="92">
        <v>1050</v>
      </c>
      <c r="V21" s="92">
        <v>1540</v>
      </c>
    </row>
    <row r="22" spans="2:22" ht="15.75" hidden="1" thickBot="1" x14ac:dyDescent="0.3">
      <c r="B22" s="299" t="s">
        <v>12</v>
      </c>
      <c r="C22" s="2" t="s">
        <v>27</v>
      </c>
      <c r="D22" s="288">
        <f>Clusters!E22</f>
        <v>1790</v>
      </c>
      <c r="E22" s="1075"/>
      <c r="F22" s="1053"/>
      <c r="G22" s="1076"/>
      <c r="H22" s="1053"/>
      <c r="I22" s="1080"/>
      <c r="J22" s="586"/>
      <c r="K22" s="401"/>
      <c r="L22" s="404"/>
      <c r="M22" s="1318"/>
      <c r="N22" s="1319"/>
      <c r="O22" s="1319"/>
      <c r="P22" s="404"/>
      <c r="Q22" s="674"/>
      <c r="R22" s="1321"/>
      <c r="S22" s="1322"/>
      <c r="T22" s="1317"/>
      <c r="U22" s="92"/>
    </row>
    <row r="23" spans="2:22" ht="15.75" hidden="1" thickBot="1" x14ac:dyDescent="0.3">
      <c r="B23" s="299" t="s">
        <v>12</v>
      </c>
      <c r="C23" s="2" t="s">
        <v>29</v>
      </c>
      <c r="D23" s="288">
        <f>Clusters!E23</f>
        <v>2190</v>
      </c>
      <c r="E23" s="1075"/>
      <c r="F23" s="1053"/>
      <c r="G23" s="1072">
        <v>1200</v>
      </c>
      <c r="H23" s="1053"/>
      <c r="I23" s="1080"/>
      <c r="J23" s="586"/>
      <c r="K23" s="401"/>
      <c r="L23" s="404"/>
      <c r="M23" s="1318"/>
      <c r="N23" s="1319"/>
      <c r="O23" s="1319"/>
      <c r="P23" s="404"/>
      <c r="Q23" s="674"/>
      <c r="R23" s="1321"/>
      <c r="S23" s="1322"/>
      <c r="T23" s="1317"/>
      <c r="U23" s="92"/>
    </row>
    <row r="24" spans="2:22" ht="15.75" hidden="1" thickBot="1" x14ac:dyDescent="0.3">
      <c r="B24" s="299" t="s">
        <v>12</v>
      </c>
      <c r="C24" s="2" t="s">
        <v>31</v>
      </c>
      <c r="D24" s="288">
        <f>Clusters!E24</f>
        <v>11190</v>
      </c>
      <c r="E24" s="1075"/>
      <c r="F24" s="1053"/>
      <c r="G24" s="1072">
        <v>9150</v>
      </c>
      <c r="H24" s="1053"/>
      <c r="I24" s="1080"/>
      <c r="J24" s="586"/>
      <c r="K24" s="401"/>
      <c r="L24" s="404"/>
      <c r="M24" s="1318"/>
      <c r="N24" s="1319"/>
      <c r="O24" s="1319"/>
      <c r="P24" s="404"/>
      <c r="Q24" s="674"/>
      <c r="R24" s="1321"/>
      <c r="S24" s="1322"/>
      <c r="T24" s="1317"/>
      <c r="U24" s="92"/>
    </row>
    <row r="25" spans="2:22" ht="15.75" hidden="1" thickBot="1" x14ac:dyDescent="0.3">
      <c r="B25" s="299" t="s">
        <v>12</v>
      </c>
      <c r="C25" s="2" t="s">
        <v>33</v>
      </c>
      <c r="D25" s="288">
        <f>Clusters!E25</f>
        <v>8190</v>
      </c>
      <c r="E25" s="1075"/>
      <c r="F25" s="1053"/>
      <c r="G25" s="1072">
        <v>6400</v>
      </c>
      <c r="H25" s="1053"/>
      <c r="I25" s="1080"/>
      <c r="J25" s="586"/>
      <c r="K25" s="401"/>
      <c r="L25" s="404"/>
      <c r="M25" s="1318"/>
      <c r="N25" s="1319"/>
      <c r="O25" s="1319"/>
      <c r="P25" s="404"/>
      <c r="Q25" s="674"/>
      <c r="R25" s="1321"/>
      <c r="S25" s="1322"/>
      <c r="T25" s="1317"/>
      <c r="U25" s="92"/>
      <c r="V25" s="92">
        <v>4128</v>
      </c>
    </row>
    <row r="26" spans="2:22" ht="15.75" thickBot="1" x14ac:dyDescent="0.3">
      <c r="B26" s="299" t="s">
        <v>12</v>
      </c>
      <c r="C26" s="2" t="s">
        <v>35</v>
      </c>
      <c r="D26" s="288">
        <f>Clusters!E26</f>
        <v>9190</v>
      </c>
      <c r="E26" s="1075"/>
      <c r="F26" s="1053"/>
      <c r="G26" s="1072">
        <v>7300</v>
      </c>
      <c r="H26" s="1053"/>
      <c r="I26" s="1080"/>
      <c r="J26" s="586"/>
      <c r="K26" s="401"/>
      <c r="L26" s="404"/>
      <c r="M26" s="1318"/>
      <c r="N26" s="1319"/>
      <c r="O26" s="1319"/>
      <c r="P26" s="404"/>
      <c r="Q26" s="674"/>
      <c r="R26" s="1321"/>
      <c r="S26" s="1322"/>
      <c r="T26" s="1317"/>
      <c r="U26" s="92">
        <f>6650/1.105</f>
        <v>6018.0995475113123</v>
      </c>
      <c r="V26" s="92">
        <v>5545</v>
      </c>
    </row>
    <row r="27" spans="2:22" ht="15.75" thickBot="1" x14ac:dyDescent="0.3">
      <c r="B27" s="299" t="s">
        <v>12</v>
      </c>
      <c r="C27" s="2" t="s">
        <v>37</v>
      </c>
      <c r="D27" s="288">
        <f>Clusters!E27</f>
        <v>6690</v>
      </c>
      <c r="E27" s="1075"/>
      <c r="F27" s="1050">
        <v>5150</v>
      </c>
      <c r="G27" s="1072">
        <v>6600</v>
      </c>
      <c r="H27" s="1050">
        <v>5570</v>
      </c>
      <c r="I27" s="1080"/>
      <c r="J27" s="586"/>
      <c r="K27" s="401"/>
      <c r="L27" s="404"/>
      <c r="M27" s="1318"/>
      <c r="N27" s="1319"/>
      <c r="O27" s="1319"/>
      <c r="P27" s="404"/>
      <c r="Q27" s="674"/>
      <c r="R27" s="1321"/>
      <c r="S27" s="1322"/>
      <c r="T27" s="1317"/>
      <c r="U27" s="92">
        <f>5450/1.105</f>
        <v>4932.126696832579</v>
      </c>
    </row>
    <row r="28" spans="2:22" ht="15.75" thickBot="1" x14ac:dyDescent="0.3">
      <c r="B28" s="299" t="s">
        <v>12</v>
      </c>
      <c r="C28" s="2" t="s">
        <v>39</v>
      </c>
      <c r="D28" s="288">
        <f>Clusters!E28</f>
        <v>10290</v>
      </c>
      <c r="E28" s="1075"/>
      <c r="F28" s="1050">
        <v>8850</v>
      </c>
      <c r="G28" s="1072">
        <v>7550</v>
      </c>
      <c r="H28" s="1050">
        <v>8450</v>
      </c>
      <c r="I28" s="1068">
        <v>8590</v>
      </c>
      <c r="J28" s="586"/>
      <c r="K28" s="401"/>
      <c r="L28" s="404"/>
      <c r="M28" s="1318"/>
      <c r="N28" s="1319"/>
      <c r="O28" s="1319"/>
      <c r="P28" s="404"/>
      <c r="Q28" s="674"/>
      <c r="R28" s="1321"/>
      <c r="S28" s="1322"/>
      <c r="T28" s="1317"/>
      <c r="U28" s="92"/>
    </row>
    <row r="29" spans="2:22" ht="15.75" thickBot="1" x14ac:dyDescent="0.3">
      <c r="B29" s="299" t="s">
        <v>12</v>
      </c>
      <c r="C29" s="2" t="s">
        <v>41</v>
      </c>
      <c r="D29" s="288">
        <f>Clusters!E29</f>
        <v>9190</v>
      </c>
      <c r="E29" s="1071">
        <v>10850</v>
      </c>
      <c r="F29" s="1050">
        <v>7900</v>
      </c>
      <c r="G29" s="1072">
        <v>9900</v>
      </c>
      <c r="H29" s="1050">
        <v>10060</v>
      </c>
      <c r="I29" s="1068">
        <v>11190</v>
      </c>
      <c r="J29" s="1341">
        <v>8000</v>
      </c>
      <c r="K29" s="401"/>
      <c r="L29" s="404"/>
      <c r="M29" s="1318">
        <v>11900</v>
      </c>
      <c r="N29" s="1319">
        <v>8700</v>
      </c>
      <c r="O29" s="1319">
        <v>12350</v>
      </c>
      <c r="P29" s="1320">
        <v>10230</v>
      </c>
      <c r="Q29" s="161">
        <v>8999</v>
      </c>
      <c r="R29" s="1321">
        <v>12863</v>
      </c>
      <c r="S29" s="1322"/>
      <c r="T29" s="1323">
        <v>9600</v>
      </c>
      <c r="U29" s="92">
        <f>8150/1.105</f>
        <v>7375.5656108597286</v>
      </c>
      <c r="V29" s="92">
        <v>6800</v>
      </c>
    </row>
    <row r="30" spans="2:22" ht="15.75" thickBot="1" x14ac:dyDescent="0.3">
      <c r="B30" s="299" t="s">
        <v>12</v>
      </c>
      <c r="C30" s="2" t="s">
        <v>43</v>
      </c>
      <c r="D30" s="288">
        <f>Clusters!E30</f>
        <v>9690</v>
      </c>
      <c r="E30" s="1071">
        <v>9990</v>
      </c>
      <c r="F30" s="1050">
        <v>7490</v>
      </c>
      <c r="G30" s="1072">
        <v>8750</v>
      </c>
      <c r="H30" s="1050">
        <v>8230</v>
      </c>
      <c r="I30" s="1068">
        <v>9490</v>
      </c>
      <c r="J30" s="1341">
        <v>8690</v>
      </c>
      <c r="K30" s="1338">
        <v>11000</v>
      </c>
      <c r="L30" s="1315">
        <v>6900</v>
      </c>
      <c r="M30" s="816">
        <v>6800</v>
      </c>
      <c r="N30" s="1319">
        <v>8200</v>
      </c>
      <c r="O30" s="1319">
        <v>9350</v>
      </c>
      <c r="P30" s="1320">
        <v>6700</v>
      </c>
      <c r="Q30" s="161">
        <v>8999</v>
      </c>
      <c r="R30" s="1321">
        <v>11180.9</v>
      </c>
      <c r="S30" s="1322">
        <v>8999</v>
      </c>
      <c r="T30" s="1323">
        <v>8999</v>
      </c>
      <c r="U30" s="92">
        <f>7350/1.105</f>
        <v>6651.5837104072398</v>
      </c>
      <c r="V30" s="92">
        <v>7663</v>
      </c>
    </row>
    <row r="31" spans="2:22" ht="15.75" thickBot="1" x14ac:dyDescent="0.3">
      <c r="B31" s="299" t="s">
        <v>12</v>
      </c>
      <c r="C31" s="2" t="s">
        <v>44</v>
      </c>
      <c r="D31" s="288">
        <f>Clusters!E31</f>
        <v>1990</v>
      </c>
      <c r="E31" s="1075"/>
      <c r="F31" s="1050">
        <v>2350</v>
      </c>
      <c r="G31" s="1072">
        <v>2300</v>
      </c>
      <c r="H31" s="1053"/>
      <c r="I31" s="1080"/>
      <c r="J31" s="586"/>
      <c r="K31" s="401"/>
      <c r="L31" s="404"/>
      <c r="M31" s="1318"/>
      <c r="N31" s="1319"/>
      <c r="O31" s="1319"/>
      <c r="P31" s="404"/>
      <c r="Q31" s="674"/>
      <c r="R31" s="1321"/>
      <c r="S31" s="1322"/>
      <c r="T31" s="1317"/>
      <c r="U31" s="92">
        <f>1950/1.105</f>
        <v>1764.7058823529412</v>
      </c>
    </row>
    <row r="32" spans="2:22" ht="15.75" hidden="1" thickBot="1" x14ac:dyDescent="0.3">
      <c r="B32" s="299" t="s">
        <v>12</v>
      </c>
      <c r="C32" s="2" t="s">
        <v>46</v>
      </c>
      <c r="D32" s="288">
        <f>Clusters!E32</f>
        <v>10990</v>
      </c>
      <c r="E32" s="1075"/>
      <c r="F32" s="1053"/>
      <c r="G32" s="1072">
        <v>7300</v>
      </c>
      <c r="H32" s="1053"/>
      <c r="I32" s="1080"/>
      <c r="J32" s="586"/>
      <c r="K32" s="401"/>
      <c r="L32" s="404"/>
      <c r="M32" s="1318"/>
      <c r="N32" s="1319"/>
      <c r="O32" s="1319"/>
      <c r="P32" s="404"/>
      <c r="Q32" s="1340"/>
      <c r="R32" s="1321"/>
      <c r="S32" s="1322"/>
      <c r="T32" s="1317"/>
      <c r="U32" s="92"/>
    </row>
    <row r="33" spans="2:21" ht="15.75" hidden="1" thickBot="1" x14ac:dyDescent="0.3">
      <c r="B33" s="299" t="s">
        <v>12</v>
      </c>
      <c r="C33" s="2"/>
      <c r="D33" s="288">
        <f>Clusters!E33</f>
        <v>10290</v>
      </c>
      <c r="E33" s="1075"/>
      <c r="F33" s="1053"/>
      <c r="G33" s="1076"/>
      <c r="H33" s="1053"/>
      <c r="I33" s="1080"/>
      <c r="J33" s="586"/>
      <c r="K33" s="401"/>
      <c r="L33" s="404"/>
      <c r="M33" s="1318"/>
      <c r="N33" s="1319"/>
      <c r="O33" s="1319"/>
      <c r="P33" s="404"/>
      <c r="Q33" s="1340"/>
      <c r="R33" s="1321"/>
      <c r="S33" s="1322"/>
      <c r="T33" s="1317"/>
      <c r="U33" s="92"/>
    </row>
    <row r="34" spans="2:21" ht="15.75" hidden="1" thickBot="1" x14ac:dyDescent="0.3">
      <c r="B34" s="299" t="s">
        <v>12</v>
      </c>
      <c r="C34" s="2"/>
      <c r="D34" s="288">
        <f>Clusters!E34</f>
        <v>12590</v>
      </c>
      <c r="E34" s="1075"/>
      <c r="F34" s="1053"/>
      <c r="G34" s="1076"/>
      <c r="H34" s="1053"/>
      <c r="I34" s="1080"/>
      <c r="J34" s="586"/>
      <c r="K34" s="401"/>
      <c r="L34" s="404"/>
      <c r="M34" s="1318"/>
      <c r="N34" s="1319"/>
      <c r="O34" s="1319"/>
      <c r="P34" s="404"/>
      <c r="Q34" s="1340"/>
      <c r="R34" s="1321"/>
      <c r="S34" s="1322"/>
      <c r="T34" s="1317"/>
    </row>
    <row r="35" spans="2:21" ht="15.75" hidden="1" thickBot="1" x14ac:dyDescent="0.3">
      <c r="B35" s="299" t="s">
        <v>12</v>
      </c>
      <c r="C35" s="2"/>
      <c r="D35" s="288">
        <f>Clusters!E35</f>
        <v>5999</v>
      </c>
      <c r="E35" s="1075"/>
      <c r="F35" s="1053"/>
      <c r="G35" s="1076"/>
      <c r="H35" s="1053"/>
      <c r="I35" s="1080"/>
      <c r="J35" s="586"/>
      <c r="K35" s="401"/>
      <c r="L35" s="404"/>
      <c r="M35" s="1318"/>
      <c r="N35" s="1319"/>
      <c r="O35" s="1319"/>
      <c r="P35" s="404"/>
      <c r="Q35" s="1340"/>
      <c r="R35" s="1321"/>
      <c r="S35" s="1322"/>
      <c r="T35" s="1317"/>
    </row>
    <row r="36" spans="2:21" ht="15.75" hidden="1" thickBot="1" x14ac:dyDescent="0.3">
      <c r="B36" s="299" t="s">
        <v>12</v>
      </c>
      <c r="C36" s="2"/>
      <c r="D36" s="288">
        <f>Clusters!E36</f>
        <v>6990</v>
      </c>
      <c r="E36" s="1075"/>
      <c r="F36" s="1053"/>
      <c r="G36" s="1076"/>
      <c r="H36" s="1053"/>
      <c r="I36" s="1080"/>
      <c r="J36" s="586"/>
      <c r="K36" s="401"/>
      <c r="L36" s="404"/>
      <c r="M36" s="1318"/>
      <c r="N36" s="1319"/>
      <c r="O36" s="1319"/>
      <c r="P36" s="404"/>
      <c r="Q36" s="1340"/>
      <c r="R36" s="1321"/>
      <c r="S36" s="1322"/>
      <c r="T36" s="1317"/>
    </row>
    <row r="37" spans="2:21" ht="15.75" hidden="1" thickBot="1" x14ac:dyDescent="0.3">
      <c r="B37" s="299" t="s">
        <v>12</v>
      </c>
      <c r="C37" s="2"/>
      <c r="D37" s="288">
        <f>Clusters!E37</f>
        <v>9690</v>
      </c>
      <c r="E37" s="1075"/>
      <c r="F37" s="1053"/>
      <c r="G37" s="1076"/>
      <c r="H37" s="1053"/>
      <c r="I37" s="1080"/>
      <c r="J37" s="586"/>
      <c r="K37" s="401"/>
      <c r="L37" s="404"/>
      <c r="M37" s="1318"/>
      <c r="N37" s="1319"/>
      <c r="O37" s="1319"/>
      <c r="P37" s="404"/>
      <c r="Q37" s="1340"/>
      <c r="R37" s="1321"/>
      <c r="S37" s="1322"/>
      <c r="T37" s="1317"/>
    </row>
    <row r="38" spans="2:21" ht="15.75" hidden="1" thickBot="1" x14ac:dyDescent="0.3">
      <c r="B38" s="299" t="s">
        <v>12</v>
      </c>
      <c r="C38" s="2"/>
      <c r="D38" s="288">
        <f>Clusters!E38</f>
        <v>9190</v>
      </c>
      <c r="E38" s="1075"/>
      <c r="F38" s="1053"/>
      <c r="G38" s="1076"/>
      <c r="H38" s="1053"/>
      <c r="I38" s="1080"/>
      <c r="J38" s="586"/>
      <c r="K38" s="401"/>
      <c r="L38" s="404"/>
      <c r="M38" s="1318"/>
      <c r="N38" s="1319"/>
      <c r="O38" s="1319"/>
      <c r="P38" s="404"/>
      <c r="Q38" s="1340"/>
      <c r="R38" s="1321"/>
      <c r="S38" s="1322"/>
      <c r="T38" s="1317"/>
    </row>
    <row r="39" spans="2:21" ht="15.75" hidden="1" thickBot="1" x14ac:dyDescent="0.3">
      <c r="B39" s="299" t="s">
        <v>12</v>
      </c>
      <c r="C39" s="2"/>
      <c r="D39" s="288">
        <f>Clusters!E39</f>
        <v>1990</v>
      </c>
      <c r="E39" s="1075"/>
      <c r="F39" s="1053"/>
      <c r="G39" s="1076"/>
      <c r="H39" s="1053"/>
      <c r="I39" s="1080"/>
      <c r="J39" s="586"/>
      <c r="K39" s="401"/>
      <c r="L39" s="404"/>
      <c r="M39" s="1318"/>
      <c r="N39" s="1319"/>
      <c r="O39" s="1319"/>
      <c r="P39" s="404"/>
      <c r="Q39" s="1340"/>
      <c r="R39" s="1321"/>
      <c r="S39" s="1322"/>
      <c r="T39" s="1317"/>
    </row>
    <row r="40" spans="2:21" ht="15.75" hidden="1" thickBot="1" x14ac:dyDescent="0.3">
      <c r="B40" s="299" t="s">
        <v>12</v>
      </c>
      <c r="C40" s="2"/>
      <c r="D40" s="288">
        <f>Clusters!E40</f>
        <v>9190</v>
      </c>
      <c r="E40" s="1075"/>
      <c r="F40" s="1053"/>
      <c r="G40" s="1076"/>
      <c r="H40" s="1053"/>
      <c r="I40" s="1080"/>
      <c r="J40" s="586"/>
      <c r="K40" s="401"/>
      <c r="L40" s="404"/>
      <c r="M40" s="1318"/>
      <c r="N40" s="1319"/>
      <c r="O40" s="1319"/>
      <c r="P40" s="404"/>
      <c r="Q40" s="1340"/>
      <c r="R40" s="1321"/>
      <c r="S40" s="1322"/>
      <c r="T40" s="1317"/>
    </row>
    <row r="41" spans="2:21" ht="15.75" hidden="1" thickBot="1" x14ac:dyDescent="0.3">
      <c r="B41" s="299" t="s">
        <v>12</v>
      </c>
      <c r="C41" s="2"/>
      <c r="D41" s="288">
        <f>Clusters!E41</f>
        <v>6690</v>
      </c>
      <c r="E41" s="1075"/>
      <c r="F41" s="1053"/>
      <c r="G41" s="1076"/>
      <c r="H41" s="1053"/>
      <c r="I41" s="1080"/>
      <c r="J41" s="586"/>
      <c r="K41" s="401"/>
      <c r="L41" s="404"/>
      <c r="M41" s="1318"/>
      <c r="N41" s="1319"/>
      <c r="O41" s="1319"/>
      <c r="P41" s="404"/>
      <c r="Q41" s="1340"/>
      <c r="R41" s="1321"/>
      <c r="S41" s="1322"/>
      <c r="T41" s="1317"/>
    </row>
    <row r="42" spans="2:21" ht="15.75" hidden="1" thickBot="1" x14ac:dyDescent="0.3">
      <c r="B42" s="299" t="s">
        <v>12</v>
      </c>
      <c r="C42" s="2"/>
      <c r="D42" s="288">
        <f>Clusters!E42</f>
        <v>9690</v>
      </c>
      <c r="E42" s="1075"/>
      <c r="F42" s="1053"/>
      <c r="G42" s="1076"/>
      <c r="H42" s="1053"/>
      <c r="I42" s="1080"/>
      <c r="J42" s="586"/>
      <c r="K42" s="401"/>
      <c r="L42" s="404"/>
      <c r="M42" s="1318"/>
      <c r="N42" s="1319"/>
      <c r="O42" s="1319"/>
      <c r="P42" s="404"/>
      <c r="Q42" s="1340"/>
      <c r="R42" s="1321"/>
      <c r="S42" s="1322"/>
      <c r="T42" s="1317"/>
    </row>
    <row r="43" spans="2:21" ht="15.75" hidden="1" thickBot="1" x14ac:dyDescent="0.3">
      <c r="B43" s="317" t="s">
        <v>12</v>
      </c>
      <c r="C43" s="4"/>
      <c r="D43" s="289">
        <f>Clusters!E43</f>
        <v>8990</v>
      </c>
      <c r="E43" s="1077"/>
      <c r="F43" s="1078"/>
      <c r="G43" s="1079"/>
      <c r="H43" s="1078"/>
      <c r="I43" s="1080"/>
      <c r="J43" s="821"/>
      <c r="K43" s="406"/>
      <c r="L43" s="405"/>
      <c r="M43" s="1318"/>
      <c r="N43" s="1319"/>
      <c r="O43" s="1319"/>
      <c r="P43" s="404"/>
      <c r="Q43" s="1340"/>
      <c r="R43" s="1321"/>
      <c r="S43" s="1322"/>
      <c r="T43" s="1317"/>
    </row>
    <row r="44" spans="2:21" ht="15.75" thickBot="1" x14ac:dyDescent="0.3">
      <c r="B44" s="298" t="s">
        <v>48</v>
      </c>
      <c r="C44" s="3" t="s">
        <v>50</v>
      </c>
      <c r="D44" s="290">
        <f>Clusters!E44</f>
        <v>11490</v>
      </c>
      <c r="E44" s="1067">
        <v>13900</v>
      </c>
      <c r="F44" s="1068">
        <v>9450</v>
      </c>
      <c r="G44" s="1081"/>
      <c r="H44" s="1080"/>
      <c r="I44" s="1068">
        <v>10240</v>
      </c>
      <c r="J44" s="610"/>
      <c r="K44" s="1391">
        <v>14900</v>
      </c>
      <c r="L44" s="588"/>
      <c r="M44" s="1345"/>
      <c r="N44" s="1334">
        <v>10950</v>
      </c>
      <c r="O44" s="1334"/>
      <c r="P44" s="588"/>
      <c r="Q44" s="587">
        <v>12499</v>
      </c>
      <c r="R44" s="1335">
        <v>13099</v>
      </c>
      <c r="S44" s="1334">
        <v>11999</v>
      </c>
      <c r="T44" s="1336">
        <v>11150</v>
      </c>
    </row>
    <row r="45" spans="2:21" ht="15.75" thickBot="1" x14ac:dyDescent="0.3">
      <c r="B45" s="299" t="s">
        <v>48</v>
      </c>
      <c r="C45" s="2" t="s">
        <v>52</v>
      </c>
      <c r="D45" s="288">
        <f>Clusters!E45</f>
        <v>17990</v>
      </c>
      <c r="E45" s="1071">
        <v>18900</v>
      </c>
      <c r="F45" s="1050">
        <v>16990</v>
      </c>
      <c r="G45" s="1076"/>
      <c r="H45" s="1050">
        <v>16500</v>
      </c>
      <c r="I45" s="1068">
        <v>25850</v>
      </c>
      <c r="J45" s="1341">
        <v>14900</v>
      </c>
      <c r="K45" s="1338">
        <v>16800</v>
      </c>
      <c r="L45" s="404"/>
      <c r="M45" s="1318"/>
      <c r="N45" s="1319">
        <v>15500</v>
      </c>
      <c r="O45" s="1319"/>
      <c r="P45" s="404"/>
      <c r="Q45" s="401">
        <v>16699</v>
      </c>
      <c r="R45" s="1321"/>
      <c r="S45" s="1319">
        <v>21999</v>
      </c>
      <c r="T45" s="1337">
        <v>19300</v>
      </c>
    </row>
    <row r="46" spans="2:21" ht="15.75" thickBot="1" x14ac:dyDescent="0.3">
      <c r="B46" s="299" t="s">
        <v>48</v>
      </c>
      <c r="C46" s="2" t="s">
        <v>54</v>
      </c>
      <c r="D46" s="288">
        <f>Clusters!E46</f>
        <v>17190</v>
      </c>
      <c r="E46" s="1071">
        <v>17770</v>
      </c>
      <c r="F46" s="1050">
        <v>19000</v>
      </c>
      <c r="G46" s="1076"/>
      <c r="H46" s="1053"/>
      <c r="I46" s="1068">
        <v>15350</v>
      </c>
      <c r="J46" s="1341">
        <v>14900</v>
      </c>
      <c r="K46" s="401"/>
      <c r="L46" s="404"/>
      <c r="M46" s="1318"/>
      <c r="N46" s="1319"/>
      <c r="O46" s="1319"/>
      <c r="P46" s="404"/>
      <c r="Q46" s="401">
        <v>15999</v>
      </c>
      <c r="R46" s="1321"/>
      <c r="S46" s="1319">
        <v>17141</v>
      </c>
      <c r="T46" s="599">
        <v>11950</v>
      </c>
    </row>
    <row r="47" spans="2:21" ht="15.75" thickBot="1" x14ac:dyDescent="0.3">
      <c r="B47" s="299" t="s">
        <v>48</v>
      </c>
      <c r="C47" s="2" t="s">
        <v>56</v>
      </c>
      <c r="D47" s="288">
        <f>Clusters!E47</f>
        <v>18490</v>
      </c>
      <c r="E47" s="1071">
        <v>18000</v>
      </c>
      <c r="F47" s="1050">
        <v>19000</v>
      </c>
      <c r="G47" s="1076"/>
      <c r="H47" s="1053"/>
      <c r="I47" s="1068">
        <v>15060</v>
      </c>
      <c r="J47" s="586">
        <v>14900</v>
      </c>
      <c r="K47" s="401"/>
      <c r="L47" s="404"/>
      <c r="M47" s="1318"/>
      <c r="N47" s="1319">
        <v>16000</v>
      </c>
      <c r="O47" s="1319"/>
      <c r="P47" s="404"/>
      <c r="Q47" s="401"/>
      <c r="R47" s="1321"/>
      <c r="S47" s="1319">
        <v>16427</v>
      </c>
      <c r="T47" s="599">
        <v>10900</v>
      </c>
    </row>
    <row r="48" spans="2:21" ht="15.75" thickBot="1" x14ac:dyDescent="0.3">
      <c r="B48" s="299" t="s">
        <v>48</v>
      </c>
      <c r="C48" s="2" t="s">
        <v>57</v>
      </c>
      <c r="D48" s="288">
        <f>Clusters!E48</f>
        <v>13990</v>
      </c>
      <c r="E48" s="1071">
        <v>11900</v>
      </c>
      <c r="F48" s="1050">
        <v>10890</v>
      </c>
      <c r="G48" s="1076"/>
      <c r="H48" s="1050">
        <v>13900</v>
      </c>
      <c r="I48" s="1068">
        <v>20950</v>
      </c>
      <c r="J48" s="1341">
        <v>14500</v>
      </c>
      <c r="K48" s="1338">
        <v>16800</v>
      </c>
      <c r="L48" s="1315">
        <v>14500</v>
      </c>
      <c r="M48" s="1318"/>
      <c r="N48" s="1319">
        <v>9800</v>
      </c>
      <c r="O48" s="1319"/>
      <c r="P48" s="404"/>
      <c r="Q48" s="401">
        <v>15599</v>
      </c>
      <c r="R48" s="1339"/>
      <c r="S48" s="1319">
        <v>13999</v>
      </c>
      <c r="T48" s="1337">
        <v>13400</v>
      </c>
    </row>
    <row r="49" spans="2:20" ht="15.75" thickBot="1" x14ac:dyDescent="0.3">
      <c r="B49" s="299" t="s">
        <v>48</v>
      </c>
      <c r="C49" s="2" t="s">
        <v>58</v>
      </c>
      <c r="D49" s="288">
        <f>Clusters!E49</f>
        <v>14790</v>
      </c>
      <c r="E49" s="1071">
        <v>15000</v>
      </c>
      <c r="F49" s="1050">
        <v>11500</v>
      </c>
      <c r="G49" s="1076"/>
      <c r="H49" s="1050">
        <v>13900</v>
      </c>
      <c r="I49" s="1068">
        <v>20080</v>
      </c>
      <c r="J49" s="1341">
        <v>14300</v>
      </c>
      <c r="K49" s="401"/>
      <c r="L49" s="1315">
        <v>13500</v>
      </c>
      <c r="M49" s="1318"/>
      <c r="N49" s="1319">
        <v>11000</v>
      </c>
      <c r="O49" s="1319"/>
      <c r="P49" s="404"/>
      <c r="Q49" s="401"/>
      <c r="R49" s="1339"/>
      <c r="S49" s="590" t="s">
        <v>467</v>
      </c>
      <c r="T49" s="599">
        <v>15500</v>
      </c>
    </row>
    <row r="50" spans="2:20" ht="15.75" thickBot="1" x14ac:dyDescent="0.3">
      <c r="B50" s="299" t="s">
        <v>48</v>
      </c>
      <c r="C50" s="2" t="s">
        <v>60</v>
      </c>
      <c r="D50" s="288">
        <f>Clusters!E50</f>
        <v>15990</v>
      </c>
      <c r="E50" s="1071">
        <v>17400</v>
      </c>
      <c r="F50" s="1050">
        <v>15500</v>
      </c>
      <c r="G50" s="1076"/>
      <c r="H50" s="1053"/>
      <c r="I50" s="1068">
        <v>19190</v>
      </c>
      <c r="J50" s="1341">
        <v>14500</v>
      </c>
      <c r="K50" s="1338">
        <v>16800</v>
      </c>
      <c r="L50" s="1315">
        <v>15500</v>
      </c>
      <c r="M50" s="1318"/>
      <c r="N50" s="1319">
        <v>11500</v>
      </c>
      <c r="O50" s="1319"/>
      <c r="P50" s="404"/>
      <c r="Q50" s="401">
        <v>15599</v>
      </c>
      <c r="R50" s="1339"/>
      <c r="S50" s="1319">
        <v>17499</v>
      </c>
      <c r="T50" s="1337">
        <v>17500</v>
      </c>
    </row>
    <row r="51" spans="2:20" ht="15.75" thickBot="1" x14ac:dyDescent="0.3">
      <c r="B51" s="299" t="s">
        <v>48</v>
      </c>
      <c r="C51" s="2" t="s">
        <v>62</v>
      </c>
      <c r="D51" s="288">
        <f>Clusters!E51</f>
        <v>13390</v>
      </c>
      <c r="E51" s="1071">
        <v>14100</v>
      </c>
      <c r="F51" s="1050">
        <v>12290</v>
      </c>
      <c r="G51" s="1076"/>
      <c r="H51" s="1053"/>
      <c r="I51" s="1068">
        <v>16950</v>
      </c>
      <c r="J51" s="1341">
        <v>12900</v>
      </c>
      <c r="K51" s="401">
        <v>15900</v>
      </c>
      <c r="L51" s="1315">
        <v>13500</v>
      </c>
      <c r="M51" s="1318"/>
      <c r="N51" s="1319">
        <v>9500</v>
      </c>
      <c r="O51" s="1319"/>
      <c r="P51" s="404"/>
      <c r="Q51" s="401"/>
      <c r="R51" s="1339">
        <v>12899.9</v>
      </c>
      <c r="S51" s="1319">
        <v>13999</v>
      </c>
      <c r="T51" s="1317"/>
    </row>
    <row r="52" spans="2:20" ht="15.75" thickBot="1" x14ac:dyDescent="0.3">
      <c r="B52" s="299" t="s">
        <v>48</v>
      </c>
      <c r="C52" s="2" t="s">
        <v>64</v>
      </c>
      <c r="D52" s="288">
        <f>Clusters!E52</f>
        <v>14290</v>
      </c>
      <c r="E52" s="1075"/>
      <c r="F52" s="1050">
        <v>12999</v>
      </c>
      <c r="G52" s="1076"/>
      <c r="H52" s="1053"/>
      <c r="I52" s="1068">
        <v>17420</v>
      </c>
      <c r="J52" s="1341">
        <v>12900</v>
      </c>
      <c r="K52" s="1338">
        <v>16800</v>
      </c>
      <c r="L52" s="1315">
        <v>13500</v>
      </c>
      <c r="M52" s="1318"/>
      <c r="N52" s="1319">
        <v>10600</v>
      </c>
      <c r="O52" s="1319"/>
      <c r="P52" s="404"/>
      <c r="Q52" s="401" t="s">
        <v>467</v>
      </c>
      <c r="R52" s="1339"/>
      <c r="S52" s="590" t="s">
        <v>467</v>
      </c>
      <c r="T52" s="599">
        <v>12990</v>
      </c>
    </row>
    <row r="53" spans="2:20" ht="15.75" thickBot="1" x14ac:dyDescent="0.3">
      <c r="B53" s="299" t="s">
        <v>48</v>
      </c>
      <c r="C53" s="2" t="s">
        <v>66</v>
      </c>
      <c r="D53" s="288">
        <f>Clusters!E53</f>
        <v>11690</v>
      </c>
      <c r="E53" s="1071">
        <v>14100</v>
      </c>
      <c r="F53" s="1050">
        <v>12290</v>
      </c>
      <c r="G53" s="1076"/>
      <c r="H53" s="1053"/>
      <c r="I53" s="1068">
        <v>16140</v>
      </c>
      <c r="J53" s="1341">
        <v>12900</v>
      </c>
      <c r="K53" s="401">
        <v>15900</v>
      </c>
      <c r="L53" s="1315">
        <v>13500</v>
      </c>
      <c r="M53" s="1318"/>
      <c r="N53" s="1319">
        <v>11000</v>
      </c>
      <c r="O53" s="1319"/>
      <c r="P53" s="404"/>
      <c r="Q53" s="401"/>
      <c r="R53" s="1339"/>
      <c r="S53" s="1319">
        <v>13799</v>
      </c>
      <c r="T53" s="1337">
        <v>15700</v>
      </c>
    </row>
    <row r="54" spans="2:20" ht="15.75" thickBot="1" x14ac:dyDescent="0.3">
      <c r="B54" s="299" t="s">
        <v>48</v>
      </c>
      <c r="C54" s="2" t="s">
        <v>68</v>
      </c>
      <c r="D54" s="288">
        <f>Clusters!E54</f>
        <v>12390</v>
      </c>
      <c r="E54" s="1071">
        <v>10800</v>
      </c>
      <c r="F54" s="1050">
        <v>10450</v>
      </c>
      <c r="G54" s="1076"/>
      <c r="H54" s="1050">
        <v>11000</v>
      </c>
      <c r="I54" s="1080"/>
      <c r="J54" s="1341">
        <v>11900</v>
      </c>
      <c r="K54" s="1338">
        <v>12600</v>
      </c>
      <c r="L54" s="1315"/>
      <c r="M54" s="1318"/>
      <c r="N54" s="1319">
        <v>10500</v>
      </c>
      <c r="O54" s="1319"/>
      <c r="P54" s="404"/>
      <c r="Q54" s="401">
        <v>12999</v>
      </c>
      <c r="R54" s="1339">
        <v>9999</v>
      </c>
      <c r="S54" s="1319"/>
      <c r="T54" s="1337" t="s">
        <v>467</v>
      </c>
    </row>
    <row r="55" spans="2:20" ht="15.75" thickBot="1" x14ac:dyDescent="0.3">
      <c r="B55" s="299" t="s">
        <v>48</v>
      </c>
      <c r="C55" s="2" t="s">
        <v>69</v>
      </c>
      <c r="D55" s="288">
        <f>Clusters!E55</f>
        <v>9999</v>
      </c>
      <c r="E55" s="1071">
        <v>11500</v>
      </c>
      <c r="F55" s="1050">
        <v>9990</v>
      </c>
      <c r="G55" s="1076"/>
      <c r="H55" s="1050">
        <v>11000</v>
      </c>
      <c r="I55" s="1068">
        <v>11490</v>
      </c>
      <c r="J55" s="586">
        <v>10900</v>
      </c>
      <c r="K55" s="401">
        <v>12500</v>
      </c>
      <c r="L55" s="1315">
        <v>10500</v>
      </c>
      <c r="M55" s="1318"/>
      <c r="N55" s="1319">
        <v>9800</v>
      </c>
      <c r="O55" s="1319"/>
      <c r="P55" s="404"/>
      <c r="Q55" s="401"/>
      <c r="R55" s="1339">
        <v>11749.9</v>
      </c>
      <c r="S55" s="1319">
        <v>11499</v>
      </c>
      <c r="T55" s="1323">
        <v>10950</v>
      </c>
    </row>
    <row r="56" spans="2:20" ht="15.75" thickBot="1" x14ac:dyDescent="0.3">
      <c r="B56" s="299" t="s">
        <v>48</v>
      </c>
      <c r="C56" s="2" t="s">
        <v>70</v>
      </c>
      <c r="D56" s="288">
        <f>Clusters!E56</f>
        <v>11490</v>
      </c>
      <c r="E56" s="1075"/>
      <c r="F56" s="1053"/>
      <c r="G56" s="1076"/>
      <c r="H56" s="1053"/>
      <c r="I56" s="1068">
        <v>14730</v>
      </c>
      <c r="J56" s="1341">
        <v>9900</v>
      </c>
      <c r="K56" s="1338">
        <v>14500</v>
      </c>
      <c r="L56" s="1315">
        <v>9900</v>
      </c>
      <c r="M56" s="1318"/>
      <c r="N56" s="1319">
        <v>11600</v>
      </c>
      <c r="O56" s="1319"/>
      <c r="P56" s="404"/>
      <c r="Q56" s="401"/>
      <c r="R56" s="1339"/>
      <c r="S56" s="1319"/>
      <c r="T56" s="1317"/>
    </row>
    <row r="57" spans="2:20" ht="15.75" thickBot="1" x14ac:dyDescent="0.3">
      <c r="B57" s="299" t="s">
        <v>48</v>
      </c>
      <c r="C57" s="2" t="s">
        <v>71</v>
      </c>
      <c r="D57" s="288">
        <f>Clusters!E57</f>
        <v>9490</v>
      </c>
      <c r="E57" s="1075"/>
      <c r="F57" s="1053"/>
      <c r="G57" s="1076"/>
      <c r="H57" s="1053"/>
      <c r="I57" s="1068">
        <v>8640</v>
      </c>
      <c r="J57" s="586"/>
      <c r="K57" s="401"/>
      <c r="L57" s="1315"/>
      <c r="M57" s="1318"/>
      <c r="N57" s="1319"/>
      <c r="O57" s="1319"/>
      <c r="P57" s="404"/>
      <c r="Q57" s="401"/>
      <c r="R57" s="1339"/>
      <c r="S57" s="1319"/>
      <c r="T57" s="1317"/>
    </row>
    <row r="58" spans="2:20" ht="15.75" thickBot="1" x14ac:dyDescent="0.3">
      <c r="B58" s="299" t="s">
        <v>48</v>
      </c>
      <c r="C58" s="2" t="s">
        <v>72</v>
      </c>
      <c r="D58" s="288">
        <f>Clusters!E58</f>
        <v>10990</v>
      </c>
      <c r="E58" s="1071">
        <v>14200</v>
      </c>
      <c r="F58" s="1050">
        <v>13610</v>
      </c>
      <c r="G58" s="1076"/>
      <c r="H58" s="1050">
        <v>13950</v>
      </c>
      <c r="I58" s="1068">
        <v>13590</v>
      </c>
      <c r="J58" s="1341">
        <v>12900</v>
      </c>
      <c r="K58" s="1338">
        <v>12900</v>
      </c>
      <c r="L58" s="1315">
        <v>10900</v>
      </c>
      <c r="M58" s="1318"/>
      <c r="N58" s="1319">
        <v>10600</v>
      </c>
      <c r="O58" s="1319"/>
      <c r="P58" s="404"/>
      <c r="Q58" s="401">
        <v>12499</v>
      </c>
      <c r="R58" s="1339">
        <v>12799</v>
      </c>
      <c r="S58" s="1319">
        <v>10999</v>
      </c>
      <c r="T58" s="1323">
        <v>10900</v>
      </c>
    </row>
    <row r="59" spans="2:20" ht="15.75" hidden="1" thickBot="1" x14ac:dyDescent="0.3">
      <c r="B59" s="299" t="s">
        <v>48</v>
      </c>
      <c r="C59" s="2" t="s">
        <v>73</v>
      </c>
      <c r="D59" s="288">
        <f>Clusters!E59</f>
        <v>16590</v>
      </c>
      <c r="E59" s="1075"/>
      <c r="F59" s="1050">
        <v>9890</v>
      </c>
      <c r="G59" s="1076"/>
      <c r="H59" s="1053"/>
      <c r="I59" s="1068">
        <v>12540</v>
      </c>
      <c r="J59" s="1341">
        <v>14500</v>
      </c>
      <c r="K59" s="401">
        <v>15900</v>
      </c>
      <c r="L59" s="1315">
        <v>12500</v>
      </c>
      <c r="M59" s="1318"/>
      <c r="N59" s="1319"/>
      <c r="O59" s="1319"/>
      <c r="P59" s="404"/>
      <c r="Q59" s="1340"/>
      <c r="R59" s="1321"/>
      <c r="S59" s="1322">
        <v>17599</v>
      </c>
      <c r="T59" s="1323">
        <v>17200</v>
      </c>
    </row>
    <row r="60" spans="2:20" ht="15.75" thickBot="1" x14ac:dyDescent="0.3">
      <c r="B60" s="299"/>
      <c r="C60" s="2" t="s">
        <v>594</v>
      </c>
      <c r="D60" s="288"/>
      <c r="E60" s="1075"/>
      <c r="F60" s="1053"/>
      <c r="G60" s="1076"/>
      <c r="H60" s="1050">
        <v>13900</v>
      </c>
      <c r="I60" s="1080"/>
      <c r="J60" s="586"/>
      <c r="K60" s="401"/>
      <c r="L60" s="1315"/>
      <c r="M60" s="1318"/>
      <c r="N60" s="1319"/>
      <c r="O60" s="1319"/>
      <c r="P60" s="404"/>
      <c r="Q60" s="1340">
        <v>12599</v>
      </c>
      <c r="R60" s="1321"/>
      <c r="S60" s="92">
        <v>11999</v>
      </c>
      <c r="T60" s="1323">
        <v>13800</v>
      </c>
    </row>
    <row r="61" spans="2:20" ht="15.75" thickBot="1" x14ac:dyDescent="0.3">
      <c r="B61" s="299" t="s">
        <v>48</v>
      </c>
      <c r="C61" s="2" t="s">
        <v>74</v>
      </c>
      <c r="D61" s="288">
        <f>Clusters!E61</f>
        <v>14290</v>
      </c>
      <c r="E61" s="1071">
        <v>14500</v>
      </c>
      <c r="F61" s="1053"/>
      <c r="G61" s="1076"/>
      <c r="H61" s="1053"/>
      <c r="I61" s="1080"/>
      <c r="J61" s="586"/>
      <c r="K61" s="401"/>
      <c r="L61" s="1315"/>
      <c r="M61" s="1318"/>
      <c r="N61" s="1319"/>
      <c r="O61" s="1319"/>
      <c r="P61" s="404"/>
      <c r="Q61" s="1340"/>
      <c r="R61" s="1321"/>
      <c r="S61" s="92"/>
      <c r="T61" s="1323"/>
    </row>
    <row r="62" spans="2:20" ht="15.75" thickBot="1" x14ac:dyDescent="0.3">
      <c r="B62" s="299" t="s">
        <v>48</v>
      </c>
      <c r="C62" s="2" t="s">
        <v>75</v>
      </c>
      <c r="D62" s="288">
        <f>Clusters!E62</f>
        <v>11790</v>
      </c>
      <c r="E62" s="1075"/>
      <c r="F62" s="1053"/>
      <c r="G62" s="1076"/>
      <c r="H62" s="1053"/>
      <c r="I62" s="1080"/>
      <c r="J62" s="1341">
        <v>9200</v>
      </c>
      <c r="K62" s="1338">
        <v>11500</v>
      </c>
      <c r="L62" s="1315">
        <v>10500</v>
      </c>
      <c r="M62" s="1318"/>
      <c r="N62" s="1319">
        <v>9700</v>
      </c>
      <c r="O62" s="1319"/>
      <c r="P62" s="404"/>
      <c r="Q62" s="1340"/>
      <c r="R62" s="1321">
        <v>12159</v>
      </c>
      <c r="S62" s="1322" t="s">
        <v>467</v>
      </c>
      <c r="T62" s="1323">
        <v>8990</v>
      </c>
    </row>
    <row r="63" spans="2:20" ht="15.75" thickBot="1" x14ac:dyDescent="0.3">
      <c r="B63" s="299" t="s">
        <v>48</v>
      </c>
      <c r="C63" s="23" t="s">
        <v>77</v>
      </c>
      <c r="D63" s="43">
        <f>Clusters!E63</f>
        <v>9990</v>
      </c>
      <c r="E63" s="1071">
        <v>8500</v>
      </c>
      <c r="F63" s="1053"/>
      <c r="G63" s="1054"/>
      <c r="H63" s="1053"/>
      <c r="I63" s="1080"/>
      <c r="J63" s="822"/>
      <c r="K63" s="823"/>
      <c r="L63" s="1395"/>
      <c r="M63" s="586"/>
      <c r="N63" s="401"/>
      <c r="O63" s="401"/>
      <c r="P63" s="404"/>
      <c r="Q63" s="1340"/>
      <c r="R63" s="1321"/>
      <c r="S63" s="1322"/>
      <c r="T63" s="1317"/>
    </row>
    <row r="64" spans="2:20" ht="15.75" thickBot="1" x14ac:dyDescent="0.3">
      <c r="B64" s="299" t="s">
        <v>48</v>
      </c>
      <c r="C64" s="23" t="s">
        <v>80</v>
      </c>
      <c r="D64" s="288">
        <f>Clusters!E64</f>
        <v>13390</v>
      </c>
      <c r="E64" s="1075"/>
      <c r="F64" s="1053"/>
      <c r="G64" s="1076"/>
      <c r="H64" s="1053"/>
      <c r="I64" s="1080"/>
      <c r="J64" s="586"/>
      <c r="K64" s="401"/>
      <c r="L64" s="1315"/>
      <c r="M64" s="1318"/>
      <c r="N64" s="1319"/>
      <c r="O64" s="1319"/>
      <c r="P64" s="404"/>
      <c r="Q64" s="1340"/>
      <c r="R64" s="1321"/>
      <c r="S64" s="1322"/>
      <c r="T64" s="1317"/>
    </row>
    <row r="65" spans="1:20" ht="15.75" thickBot="1" x14ac:dyDescent="0.3">
      <c r="B65" s="299" t="s">
        <v>48</v>
      </c>
      <c r="C65" s="855" t="s">
        <v>631</v>
      </c>
      <c r="D65" s="288"/>
      <c r="E65" s="1075"/>
      <c r="F65" s="1053"/>
      <c r="G65" s="1076"/>
      <c r="H65" s="1053"/>
      <c r="I65" s="1080"/>
      <c r="J65" s="586"/>
      <c r="K65" s="401"/>
      <c r="L65" s="1315"/>
      <c r="M65" s="1318"/>
      <c r="N65" s="1319"/>
      <c r="O65" s="1319"/>
      <c r="P65" s="404"/>
      <c r="Q65" s="1340"/>
      <c r="R65" s="1321"/>
      <c r="S65" s="1322"/>
      <c r="T65" s="1317"/>
    </row>
    <row r="66" spans="1:20" ht="15.75" thickBot="1" x14ac:dyDescent="0.3">
      <c r="B66" s="299" t="s">
        <v>48</v>
      </c>
      <c r="C66" s="23" t="s">
        <v>49</v>
      </c>
      <c r="D66" s="288">
        <f>Clusters!E66</f>
        <v>8790</v>
      </c>
      <c r="E66" s="1071">
        <v>8200</v>
      </c>
      <c r="F66" s="1050">
        <v>7250</v>
      </c>
      <c r="G66" s="1076"/>
      <c r="H66" s="1053"/>
      <c r="I66" s="1068">
        <v>8860</v>
      </c>
      <c r="J66" s="1341">
        <v>8500</v>
      </c>
      <c r="K66" s="1338">
        <v>7700</v>
      </c>
      <c r="L66" s="1315">
        <v>7900</v>
      </c>
      <c r="M66" s="1318"/>
      <c r="N66" s="1403"/>
      <c r="O66" s="1403"/>
      <c r="P66" s="404"/>
      <c r="Q66" s="1340"/>
      <c r="R66" s="1321">
        <v>10599</v>
      </c>
      <c r="S66" s="1322">
        <v>7569</v>
      </c>
      <c r="T66" s="1323">
        <v>7950</v>
      </c>
    </row>
    <row r="67" spans="1:20" ht="15.75" thickBot="1" x14ac:dyDescent="0.3">
      <c r="B67" s="1031" t="s">
        <v>48</v>
      </c>
      <c r="C67" s="1199" t="s">
        <v>49</v>
      </c>
      <c r="D67" s="397">
        <f>Clusters!E67</f>
        <v>8790</v>
      </c>
      <c r="E67" s="1075"/>
      <c r="F67" s="1082"/>
      <c r="G67" s="1083"/>
      <c r="H67" s="1082"/>
      <c r="I67" s="1080"/>
      <c r="J67" s="611"/>
      <c r="K67" s="594"/>
      <c r="L67" s="1396"/>
      <c r="M67" s="1324"/>
      <c r="N67" s="597"/>
      <c r="O67" s="597"/>
      <c r="P67" s="407"/>
      <c r="Q67" s="1350"/>
      <c r="R67" s="1325"/>
      <c r="S67" s="1349"/>
      <c r="T67" s="1382"/>
    </row>
    <row r="68" spans="1:20" ht="15.75" thickBot="1" x14ac:dyDescent="0.3">
      <c r="A68" s="625"/>
      <c r="B68" s="298" t="s">
        <v>3</v>
      </c>
      <c r="C68" s="21" t="s">
        <v>5</v>
      </c>
      <c r="D68" s="290">
        <f>Clusters!E68</f>
        <v>7499</v>
      </c>
      <c r="E68" s="1075"/>
      <c r="F68" s="1080"/>
      <c r="G68" s="1081"/>
      <c r="H68" s="1080"/>
      <c r="I68" s="1080"/>
      <c r="J68" s="819"/>
      <c r="K68" s="613"/>
      <c r="L68" s="1394"/>
      <c r="M68" s="819"/>
      <c r="N68" s="613"/>
      <c r="O68" s="613"/>
      <c r="P68" s="614"/>
      <c r="Q68" s="613"/>
      <c r="R68" s="614"/>
      <c r="S68" s="587"/>
      <c r="T68" s="1386"/>
    </row>
    <row r="69" spans="1:20" ht="15.75" thickBot="1" x14ac:dyDescent="0.3">
      <c r="A69" s="458"/>
      <c r="B69" s="299" t="s">
        <v>3</v>
      </c>
      <c r="C69" s="23" t="s">
        <v>7</v>
      </c>
      <c r="D69" s="287">
        <f>Clusters!E69</f>
        <v>9999</v>
      </c>
      <c r="E69" s="1075"/>
      <c r="F69" s="1050">
        <v>9990</v>
      </c>
      <c r="G69" s="1070"/>
      <c r="H69" s="1049"/>
      <c r="I69" s="1068">
        <v>7790</v>
      </c>
      <c r="J69" s="1341">
        <v>13000</v>
      </c>
      <c r="K69" s="401">
        <v>15900</v>
      </c>
      <c r="L69" s="1315">
        <v>14500</v>
      </c>
      <c r="M69" s="586"/>
      <c r="N69" s="401">
        <v>7999</v>
      </c>
      <c r="O69" s="401"/>
      <c r="P69" s="404"/>
      <c r="Q69" s="401">
        <v>14699</v>
      </c>
      <c r="R69" s="404">
        <v>13499</v>
      </c>
      <c r="S69" s="401">
        <v>10399</v>
      </c>
      <c r="T69" s="599">
        <v>9400</v>
      </c>
    </row>
    <row r="70" spans="1:20" ht="15.75" thickBot="1" x14ac:dyDescent="0.3">
      <c r="A70" s="458"/>
      <c r="B70" s="299" t="s">
        <v>3</v>
      </c>
      <c r="C70" s="23" t="s">
        <v>9</v>
      </c>
      <c r="D70" s="287">
        <f>Clusters!E70</f>
        <v>9999</v>
      </c>
      <c r="E70" s="1071">
        <v>14800</v>
      </c>
      <c r="F70" s="1050">
        <v>10250</v>
      </c>
      <c r="G70" s="1070"/>
      <c r="H70" s="1052">
        <v>13950</v>
      </c>
      <c r="I70" s="1068">
        <v>10490</v>
      </c>
      <c r="J70" s="1341">
        <v>14500</v>
      </c>
      <c r="K70" s="401">
        <v>15900</v>
      </c>
      <c r="L70" s="1315">
        <v>14500</v>
      </c>
      <c r="M70" s="586"/>
      <c r="N70" s="401">
        <v>7999</v>
      </c>
      <c r="O70" s="401"/>
      <c r="P70" s="404"/>
      <c r="Q70" s="401">
        <v>12999</v>
      </c>
      <c r="R70" s="404">
        <v>13499</v>
      </c>
      <c r="S70" s="401">
        <v>13599</v>
      </c>
      <c r="T70" s="43">
        <v>11400</v>
      </c>
    </row>
    <row r="71" spans="1:20" ht="15.75" thickBot="1" x14ac:dyDescent="0.3">
      <c r="A71" s="458"/>
      <c r="B71" s="299" t="s">
        <v>3</v>
      </c>
      <c r="C71" s="23" t="s">
        <v>11</v>
      </c>
      <c r="D71" s="287">
        <f>Clusters!E71</f>
        <v>14390</v>
      </c>
      <c r="E71" s="1071">
        <v>15400</v>
      </c>
      <c r="F71" s="1050">
        <v>11790</v>
      </c>
      <c r="G71" s="1070"/>
      <c r="H71" s="1052">
        <v>13950</v>
      </c>
      <c r="I71" s="1068">
        <v>10590</v>
      </c>
      <c r="J71" s="1341">
        <v>14500</v>
      </c>
      <c r="K71" s="1338">
        <v>16800</v>
      </c>
      <c r="L71" s="1315">
        <v>14500</v>
      </c>
      <c r="M71" s="586"/>
      <c r="N71" s="401">
        <v>10999</v>
      </c>
      <c r="O71" s="401"/>
      <c r="P71" s="404"/>
      <c r="Q71" s="401">
        <v>14699</v>
      </c>
      <c r="R71" s="404">
        <v>12999.9</v>
      </c>
      <c r="S71" s="401">
        <v>13599</v>
      </c>
      <c r="T71" s="599">
        <v>14950</v>
      </c>
    </row>
    <row r="72" spans="1:20" ht="15.75" thickBot="1" x14ac:dyDescent="0.3">
      <c r="A72" s="458"/>
      <c r="B72" s="299" t="s">
        <v>3</v>
      </c>
      <c r="C72" s="23" t="s">
        <v>13</v>
      </c>
      <c r="D72" s="287">
        <f>Clusters!E72</f>
        <v>14390</v>
      </c>
      <c r="E72" s="1075"/>
      <c r="F72" s="1053"/>
      <c r="G72" s="1070"/>
      <c r="H72" s="1049"/>
      <c r="I72" s="1080"/>
      <c r="J72" s="586"/>
      <c r="K72" s="401"/>
      <c r="L72" s="1315"/>
      <c r="M72" s="586"/>
      <c r="N72" s="401"/>
      <c r="O72" s="401"/>
      <c r="P72" s="404"/>
      <c r="Q72" s="401"/>
      <c r="R72" s="404"/>
      <c r="S72" s="401"/>
      <c r="T72" s="1317"/>
    </row>
    <row r="73" spans="1:20" ht="15.75" thickBot="1" x14ac:dyDescent="0.3">
      <c r="A73" s="458"/>
      <c r="B73" s="299" t="s">
        <v>3</v>
      </c>
      <c r="C73" s="23" t="s">
        <v>15</v>
      </c>
      <c r="D73" s="287">
        <f>Clusters!E73</f>
        <v>13990</v>
      </c>
      <c r="E73" s="1071">
        <v>13990</v>
      </c>
      <c r="F73" s="1050">
        <v>12990</v>
      </c>
      <c r="G73" s="1070"/>
      <c r="H73" s="1052">
        <v>13600</v>
      </c>
      <c r="I73" s="1068">
        <v>10990</v>
      </c>
      <c r="J73" s="586"/>
      <c r="K73" s="401"/>
      <c r="L73" s="1315"/>
      <c r="M73" s="586"/>
      <c r="N73" s="401"/>
      <c r="O73" s="401"/>
      <c r="P73" s="404"/>
      <c r="Q73" s="401"/>
      <c r="R73" s="404"/>
      <c r="S73" s="401"/>
      <c r="T73" s="1317"/>
    </row>
    <row r="74" spans="1:20" ht="15.75" thickBot="1" x14ac:dyDescent="0.3">
      <c r="A74" s="458"/>
      <c r="B74" s="299" t="s">
        <v>3</v>
      </c>
      <c r="C74" s="23" t="s">
        <v>28</v>
      </c>
      <c r="D74" s="287">
        <f>Clusters!E74</f>
        <v>18990</v>
      </c>
      <c r="E74" s="1075"/>
      <c r="F74" s="1050">
        <v>12650</v>
      </c>
      <c r="G74" s="1070"/>
      <c r="H74" s="1049"/>
      <c r="I74" s="1068">
        <v>21120</v>
      </c>
      <c r="J74" s="1341">
        <v>13900</v>
      </c>
      <c r="K74" s="1338">
        <v>16800</v>
      </c>
      <c r="L74" s="1315"/>
      <c r="M74" s="586"/>
      <c r="N74" s="401"/>
      <c r="O74" s="401"/>
      <c r="P74" s="404"/>
      <c r="Q74" s="401"/>
      <c r="R74" s="404"/>
      <c r="S74" s="401"/>
      <c r="T74" s="1317"/>
    </row>
    <row r="75" spans="1:20" ht="15.75" thickBot="1" x14ac:dyDescent="0.3">
      <c r="A75" s="458"/>
      <c r="B75" s="300" t="s">
        <v>3</v>
      </c>
      <c r="C75" s="32" t="s">
        <v>47</v>
      </c>
      <c r="D75" s="627">
        <f>Clusters!E75</f>
        <v>6999</v>
      </c>
      <c r="E75" s="1071">
        <v>9000</v>
      </c>
      <c r="F75" s="1050">
        <v>8500</v>
      </c>
      <c r="G75" s="1070"/>
      <c r="H75" s="1052">
        <v>9500</v>
      </c>
      <c r="I75" s="1080"/>
      <c r="J75" s="1341">
        <v>8300</v>
      </c>
      <c r="K75" s="1338">
        <v>8500</v>
      </c>
      <c r="L75" s="1315">
        <v>7500</v>
      </c>
      <c r="M75" s="586"/>
      <c r="N75" s="401">
        <v>4999</v>
      </c>
      <c r="O75" s="401"/>
      <c r="P75" s="404"/>
      <c r="Q75" s="401">
        <v>8990</v>
      </c>
      <c r="R75" s="404">
        <v>12049</v>
      </c>
      <c r="S75" s="401"/>
      <c r="T75" s="599">
        <v>5800</v>
      </c>
    </row>
    <row r="76" spans="1:20" ht="15.75" hidden="1" thickBot="1" x14ac:dyDescent="0.3">
      <c r="A76" s="458"/>
      <c r="B76" s="306" t="s">
        <v>3</v>
      </c>
      <c r="C76" s="25" t="s">
        <v>55</v>
      </c>
      <c r="D76" s="287">
        <f>Clusters!E76</f>
        <v>13390</v>
      </c>
      <c r="E76" s="1075"/>
      <c r="F76" s="1053"/>
      <c r="G76" s="1070"/>
      <c r="H76" s="1049"/>
      <c r="I76" s="1080"/>
      <c r="J76" s="586"/>
      <c r="K76" s="401"/>
      <c r="L76" s="1315"/>
      <c r="M76" s="586"/>
      <c r="N76" s="401"/>
      <c r="O76" s="401"/>
      <c r="P76" s="404"/>
      <c r="Q76" s="401"/>
      <c r="R76" s="404"/>
      <c r="S76" s="401"/>
      <c r="T76" s="1317"/>
    </row>
    <row r="77" spans="1:20" ht="15.75" hidden="1" thickBot="1" x14ac:dyDescent="0.3">
      <c r="A77" s="459"/>
      <c r="B77" s="317" t="s">
        <v>3</v>
      </c>
      <c r="C77" s="1200" t="s">
        <v>76</v>
      </c>
      <c r="D77" s="397">
        <f>Clusters!E77</f>
        <v>7327.8947368421059</v>
      </c>
      <c r="E77" s="1075"/>
      <c r="F77" s="1073"/>
      <c r="G77" s="1083"/>
      <c r="H77" s="1082"/>
      <c r="I77" s="1080"/>
      <c r="J77" s="821"/>
      <c r="K77" s="406"/>
      <c r="L77" s="1397"/>
      <c r="M77" s="586"/>
      <c r="N77" s="401"/>
      <c r="O77" s="401"/>
      <c r="P77" s="404"/>
      <c r="Q77" s="401"/>
      <c r="R77" s="404"/>
      <c r="S77" s="401"/>
      <c r="T77" s="1317"/>
    </row>
    <row r="78" spans="1:20" ht="15.75" thickBot="1" x14ac:dyDescent="0.3">
      <c r="B78" s="298" t="s">
        <v>20</v>
      </c>
      <c r="C78" s="21" t="s">
        <v>22</v>
      </c>
      <c r="D78" s="292">
        <f>Clusters!E78</f>
        <v>17990</v>
      </c>
      <c r="E78" s="1075"/>
      <c r="F78" s="1049"/>
      <c r="G78" s="1286"/>
      <c r="H78" s="1049"/>
      <c r="I78" s="1080"/>
      <c r="J78" s="610"/>
      <c r="K78" s="1391"/>
      <c r="L78" s="1398"/>
      <c r="M78" s="610"/>
      <c r="N78" s="587" t="s">
        <v>467</v>
      </c>
      <c r="O78" s="587"/>
      <c r="P78" s="588"/>
      <c r="Q78" s="1344"/>
      <c r="R78" s="1335"/>
      <c r="S78" s="1346"/>
      <c r="T78" s="1383"/>
    </row>
    <row r="79" spans="1:20" ht="15.75" thickBot="1" x14ac:dyDescent="0.3">
      <c r="B79" s="299" t="s">
        <v>20</v>
      </c>
      <c r="C79" s="23" t="s">
        <v>24</v>
      </c>
      <c r="D79" s="43">
        <f>Clusters!E79</f>
        <v>4499</v>
      </c>
      <c r="E79" s="1354">
        <v>11100</v>
      </c>
      <c r="F79" s="1355">
        <v>5250</v>
      </c>
      <c r="G79" s="1356"/>
      <c r="H79" s="1405"/>
      <c r="I79" s="1357"/>
      <c r="J79" s="586"/>
      <c r="K79" s="1338">
        <v>6500</v>
      </c>
      <c r="L79" s="1315">
        <v>5500</v>
      </c>
      <c r="M79" s="586"/>
      <c r="N79" s="401">
        <v>4800</v>
      </c>
      <c r="O79" s="401"/>
      <c r="P79" s="404"/>
      <c r="Q79" s="1340">
        <v>4799</v>
      </c>
      <c r="R79" s="1321">
        <v>12199.9</v>
      </c>
      <c r="S79" s="1322">
        <v>5749</v>
      </c>
      <c r="T79" s="1323">
        <v>5000</v>
      </c>
    </row>
    <row r="80" spans="1:20" ht="15.75" thickBot="1" x14ac:dyDescent="0.3">
      <c r="B80" s="299" t="s">
        <v>20</v>
      </c>
      <c r="C80" s="23" t="s">
        <v>26</v>
      </c>
      <c r="D80" s="43">
        <f>Clusters!E80</f>
        <v>3490</v>
      </c>
      <c r="E80" s="1354">
        <v>3190</v>
      </c>
      <c r="F80" s="1355">
        <v>3890</v>
      </c>
      <c r="G80" s="1356"/>
      <c r="H80" s="1405"/>
      <c r="I80" s="1357"/>
      <c r="J80" s="586"/>
      <c r="K80" s="1338">
        <v>6500</v>
      </c>
      <c r="L80" s="1315">
        <v>3500</v>
      </c>
      <c r="M80" s="586"/>
      <c r="N80" s="401">
        <v>4300</v>
      </c>
      <c r="O80" s="401"/>
      <c r="P80" s="404"/>
      <c r="Q80" s="1340"/>
      <c r="R80" s="1321">
        <v>12199.9</v>
      </c>
      <c r="S80" s="1322"/>
      <c r="T80" s="1323">
        <v>1600</v>
      </c>
    </row>
    <row r="81" spans="2:20" ht="15.75" thickBot="1" x14ac:dyDescent="0.3">
      <c r="B81" s="299" t="s">
        <v>20</v>
      </c>
      <c r="C81" s="23" t="s">
        <v>30</v>
      </c>
      <c r="D81" s="43">
        <f>Clusters!E81</f>
        <v>3490</v>
      </c>
      <c r="E81" s="1354">
        <v>2990</v>
      </c>
      <c r="F81" s="1355">
        <v>3150</v>
      </c>
      <c r="G81" s="1356"/>
      <c r="H81" s="1405"/>
      <c r="I81" s="1357"/>
      <c r="J81" s="586"/>
      <c r="K81" s="1338">
        <v>4500</v>
      </c>
      <c r="L81" s="1315">
        <v>3500</v>
      </c>
      <c r="M81" s="586"/>
      <c r="N81" s="401">
        <v>3200</v>
      </c>
      <c r="O81" s="401"/>
      <c r="P81" s="404"/>
      <c r="Q81" s="1340">
        <v>1899</v>
      </c>
      <c r="R81" s="1321">
        <v>6989</v>
      </c>
      <c r="S81" s="1322">
        <v>2749</v>
      </c>
      <c r="T81" s="1323">
        <v>2400</v>
      </c>
    </row>
    <row r="82" spans="2:20" ht="15.75" thickBot="1" x14ac:dyDescent="0.3">
      <c r="B82" s="299" t="s">
        <v>20</v>
      </c>
      <c r="C82" s="23" t="s">
        <v>32</v>
      </c>
      <c r="D82" s="43">
        <f>Clusters!E82</f>
        <v>8990</v>
      </c>
      <c r="E82" s="1354">
        <v>9600</v>
      </c>
      <c r="F82" s="1355">
        <v>7500</v>
      </c>
      <c r="G82" s="1356"/>
      <c r="H82" s="1405"/>
      <c r="I82" s="1357"/>
      <c r="J82" s="586"/>
      <c r="K82" s="401">
        <v>9500</v>
      </c>
      <c r="L82" s="1315">
        <v>9900</v>
      </c>
      <c r="M82" s="586"/>
      <c r="N82" s="401">
        <v>15000</v>
      </c>
      <c r="O82" s="401"/>
      <c r="P82" s="404"/>
      <c r="Q82" s="1340">
        <v>6999</v>
      </c>
      <c r="R82" s="1321">
        <v>14999</v>
      </c>
      <c r="S82" s="1322">
        <v>8899</v>
      </c>
      <c r="T82" s="1323">
        <v>8900</v>
      </c>
    </row>
    <row r="83" spans="2:20" ht="15.75" thickBot="1" x14ac:dyDescent="0.3">
      <c r="B83" s="299" t="s">
        <v>20</v>
      </c>
      <c r="C83" s="23" t="s">
        <v>34</v>
      </c>
      <c r="D83" s="43">
        <f>Clusters!E83</f>
        <v>4990</v>
      </c>
      <c r="E83" s="1354">
        <v>3900</v>
      </c>
      <c r="F83" s="1358">
        <v>3950</v>
      </c>
      <c r="G83" s="1356"/>
      <c r="H83" s="1405"/>
      <c r="I83" s="1357"/>
      <c r="J83" s="586"/>
      <c r="K83" s="1338">
        <v>6500</v>
      </c>
      <c r="L83" s="1315">
        <v>4500</v>
      </c>
      <c r="M83" s="586"/>
      <c r="N83" s="401">
        <v>8000</v>
      </c>
      <c r="O83" s="401"/>
      <c r="P83" s="404"/>
      <c r="Q83" s="1340">
        <v>2999.9</v>
      </c>
      <c r="R83" s="1321">
        <v>7999</v>
      </c>
      <c r="S83" s="1322">
        <v>6999</v>
      </c>
      <c r="T83" s="1323">
        <v>5200</v>
      </c>
    </row>
    <row r="84" spans="2:20" ht="15.75" thickBot="1" x14ac:dyDescent="0.3">
      <c r="B84" s="299" t="s">
        <v>20</v>
      </c>
      <c r="C84" s="23" t="s">
        <v>36</v>
      </c>
      <c r="D84" s="43">
        <f>Clusters!E84</f>
        <v>4990</v>
      </c>
      <c r="E84" s="1354">
        <v>9300</v>
      </c>
      <c r="F84" s="1355">
        <v>4950</v>
      </c>
      <c r="G84" s="1356"/>
      <c r="H84" s="1405"/>
      <c r="I84" s="1357"/>
      <c r="J84" s="586"/>
      <c r="K84" s="1338">
        <v>6500</v>
      </c>
      <c r="L84" s="1315"/>
      <c r="M84" s="586"/>
      <c r="N84" s="401">
        <v>4200</v>
      </c>
      <c r="O84" s="401"/>
      <c r="P84" s="404"/>
      <c r="Q84" s="1340">
        <v>4499</v>
      </c>
      <c r="R84" s="1321">
        <v>10990</v>
      </c>
      <c r="S84" s="1322">
        <v>4399</v>
      </c>
      <c r="T84" s="1323">
        <v>3600</v>
      </c>
    </row>
    <row r="85" spans="2:20" ht="15.75" thickBot="1" x14ac:dyDescent="0.3">
      <c r="B85" s="299" t="s">
        <v>20</v>
      </c>
      <c r="C85" s="23" t="s">
        <v>38</v>
      </c>
      <c r="D85" s="43">
        <f>Clusters!E85</f>
        <v>3190</v>
      </c>
      <c r="E85" s="1075"/>
      <c r="F85" s="1050">
        <v>3950</v>
      </c>
      <c r="G85" s="1054"/>
      <c r="H85" s="1049"/>
      <c r="I85" s="1080"/>
      <c r="J85" s="586"/>
      <c r="K85" s="401"/>
      <c r="L85" s="404"/>
      <c r="M85" s="586"/>
      <c r="N85" s="401"/>
      <c r="O85" s="401"/>
      <c r="P85" s="404"/>
      <c r="Q85" s="1340"/>
      <c r="R85" s="1321"/>
      <c r="S85" s="1322"/>
      <c r="T85" s="1317"/>
    </row>
    <row r="86" spans="2:20" ht="15.75" thickBot="1" x14ac:dyDescent="0.3">
      <c r="B86" s="299" t="s">
        <v>20</v>
      </c>
      <c r="C86" s="23" t="s">
        <v>40</v>
      </c>
      <c r="D86" s="43">
        <f>Clusters!E86</f>
        <v>6990</v>
      </c>
      <c r="E86" s="1075"/>
      <c r="F86" s="1050">
        <v>4990</v>
      </c>
      <c r="G86" s="1054"/>
      <c r="H86" s="1049"/>
      <c r="I86" s="1080"/>
      <c r="J86" s="586"/>
      <c r="K86" s="401"/>
      <c r="L86" s="404"/>
      <c r="M86" s="586"/>
      <c r="N86" s="401"/>
      <c r="O86" s="401"/>
      <c r="P86" s="404"/>
      <c r="Q86" s="1340"/>
      <c r="R86" s="1321"/>
      <c r="S86" s="1322"/>
      <c r="T86" s="1317"/>
    </row>
    <row r="87" spans="2:20" ht="15.75" thickBot="1" x14ac:dyDescent="0.3">
      <c r="B87" s="300" t="s">
        <v>20</v>
      </c>
      <c r="C87" s="32" t="s">
        <v>42</v>
      </c>
      <c r="D87" s="44">
        <f>Clusters!E87</f>
        <v>3990</v>
      </c>
      <c r="E87" s="1071">
        <v>4100</v>
      </c>
      <c r="F87" s="1050">
        <v>3850</v>
      </c>
      <c r="G87" s="1054"/>
      <c r="H87" s="1049"/>
      <c r="I87" s="1080"/>
      <c r="J87" s="586"/>
      <c r="K87" s="401"/>
      <c r="L87" s="404"/>
      <c r="M87" s="586"/>
      <c r="N87" s="401"/>
      <c r="O87" s="401"/>
      <c r="P87" s="404"/>
      <c r="Q87" s="1340"/>
      <c r="R87" s="1321"/>
      <c r="S87" s="1322"/>
      <c r="T87" s="1317"/>
    </row>
    <row r="88" spans="2:20" ht="15.75" thickBot="1" x14ac:dyDescent="0.3">
      <c r="B88" s="306" t="s">
        <v>20</v>
      </c>
      <c r="C88" s="25" t="s">
        <v>350</v>
      </c>
      <c r="D88" s="291">
        <f>Clusters!E88</f>
        <v>18990</v>
      </c>
      <c r="E88" s="1075"/>
      <c r="F88" s="1055">
        <v>16500</v>
      </c>
      <c r="G88" s="1056"/>
      <c r="H88" s="1056"/>
      <c r="I88" s="1080"/>
      <c r="J88" s="586"/>
      <c r="K88" s="1338">
        <v>22000</v>
      </c>
      <c r="L88" s="404"/>
      <c r="M88" s="586"/>
      <c r="N88" s="401"/>
      <c r="O88" s="401"/>
      <c r="P88" s="404"/>
      <c r="Q88" s="401"/>
      <c r="R88" s="404"/>
      <c r="S88" s="401"/>
      <c r="T88" s="1384"/>
    </row>
    <row r="89" spans="2:20" ht="15.75" thickBot="1" x14ac:dyDescent="0.3">
      <c r="B89" s="306" t="s">
        <v>20</v>
      </c>
      <c r="C89" s="23" t="s">
        <v>22</v>
      </c>
      <c r="D89" s="291">
        <f>Clusters!E89</f>
        <v>17990</v>
      </c>
      <c r="E89" s="1075"/>
      <c r="F89" s="1056"/>
      <c r="G89" s="1056"/>
      <c r="H89" s="1056"/>
      <c r="I89" s="1080"/>
      <c r="J89" s="586"/>
      <c r="K89" s="401"/>
      <c r="L89" s="404"/>
      <c r="M89" s="586"/>
      <c r="N89" s="401"/>
      <c r="O89" s="401"/>
      <c r="P89" s="404"/>
      <c r="Q89" s="401"/>
      <c r="R89" s="404"/>
      <c r="S89" s="401"/>
      <c r="T89" s="1384"/>
    </row>
    <row r="90" spans="2:20" ht="15.75" thickBot="1" x14ac:dyDescent="0.3">
      <c r="B90" s="299" t="s">
        <v>20</v>
      </c>
      <c r="C90" s="23" t="s">
        <v>24</v>
      </c>
      <c r="D90" s="43">
        <f>Clusters!E90</f>
        <v>4499</v>
      </c>
      <c r="E90" s="1075"/>
      <c r="F90" s="1056"/>
      <c r="G90" s="1056"/>
      <c r="H90" s="1056"/>
      <c r="I90" s="1080"/>
      <c r="J90" s="586"/>
      <c r="K90" s="401"/>
      <c r="L90" s="404"/>
      <c r="M90" s="586"/>
      <c r="N90" s="401"/>
      <c r="O90" s="401"/>
      <c r="P90" s="404"/>
      <c r="Q90" s="401"/>
      <c r="R90" s="404"/>
      <c r="S90" s="401"/>
      <c r="T90" s="1384"/>
    </row>
    <row r="91" spans="2:20" ht="15.75" thickBot="1" x14ac:dyDescent="0.3">
      <c r="B91" s="299" t="s">
        <v>20</v>
      </c>
      <c r="C91" s="23" t="s">
        <v>26</v>
      </c>
      <c r="D91" s="43">
        <f>Clusters!E91</f>
        <v>3490</v>
      </c>
      <c r="E91" s="1075"/>
      <c r="F91" s="1056"/>
      <c r="G91" s="1056"/>
      <c r="H91" s="1056"/>
      <c r="I91" s="1080"/>
      <c r="J91" s="586"/>
      <c r="K91" s="401"/>
      <c r="L91" s="404"/>
      <c r="M91" s="586"/>
      <c r="N91" s="401"/>
      <c r="O91" s="401"/>
      <c r="P91" s="404"/>
      <c r="Q91" s="401"/>
      <c r="R91" s="404"/>
      <c r="S91" s="401"/>
      <c r="T91" s="1384"/>
    </row>
    <row r="92" spans="2:20" ht="15.75" thickBot="1" x14ac:dyDescent="0.3">
      <c r="B92" s="299" t="s">
        <v>20</v>
      </c>
      <c r="C92" s="23" t="s">
        <v>30</v>
      </c>
      <c r="D92" s="43">
        <f>Clusters!E92</f>
        <v>3490</v>
      </c>
      <c r="E92" s="1075"/>
      <c r="F92" s="1056"/>
      <c r="G92" s="1056"/>
      <c r="H92" s="1056"/>
      <c r="I92" s="1080"/>
      <c r="J92" s="586"/>
      <c r="K92" s="401"/>
      <c r="L92" s="404"/>
      <c r="M92" s="586"/>
      <c r="N92" s="401"/>
      <c r="O92" s="401"/>
      <c r="P92" s="404"/>
      <c r="Q92" s="401"/>
      <c r="R92" s="404"/>
      <c r="S92" s="401"/>
      <c r="T92" s="1384"/>
    </row>
    <row r="93" spans="2:20" ht="15.75" thickBot="1" x14ac:dyDescent="0.3">
      <c r="B93" s="299" t="s">
        <v>20</v>
      </c>
      <c r="C93" s="23" t="s">
        <v>32</v>
      </c>
      <c r="D93" s="43">
        <f>Clusters!E93</f>
        <v>8990</v>
      </c>
      <c r="E93" s="1075"/>
      <c r="F93" s="1056"/>
      <c r="G93" s="1056"/>
      <c r="H93" s="1056"/>
      <c r="I93" s="1080"/>
      <c r="J93" s="586"/>
      <c r="K93" s="401"/>
      <c r="L93" s="404"/>
      <c r="M93" s="586"/>
      <c r="N93" s="401"/>
      <c r="O93" s="401"/>
      <c r="P93" s="404"/>
      <c r="Q93" s="401"/>
      <c r="R93" s="404"/>
      <c r="S93" s="401"/>
      <c r="T93" s="1384"/>
    </row>
    <row r="94" spans="2:20" ht="15.75" thickBot="1" x14ac:dyDescent="0.3">
      <c r="B94" s="299" t="s">
        <v>20</v>
      </c>
      <c r="C94" s="23" t="s">
        <v>34</v>
      </c>
      <c r="D94" s="43">
        <f>Clusters!E94</f>
        <v>4990</v>
      </c>
      <c r="E94" s="1075"/>
      <c r="F94" s="1056"/>
      <c r="G94" s="1056"/>
      <c r="H94" s="1056"/>
      <c r="I94" s="1080"/>
      <c r="J94" s="586"/>
      <c r="K94" s="401"/>
      <c r="L94" s="404"/>
      <c r="M94" s="586"/>
      <c r="N94" s="401"/>
      <c r="O94" s="401"/>
      <c r="P94" s="404"/>
      <c r="Q94" s="401"/>
      <c r="R94" s="404"/>
      <c r="S94" s="401"/>
      <c r="T94" s="1384"/>
    </row>
    <row r="95" spans="2:20" ht="15.75" thickBot="1" x14ac:dyDescent="0.3">
      <c r="B95" s="299" t="s">
        <v>20</v>
      </c>
      <c r="C95" s="23" t="s">
        <v>36</v>
      </c>
      <c r="D95" s="43">
        <f>Clusters!E95</f>
        <v>4990</v>
      </c>
      <c r="E95" s="1075"/>
      <c r="F95" s="1056"/>
      <c r="G95" s="1056"/>
      <c r="H95" s="1056"/>
      <c r="I95" s="1080"/>
      <c r="J95" s="586"/>
      <c r="K95" s="401"/>
      <c r="L95" s="404"/>
      <c r="M95" s="586"/>
      <c r="N95" s="401"/>
      <c r="O95" s="401"/>
      <c r="P95" s="404"/>
      <c r="Q95" s="401"/>
      <c r="R95" s="404"/>
      <c r="S95" s="401"/>
      <c r="T95" s="1384"/>
    </row>
    <row r="96" spans="2:20" ht="15.75" thickBot="1" x14ac:dyDescent="0.3">
      <c r="B96" s="299" t="s">
        <v>20</v>
      </c>
      <c r="C96" s="23" t="s">
        <v>38</v>
      </c>
      <c r="D96" s="43">
        <f>Clusters!E96</f>
        <v>3190</v>
      </c>
      <c r="E96" s="1075"/>
      <c r="F96" s="1056"/>
      <c r="G96" s="1056"/>
      <c r="H96" s="1056"/>
      <c r="I96" s="1080"/>
      <c r="J96" s="586"/>
      <c r="K96" s="401"/>
      <c r="L96" s="404"/>
      <c r="M96" s="586"/>
      <c r="N96" s="401"/>
      <c r="O96" s="401"/>
      <c r="P96" s="404"/>
      <c r="Q96" s="401"/>
      <c r="R96" s="404"/>
      <c r="S96" s="401"/>
      <c r="T96" s="1384"/>
    </row>
    <row r="97" spans="2:23" ht="15.75" thickBot="1" x14ac:dyDescent="0.3">
      <c r="B97" s="299" t="s">
        <v>20</v>
      </c>
      <c r="C97" s="23" t="s">
        <v>40</v>
      </c>
      <c r="D97" s="43">
        <f>Clusters!E97</f>
        <v>6990</v>
      </c>
      <c r="E97" s="1075"/>
      <c r="F97" s="1056"/>
      <c r="G97" s="1056"/>
      <c r="H97" s="1056"/>
      <c r="I97" s="1080"/>
      <c r="J97" s="586"/>
      <c r="K97" s="401"/>
      <c r="L97" s="404"/>
      <c r="M97" s="586"/>
      <c r="N97" s="401"/>
      <c r="O97" s="401"/>
      <c r="P97" s="404"/>
      <c r="Q97" s="401"/>
      <c r="R97" s="404"/>
      <c r="S97" s="401"/>
      <c r="T97" s="1384"/>
    </row>
    <row r="98" spans="2:23" ht="15.75" thickBot="1" x14ac:dyDescent="0.3">
      <c r="B98" s="317" t="s">
        <v>20</v>
      </c>
      <c r="C98" s="23" t="s">
        <v>42</v>
      </c>
      <c r="D98" s="78">
        <f>Clusters!E98</f>
        <v>3990</v>
      </c>
      <c r="E98" s="1075"/>
      <c r="F98" s="1085"/>
      <c r="G98" s="1085"/>
      <c r="H98" s="1085"/>
      <c r="I98" s="1080"/>
      <c r="J98" s="824"/>
      <c r="K98" s="594"/>
      <c r="L98" s="407"/>
      <c r="M98" s="611"/>
      <c r="N98" s="594"/>
      <c r="O98" s="594"/>
      <c r="P98" s="407"/>
      <c r="Q98" s="594"/>
      <c r="R98" s="407"/>
      <c r="S98" s="594"/>
      <c r="T98" s="1385"/>
    </row>
    <row r="99" spans="2:23" ht="15.75" thickBot="1" x14ac:dyDescent="0.3">
      <c r="B99" s="298" t="s">
        <v>45</v>
      </c>
      <c r="C99" s="21" t="s">
        <v>51</v>
      </c>
      <c r="D99" s="292">
        <f>Clusters!E99</f>
        <v>2390</v>
      </c>
      <c r="E99" s="1071">
        <v>3900</v>
      </c>
      <c r="F99" s="1068">
        <v>3900</v>
      </c>
      <c r="G99" s="1086"/>
      <c r="H99" s="1080"/>
      <c r="I99" s="1080"/>
      <c r="J99" s="819"/>
      <c r="K99" s="613"/>
      <c r="L99" s="614"/>
      <c r="M99" s="819"/>
      <c r="N99" s="613"/>
      <c r="O99" s="613"/>
      <c r="P99" s="614"/>
      <c r="Q99" s="1342"/>
      <c r="R99" s="1329"/>
      <c r="S99" s="1330"/>
      <c r="T99" s="1386"/>
    </row>
    <row r="100" spans="2:23" ht="15.75" thickBot="1" x14ac:dyDescent="0.3">
      <c r="B100" s="299" t="s">
        <v>45</v>
      </c>
      <c r="C100" s="23" t="s">
        <v>53</v>
      </c>
      <c r="D100" s="43">
        <f>Clusters!E100</f>
        <v>8290</v>
      </c>
      <c r="E100" s="1071">
        <v>9200</v>
      </c>
      <c r="F100" s="1050">
        <v>8699</v>
      </c>
      <c r="G100" s="1054"/>
      <c r="H100" s="1050">
        <v>9950</v>
      </c>
      <c r="I100" s="1080"/>
      <c r="J100" s="1341">
        <v>8900</v>
      </c>
      <c r="K100" s="1338">
        <v>10600</v>
      </c>
      <c r="L100" s="1315">
        <v>8500</v>
      </c>
      <c r="M100" s="586"/>
      <c r="N100" s="401">
        <v>10100</v>
      </c>
      <c r="O100" s="401" t="s">
        <v>467</v>
      </c>
      <c r="P100" s="404"/>
      <c r="Q100" s="1340">
        <v>9699</v>
      </c>
      <c r="R100" s="1321"/>
      <c r="S100" s="1322">
        <v>10499</v>
      </c>
      <c r="T100" s="1323">
        <v>5100</v>
      </c>
    </row>
    <row r="101" spans="2:23" ht="15.75" thickBot="1" x14ac:dyDescent="0.3">
      <c r="B101" s="299" t="s">
        <v>45</v>
      </c>
      <c r="C101" s="66"/>
      <c r="D101" s="1475"/>
      <c r="E101" s="1071"/>
      <c r="F101" s="1489"/>
      <c r="G101" s="1471"/>
      <c r="H101" s="1489"/>
      <c r="I101" s="1080"/>
      <c r="J101" s="1490"/>
      <c r="K101" s="1491"/>
      <c r="L101" s="1397"/>
      <c r="M101" s="586"/>
      <c r="N101" s="401"/>
      <c r="O101" s="401"/>
      <c r="P101" s="404"/>
      <c r="Q101" s="1340"/>
      <c r="R101" s="1321"/>
      <c r="S101" s="1343"/>
      <c r="T101" s="1492"/>
    </row>
    <row r="102" spans="2:23" ht="15.75" thickBot="1" x14ac:dyDescent="0.3">
      <c r="B102" s="300" t="s">
        <v>45</v>
      </c>
      <c r="C102" s="32" t="s">
        <v>269</v>
      </c>
      <c r="D102" s="398">
        <f>Clusters!E102</f>
        <v>1090</v>
      </c>
      <c r="E102" s="1075"/>
      <c r="F102" s="1082"/>
      <c r="G102" s="1082"/>
      <c r="H102" s="1082"/>
      <c r="I102" s="1080"/>
      <c r="J102" s="821"/>
      <c r="K102" s="406"/>
      <c r="L102" s="1397"/>
      <c r="M102" s="586"/>
      <c r="N102" s="401"/>
      <c r="O102" s="401"/>
      <c r="P102" s="404"/>
      <c r="Q102" s="1340"/>
      <c r="R102" s="1321"/>
      <c r="S102" s="1343"/>
      <c r="T102" s="1387"/>
    </row>
    <row r="103" spans="2:23" x14ac:dyDescent="0.25">
      <c r="B103" s="298" t="s">
        <v>59</v>
      </c>
      <c r="C103" s="21" t="s">
        <v>61</v>
      </c>
      <c r="D103" s="292">
        <f>Clusters!E103</f>
        <v>11190</v>
      </c>
      <c r="E103" s="1071">
        <v>11900</v>
      </c>
      <c r="F103" s="1068">
        <v>8350</v>
      </c>
      <c r="G103" s="1086"/>
      <c r="H103" s="1068">
        <v>9500</v>
      </c>
      <c r="I103" s="1068">
        <v>9790</v>
      </c>
      <c r="J103" s="1390">
        <v>9300</v>
      </c>
      <c r="K103" s="1391">
        <v>13400</v>
      </c>
      <c r="L103" s="1398">
        <v>12000</v>
      </c>
      <c r="M103" s="610"/>
      <c r="N103" s="587">
        <v>9800</v>
      </c>
      <c r="O103" s="587"/>
      <c r="P103" s="588"/>
      <c r="Q103" s="1344">
        <v>13299</v>
      </c>
      <c r="R103" s="1335">
        <v>10899</v>
      </c>
      <c r="S103" s="676">
        <v>12999</v>
      </c>
      <c r="T103" s="1388">
        <v>13800</v>
      </c>
    </row>
    <row r="104" spans="2:23" x14ac:dyDescent="0.25">
      <c r="B104" s="299" t="s">
        <v>59</v>
      </c>
      <c r="C104" s="23" t="s">
        <v>63</v>
      </c>
      <c r="D104" s="43">
        <f>Clusters!E104</f>
        <v>11990</v>
      </c>
      <c r="E104" s="1053"/>
      <c r="F104" s="1053"/>
      <c r="G104" s="1054"/>
      <c r="H104" s="1053"/>
      <c r="I104" s="1053"/>
      <c r="J104" s="586"/>
      <c r="K104" s="401"/>
      <c r="L104" s="1315">
        <v>12000</v>
      </c>
      <c r="M104" s="586"/>
      <c r="N104" s="401"/>
      <c r="O104" s="401"/>
      <c r="P104" s="404"/>
      <c r="Q104" s="1340">
        <v>13929</v>
      </c>
      <c r="R104" s="1321"/>
      <c r="S104" s="161">
        <v>12990</v>
      </c>
      <c r="T104" s="1388"/>
    </row>
    <row r="105" spans="2:23" x14ac:dyDescent="0.25">
      <c r="B105" s="299" t="s">
        <v>59</v>
      </c>
      <c r="C105" s="23" t="s">
        <v>65</v>
      </c>
      <c r="D105" s="43">
        <f>Clusters!E105</f>
        <v>8999</v>
      </c>
      <c r="E105" s="1053"/>
      <c r="F105" s="1053"/>
      <c r="G105" s="1054"/>
      <c r="H105" s="1053"/>
      <c r="I105" s="1053"/>
      <c r="J105" s="586"/>
      <c r="K105" s="401"/>
      <c r="L105" s="1315">
        <v>12000</v>
      </c>
      <c r="M105" s="586"/>
      <c r="N105" s="401"/>
      <c r="O105" s="401"/>
      <c r="P105" s="404"/>
      <c r="Q105" s="1340"/>
      <c r="R105" s="1321" t="s">
        <v>467</v>
      </c>
      <c r="S105" s="676"/>
      <c r="T105" s="1388">
        <v>13100</v>
      </c>
    </row>
    <row r="106" spans="2:23" x14ac:dyDescent="0.25">
      <c r="B106" s="299" t="s">
        <v>59</v>
      </c>
      <c r="C106" s="23" t="s">
        <v>67</v>
      </c>
      <c r="D106" s="43">
        <f>Clusters!E106</f>
        <v>9890</v>
      </c>
      <c r="E106" s="1053"/>
      <c r="F106" s="1053"/>
      <c r="G106" s="1054"/>
      <c r="H106" s="1053"/>
      <c r="I106" s="1053"/>
      <c r="J106" s="586"/>
      <c r="K106" s="401"/>
      <c r="L106" s="404"/>
      <c r="M106" s="1341"/>
      <c r="N106" s="1338"/>
      <c r="O106" s="1338"/>
      <c r="P106" s="1315"/>
      <c r="Q106" s="1333"/>
      <c r="R106" s="1321"/>
      <c r="S106" s="1316"/>
      <c r="T106" s="1317"/>
    </row>
    <row r="107" spans="2:23" ht="15.75" thickBot="1" x14ac:dyDescent="0.3">
      <c r="B107" s="317" t="s">
        <v>59</v>
      </c>
      <c r="C107" s="66" t="s">
        <v>83</v>
      </c>
      <c r="D107" s="78">
        <f>Clusters!E107</f>
        <v>5990</v>
      </c>
      <c r="E107" s="1078"/>
      <c r="F107" s="1073"/>
      <c r="G107" s="1087"/>
      <c r="H107" s="1073"/>
      <c r="I107" s="1073"/>
      <c r="J107" s="611"/>
      <c r="K107" s="594"/>
      <c r="L107" s="407"/>
      <c r="M107" s="611"/>
      <c r="N107" s="594"/>
      <c r="O107" s="594"/>
      <c r="P107" s="407"/>
      <c r="Q107" s="594"/>
      <c r="R107" s="623"/>
      <c r="S107" s="622"/>
      <c r="T107" s="601"/>
    </row>
    <row r="108" spans="2:23" x14ac:dyDescent="0.25">
      <c r="B108" s="298" t="s">
        <v>95</v>
      </c>
      <c r="C108" s="399" t="s">
        <v>96</v>
      </c>
      <c r="D108" s="575">
        <f>Clusters!E108</f>
        <v>28957.824000000004</v>
      </c>
      <c r="E108" s="1088"/>
      <c r="F108" s="1088"/>
      <c r="G108" s="1089"/>
      <c r="H108" s="1088"/>
      <c r="I108" s="1088"/>
      <c r="J108" s="825"/>
      <c r="K108" s="826"/>
      <c r="L108" s="273"/>
      <c r="M108" s="1016"/>
      <c r="N108" s="1017"/>
      <c r="O108" s="1018"/>
      <c r="P108" s="455"/>
      <c r="Q108" s="1018"/>
      <c r="R108" s="617"/>
      <c r="S108" s="712"/>
      <c r="T108" s="598"/>
      <c r="U108" s="1034">
        <v>14660</v>
      </c>
      <c r="V108" s="253"/>
      <c r="W108" s="39"/>
    </row>
    <row r="109" spans="2:23" x14ac:dyDescent="0.25">
      <c r="B109" s="299" t="s">
        <v>95</v>
      </c>
      <c r="C109" s="36" t="s">
        <v>471</v>
      </c>
      <c r="D109" s="576">
        <f>Clusters!E109</f>
        <v>25097.799214024999</v>
      </c>
      <c r="E109" s="1090"/>
      <c r="F109" s="1090"/>
      <c r="G109" s="1091"/>
      <c r="H109" s="1090"/>
      <c r="I109" s="1090"/>
      <c r="J109" s="827"/>
      <c r="K109" s="828"/>
      <c r="L109" s="42"/>
      <c r="M109" s="1019"/>
      <c r="N109" s="1020"/>
      <c r="O109" s="1021"/>
      <c r="P109" s="402"/>
      <c r="Q109" s="1021"/>
      <c r="R109" s="619"/>
      <c r="S109" s="713"/>
      <c r="T109" s="599"/>
      <c r="W109" s="39"/>
    </row>
    <row r="110" spans="2:23" x14ac:dyDescent="0.25">
      <c r="B110" s="299" t="s">
        <v>95</v>
      </c>
      <c r="C110" s="36" t="s">
        <v>98</v>
      </c>
      <c r="D110" s="576">
        <f>Clusters!E110</f>
        <v>29465.257177125004</v>
      </c>
      <c r="E110" s="1090"/>
      <c r="F110" s="1090"/>
      <c r="G110" s="1091"/>
      <c r="H110" s="1090"/>
      <c r="I110" s="1090"/>
      <c r="J110" s="827"/>
      <c r="K110" s="828"/>
      <c r="L110" s="42"/>
      <c r="M110" s="1019"/>
      <c r="N110" s="1020"/>
      <c r="O110" s="1021"/>
      <c r="P110" s="402"/>
      <c r="Q110" s="1021"/>
      <c r="R110" s="619"/>
      <c r="S110" s="713"/>
      <c r="T110" s="599"/>
      <c r="W110" s="39"/>
    </row>
    <row r="111" spans="2:23" x14ac:dyDescent="0.25">
      <c r="B111" s="299" t="s">
        <v>95</v>
      </c>
      <c r="C111" s="36" t="s">
        <v>99</v>
      </c>
      <c r="D111" s="576">
        <f>Clusters!E111</f>
        <v>25813.620000000003</v>
      </c>
      <c r="E111" s="1090"/>
      <c r="F111" s="1090"/>
      <c r="G111" s="1091"/>
      <c r="H111" s="1090"/>
      <c r="I111" s="1090"/>
      <c r="J111" s="827"/>
      <c r="K111" s="828"/>
      <c r="L111" s="42"/>
      <c r="M111" s="1019"/>
      <c r="N111" s="1020"/>
      <c r="O111" s="1021"/>
      <c r="P111" s="402"/>
      <c r="Q111" s="1021"/>
      <c r="R111" s="619"/>
      <c r="S111" s="713"/>
      <c r="T111" s="599"/>
      <c r="U111" s="1034">
        <v>15250</v>
      </c>
      <c r="V111" s="253"/>
      <c r="W111" s="39"/>
    </row>
    <row r="112" spans="2:23" x14ac:dyDescent="0.25">
      <c r="B112" s="299" t="s">
        <v>95</v>
      </c>
      <c r="C112" s="36" t="s">
        <v>100</v>
      </c>
      <c r="D112" s="576">
        <f>Clusters!E112</f>
        <v>31588.199999999997</v>
      </c>
      <c r="E112" s="1090"/>
      <c r="F112" s="1090"/>
      <c r="G112" s="1091"/>
      <c r="H112" s="1090"/>
      <c r="I112" s="1090"/>
      <c r="J112" s="827"/>
      <c r="K112" s="828"/>
      <c r="L112" s="42"/>
      <c r="M112" s="1019"/>
      <c r="N112" s="1020"/>
      <c r="O112" s="1021"/>
      <c r="P112" s="402"/>
      <c r="Q112" s="1021"/>
      <c r="R112" s="619"/>
      <c r="S112" s="713"/>
      <c r="T112" s="599"/>
      <c r="U112" s="1034">
        <v>14600</v>
      </c>
      <c r="V112" s="253"/>
      <c r="W112" s="39"/>
    </row>
    <row r="113" spans="1:60" x14ac:dyDescent="0.25">
      <c r="B113" s="299" t="s">
        <v>95</v>
      </c>
      <c r="C113" s="36" t="s">
        <v>101</v>
      </c>
      <c r="D113" s="576">
        <f>Clusters!E113</f>
        <v>30980.613260520007</v>
      </c>
      <c r="E113" s="1090"/>
      <c r="F113" s="1090"/>
      <c r="G113" s="1091"/>
      <c r="H113" s="1090"/>
      <c r="I113" s="1090"/>
      <c r="J113" s="827"/>
      <c r="K113" s="828"/>
      <c r="L113" s="42"/>
      <c r="M113" s="1019"/>
      <c r="N113" s="1020"/>
      <c r="O113" s="1021"/>
      <c r="P113" s="402"/>
      <c r="Q113" s="1021"/>
      <c r="R113" s="619"/>
      <c r="S113" s="713"/>
      <c r="T113" s="599"/>
      <c r="U113" s="253">
        <v>16000</v>
      </c>
      <c r="V113" s="253"/>
      <c r="W113" s="39"/>
    </row>
    <row r="114" spans="1:60" x14ac:dyDescent="0.25">
      <c r="B114" s="299" t="s">
        <v>95</v>
      </c>
      <c r="C114" s="36" t="s">
        <v>102</v>
      </c>
      <c r="D114" s="576">
        <f>Clusters!E114</f>
        <v>30980.613260520007</v>
      </c>
      <c r="E114" s="1090"/>
      <c r="F114" s="1090"/>
      <c r="G114" s="1091"/>
      <c r="H114" s="1090"/>
      <c r="I114" s="1090"/>
      <c r="J114" s="827"/>
      <c r="K114" s="828"/>
      <c r="L114" s="42"/>
      <c r="M114" s="1019"/>
      <c r="N114" s="1020"/>
      <c r="O114" s="1021"/>
      <c r="P114" s="402"/>
      <c r="Q114" s="1021"/>
      <c r="R114" s="619"/>
      <c r="S114" s="713"/>
      <c r="T114" s="599"/>
      <c r="U114" s="253">
        <v>16000</v>
      </c>
      <c r="W114" s="39"/>
    </row>
    <row r="115" spans="1:60" x14ac:dyDescent="0.25">
      <c r="B115" s="299" t="s">
        <v>95</v>
      </c>
      <c r="C115" s="36" t="s">
        <v>103</v>
      </c>
      <c r="D115" s="576">
        <f>Clusters!E115</f>
        <v>18761.551508700006</v>
      </c>
      <c r="E115" s="1090"/>
      <c r="F115" s="1090"/>
      <c r="G115" s="1091"/>
      <c r="H115" s="1090"/>
      <c r="I115" s="1090"/>
      <c r="J115" s="827"/>
      <c r="K115" s="828"/>
      <c r="L115" s="42"/>
      <c r="M115" s="1019"/>
      <c r="N115" s="1020"/>
      <c r="O115" s="1021"/>
      <c r="P115" s="402"/>
      <c r="Q115" s="1021"/>
      <c r="R115" s="619"/>
      <c r="S115" s="713"/>
      <c r="T115" s="599"/>
      <c r="U115" s="253">
        <v>12600</v>
      </c>
      <c r="V115" s="253"/>
      <c r="W115" s="39"/>
    </row>
    <row r="116" spans="1:60" x14ac:dyDescent="0.25">
      <c r="B116" s="299" t="s">
        <v>95</v>
      </c>
      <c r="C116" s="36" t="s">
        <v>104</v>
      </c>
      <c r="D116" s="576">
        <f>Clusters!E116</f>
        <v>29633.630075280009</v>
      </c>
      <c r="E116" s="1090"/>
      <c r="F116" s="1090"/>
      <c r="G116" s="1091"/>
      <c r="H116" s="1090"/>
      <c r="I116" s="1090"/>
      <c r="J116" s="827"/>
      <c r="K116" s="828"/>
      <c r="L116" s="42"/>
      <c r="M116" s="1019"/>
      <c r="N116" s="1020"/>
      <c r="O116" s="1021"/>
      <c r="P116" s="402"/>
      <c r="Q116" s="1021"/>
      <c r="R116" s="619"/>
      <c r="S116" s="713"/>
      <c r="T116" s="599"/>
      <c r="U116" s="253">
        <v>15250</v>
      </c>
      <c r="V116" s="253"/>
      <c r="W116" s="39"/>
    </row>
    <row r="117" spans="1:60" x14ac:dyDescent="0.25">
      <c r="B117" s="299" t="s">
        <v>95</v>
      </c>
      <c r="C117" s="36" t="s">
        <v>105</v>
      </c>
      <c r="D117" s="576">
        <f>Clusters!E117</f>
        <v>26097.79921402501</v>
      </c>
      <c r="E117" s="1090"/>
      <c r="F117" s="1090"/>
      <c r="G117" s="1091"/>
      <c r="H117" s="1090"/>
      <c r="I117" s="1090"/>
      <c r="J117" s="827"/>
      <c r="K117" s="828"/>
      <c r="L117" s="42"/>
      <c r="M117" s="1019"/>
      <c r="N117" s="1020"/>
      <c r="O117" s="1021"/>
      <c r="P117" s="402"/>
      <c r="Q117" s="1021"/>
      <c r="R117" s="619"/>
      <c r="S117" s="713"/>
      <c r="T117" s="599"/>
      <c r="V117" s="253"/>
      <c r="W117" s="39"/>
    </row>
    <row r="118" spans="1:60" x14ac:dyDescent="0.25">
      <c r="B118" s="299" t="s">
        <v>95</v>
      </c>
      <c r="C118" s="36" t="s">
        <v>106</v>
      </c>
      <c r="D118" s="576">
        <f>Clusters!E118</f>
        <v>30138</v>
      </c>
      <c r="E118" s="1090"/>
      <c r="F118" s="1090"/>
      <c r="G118" s="1091"/>
      <c r="H118" s="1090"/>
      <c r="I118" s="1090"/>
      <c r="J118" s="827"/>
      <c r="K118" s="828"/>
      <c r="L118" s="42"/>
      <c r="M118" s="1019"/>
      <c r="N118" s="1020"/>
      <c r="O118" s="1021"/>
      <c r="P118" s="402"/>
      <c r="Q118" s="1021"/>
      <c r="R118" s="619"/>
      <c r="S118" s="713"/>
      <c r="T118" s="599"/>
      <c r="U118" s="253">
        <v>15250</v>
      </c>
      <c r="V118" s="253"/>
      <c r="W118" s="39"/>
    </row>
    <row r="119" spans="1:60" x14ac:dyDescent="0.25">
      <c r="B119" s="299" t="s">
        <v>95</v>
      </c>
      <c r="C119" s="36" t="s">
        <v>107</v>
      </c>
      <c r="D119" s="576">
        <f>Clusters!E119</f>
        <v>24050.880000000001</v>
      </c>
      <c r="E119" s="1090"/>
      <c r="F119" s="1090"/>
      <c r="G119" s="1091"/>
      <c r="H119" s="1090"/>
      <c r="I119" s="1090"/>
      <c r="J119" s="827"/>
      <c r="K119" s="828"/>
      <c r="L119" s="42"/>
      <c r="M119" s="1019"/>
      <c r="N119" s="1020"/>
      <c r="O119" s="1021"/>
      <c r="P119" s="402"/>
      <c r="Q119" s="1021"/>
      <c r="R119" s="619"/>
      <c r="S119" s="713"/>
      <c r="T119" s="599"/>
      <c r="U119" s="253">
        <v>14150</v>
      </c>
      <c r="V119" s="253"/>
      <c r="W119" s="39"/>
    </row>
    <row r="120" spans="1:60" x14ac:dyDescent="0.25">
      <c r="B120" s="299" t="s">
        <v>95</v>
      </c>
      <c r="C120" s="36" t="s">
        <v>108</v>
      </c>
      <c r="D120" s="576">
        <f>Clusters!E120</f>
        <v>28704</v>
      </c>
      <c r="E120" s="1090"/>
      <c r="F120" s="1090"/>
      <c r="G120" s="1091"/>
      <c r="H120" s="1090"/>
      <c r="I120" s="1090"/>
      <c r="J120" s="827"/>
      <c r="K120" s="828"/>
      <c r="L120" s="42"/>
      <c r="M120" s="1019"/>
      <c r="N120" s="1020"/>
      <c r="O120" s="1021"/>
      <c r="P120" s="402"/>
      <c r="Q120" s="1021"/>
      <c r="R120" s="619"/>
      <c r="S120" s="713"/>
      <c r="T120" s="599"/>
      <c r="V120" s="253"/>
      <c r="W120" s="39"/>
    </row>
    <row r="121" spans="1:60" x14ac:dyDescent="0.25">
      <c r="B121" s="299" t="s">
        <v>95</v>
      </c>
      <c r="C121" s="36" t="s">
        <v>109</v>
      </c>
      <c r="D121" s="576">
        <f>Clusters!E121</f>
        <v>23235.459945390012</v>
      </c>
      <c r="E121" s="1090"/>
      <c r="F121" s="1092"/>
      <c r="G121" s="1091"/>
      <c r="H121" s="1092"/>
      <c r="I121" s="1092"/>
      <c r="J121" s="827"/>
      <c r="K121" s="828"/>
      <c r="L121" s="42"/>
      <c r="M121" s="1019"/>
      <c r="N121" s="1020"/>
      <c r="O121" s="1021"/>
      <c r="P121" s="403"/>
      <c r="Q121" s="1021"/>
      <c r="R121" s="619"/>
      <c r="S121" s="713"/>
      <c r="T121" s="599"/>
      <c r="U121" s="253">
        <v>15100</v>
      </c>
      <c r="V121" s="253"/>
      <c r="W121" s="39"/>
    </row>
    <row r="122" spans="1:60" s="40" customFormat="1" x14ac:dyDescent="0.25">
      <c r="A122" s="852"/>
      <c r="B122" s="299" t="s">
        <v>95</v>
      </c>
      <c r="C122" s="189" t="s">
        <v>531</v>
      </c>
      <c r="D122" s="1290"/>
      <c r="E122" s="1132"/>
      <c r="F122" s="966"/>
      <c r="G122" s="1248"/>
      <c r="H122" s="849"/>
      <c r="I122" s="849"/>
      <c r="J122" s="849"/>
      <c r="K122" s="842"/>
      <c r="L122" s="842"/>
      <c r="M122" s="850"/>
      <c r="N122" s="851"/>
      <c r="O122" s="814"/>
      <c r="P122" s="975"/>
      <c r="Q122" s="809"/>
      <c r="R122" s="947"/>
      <c r="S122" s="871"/>
      <c r="T122" s="804"/>
      <c r="U122" s="460"/>
      <c r="V122" s="460"/>
      <c r="W122" s="834"/>
      <c r="X122" s="968"/>
      <c r="Y122" s="35"/>
      <c r="Z122" s="911"/>
      <c r="AA122" s="462"/>
      <c r="AB122" s="1166"/>
      <c r="AC122" s="1164"/>
      <c r="AD122" s="1168"/>
      <c r="AE122" s="460"/>
      <c r="AF122" s="460"/>
      <c r="AG122" s="834"/>
      <c r="AH122" s="834"/>
      <c r="AI122" s="834"/>
      <c r="AJ122" s="834"/>
      <c r="AK122" s="834"/>
      <c r="AL122" s="834"/>
      <c r="AM122" s="834"/>
      <c r="AN122" s="834"/>
      <c r="AO122" s="834"/>
      <c r="AP122" s="834"/>
      <c r="AQ122" s="834"/>
      <c r="AR122" s="834"/>
      <c r="AS122" s="834"/>
      <c r="AT122" s="834"/>
      <c r="AU122" s="834"/>
      <c r="AV122" s="834"/>
      <c r="AW122" s="834"/>
      <c r="AX122" s="834"/>
      <c r="AY122" s="834"/>
      <c r="AZ122" s="834"/>
      <c r="BA122" s="834"/>
      <c r="BB122" s="834"/>
      <c r="BC122" s="834"/>
      <c r="BD122" s="834"/>
      <c r="BE122" s="834"/>
      <c r="BF122" s="834"/>
      <c r="BG122" s="834"/>
      <c r="BH122" s="834"/>
    </row>
    <row r="123" spans="1:60" x14ac:dyDescent="0.25">
      <c r="B123" s="299" t="s">
        <v>95</v>
      </c>
      <c r="C123" s="35" t="s">
        <v>115</v>
      </c>
      <c r="D123" s="576">
        <f>Clusters!E123</f>
        <v>19194.510389670009</v>
      </c>
      <c r="E123" s="1090"/>
      <c r="F123" s="1053"/>
      <c r="G123" s="1091"/>
      <c r="H123" s="1053"/>
      <c r="I123" s="1053"/>
      <c r="J123" s="827"/>
      <c r="K123" s="401"/>
      <c r="L123" s="43"/>
      <c r="M123" s="1019"/>
      <c r="N123" s="1020"/>
      <c r="O123" s="1021"/>
      <c r="P123" s="404"/>
      <c r="Q123" s="1021"/>
      <c r="R123" s="619"/>
      <c r="S123" s="713"/>
      <c r="T123" s="599"/>
      <c r="U123" s="253">
        <v>14600</v>
      </c>
      <c r="V123" s="253"/>
      <c r="W123" s="39"/>
    </row>
    <row r="124" spans="1:60" x14ac:dyDescent="0.25">
      <c r="B124" s="299" t="s">
        <v>95</v>
      </c>
      <c r="C124" s="35" t="s">
        <v>114</v>
      </c>
      <c r="D124" s="576">
        <f>Clusters!E124</f>
        <v>19194.510389670009</v>
      </c>
      <c r="E124" s="1090"/>
      <c r="F124" s="1053"/>
      <c r="G124" s="1091"/>
      <c r="H124" s="1053"/>
      <c r="I124" s="1053"/>
      <c r="J124" s="827"/>
      <c r="K124" s="401"/>
      <c r="L124" s="43"/>
      <c r="M124" s="1019"/>
      <c r="N124" s="1020"/>
      <c r="O124" s="1021"/>
      <c r="P124" s="404"/>
      <c r="Q124" s="1021"/>
      <c r="R124" s="619"/>
      <c r="S124" s="713"/>
      <c r="T124" s="599"/>
      <c r="U124" s="253">
        <v>14600</v>
      </c>
      <c r="W124" s="39"/>
    </row>
    <row r="125" spans="1:60" x14ac:dyDescent="0.25">
      <c r="B125" s="299" t="s">
        <v>95</v>
      </c>
      <c r="C125" s="35" t="s">
        <v>116</v>
      </c>
      <c r="D125" s="576">
        <f>Clusters!E125</f>
        <v>21146.831999999999</v>
      </c>
      <c r="E125" s="1090"/>
      <c r="F125" s="1053"/>
      <c r="G125" s="1091"/>
      <c r="H125" s="1053"/>
      <c r="I125" s="1053"/>
      <c r="J125" s="827"/>
      <c r="K125" s="401"/>
      <c r="L125" s="43"/>
      <c r="M125" s="1019"/>
      <c r="N125" s="1020"/>
      <c r="O125" s="1021"/>
      <c r="P125" s="404"/>
      <c r="Q125" s="1021"/>
      <c r="R125" s="619"/>
      <c r="S125" s="713"/>
      <c r="T125" s="599"/>
      <c r="W125" s="39"/>
    </row>
    <row r="126" spans="1:60" x14ac:dyDescent="0.25">
      <c r="B126" s="299" t="s">
        <v>95</v>
      </c>
      <c r="C126" s="35" t="s">
        <v>118</v>
      </c>
      <c r="D126" s="576">
        <f>Clusters!E126</f>
        <v>21146.831999999999</v>
      </c>
      <c r="E126" s="1090"/>
      <c r="F126" s="1053"/>
      <c r="G126" s="1091"/>
      <c r="H126" s="1053"/>
      <c r="I126" s="1053"/>
      <c r="J126" s="827"/>
      <c r="K126" s="401"/>
      <c r="L126" s="43"/>
      <c r="M126" s="1019"/>
      <c r="N126" s="1020"/>
      <c r="O126" s="1021"/>
      <c r="P126" s="404"/>
      <c r="Q126" s="1021"/>
      <c r="R126" s="619"/>
      <c r="S126" s="713"/>
      <c r="T126" s="599"/>
      <c r="V126" s="253"/>
      <c r="W126" s="39"/>
    </row>
    <row r="127" spans="1:60" x14ac:dyDescent="0.25">
      <c r="B127" s="299" t="s">
        <v>95</v>
      </c>
      <c r="C127" s="35" t="s">
        <v>119</v>
      </c>
      <c r="D127" s="576">
        <f>Clusters!E127</f>
        <v>21146.831999999999</v>
      </c>
      <c r="E127" s="1090"/>
      <c r="F127" s="1053"/>
      <c r="G127" s="1091"/>
      <c r="H127" s="1053"/>
      <c r="I127" s="1053"/>
      <c r="J127" s="827"/>
      <c r="K127" s="401"/>
      <c r="L127" s="43"/>
      <c r="M127" s="1019"/>
      <c r="N127" s="1020"/>
      <c r="O127" s="1021"/>
      <c r="P127" s="404"/>
      <c r="Q127" s="1021"/>
      <c r="R127" s="619"/>
      <c r="S127" s="713"/>
      <c r="T127" s="599"/>
      <c r="U127" s="1034">
        <v>12000</v>
      </c>
      <c r="V127" s="253"/>
      <c r="W127" s="39"/>
    </row>
    <row r="128" spans="1:60" x14ac:dyDescent="0.25">
      <c r="B128" s="299" t="s">
        <v>95</v>
      </c>
      <c r="C128" s="35" t="s">
        <v>111</v>
      </c>
      <c r="D128" s="576">
        <f>Clusters!E128</f>
        <v>22393.494900000002</v>
      </c>
      <c r="E128" s="1090"/>
      <c r="F128" s="1053"/>
      <c r="G128" s="1091"/>
      <c r="H128" s="1053"/>
      <c r="I128" s="1053"/>
      <c r="J128" s="827"/>
      <c r="K128" s="401"/>
      <c r="L128" s="43"/>
      <c r="M128" s="1019"/>
      <c r="N128" s="1020"/>
      <c r="O128" s="1021"/>
      <c r="P128" s="404"/>
      <c r="Q128" s="1021"/>
      <c r="R128" s="619"/>
      <c r="S128" s="713"/>
      <c r="T128" s="599"/>
      <c r="V128" s="253"/>
      <c r="W128" s="39"/>
    </row>
    <row r="129" spans="2:23" x14ac:dyDescent="0.25">
      <c r="B129" s="299" t="s">
        <v>95</v>
      </c>
      <c r="C129" s="35" t="s">
        <v>113</v>
      </c>
      <c r="D129" s="576">
        <f>Clusters!E129</f>
        <v>22393.59545461501</v>
      </c>
      <c r="E129" s="1090"/>
      <c r="F129" s="1053"/>
      <c r="G129" s="1091"/>
      <c r="H129" s="1053"/>
      <c r="I129" s="1053"/>
      <c r="J129" s="827"/>
      <c r="K129" s="401"/>
      <c r="L129" s="43"/>
      <c r="M129" s="1019"/>
      <c r="N129" s="1020"/>
      <c r="O129" s="1021"/>
      <c r="P129" s="404"/>
      <c r="Q129" s="1021"/>
      <c r="R129" s="619"/>
      <c r="S129" s="713"/>
      <c r="T129" s="599"/>
      <c r="U129" s="1034">
        <v>14600</v>
      </c>
      <c r="V129" s="253"/>
      <c r="W129" s="39"/>
    </row>
    <row r="130" spans="2:23" x14ac:dyDescent="0.25">
      <c r="B130" s="299" t="s">
        <v>95</v>
      </c>
      <c r="C130" s="35" t="s">
        <v>117</v>
      </c>
      <c r="D130" s="576">
        <f>Clusters!E130</f>
        <v>22393.494900000002</v>
      </c>
      <c r="E130" s="1090"/>
      <c r="F130" s="1053"/>
      <c r="G130" s="1091"/>
      <c r="H130" s="1053"/>
      <c r="I130" s="1053"/>
      <c r="J130" s="827"/>
      <c r="K130" s="401"/>
      <c r="L130" s="43"/>
      <c r="M130" s="1019"/>
      <c r="N130" s="1020"/>
      <c r="O130" s="1021"/>
      <c r="P130" s="404"/>
      <c r="Q130" s="1021"/>
      <c r="R130" s="619"/>
      <c r="S130" s="713"/>
      <c r="T130" s="599"/>
      <c r="V130" s="253"/>
      <c r="W130" s="39"/>
    </row>
    <row r="131" spans="2:23" x14ac:dyDescent="0.25">
      <c r="B131" s="299" t="s">
        <v>95</v>
      </c>
      <c r="C131" s="35" t="s">
        <v>120</v>
      </c>
      <c r="D131" s="576">
        <f>Clusters!E131</f>
        <v>21146.831999999999</v>
      </c>
      <c r="E131" s="1090"/>
      <c r="F131" s="1053"/>
      <c r="G131" s="1091"/>
      <c r="H131" s="1053"/>
      <c r="I131" s="1053"/>
      <c r="J131" s="827"/>
      <c r="K131" s="401"/>
      <c r="L131" s="43"/>
      <c r="M131" s="1019"/>
      <c r="N131" s="1020"/>
      <c r="O131" s="1021"/>
      <c r="P131" s="404"/>
      <c r="Q131" s="1021"/>
      <c r="R131" s="619"/>
      <c r="S131" s="713"/>
      <c r="T131" s="599"/>
      <c r="V131" s="253"/>
      <c r="W131" s="39"/>
    </row>
    <row r="132" spans="2:23" x14ac:dyDescent="0.25">
      <c r="B132" s="299" t="s">
        <v>95</v>
      </c>
      <c r="C132" s="35" t="s">
        <v>112</v>
      </c>
      <c r="D132" s="576">
        <f>Clusters!E132</f>
        <v>25928</v>
      </c>
      <c r="E132" s="1090"/>
      <c r="F132" s="1053"/>
      <c r="G132" s="1091"/>
      <c r="H132" s="1053"/>
      <c r="I132" s="1053"/>
      <c r="J132" s="827"/>
      <c r="K132" s="401"/>
      <c r="L132" s="43"/>
      <c r="M132" s="1019"/>
      <c r="N132" s="1020"/>
      <c r="O132" s="1021"/>
      <c r="P132" s="404"/>
      <c r="Q132" s="1021"/>
      <c r="R132" s="619"/>
      <c r="S132" s="713"/>
      <c r="T132" s="599"/>
      <c r="V132" s="253"/>
      <c r="W132" s="39"/>
    </row>
    <row r="133" spans="2:23" x14ac:dyDescent="0.25">
      <c r="B133" s="299" t="s">
        <v>95</v>
      </c>
      <c r="C133" s="189" t="s">
        <v>614</v>
      </c>
      <c r="D133" s="577"/>
      <c r="E133" s="1092"/>
      <c r="F133" s="1078"/>
      <c r="G133" s="1093"/>
      <c r="H133" s="1078"/>
      <c r="I133" s="1078"/>
      <c r="J133" s="827"/>
      <c r="K133" s="401"/>
      <c r="L133" s="43"/>
      <c r="M133" s="1022"/>
      <c r="N133" s="1023"/>
      <c r="O133" s="1024"/>
      <c r="P133" s="405"/>
      <c r="Q133" s="1024"/>
      <c r="R133" s="619"/>
      <c r="S133" s="713"/>
      <c r="T133" s="599"/>
      <c r="V133" s="253"/>
      <c r="W133" s="39"/>
    </row>
    <row r="134" spans="2:23" x14ac:dyDescent="0.25">
      <c r="B134" s="299" t="s">
        <v>95</v>
      </c>
      <c r="C134" s="189" t="s">
        <v>615</v>
      </c>
      <c r="D134" s="577"/>
      <c r="E134" s="1092"/>
      <c r="F134" s="1078"/>
      <c r="G134" s="1093"/>
      <c r="H134" s="1078"/>
      <c r="I134" s="1078"/>
      <c r="J134" s="827"/>
      <c r="K134" s="401"/>
      <c r="L134" s="43"/>
      <c r="M134" s="1022"/>
      <c r="N134" s="1023"/>
      <c r="O134" s="1024"/>
      <c r="P134" s="405"/>
      <c r="Q134" s="1024"/>
      <c r="R134" s="619"/>
      <c r="S134" s="713"/>
      <c r="T134" s="599"/>
      <c r="V134" s="253"/>
      <c r="W134" s="39"/>
    </row>
    <row r="135" spans="2:23" x14ac:dyDescent="0.25">
      <c r="B135" s="299" t="s">
        <v>95</v>
      </c>
      <c r="C135" s="189" t="s">
        <v>616</v>
      </c>
      <c r="D135" s="577"/>
      <c r="E135" s="1092"/>
      <c r="F135" s="1078"/>
      <c r="G135" s="1093"/>
      <c r="H135" s="1078"/>
      <c r="I135" s="1078"/>
      <c r="J135" s="827"/>
      <c r="K135" s="401"/>
      <c r="L135" s="43"/>
      <c r="M135" s="1022"/>
      <c r="N135" s="1023"/>
      <c r="O135" s="1024"/>
      <c r="P135" s="405"/>
      <c r="Q135" s="1024"/>
      <c r="R135" s="619"/>
      <c r="S135" s="713"/>
      <c r="T135" s="599"/>
      <c r="V135" s="253"/>
      <c r="W135" s="39"/>
    </row>
    <row r="136" spans="2:23" x14ac:dyDescent="0.25">
      <c r="B136" s="299" t="s">
        <v>95</v>
      </c>
      <c r="C136" s="189" t="s">
        <v>617</v>
      </c>
      <c r="D136" s="577"/>
      <c r="E136" s="1092"/>
      <c r="F136" s="1078"/>
      <c r="G136" s="1093"/>
      <c r="H136" s="1078"/>
      <c r="I136" s="1078"/>
      <c r="J136" s="827"/>
      <c r="K136" s="401"/>
      <c r="L136" s="43"/>
      <c r="M136" s="1022"/>
      <c r="N136" s="1023"/>
      <c r="O136" s="1024"/>
      <c r="P136" s="405"/>
      <c r="Q136" s="1024"/>
      <c r="R136" s="619"/>
      <c r="S136" s="713"/>
      <c r="T136" s="599"/>
      <c r="V136" s="253"/>
      <c r="W136" s="39"/>
    </row>
    <row r="137" spans="2:23" x14ac:dyDescent="0.25">
      <c r="B137" s="299" t="s">
        <v>95</v>
      </c>
      <c r="C137" s="189" t="s">
        <v>618</v>
      </c>
      <c r="D137" s="577"/>
      <c r="E137" s="1092"/>
      <c r="F137" s="1078"/>
      <c r="G137" s="1093"/>
      <c r="H137" s="1078"/>
      <c r="I137" s="1078"/>
      <c r="J137" s="827"/>
      <c r="K137" s="401"/>
      <c r="L137" s="43"/>
      <c r="M137" s="1022"/>
      <c r="N137" s="1023"/>
      <c r="O137" s="1024"/>
      <c r="P137" s="405"/>
      <c r="Q137" s="1024"/>
      <c r="R137" s="619"/>
      <c r="S137" s="713"/>
      <c r="T137" s="599"/>
      <c r="V137" s="253"/>
      <c r="W137" s="39"/>
    </row>
    <row r="138" spans="2:23" x14ac:dyDescent="0.25">
      <c r="B138" s="299" t="s">
        <v>95</v>
      </c>
      <c r="C138" s="189" t="s">
        <v>619</v>
      </c>
      <c r="D138" s="577"/>
      <c r="E138" s="1092"/>
      <c r="F138" s="1078"/>
      <c r="G138" s="1093"/>
      <c r="H138" s="1078"/>
      <c r="I138" s="1078"/>
      <c r="J138" s="827"/>
      <c r="K138" s="401"/>
      <c r="L138" s="43"/>
      <c r="M138" s="1022"/>
      <c r="N138" s="1023"/>
      <c r="O138" s="1024"/>
      <c r="P138" s="405"/>
      <c r="Q138" s="1024"/>
      <c r="R138" s="619"/>
      <c r="S138" s="713"/>
      <c r="T138" s="599"/>
      <c r="V138" s="253"/>
      <c r="W138" s="39"/>
    </row>
    <row r="139" spans="2:23" x14ac:dyDescent="0.25">
      <c r="B139" s="299" t="s">
        <v>95</v>
      </c>
      <c r="C139" s="189" t="s">
        <v>620</v>
      </c>
      <c r="D139" s="577"/>
      <c r="E139" s="1092"/>
      <c r="F139" s="1078"/>
      <c r="G139" s="1093"/>
      <c r="H139" s="1078"/>
      <c r="I139" s="1078"/>
      <c r="J139" s="827"/>
      <c r="K139" s="401"/>
      <c r="L139" s="43"/>
      <c r="M139" s="1022"/>
      <c r="N139" s="1023"/>
      <c r="O139" s="1024"/>
      <c r="P139" s="405"/>
      <c r="Q139" s="1024"/>
      <c r="R139" s="619"/>
      <c r="S139" s="713"/>
      <c r="T139" s="599"/>
      <c r="V139" s="253"/>
      <c r="W139" s="39"/>
    </row>
    <row r="140" spans="2:23" x14ac:dyDescent="0.25">
      <c r="B140" s="299" t="s">
        <v>95</v>
      </c>
      <c r="C140" s="189" t="s">
        <v>621</v>
      </c>
      <c r="D140" s="577"/>
      <c r="E140" s="1092"/>
      <c r="F140" s="1078"/>
      <c r="G140" s="1093"/>
      <c r="H140" s="1078"/>
      <c r="I140" s="1078"/>
      <c r="J140" s="827"/>
      <c r="K140" s="401"/>
      <c r="L140" s="43"/>
      <c r="M140" s="1022"/>
      <c r="N140" s="1023"/>
      <c r="O140" s="1024"/>
      <c r="P140" s="405"/>
      <c r="Q140" s="1024"/>
      <c r="R140" s="619"/>
      <c r="S140" s="713"/>
      <c r="T140" s="599"/>
      <c r="V140" s="253"/>
      <c r="W140" s="39"/>
    </row>
    <row r="141" spans="2:23" x14ac:dyDescent="0.25">
      <c r="B141" s="299" t="s">
        <v>95</v>
      </c>
      <c r="C141" s="189" t="s">
        <v>622</v>
      </c>
      <c r="D141" s="577"/>
      <c r="E141" s="1092"/>
      <c r="F141" s="1078"/>
      <c r="G141" s="1093"/>
      <c r="H141" s="1078"/>
      <c r="I141" s="1078"/>
      <c r="J141" s="827"/>
      <c r="K141" s="401"/>
      <c r="L141" s="43"/>
      <c r="M141" s="1022"/>
      <c r="N141" s="1023"/>
      <c r="O141" s="1024"/>
      <c r="P141" s="405"/>
      <c r="Q141" s="1024"/>
      <c r="R141" s="619"/>
      <c r="S141" s="713"/>
      <c r="T141" s="599"/>
      <c r="V141" s="253"/>
      <c r="W141" s="39"/>
    </row>
    <row r="142" spans="2:23" x14ac:dyDescent="0.25">
      <c r="B142" s="299" t="s">
        <v>95</v>
      </c>
      <c r="C142" s="189" t="s">
        <v>623</v>
      </c>
      <c r="D142" s="577"/>
      <c r="E142" s="1092"/>
      <c r="F142" s="1078"/>
      <c r="G142" s="1093"/>
      <c r="H142" s="1078"/>
      <c r="I142" s="1078"/>
      <c r="J142" s="827"/>
      <c r="K142" s="401"/>
      <c r="L142" s="43"/>
      <c r="M142" s="1022"/>
      <c r="N142" s="1023"/>
      <c r="O142" s="1024"/>
      <c r="P142" s="405"/>
      <c r="Q142" s="1024"/>
      <c r="R142" s="619"/>
      <c r="S142" s="713"/>
      <c r="T142" s="599"/>
      <c r="V142" s="253"/>
      <c r="W142" s="39"/>
    </row>
    <row r="143" spans="2:23" x14ac:dyDescent="0.25">
      <c r="B143" s="299" t="s">
        <v>95</v>
      </c>
      <c r="C143" s="79" t="s">
        <v>139</v>
      </c>
      <c r="D143" s="577">
        <f>Clusters!E143</f>
        <v>13626.459000000003</v>
      </c>
      <c r="E143" s="1092"/>
      <c r="F143" s="1078"/>
      <c r="G143" s="1093"/>
      <c r="H143" s="1078"/>
      <c r="I143" s="1078"/>
      <c r="J143" s="827"/>
      <c r="K143" s="401"/>
      <c r="L143" s="43"/>
      <c r="M143" s="1022"/>
      <c r="N143" s="1023"/>
      <c r="O143" s="1024"/>
      <c r="P143" s="405"/>
      <c r="Q143" s="1024"/>
      <c r="R143" s="619"/>
      <c r="S143" s="713"/>
      <c r="T143" s="599"/>
      <c r="U143" s="92">
        <v>9110</v>
      </c>
    </row>
    <row r="144" spans="2:23" x14ac:dyDescent="0.25">
      <c r="B144" s="299" t="s">
        <v>95</v>
      </c>
      <c r="C144" s="79" t="s">
        <v>138</v>
      </c>
      <c r="D144" s="577">
        <f>Clusters!E144</f>
        <v>13112.253000000001</v>
      </c>
      <c r="E144" s="1092"/>
      <c r="F144" s="1078"/>
      <c r="G144" s="1093"/>
      <c r="H144" s="1078"/>
      <c r="I144" s="1078"/>
      <c r="J144" s="827"/>
      <c r="K144" s="401"/>
      <c r="L144" s="43"/>
      <c r="M144" s="1022"/>
      <c r="N144" s="1023"/>
      <c r="O144" s="1024"/>
      <c r="P144" s="405"/>
      <c r="Q144" s="1024"/>
      <c r="R144" s="619"/>
      <c r="S144" s="713"/>
      <c r="T144" s="599"/>
      <c r="U144" s="92">
        <v>10100</v>
      </c>
    </row>
    <row r="145" spans="1:21" x14ac:dyDescent="0.25">
      <c r="B145" s="299" t="s">
        <v>95</v>
      </c>
      <c r="C145" s="79" t="s">
        <v>137</v>
      </c>
      <c r="D145" s="577">
        <f>Clusters!E145</f>
        <v>14397.768000000002</v>
      </c>
      <c r="E145" s="1092"/>
      <c r="F145" s="1078"/>
      <c r="G145" s="1093"/>
      <c r="H145" s="1078"/>
      <c r="I145" s="1078"/>
      <c r="J145" s="827"/>
      <c r="K145" s="401"/>
      <c r="L145" s="43"/>
      <c r="M145" s="1022"/>
      <c r="N145" s="1023"/>
      <c r="O145" s="1024"/>
      <c r="P145" s="405"/>
      <c r="Q145" s="1024"/>
      <c r="R145" s="619"/>
      <c r="S145" s="713"/>
      <c r="T145" s="599"/>
      <c r="U145" s="92">
        <v>8580</v>
      </c>
    </row>
    <row r="146" spans="1:21" x14ac:dyDescent="0.25">
      <c r="B146" s="299" t="s">
        <v>95</v>
      </c>
      <c r="C146" s="79" t="s">
        <v>321</v>
      </c>
      <c r="D146" s="577">
        <f>Clusters!E146</f>
        <v>17740.107</v>
      </c>
      <c r="E146" s="1092"/>
      <c r="F146" s="1078"/>
      <c r="G146" s="1093"/>
      <c r="H146" s="1078"/>
      <c r="I146" s="1078"/>
      <c r="J146" s="827"/>
      <c r="K146" s="401"/>
      <c r="L146" s="43"/>
      <c r="M146" s="1022"/>
      <c r="N146" s="1023"/>
      <c r="O146" s="1024"/>
      <c r="P146" s="405"/>
      <c r="Q146" s="1024"/>
      <c r="R146" s="619"/>
      <c r="S146" s="713"/>
      <c r="T146" s="599"/>
      <c r="U146" s="92">
        <v>12500</v>
      </c>
    </row>
    <row r="147" spans="1:21" ht="15.75" thickBot="1" x14ac:dyDescent="0.3">
      <c r="B147" s="300" t="s">
        <v>95</v>
      </c>
      <c r="C147" s="400" t="s">
        <v>135</v>
      </c>
      <c r="D147" s="578">
        <f>Clusters!E147</f>
        <v>9384.2595000000019</v>
      </c>
      <c r="E147" s="1094"/>
      <c r="F147" s="1073"/>
      <c r="G147" s="1095"/>
      <c r="H147" s="1073"/>
      <c r="I147" s="1073"/>
      <c r="J147" s="829"/>
      <c r="K147" s="406"/>
      <c r="L147" s="78"/>
      <c r="M147" s="597"/>
      <c r="N147" s="803"/>
      <c r="O147" s="1025"/>
      <c r="P147" s="407"/>
      <c r="Q147" s="1025"/>
      <c r="R147" s="622"/>
      <c r="S147" s="714"/>
      <c r="T147" s="601"/>
    </row>
    <row r="148" spans="1:21" x14ac:dyDescent="0.25">
      <c r="B148" s="299" t="s">
        <v>95</v>
      </c>
      <c r="C148" s="809" t="s">
        <v>518</v>
      </c>
      <c r="D148" s="1469"/>
      <c r="E148" s="1470"/>
      <c r="F148" s="1471"/>
      <c r="G148" s="1472"/>
      <c r="H148" s="1471"/>
      <c r="I148" s="1471"/>
      <c r="J148" s="1473"/>
      <c r="K148" s="1474"/>
      <c r="L148" s="1475"/>
      <c r="M148" s="1476"/>
      <c r="N148" s="1233"/>
      <c r="O148" s="1477"/>
      <c r="P148" s="1311"/>
      <c r="Q148" s="1477"/>
      <c r="R148" s="1033"/>
      <c r="S148" s="1034"/>
      <c r="T148" s="1035"/>
    </row>
    <row r="149" spans="1:21" x14ac:dyDescent="0.25">
      <c r="B149" s="299" t="s">
        <v>95</v>
      </c>
      <c r="C149" s="965" t="s">
        <v>534</v>
      </c>
      <c r="D149" s="1469"/>
      <c r="E149" s="1470"/>
      <c r="F149" s="1471"/>
      <c r="G149" s="1472"/>
      <c r="H149" s="1471"/>
      <c r="I149" s="1471"/>
      <c r="J149" s="1473"/>
      <c r="K149" s="1474"/>
      <c r="L149" s="1475"/>
      <c r="M149" s="1476"/>
      <c r="N149" s="1233"/>
      <c r="O149" s="1477"/>
      <c r="P149" s="1311"/>
      <c r="Q149" s="1477"/>
      <c r="R149" s="1033"/>
      <c r="S149" s="1034"/>
      <c r="T149" s="1035"/>
    </row>
    <row r="150" spans="1:21" ht="15.75" thickBot="1" x14ac:dyDescent="0.3">
      <c r="B150" s="300" t="s">
        <v>95</v>
      </c>
      <c r="C150" s="809" t="s">
        <v>537</v>
      </c>
      <c r="D150" s="1469"/>
      <c r="E150" s="1470"/>
      <c r="F150" s="1471"/>
      <c r="G150" s="1472"/>
      <c r="H150" s="1471"/>
      <c r="I150" s="1471"/>
      <c r="J150" s="1473"/>
      <c r="K150" s="1474"/>
      <c r="L150" s="1475"/>
      <c r="M150" s="1476"/>
      <c r="N150" s="1233"/>
      <c r="O150" s="1477"/>
      <c r="P150" s="1311"/>
      <c r="Q150" s="1477"/>
      <c r="R150" s="1033"/>
      <c r="S150" s="1034"/>
      <c r="T150" s="1035"/>
    </row>
    <row r="151" spans="1:21" x14ac:dyDescent="0.25">
      <c r="B151" s="299" t="s">
        <v>95</v>
      </c>
      <c r="C151" s="809" t="s">
        <v>625</v>
      </c>
      <c r="D151" s="1469"/>
      <c r="E151" s="1470"/>
      <c r="F151" s="1471"/>
      <c r="G151" s="1472"/>
      <c r="H151" s="1471"/>
      <c r="I151" s="1471"/>
      <c r="J151" s="1473"/>
      <c r="K151" s="1474"/>
      <c r="L151" s="1475"/>
      <c r="M151" s="1476"/>
      <c r="N151" s="1233"/>
      <c r="O151" s="1477"/>
      <c r="P151" s="1311"/>
      <c r="Q151" s="1477"/>
      <c r="R151" s="1033"/>
      <c r="S151" s="1034"/>
      <c r="T151" s="1035"/>
    </row>
    <row r="152" spans="1:21" x14ac:dyDescent="0.25">
      <c r="B152" s="299" t="s">
        <v>95</v>
      </c>
      <c r="C152" s="965" t="s">
        <v>626</v>
      </c>
      <c r="D152" s="1469"/>
      <c r="E152" s="1470"/>
      <c r="F152" s="1471"/>
      <c r="G152" s="1472"/>
      <c r="H152" s="1471"/>
      <c r="I152" s="1471"/>
      <c r="J152" s="1473"/>
      <c r="K152" s="1474"/>
      <c r="L152" s="1475"/>
      <c r="M152" s="1476"/>
      <c r="N152" s="1233"/>
      <c r="O152" s="1477"/>
      <c r="P152" s="1311"/>
      <c r="Q152" s="1477"/>
      <c r="R152" s="1033"/>
      <c r="S152" s="1034"/>
      <c r="T152" s="1035"/>
    </row>
    <row r="153" spans="1:21" ht="15.75" thickBot="1" x14ac:dyDescent="0.3">
      <c r="B153" s="300" t="s">
        <v>95</v>
      </c>
      <c r="C153" s="811" t="s">
        <v>624</v>
      </c>
      <c r="D153" s="1469"/>
      <c r="E153" s="1470"/>
      <c r="F153" s="1471"/>
      <c r="G153" s="1472"/>
      <c r="H153" s="1471"/>
      <c r="I153" s="1471"/>
      <c r="J153" s="1473"/>
      <c r="K153" s="1474"/>
      <c r="L153" s="1475"/>
      <c r="M153" s="1476"/>
      <c r="N153" s="1233"/>
      <c r="O153" s="1477"/>
      <c r="P153" s="1311"/>
      <c r="Q153" s="1477"/>
      <c r="R153" s="1033"/>
      <c r="S153" s="1034"/>
      <c r="T153" s="1035"/>
    </row>
    <row r="154" spans="1:21" x14ac:dyDescent="0.25">
      <c r="B154" s="299" t="s">
        <v>95</v>
      </c>
      <c r="C154" s="809" t="s">
        <v>627</v>
      </c>
      <c r="D154" s="1469"/>
      <c r="E154" s="1470"/>
      <c r="F154" s="1471"/>
      <c r="G154" s="1472"/>
      <c r="H154" s="1471"/>
      <c r="I154" s="1471"/>
      <c r="J154" s="1473"/>
      <c r="K154" s="1474"/>
      <c r="L154" s="1475"/>
      <c r="M154" s="1476"/>
      <c r="N154" s="1233"/>
      <c r="O154" s="1477"/>
      <c r="P154" s="1311"/>
      <c r="Q154" s="1477"/>
      <c r="R154" s="1033"/>
      <c r="S154" s="1034"/>
      <c r="T154" s="1035"/>
    </row>
    <row r="155" spans="1:21" ht="15.75" thickBot="1" x14ac:dyDescent="0.3">
      <c r="B155" s="300" t="s">
        <v>95</v>
      </c>
      <c r="C155" s="809" t="s">
        <v>628</v>
      </c>
      <c r="D155" s="1469"/>
      <c r="E155" s="1470"/>
      <c r="F155" s="1471"/>
      <c r="G155" s="1472"/>
      <c r="H155" s="1471"/>
      <c r="I155" s="1471"/>
      <c r="J155" s="1473"/>
      <c r="K155" s="1474"/>
      <c r="L155" s="1475"/>
      <c r="M155" s="1476"/>
      <c r="N155" s="1233"/>
      <c r="O155" s="1477"/>
      <c r="P155" s="1311"/>
      <c r="Q155" s="1477"/>
      <c r="R155" s="1033"/>
      <c r="S155" s="1034"/>
      <c r="T155" s="1035"/>
    </row>
    <row r="156" spans="1:21" x14ac:dyDescent="0.25">
      <c r="B156" s="306" t="s">
        <v>110</v>
      </c>
      <c r="C156" s="5" t="s">
        <v>78</v>
      </c>
      <c r="D156" s="287">
        <f>Clusters!E156</f>
        <v>14690</v>
      </c>
      <c r="E156" s="1075"/>
      <c r="F156" s="1084"/>
      <c r="G156" s="1084"/>
      <c r="H156" s="1084"/>
      <c r="I156" s="1084"/>
      <c r="J156" s="818">
        <v>14500</v>
      </c>
      <c r="K156" s="1399">
        <v>14900</v>
      </c>
      <c r="L156" s="287"/>
      <c r="M156" s="589"/>
      <c r="N156" s="602"/>
      <c r="O156" s="290"/>
      <c r="P156" s="602"/>
      <c r="Q156" s="290"/>
      <c r="R156" s="710"/>
      <c r="S156" s="181"/>
      <c r="T156" s="604"/>
    </row>
    <row r="157" spans="1:21" x14ac:dyDescent="0.25">
      <c r="A157" s="724"/>
      <c r="B157" s="306" t="s">
        <v>110</v>
      </c>
      <c r="C157" s="5" t="s">
        <v>354</v>
      </c>
      <c r="D157" s="287">
        <f>Clusters!E157</f>
        <v>14390</v>
      </c>
      <c r="E157" s="1071">
        <v>10105</v>
      </c>
      <c r="F157" s="1048"/>
      <c r="G157" s="1048"/>
      <c r="H157" s="1048"/>
      <c r="I157" s="1048"/>
      <c r="J157" s="816">
        <v>14500</v>
      </c>
      <c r="K157" s="590"/>
      <c r="L157" s="288"/>
      <c r="M157" s="605"/>
      <c r="N157" s="606"/>
      <c r="O157" s="287"/>
      <c r="P157" s="606"/>
      <c r="Q157" s="287"/>
      <c r="R157" s="619"/>
      <c r="S157" s="713"/>
      <c r="T157" s="599"/>
    </row>
    <row r="158" spans="1:21" x14ac:dyDescent="0.25">
      <c r="B158" s="299" t="s">
        <v>110</v>
      </c>
      <c r="C158" s="2" t="s">
        <v>79</v>
      </c>
      <c r="D158" s="287">
        <f>Clusters!E158</f>
        <v>16990</v>
      </c>
      <c r="E158" s="1071">
        <v>21137</v>
      </c>
      <c r="F158" s="1075"/>
      <c r="G158" s="1048"/>
      <c r="H158" s="1075"/>
      <c r="I158" s="1075"/>
      <c r="J158" s="816">
        <v>15900</v>
      </c>
      <c r="K158" s="590"/>
      <c r="L158" s="288"/>
      <c r="M158" s="605"/>
      <c r="N158" s="606"/>
      <c r="O158" s="287"/>
      <c r="P158" s="593"/>
      <c r="Q158" s="287"/>
      <c r="R158" s="619"/>
      <c r="S158" s="713"/>
      <c r="T158" s="599"/>
    </row>
    <row r="159" spans="1:21" x14ac:dyDescent="0.25">
      <c r="B159" s="299" t="s">
        <v>110</v>
      </c>
      <c r="C159" s="2" t="s">
        <v>81</v>
      </c>
      <c r="D159" s="287">
        <f>Clusters!E159</f>
        <v>11990</v>
      </c>
      <c r="E159" s="1075"/>
      <c r="F159" s="1075"/>
      <c r="G159" s="1048"/>
      <c r="H159" s="1075"/>
      <c r="I159" s="1075"/>
      <c r="J159" s="816"/>
      <c r="K159" s="590"/>
      <c r="L159" s="288"/>
      <c r="M159" s="605"/>
      <c r="N159" s="606"/>
      <c r="O159" s="287"/>
      <c r="P159" s="593"/>
      <c r="Q159" s="287"/>
      <c r="R159" s="619"/>
      <c r="S159" s="713"/>
      <c r="T159" s="599"/>
    </row>
    <row r="160" spans="1:21" x14ac:dyDescent="0.25">
      <c r="B160" s="299" t="s">
        <v>110</v>
      </c>
      <c r="C160" s="2" t="s">
        <v>82</v>
      </c>
      <c r="D160" s="287">
        <f>Clusters!E160</f>
        <v>15590</v>
      </c>
      <c r="E160" s="1075"/>
      <c r="F160" s="1075"/>
      <c r="G160" s="1048"/>
      <c r="H160" s="1075"/>
      <c r="I160" s="1075"/>
      <c r="J160" s="816"/>
      <c r="K160" s="590"/>
      <c r="L160" s="288"/>
      <c r="M160" s="605"/>
      <c r="N160" s="606"/>
      <c r="O160" s="287"/>
      <c r="P160" s="593"/>
      <c r="Q160" s="287"/>
      <c r="R160" s="619"/>
      <c r="S160" s="713"/>
      <c r="T160" s="599"/>
    </row>
    <row r="161" spans="1:22" x14ac:dyDescent="0.25">
      <c r="B161" s="299" t="s">
        <v>110</v>
      </c>
      <c r="C161" s="2" t="s">
        <v>84</v>
      </c>
      <c r="D161" s="287">
        <f>Clusters!E161</f>
        <v>23890</v>
      </c>
      <c r="E161" s="1071">
        <v>23667</v>
      </c>
      <c r="F161" s="1075"/>
      <c r="G161" s="1048"/>
      <c r="H161" s="1075"/>
      <c r="I161" s="1075"/>
      <c r="J161" s="816"/>
      <c r="K161" s="590"/>
      <c r="L161" s="288"/>
      <c r="M161" s="605"/>
      <c r="N161" s="606"/>
      <c r="O161" s="287"/>
      <c r="P161" s="593"/>
      <c r="Q161" s="287"/>
      <c r="R161" s="619"/>
      <c r="S161" s="713"/>
      <c r="T161" s="599"/>
    </row>
    <row r="162" spans="1:22" x14ac:dyDescent="0.25">
      <c r="B162" s="299" t="s">
        <v>110</v>
      </c>
      <c r="C162" s="2" t="s">
        <v>85</v>
      </c>
      <c r="D162" s="287">
        <f>Clusters!E162</f>
        <v>19490</v>
      </c>
      <c r="E162" s="1071">
        <v>21260</v>
      </c>
      <c r="F162" s="1075"/>
      <c r="G162" s="1048"/>
      <c r="H162" s="1075"/>
      <c r="I162" s="1075"/>
      <c r="J162" s="816"/>
      <c r="K162" s="1400">
        <v>26000</v>
      </c>
      <c r="L162" s="288"/>
      <c r="M162" s="605"/>
      <c r="N162" s="606"/>
      <c r="O162" s="287"/>
      <c r="P162" s="593"/>
      <c r="Q162" s="287"/>
      <c r="R162" s="619"/>
      <c r="S162" s="713"/>
      <c r="T162" s="599"/>
    </row>
    <row r="163" spans="1:22" x14ac:dyDescent="0.25">
      <c r="B163" s="299" t="s">
        <v>110</v>
      </c>
      <c r="C163" s="2" t="s">
        <v>87</v>
      </c>
      <c r="D163" s="287">
        <f>Clusters!E163</f>
        <v>10990</v>
      </c>
      <c r="E163" s="1071">
        <v>8230</v>
      </c>
      <c r="F163" s="1075"/>
      <c r="G163" s="1048"/>
      <c r="H163" s="1075"/>
      <c r="I163" s="1075"/>
      <c r="J163" s="816">
        <v>10500</v>
      </c>
      <c r="K163" s="1400">
        <v>11700</v>
      </c>
      <c r="L163" s="288"/>
      <c r="M163" s="605"/>
      <c r="N163" s="606"/>
      <c r="O163" s="287"/>
      <c r="P163" s="593"/>
      <c r="Q163" s="287"/>
      <c r="R163" s="619"/>
      <c r="S163" s="713"/>
      <c r="T163" s="599"/>
    </row>
    <row r="164" spans="1:22" x14ac:dyDescent="0.25">
      <c r="B164" s="299" t="s">
        <v>110</v>
      </c>
      <c r="C164" s="2" t="s">
        <v>89</v>
      </c>
      <c r="D164" s="287">
        <f>Clusters!E164</f>
        <v>12490</v>
      </c>
      <c r="E164" s="1071">
        <v>15232</v>
      </c>
      <c r="F164" s="1075"/>
      <c r="G164" s="1048"/>
      <c r="H164" s="1075"/>
      <c r="I164" s="1075"/>
      <c r="J164" s="816">
        <v>11300</v>
      </c>
      <c r="K164" s="590"/>
      <c r="L164" s="288"/>
      <c r="M164" s="605"/>
      <c r="N164" s="606"/>
      <c r="O164" s="287"/>
      <c r="P164" s="593"/>
      <c r="Q164" s="287"/>
      <c r="R164" s="619"/>
      <c r="S164" s="713"/>
      <c r="T164" s="599"/>
    </row>
    <row r="165" spans="1:22" x14ac:dyDescent="0.25">
      <c r="B165" s="299" t="s">
        <v>110</v>
      </c>
      <c r="C165" s="2" t="s">
        <v>91</v>
      </c>
      <c r="D165" s="287">
        <f>Clusters!E165</f>
        <v>15990</v>
      </c>
      <c r="E165" s="1071">
        <v>18110</v>
      </c>
      <c r="F165" s="1075"/>
      <c r="G165" s="1048"/>
      <c r="H165" s="1075"/>
      <c r="I165" s="1075"/>
      <c r="J165" s="816">
        <v>17000</v>
      </c>
      <c r="K165" s="1400">
        <v>23800</v>
      </c>
      <c r="L165" s="288"/>
      <c r="M165" s="605"/>
      <c r="N165" s="606"/>
      <c r="O165" s="287"/>
      <c r="P165" s="593"/>
      <c r="Q165" s="287"/>
      <c r="R165" s="619"/>
      <c r="S165" s="713"/>
      <c r="T165" s="599"/>
    </row>
    <row r="166" spans="1:22" ht="15.75" thickBot="1" x14ac:dyDescent="0.3">
      <c r="B166" s="317" t="s">
        <v>110</v>
      </c>
      <c r="C166" s="4" t="s">
        <v>93</v>
      </c>
      <c r="D166" s="397">
        <f>Clusters!E166</f>
        <v>22990</v>
      </c>
      <c r="E166" s="1071">
        <v>19635</v>
      </c>
      <c r="F166" s="1077"/>
      <c r="G166" s="1097"/>
      <c r="H166" s="1077"/>
      <c r="I166" s="1077"/>
      <c r="J166" s="830"/>
      <c r="K166" s="595"/>
      <c r="L166" s="396"/>
      <c r="M166" s="608"/>
      <c r="N166" s="607"/>
      <c r="O166" s="397"/>
      <c r="P166" s="609"/>
      <c r="Q166" s="397"/>
      <c r="R166" s="711"/>
      <c r="S166" s="715"/>
      <c r="T166" s="612"/>
    </row>
    <row r="167" spans="1:22" x14ac:dyDescent="0.25">
      <c r="B167" s="1031"/>
      <c r="C167" s="809" t="s">
        <v>483</v>
      </c>
      <c r="D167" s="397"/>
      <c r="E167" s="50">
        <v>2619</v>
      </c>
      <c r="F167" s="1098"/>
      <c r="G167" s="1099"/>
      <c r="H167" s="1098"/>
      <c r="I167" s="1098"/>
      <c r="J167" s="1032"/>
      <c r="K167" s="608"/>
      <c r="L167" s="397"/>
      <c r="M167" s="608"/>
      <c r="N167" s="607"/>
      <c r="O167" s="397"/>
      <c r="P167" s="607"/>
      <c r="Q167" s="397"/>
      <c r="R167" s="1033"/>
      <c r="S167" s="1034"/>
      <c r="T167" s="1035"/>
    </row>
    <row r="168" spans="1:22" x14ac:dyDescent="0.25">
      <c r="B168" s="1031"/>
      <c r="C168" s="809" t="s">
        <v>484</v>
      </c>
      <c r="D168" s="397"/>
      <c r="F168" s="1100"/>
      <c r="G168" s="1101"/>
      <c r="H168" s="1100"/>
      <c r="I168" s="1100"/>
      <c r="J168" s="1032"/>
      <c r="K168" s="608"/>
      <c r="L168" s="397"/>
      <c r="M168" s="608"/>
      <c r="N168" s="607"/>
      <c r="O168" s="397"/>
      <c r="P168" s="607"/>
      <c r="Q168" s="397"/>
      <c r="R168" s="1033"/>
      <c r="S168" s="1034"/>
      <c r="T168" s="1035"/>
    </row>
    <row r="169" spans="1:22" ht="15.75" thickBot="1" x14ac:dyDescent="0.3">
      <c r="B169" s="1031"/>
      <c r="C169" s="811" t="s">
        <v>485</v>
      </c>
      <c r="D169" s="397"/>
      <c r="E169" s="50">
        <v>2245</v>
      </c>
      <c r="F169" s="1100"/>
      <c r="G169" s="1101"/>
      <c r="H169" s="1100"/>
      <c r="I169" s="1100"/>
      <c r="J169" s="1032"/>
      <c r="K169" s="608"/>
      <c r="L169" s="397"/>
      <c r="M169" s="608"/>
      <c r="N169" s="607"/>
      <c r="O169" s="397"/>
      <c r="P169" s="607"/>
      <c r="Q169" s="397"/>
      <c r="R169" s="1033"/>
      <c r="S169" s="1034"/>
      <c r="T169" s="1035"/>
    </row>
    <row r="170" spans="1:22" s="510" customFormat="1" x14ac:dyDescent="0.25">
      <c r="A170" s="625"/>
      <c r="B170" s="298" t="s">
        <v>436</v>
      </c>
      <c r="C170" s="3" t="s">
        <v>426</v>
      </c>
      <c r="D170" s="290">
        <f>Clusters!E170</f>
        <v>13790</v>
      </c>
      <c r="E170" s="1114"/>
      <c r="F170" s="1100"/>
      <c r="G170" s="1101"/>
      <c r="H170" s="1100"/>
      <c r="I170" s="1100"/>
      <c r="J170" s="589"/>
      <c r="K170" s="589"/>
      <c r="L170" s="290"/>
      <c r="M170" s="589"/>
      <c r="N170" s="602"/>
      <c r="O170" s="290"/>
      <c r="P170" s="602"/>
      <c r="Q170" s="290"/>
      <c r="R170" s="617"/>
      <c r="S170" s="712"/>
      <c r="T170" s="598"/>
      <c r="V170" s="1003"/>
    </row>
    <row r="171" spans="1:22" x14ac:dyDescent="0.25">
      <c r="A171" s="458"/>
      <c r="B171" s="306" t="s">
        <v>436</v>
      </c>
      <c r="C171" s="5" t="s">
        <v>427</v>
      </c>
      <c r="D171" s="287">
        <f>Clusters!E171</f>
        <v>14690</v>
      </c>
      <c r="E171" s="1115">
        <v>17192</v>
      </c>
      <c r="F171" s="1100"/>
      <c r="G171" s="1101"/>
      <c r="H171" s="1100"/>
      <c r="I171" s="1100"/>
      <c r="J171" s="590"/>
      <c r="K171" s="590"/>
      <c r="L171" s="288"/>
      <c r="M171" s="605"/>
      <c r="N171" s="606"/>
      <c r="O171" s="287"/>
      <c r="P171" s="593"/>
      <c r="Q171" s="287"/>
      <c r="R171" s="619"/>
      <c r="S171" s="713"/>
      <c r="T171" s="599"/>
    </row>
    <row r="172" spans="1:22" x14ac:dyDescent="0.25">
      <c r="A172" s="458"/>
      <c r="B172" s="299" t="s">
        <v>436</v>
      </c>
      <c r="C172" s="2" t="s">
        <v>428</v>
      </c>
      <c r="D172" s="287">
        <f>Clusters!E172</f>
        <v>3790</v>
      </c>
      <c r="E172" s="1116"/>
      <c r="F172" s="1100"/>
      <c r="G172" s="1101"/>
      <c r="H172" s="1100"/>
      <c r="I172" s="1100"/>
      <c r="J172" s="590"/>
      <c r="K172" s="590"/>
      <c r="L172" s="288"/>
      <c r="M172" s="605"/>
      <c r="N172" s="606"/>
      <c r="O172" s="287"/>
      <c r="P172" s="593"/>
      <c r="Q172" s="287"/>
      <c r="R172" s="619"/>
      <c r="S172" s="713"/>
      <c r="T172" s="599"/>
    </row>
    <row r="173" spans="1:22" x14ac:dyDescent="0.25">
      <c r="A173" s="458"/>
      <c r="B173" s="299" t="s">
        <v>436</v>
      </c>
      <c r="C173" s="2" t="s">
        <v>429</v>
      </c>
      <c r="D173" s="287">
        <f>Clusters!E173</f>
        <v>5490</v>
      </c>
      <c r="E173" s="1116"/>
      <c r="F173" s="1100"/>
      <c r="G173" s="1101"/>
      <c r="H173" s="1100"/>
      <c r="I173" s="1100"/>
      <c r="J173" s="590"/>
      <c r="K173" s="590"/>
      <c r="L173" s="288"/>
      <c r="M173" s="605"/>
      <c r="N173" s="606"/>
      <c r="O173" s="287"/>
      <c r="P173" s="593"/>
      <c r="Q173" s="287"/>
      <c r="R173" s="619"/>
      <c r="S173" s="713"/>
      <c r="T173" s="599"/>
    </row>
    <row r="174" spans="1:22" x14ac:dyDescent="0.25">
      <c r="A174" s="458"/>
      <c r="B174" s="299" t="s">
        <v>436</v>
      </c>
      <c r="C174" s="2" t="s">
        <v>430</v>
      </c>
      <c r="D174" s="287">
        <f>Clusters!E174</f>
        <v>19990</v>
      </c>
      <c r="E174" s="1116"/>
      <c r="F174" s="1100"/>
      <c r="G174" s="1101"/>
      <c r="H174" s="1100"/>
      <c r="I174" s="1100"/>
      <c r="J174" s="590"/>
      <c r="K174" s="590"/>
      <c r="L174" s="288"/>
      <c r="M174" s="605"/>
      <c r="N174" s="606"/>
      <c r="O174" s="287"/>
      <c r="P174" s="593"/>
      <c r="Q174" s="287"/>
      <c r="R174" s="619"/>
      <c r="S174" s="713"/>
      <c r="T174" s="599"/>
    </row>
    <row r="175" spans="1:22" ht="15.75" thickBot="1" x14ac:dyDescent="0.3">
      <c r="A175" s="458"/>
      <c r="B175" s="299" t="s">
        <v>436</v>
      </c>
      <c r="C175" s="2" t="s">
        <v>431</v>
      </c>
      <c r="D175" s="287">
        <f>Clusters!E175</f>
        <v>28490</v>
      </c>
      <c r="E175" s="1116"/>
      <c r="F175" s="1102"/>
      <c r="G175" s="1103"/>
      <c r="H175" s="1104"/>
      <c r="I175" s="1104"/>
      <c r="J175" s="590"/>
      <c r="K175" s="590"/>
      <c r="L175" s="288"/>
      <c r="M175" s="605"/>
      <c r="N175" s="606"/>
      <c r="O175" s="287"/>
      <c r="P175" s="593"/>
      <c r="Q175" s="287"/>
      <c r="R175" s="619"/>
      <c r="S175" s="713"/>
      <c r="T175" s="599"/>
    </row>
    <row r="176" spans="1:22" x14ac:dyDescent="0.25">
      <c r="A176" s="458"/>
      <c r="B176" s="299" t="s">
        <v>436</v>
      </c>
      <c r="C176" s="2" t="s">
        <v>432</v>
      </c>
      <c r="D176" s="287">
        <f>Clusters!E176</f>
        <v>2590</v>
      </c>
      <c r="E176" s="1116"/>
      <c r="F176" s="1105"/>
      <c r="G176" s="1106"/>
      <c r="H176" s="1105"/>
      <c r="I176" s="1105"/>
      <c r="J176" s="590"/>
      <c r="K176" s="590"/>
      <c r="L176" s="288"/>
      <c r="M176" s="605"/>
      <c r="N176" s="606"/>
      <c r="O176" s="287"/>
      <c r="P176" s="593"/>
      <c r="Q176" s="287"/>
      <c r="R176" s="619"/>
      <c r="S176" s="713"/>
      <c r="T176" s="599"/>
    </row>
    <row r="177" spans="1:22" x14ac:dyDescent="0.25">
      <c r="A177" s="458"/>
      <c r="B177" s="299" t="s">
        <v>436</v>
      </c>
      <c r="C177" s="2" t="s">
        <v>433</v>
      </c>
      <c r="D177" s="287">
        <f>Clusters!E177</f>
        <v>3990</v>
      </c>
      <c r="E177" s="1115">
        <f>46850*0.1</f>
        <v>4685</v>
      </c>
      <c r="F177" s="1107"/>
      <c r="G177" s="1108"/>
      <c r="H177" s="1107"/>
      <c r="I177" s="1107"/>
      <c r="J177" s="590"/>
      <c r="K177" s="590"/>
      <c r="L177" s="288"/>
      <c r="M177" s="605"/>
      <c r="N177" s="606"/>
      <c r="O177" s="287"/>
      <c r="P177" s="593"/>
      <c r="Q177" s="287"/>
      <c r="R177" s="619"/>
      <c r="S177" s="713"/>
      <c r="T177" s="599"/>
    </row>
    <row r="178" spans="1:22" s="512" customFormat="1" ht="15.75" thickBot="1" x14ac:dyDescent="0.3">
      <c r="A178" s="459"/>
      <c r="B178" s="300" t="s">
        <v>436</v>
      </c>
      <c r="C178" s="34" t="s">
        <v>437</v>
      </c>
      <c r="D178" s="103">
        <f>Clusters!E178</f>
        <v>9590</v>
      </c>
      <c r="E178" s="1117"/>
      <c r="F178" s="1107"/>
      <c r="G178" s="1108"/>
      <c r="H178" s="1107"/>
      <c r="I178" s="1107"/>
      <c r="J178" s="831"/>
      <c r="K178" s="831"/>
      <c r="L178" s="832"/>
      <c r="M178" s="771"/>
      <c r="V178" s="1004"/>
    </row>
    <row r="179" spans="1:22" x14ac:dyDescent="0.25">
      <c r="B179" s="298" t="s">
        <v>86</v>
      </c>
      <c r="C179" s="21" t="s">
        <v>88</v>
      </c>
      <c r="D179" s="292">
        <f>Clusters!E179</f>
        <v>150</v>
      </c>
      <c r="E179" s="1080"/>
      <c r="F179" s="1084"/>
      <c r="G179" s="1086"/>
      <c r="H179" s="1084"/>
      <c r="I179" s="1084"/>
      <c r="J179" s="815"/>
      <c r="K179" s="589"/>
      <c r="L179" s="290"/>
      <c r="M179" s="587"/>
      <c r="N179" s="588"/>
      <c r="O179" s="292"/>
      <c r="P179" s="602"/>
      <c r="Q179" s="292"/>
      <c r="R179" s="617"/>
      <c r="S179" s="712"/>
      <c r="T179" s="598"/>
    </row>
    <row r="180" spans="1:22" x14ac:dyDescent="0.25">
      <c r="B180" s="299" t="s">
        <v>86</v>
      </c>
      <c r="C180" s="23" t="s">
        <v>90</v>
      </c>
      <c r="D180" s="43">
        <f>Clusters!E180</f>
        <v>490</v>
      </c>
      <c r="E180" s="1053"/>
      <c r="F180" s="1075"/>
      <c r="G180" s="1054"/>
      <c r="H180" s="1075"/>
      <c r="I180" s="1075"/>
      <c r="J180" s="816"/>
      <c r="K180" s="590"/>
      <c r="L180" s="288"/>
      <c r="M180" s="401"/>
      <c r="N180" s="404"/>
      <c r="O180" s="43"/>
      <c r="P180" s="593"/>
      <c r="Q180" s="43"/>
      <c r="R180" s="619"/>
      <c r="S180" s="713"/>
      <c r="T180" s="599"/>
    </row>
    <row r="181" spans="1:22" ht="15.75" thickBot="1" x14ac:dyDescent="0.3">
      <c r="B181" s="300" t="s">
        <v>86</v>
      </c>
      <c r="C181" s="32" t="s">
        <v>92</v>
      </c>
      <c r="D181" s="44">
        <f>Clusters!E181</f>
        <v>690</v>
      </c>
      <c r="E181" s="1073"/>
      <c r="F181" s="1096"/>
      <c r="G181" s="1087"/>
      <c r="H181" s="1096"/>
      <c r="I181" s="1096"/>
      <c r="J181" s="817"/>
      <c r="K181" s="595"/>
      <c r="L181" s="396"/>
      <c r="M181" s="594"/>
      <c r="N181" s="407"/>
      <c r="O181" s="44"/>
      <c r="P181" s="603"/>
      <c r="Q181" s="44"/>
      <c r="R181" s="622"/>
      <c r="S181" s="714"/>
      <c r="T181" s="601"/>
    </row>
    <row r="182" spans="1:22" ht="15.75" thickBot="1" x14ac:dyDescent="0.3">
      <c r="B182" s="1031"/>
      <c r="C182" s="1199"/>
      <c r="D182" s="1311"/>
      <c r="E182" s="1520"/>
      <c r="F182" s="1077"/>
      <c r="G182" s="1521"/>
      <c r="H182" s="1077"/>
      <c r="I182" s="1077"/>
      <c r="J182" s="1032"/>
      <c r="K182" s="608"/>
      <c r="L182" s="397"/>
      <c r="M182" s="1474"/>
      <c r="N182" s="1311"/>
      <c r="O182" s="1475"/>
      <c r="P182" s="607"/>
      <c r="Q182" s="1475"/>
      <c r="R182" s="1033"/>
      <c r="S182" s="1034"/>
      <c r="T182" s="1035"/>
    </row>
    <row r="183" spans="1:22" x14ac:dyDescent="0.25">
      <c r="B183" s="306" t="s">
        <v>124</v>
      </c>
      <c r="C183" s="758" t="s">
        <v>125</v>
      </c>
      <c r="D183" s="768"/>
      <c r="E183" s="1118"/>
      <c r="F183" s="1109"/>
      <c r="G183" s="1110"/>
      <c r="H183" s="1109"/>
      <c r="I183" s="1109"/>
      <c r="J183" s="617"/>
      <c r="K183" s="617"/>
      <c r="L183" s="712"/>
      <c r="M183" s="769"/>
      <c r="N183" s="704"/>
      <c r="O183" s="704"/>
      <c r="P183" s="770"/>
      <c r="Q183" s="704"/>
      <c r="R183" s="710"/>
      <c r="S183" s="181"/>
      <c r="T183" s="604"/>
    </row>
    <row r="184" spans="1:22" x14ac:dyDescent="0.25">
      <c r="B184" s="299" t="s">
        <v>124</v>
      </c>
      <c r="C184" s="61" t="s">
        <v>126</v>
      </c>
      <c r="D184" s="618"/>
      <c r="E184" s="1119"/>
      <c r="F184" s="1109"/>
      <c r="G184" s="1110"/>
      <c r="H184" s="1109"/>
      <c r="I184" s="1109"/>
      <c r="J184" s="619"/>
      <c r="K184" s="619"/>
      <c r="L184" s="713"/>
      <c r="M184" s="592"/>
      <c r="N184" s="620"/>
      <c r="O184" s="620"/>
      <c r="P184" s="705"/>
      <c r="Q184" s="620"/>
      <c r="R184" s="619"/>
      <c r="S184" s="713"/>
      <c r="T184" s="599"/>
    </row>
    <row r="185" spans="1:22" ht="15.75" thickBot="1" x14ac:dyDescent="0.3">
      <c r="B185" s="317" t="s">
        <v>124</v>
      </c>
      <c r="C185" s="115" t="s">
        <v>127</v>
      </c>
      <c r="D185" s="621"/>
      <c r="E185" s="1119"/>
      <c r="F185" s="1109"/>
      <c r="G185" s="1110"/>
      <c r="H185" s="1109"/>
      <c r="I185" s="1109"/>
      <c r="J185" s="622"/>
      <c r="K185" s="622"/>
      <c r="L185" s="714"/>
      <c r="M185" s="616"/>
      <c r="N185" s="624"/>
      <c r="O185" s="624"/>
      <c r="P185" s="706"/>
      <c r="Q185" s="624"/>
      <c r="R185" s="711"/>
      <c r="S185" s="715"/>
      <c r="T185" s="612"/>
    </row>
    <row r="186" spans="1:22" x14ac:dyDescent="0.25">
      <c r="B186" s="299" t="s">
        <v>279</v>
      </c>
      <c r="C186" s="33" t="s">
        <v>357</v>
      </c>
      <c r="D186" s="130"/>
      <c r="E186" s="1057">
        <v>2098</v>
      </c>
      <c r="F186" s="1109" t="s">
        <v>538</v>
      </c>
      <c r="G186" s="1110"/>
      <c r="H186" s="1109"/>
      <c r="I186" s="1109"/>
      <c r="J186" s="582"/>
      <c r="K186" s="582"/>
      <c r="L186" s="580"/>
      <c r="M186" s="580"/>
      <c r="N186" s="580"/>
      <c r="O186" s="580"/>
      <c r="P186" s="707"/>
      <c r="Q186" s="580"/>
      <c r="R186" s="619"/>
      <c r="S186" s="713"/>
      <c r="T186" s="599"/>
    </row>
    <row r="187" spans="1:22" x14ac:dyDescent="0.25">
      <c r="B187" s="299" t="s">
        <v>279</v>
      </c>
      <c r="C187" s="33" t="s">
        <v>360</v>
      </c>
      <c r="D187" s="130"/>
      <c r="E187" s="1057">
        <v>3624</v>
      </c>
      <c r="F187" s="1109" t="s">
        <v>539</v>
      </c>
      <c r="G187" s="1110"/>
      <c r="H187" s="1109"/>
      <c r="I187" s="1109"/>
      <c r="J187" s="582"/>
      <c r="K187" s="582"/>
      <c r="L187" s="580"/>
      <c r="M187" s="580"/>
      <c r="N187" s="580"/>
      <c r="O187" s="580"/>
      <c r="P187" s="707"/>
      <c r="Q187" s="580"/>
      <c r="R187" s="619"/>
      <c r="S187" s="713"/>
      <c r="T187" s="599"/>
    </row>
    <row r="188" spans="1:22" x14ac:dyDescent="0.25">
      <c r="B188" s="299" t="s">
        <v>279</v>
      </c>
      <c r="C188" s="33" t="s">
        <v>280</v>
      </c>
      <c r="D188" s="130"/>
      <c r="E188" s="1057">
        <v>3280</v>
      </c>
      <c r="F188" s="1109"/>
      <c r="G188" s="1110"/>
      <c r="H188" s="1109"/>
      <c r="I188" s="1109"/>
      <c r="J188" s="582"/>
      <c r="K188" s="582"/>
      <c r="L188" s="580"/>
      <c r="M188" s="580"/>
      <c r="N188" s="580"/>
      <c r="O188" s="580"/>
      <c r="P188" s="707"/>
      <c r="Q188" s="580"/>
      <c r="R188" s="619"/>
      <c r="S188" s="713"/>
      <c r="T188" s="599"/>
    </row>
    <row r="189" spans="1:22" x14ac:dyDescent="0.25">
      <c r="B189" s="299" t="s">
        <v>279</v>
      </c>
      <c r="C189" s="33" t="s">
        <v>281</v>
      </c>
      <c r="D189" s="130"/>
      <c r="E189" s="1057">
        <v>3500</v>
      </c>
      <c r="F189" s="1109"/>
      <c r="G189" s="1110"/>
      <c r="H189" s="1109"/>
      <c r="I189" s="1109"/>
      <c r="J189" s="582"/>
      <c r="K189" s="582"/>
      <c r="L189" s="580"/>
      <c r="M189" s="580"/>
      <c r="N189" s="580"/>
      <c r="O189" s="580"/>
      <c r="P189" s="707"/>
      <c r="Q189" s="580"/>
      <c r="R189" s="619"/>
      <c r="S189" s="713"/>
      <c r="T189" s="599"/>
    </row>
    <row r="190" spans="1:22" x14ac:dyDescent="0.25">
      <c r="B190" s="299" t="s">
        <v>279</v>
      </c>
      <c r="C190" s="33" t="s">
        <v>282</v>
      </c>
      <c r="D190" s="130"/>
      <c r="E190" s="1057">
        <v>5400</v>
      </c>
      <c r="F190" s="1109"/>
      <c r="G190" s="1110"/>
      <c r="H190" s="1109"/>
      <c r="I190" s="1109"/>
      <c r="J190" s="582"/>
      <c r="K190" s="582"/>
      <c r="L190" s="580"/>
      <c r="M190" s="580"/>
      <c r="N190" s="580"/>
      <c r="O190" s="580"/>
      <c r="P190" s="707"/>
      <c r="Q190" s="580"/>
      <c r="R190" s="619"/>
      <c r="S190" s="713"/>
      <c r="T190" s="599"/>
    </row>
    <row r="191" spans="1:22" x14ac:dyDescent="0.25">
      <c r="B191" s="299" t="s">
        <v>279</v>
      </c>
      <c r="C191" s="33" t="s">
        <v>283</v>
      </c>
      <c r="D191" s="130"/>
      <c r="E191" s="1057"/>
      <c r="F191" s="1109"/>
      <c r="G191" s="1110"/>
      <c r="H191" s="1109"/>
      <c r="I191" s="1109"/>
      <c r="J191" s="582"/>
      <c r="K191" s="582"/>
      <c r="L191" s="580"/>
      <c r="M191" s="580"/>
      <c r="N191" s="580"/>
      <c r="O191" s="580"/>
      <c r="P191" s="707"/>
      <c r="Q191" s="580"/>
      <c r="R191" s="619"/>
      <c r="S191" s="713"/>
      <c r="T191" s="599"/>
    </row>
    <row r="192" spans="1:22" x14ac:dyDescent="0.25">
      <c r="B192" s="299" t="s">
        <v>279</v>
      </c>
      <c r="C192" s="33" t="s">
        <v>367</v>
      </c>
      <c r="D192" s="130"/>
      <c r="E192" s="1057">
        <v>2025</v>
      </c>
      <c r="F192" s="1109"/>
      <c r="G192" s="1110"/>
      <c r="H192" s="1109"/>
      <c r="I192" s="1109"/>
      <c r="J192" s="582"/>
      <c r="K192" s="582"/>
      <c r="L192" s="580"/>
      <c r="M192" s="580"/>
      <c r="N192" s="580"/>
      <c r="O192" s="580"/>
      <c r="P192" s="707"/>
      <c r="Q192" s="580"/>
      <c r="R192" s="619"/>
      <c r="S192" s="713"/>
      <c r="T192" s="599"/>
    </row>
    <row r="193" spans="2:20" x14ac:dyDescent="0.25">
      <c r="B193" s="299" t="s">
        <v>279</v>
      </c>
      <c r="C193" s="33" t="s">
        <v>368</v>
      </c>
      <c r="D193" s="130"/>
      <c r="E193" s="1057">
        <v>6254</v>
      </c>
      <c r="F193" s="1109"/>
      <c r="G193" s="1110"/>
      <c r="H193" s="1109"/>
      <c r="I193" s="1109"/>
      <c r="J193" s="582"/>
      <c r="K193" s="582"/>
      <c r="L193" s="580"/>
      <c r="M193" s="580"/>
      <c r="N193" s="580"/>
      <c r="O193" s="580"/>
      <c r="P193" s="707"/>
      <c r="Q193" s="580"/>
      <c r="R193" s="619"/>
      <c r="S193" s="713"/>
      <c r="T193" s="599"/>
    </row>
    <row r="194" spans="2:20" x14ac:dyDescent="0.25">
      <c r="B194" s="299" t="s">
        <v>279</v>
      </c>
      <c r="C194" s="33" t="s">
        <v>367</v>
      </c>
      <c r="D194" s="130"/>
      <c r="E194" s="1057">
        <v>2025</v>
      </c>
      <c r="F194" s="1109"/>
      <c r="G194" s="1110"/>
      <c r="H194" s="1109"/>
      <c r="I194" s="1109"/>
      <c r="J194" s="582"/>
      <c r="K194" s="582"/>
      <c r="L194" s="580"/>
      <c r="M194" s="580"/>
      <c r="N194" s="580"/>
      <c r="O194" s="580"/>
      <c r="P194" s="707"/>
      <c r="Q194" s="580"/>
      <c r="R194" s="619"/>
      <c r="S194" s="713"/>
      <c r="T194" s="599"/>
    </row>
    <row r="195" spans="2:20" x14ac:dyDescent="0.25">
      <c r="B195" s="299" t="s">
        <v>279</v>
      </c>
      <c r="C195" s="33" t="s">
        <v>286</v>
      </c>
      <c r="D195" s="130"/>
      <c r="E195" s="1057">
        <f>887*5</f>
        <v>4435</v>
      </c>
      <c r="F195" s="1109"/>
      <c r="G195" s="1110"/>
      <c r="H195" s="1109"/>
      <c r="I195" s="1109"/>
      <c r="J195" s="1401">
        <v>4900</v>
      </c>
      <c r="K195" s="1401">
        <v>5000</v>
      </c>
      <c r="L195" s="1402">
        <v>5100</v>
      </c>
      <c r="M195" s="580"/>
      <c r="N195" s="580"/>
      <c r="O195" s="580"/>
      <c r="P195" s="707"/>
      <c r="Q195" s="580"/>
      <c r="R195" s="619"/>
      <c r="S195" s="713"/>
      <c r="T195" s="599"/>
    </row>
    <row r="196" spans="2:20" x14ac:dyDescent="0.25">
      <c r="B196" s="299" t="s">
        <v>279</v>
      </c>
      <c r="C196" s="33" t="s">
        <v>287</v>
      </c>
      <c r="D196" s="130"/>
      <c r="E196" s="1057">
        <v>2661</v>
      </c>
      <c r="F196" s="1109"/>
      <c r="G196" s="1110"/>
      <c r="H196" s="1109"/>
      <c r="I196" s="1109"/>
      <c r="J196" s="1401"/>
      <c r="K196" s="1401"/>
      <c r="L196" s="1402"/>
      <c r="M196" s="580"/>
      <c r="N196" s="580"/>
      <c r="O196" s="580"/>
      <c r="P196" s="707"/>
      <c r="Q196" s="580"/>
      <c r="R196" s="619"/>
      <c r="S196" s="713"/>
      <c r="T196" s="599"/>
    </row>
    <row r="197" spans="2:20" x14ac:dyDescent="0.25">
      <c r="B197" s="299" t="s">
        <v>279</v>
      </c>
      <c r="C197" s="33" t="s">
        <v>288</v>
      </c>
      <c r="D197" s="130"/>
      <c r="E197" s="1057">
        <f>(6600/20)*30</f>
        <v>9900</v>
      </c>
      <c r="F197" s="1109"/>
      <c r="G197" s="1110"/>
      <c r="H197" s="1109"/>
      <c r="I197" s="1462">
        <v>7280</v>
      </c>
      <c r="J197" s="1401">
        <v>6300</v>
      </c>
      <c r="K197" s="1401">
        <v>6500</v>
      </c>
      <c r="L197" s="1402">
        <v>6500</v>
      </c>
      <c r="M197" s="580"/>
      <c r="N197" s="580"/>
      <c r="O197" s="580"/>
      <c r="P197" s="707"/>
      <c r="Q197" s="580"/>
      <c r="R197" s="619"/>
      <c r="S197" s="713"/>
      <c r="T197" s="599"/>
    </row>
    <row r="198" spans="2:20" x14ac:dyDescent="0.25">
      <c r="B198" s="299" t="s">
        <v>279</v>
      </c>
      <c r="C198" s="33" t="s">
        <v>289</v>
      </c>
      <c r="D198" s="130"/>
      <c r="E198" s="1057">
        <v>990</v>
      </c>
      <c r="F198" s="1109"/>
      <c r="G198" s="1110"/>
      <c r="H198" s="1109"/>
      <c r="I198" s="1109"/>
      <c r="J198" s="582"/>
      <c r="K198" s="582"/>
      <c r="L198" s="580"/>
      <c r="M198" s="580"/>
      <c r="N198" s="580"/>
      <c r="O198" s="580"/>
      <c r="P198" s="707"/>
      <c r="Q198" s="580"/>
      <c r="R198" s="619"/>
      <c r="S198" s="713"/>
      <c r="T198" s="599"/>
    </row>
    <row r="199" spans="2:20" x14ac:dyDescent="0.25">
      <c r="B199" s="299" t="s">
        <v>279</v>
      </c>
      <c r="C199" s="33" t="s">
        <v>290</v>
      </c>
      <c r="D199" s="130"/>
      <c r="E199" s="1057">
        <v>1290</v>
      </c>
      <c r="F199" s="1109"/>
      <c r="G199" s="1110"/>
      <c r="H199" s="1109"/>
      <c r="I199" s="1109"/>
      <c r="J199" s="409"/>
      <c r="K199" s="409"/>
      <c r="L199" s="582"/>
      <c r="M199" s="580"/>
      <c r="N199" s="580"/>
      <c r="O199" s="580"/>
      <c r="P199" s="707"/>
      <c r="Q199" s="580"/>
      <c r="R199" s="619"/>
      <c r="S199" s="713"/>
      <c r="T199" s="599"/>
    </row>
    <row r="200" spans="2:20" x14ac:dyDescent="0.25">
      <c r="B200" s="299" t="s">
        <v>279</v>
      </c>
      <c r="C200" s="33" t="s">
        <v>291</v>
      </c>
      <c r="D200" s="130"/>
      <c r="E200" s="1057">
        <v>1794</v>
      </c>
      <c r="F200" s="1107"/>
      <c r="G200" s="1108"/>
      <c r="H200" s="1107"/>
      <c r="I200" s="1107"/>
      <c r="J200" s="409"/>
      <c r="K200" s="409"/>
      <c r="L200" s="582"/>
      <c r="M200" s="580"/>
      <c r="N200" s="580"/>
      <c r="O200" s="580"/>
      <c r="P200" s="707"/>
      <c r="Q200" s="580"/>
      <c r="R200" s="619"/>
      <c r="S200" s="713"/>
      <c r="T200" s="599"/>
    </row>
    <row r="201" spans="2:20" x14ac:dyDescent="0.25">
      <c r="B201" s="299" t="s">
        <v>279</v>
      </c>
      <c r="C201" s="33" t="s">
        <v>355</v>
      </c>
      <c r="D201" s="130"/>
      <c r="E201" s="1057">
        <v>1068</v>
      </c>
      <c r="F201" s="1107"/>
      <c r="G201" s="1108"/>
      <c r="H201" s="1107"/>
      <c r="I201" s="1107"/>
      <c r="J201" s="409"/>
      <c r="K201" s="409"/>
      <c r="L201" s="582"/>
      <c r="M201" s="580"/>
      <c r="N201" s="580"/>
      <c r="O201" s="580"/>
      <c r="P201" s="707"/>
      <c r="Q201" s="580"/>
      <c r="R201" s="619"/>
      <c r="S201" s="713"/>
      <c r="T201" s="599"/>
    </row>
    <row r="202" spans="2:20" ht="15.75" thickBot="1" x14ac:dyDescent="0.3">
      <c r="B202" s="255" t="s">
        <v>279</v>
      </c>
      <c r="C202" s="33" t="s">
        <v>356</v>
      </c>
      <c r="D202" s="584"/>
      <c r="E202" s="1057">
        <v>1995</v>
      </c>
      <c r="F202" s="1107"/>
      <c r="G202" s="1108"/>
      <c r="H202" s="1107"/>
      <c r="I202" s="1107"/>
      <c r="J202" s="579"/>
      <c r="K202" s="579"/>
      <c r="L202" s="583"/>
      <c r="M202" s="581"/>
      <c r="N202" s="581"/>
      <c r="O202" s="581"/>
      <c r="P202" s="708"/>
      <c r="Q202" s="581"/>
      <c r="R202" s="622"/>
      <c r="S202" s="714"/>
      <c r="T202" s="601"/>
    </row>
    <row r="203" spans="2:20" x14ac:dyDescent="0.25">
      <c r="B203" s="255" t="s">
        <v>279</v>
      </c>
      <c r="C203" s="33" t="s">
        <v>292</v>
      </c>
      <c r="D203" s="457"/>
      <c r="E203" s="1120">
        <v>1650</v>
      </c>
      <c r="F203" s="1107"/>
      <c r="G203" s="1108"/>
      <c r="H203" s="1107"/>
      <c r="I203" s="1107"/>
      <c r="J203" s="50"/>
      <c r="K203" s="50"/>
      <c r="L203" s="50"/>
      <c r="M203" s="93"/>
      <c r="N203" s="93"/>
      <c r="O203" s="93"/>
      <c r="P203" s="93"/>
      <c r="Q203" s="93"/>
      <c r="R203" s="716"/>
      <c r="S203" s="716"/>
      <c r="T203" s="92"/>
    </row>
    <row r="204" spans="2:20" x14ac:dyDescent="0.25">
      <c r="B204" s="255" t="s">
        <v>279</v>
      </c>
      <c r="C204" s="422" t="s">
        <v>293</v>
      </c>
      <c r="D204" s="457"/>
      <c r="E204" s="1120">
        <v>1890</v>
      </c>
      <c r="F204" s="1107"/>
      <c r="G204" s="1108"/>
      <c r="H204" s="1107"/>
      <c r="I204" s="1107"/>
      <c r="J204" s="50"/>
      <c r="K204" s="50"/>
      <c r="L204" s="50"/>
      <c r="M204" s="93"/>
      <c r="N204" s="93"/>
      <c r="O204" s="93"/>
      <c r="P204" s="93"/>
      <c r="Q204" s="93"/>
      <c r="R204" s="716"/>
      <c r="S204" s="716"/>
      <c r="T204" s="92"/>
    </row>
    <row r="205" spans="2:20" x14ac:dyDescent="0.25">
      <c r="B205" s="255" t="s">
        <v>279</v>
      </c>
      <c r="C205" s="23" t="s">
        <v>359</v>
      </c>
      <c r="D205" s="457"/>
      <c r="E205" s="1120">
        <v>2190</v>
      </c>
      <c r="F205" s="1107"/>
      <c r="G205" s="1108"/>
      <c r="H205" s="1107"/>
      <c r="I205" s="1107"/>
      <c r="J205" s="50"/>
      <c r="K205" s="50"/>
      <c r="L205" s="50"/>
      <c r="M205" s="93"/>
      <c r="N205" s="93"/>
      <c r="O205" s="93"/>
      <c r="P205" s="93"/>
      <c r="Q205" s="93"/>
      <c r="R205" s="716"/>
      <c r="S205" s="716"/>
      <c r="T205" s="92"/>
    </row>
    <row r="206" spans="2:20" x14ac:dyDescent="0.25">
      <c r="B206" s="255" t="s">
        <v>279</v>
      </c>
      <c r="C206" s="423" t="s">
        <v>384</v>
      </c>
      <c r="D206" s="457"/>
      <c r="E206" s="1120"/>
      <c r="F206" s="1107"/>
      <c r="G206" s="1108"/>
      <c r="H206" s="1107"/>
      <c r="I206" s="1107"/>
      <c r="J206" s="50"/>
      <c r="K206" s="50"/>
      <c r="L206" s="50"/>
      <c r="M206" s="93"/>
      <c r="N206" s="93"/>
      <c r="O206" s="93"/>
      <c r="P206" s="93"/>
      <c r="Q206" s="93"/>
      <c r="R206" s="716"/>
      <c r="S206" s="716"/>
      <c r="T206" s="92"/>
    </row>
    <row r="207" spans="2:20" x14ac:dyDescent="0.25">
      <c r="B207" s="255" t="s">
        <v>279</v>
      </c>
      <c r="C207" s="423" t="s">
        <v>335</v>
      </c>
      <c r="D207" s="457"/>
      <c r="E207" s="1120">
        <v>1364</v>
      </c>
      <c r="F207" s="1107"/>
      <c r="G207" s="1108"/>
      <c r="H207" s="1107"/>
      <c r="I207" s="1107"/>
      <c r="J207" s="50"/>
      <c r="K207" s="50"/>
      <c r="L207" s="50"/>
      <c r="M207" s="93"/>
      <c r="N207" s="93"/>
      <c r="O207" s="93"/>
      <c r="P207" s="93"/>
      <c r="Q207" s="93"/>
      <c r="R207" s="716"/>
      <c r="S207" s="716"/>
      <c r="T207" s="92"/>
    </row>
    <row r="208" spans="2:20" x14ac:dyDescent="0.25">
      <c r="B208" s="255" t="s">
        <v>279</v>
      </c>
      <c r="C208" s="423" t="s">
        <v>336</v>
      </c>
      <c r="D208" s="457"/>
      <c r="E208" s="1120">
        <v>2940</v>
      </c>
      <c r="F208" s="1107"/>
      <c r="G208" s="1108"/>
      <c r="H208" s="1107"/>
      <c r="I208" s="1107"/>
      <c r="J208" s="50"/>
      <c r="K208" s="50"/>
      <c r="L208" s="50"/>
      <c r="M208" s="93"/>
      <c r="N208" s="93"/>
      <c r="O208" s="93"/>
      <c r="P208" s="93"/>
      <c r="Q208" s="93"/>
      <c r="R208" s="716"/>
      <c r="S208" s="716"/>
      <c r="T208" s="92"/>
    </row>
    <row r="209" spans="2:20" x14ac:dyDescent="0.25">
      <c r="B209" s="255" t="s">
        <v>279</v>
      </c>
      <c r="C209" s="423" t="s">
        <v>337</v>
      </c>
      <c r="D209" s="457"/>
      <c r="E209" s="1120">
        <f>(4250/2500)*2250</f>
        <v>3825</v>
      </c>
      <c r="F209" s="1107"/>
      <c r="G209" s="1108"/>
      <c r="H209" s="1107"/>
      <c r="I209" s="1107"/>
      <c r="J209" s="50"/>
      <c r="K209" s="50"/>
      <c r="L209" s="50"/>
      <c r="M209" s="93"/>
      <c r="N209" s="93"/>
      <c r="O209" s="93"/>
      <c r="P209" s="93"/>
      <c r="Q209" s="93"/>
      <c r="R209" s="716"/>
      <c r="S209" s="716"/>
      <c r="T209" s="92"/>
    </row>
    <row r="210" spans="2:20" x14ac:dyDescent="0.25">
      <c r="B210" s="255" t="s">
        <v>279</v>
      </c>
      <c r="C210" s="423" t="s">
        <v>385</v>
      </c>
      <c r="D210" s="457"/>
      <c r="E210" s="1121"/>
      <c r="F210" s="1107"/>
      <c r="G210" s="1108"/>
      <c r="H210" s="1107"/>
      <c r="I210" s="1107"/>
      <c r="J210" s="50"/>
      <c r="K210" s="50"/>
      <c r="L210" s="50"/>
      <c r="M210" s="93"/>
      <c r="N210" s="93"/>
      <c r="O210" s="93"/>
      <c r="P210" s="93"/>
      <c r="Q210" s="93"/>
      <c r="R210" s="716"/>
      <c r="S210" s="716"/>
      <c r="T210" s="92"/>
    </row>
    <row r="211" spans="2:20" x14ac:dyDescent="0.25">
      <c r="B211" s="255" t="s">
        <v>279</v>
      </c>
      <c r="C211" s="423" t="s">
        <v>339</v>
      </c>
      <c r="D211" s="457"/>
      <c r="E211" s="1120">
        <v>1463</v>
      </c>
      <c r="F211" s="1107"/>
      <c r="G211" s="1108"/>
      <c r="H211" s="1107"/>
      <c r="I211" s="1107"/>
      <c r="J211" s="50"/>
      <c r="K211" s="50"/>
      <c r="L211" s="50"/>
      <c r="M211" s="93"/>
      <c r="N211" s="93"/>
      <c r="O211" s="93"/>
      <c r="P211" s="93"/>
      <c r="Q211" s="93"/>
      <c r="R211" s="716"/>
      <c r="S211" s="716"/>
      <c r="T211" s="92"/>
    </row>
    <row r="212" spans="2:20" x14ac:dyDescent="0.25">
      <c r="B212" s="255" t="s">
        <v>279</v>
      </c>
      <c r="C212" s="423" t="s">
        <v>340</v>
      </c>
      <c r="D212" s="457"/>
      <c r="E212" s="1120">
        <v>3390</v>
      </c>
      <c r="F212" s="1107"/>
      <c r="G212" s="1108"/>
      <c r="H212" s="1107"/>
      <c r="I212" s="1107"/>
      <c r="J212" s="50"/>
      <c r="K212" s="50"/>
      <c r="L212" s="50"/>
      <c r="M212" s="93"/>
      <c r="N212" s="93"/>
      <c r="O212" s="93"/>
      <c r="P212" s="93"/>
      <c r="Q212" s="93"/>
      <c r="R212" s="716"/>
      <c r="S212" s="716"/>
      <c r="T212" s="92"/>
    </row>
    <row r="213" spans="2:20" x14ac:dyDescent="0.25">
      <c r="B213" s="255" t="s">
        <v>279</v>
      </c>
      <c r="C213" s="423" t="s">
        <v>341</v>
      </c>
      <c r="D213" s="457"/>
      <c r="E213" s="1120">
        <v>4390</v>
      </c>
      <c r="F213" s="1107" t="s">
        <v>540</v>
      </c>
      <c r="G213" s="1108"/>
      <c r="H213" s="1107"/>
      <c r="I213" s="1107"/>
      <c r="J213" s="50"/>
      <c r="K213" s="50"/>
      <c r="L213" s="50"/>
      <c r="M213" s="93"/>
      <c r="N213" s="93"/>
      <c r="O213" s="93"/>
      <c r="P213" s="93"/>
      <c r="Q213" s="93"/>
      <c r="R213" s="716"/>
      <c r="S213" s="716"/>
      <c r="T213" s="92"/>
    </row>
    <row r="214" spans="2:20" x14ac:dyDescent="0.25">
      <c r="B214" s="255" t="s">
        <v>279</v>
      </c>
      <c r="C214" s="423" t="s">
        <v>342</v>
      </c>
      <c r="D214" s="457"/>
      <c r="E214" s="1120">
        <v>1362</v>
      </c>
      <c r="F214" s="1111"/>
      <c r="G214" s="1108"/>
      <c r="H214" s="1107"/>
      <c r="I214" s="1107"/>
      <c r="J214" s="50"/>
      <c r="K214" s="50"/>
      <c r="L214" s="50"/>
      <c r="M214" s="93"/>
      <c r="N214" s="93"/>
      <c r="O214" s="93"/>
      <c r="P214" s="93"/>
      <c r="Q214" s="93"/>
      <c r="R214" s="93"/>
      <c r="S214" s="93"/>
      <c r="T214" s="93"/>
    </row>
    <row r="215" spans="2:20" x14ac:dyDescent="0.25">
      <c r="B215" s="255" t="s">
        <v>279</v>
      </c>
      <c r="C215" s="423" t="s">
        <v>343</v>
      </c>
      <c r="D215" s="457"/>
      <c r="E215" s="1120">
        <v>3390</v>
      </c>
      <c r="F215" s="1107"/>
      <c r="G215" s="1108"/>
      <c r="H215" s="1107"/>
      <c r="I215" s="1107"/>
      <c r="J215" s="50"/>
      <c r="K215" s="50"/>
      <c r="L215" s="50"/>
      <c r="M215" s="93"/>
      <c r="N215" s="93"/>
      <c r="O215" s="93"/>
      <c r="P215" s="93"/>
      <c r="Q215" s="93"/>
      <c r="R215" s="93"/>
      <c r="S215" s="93"/>
      <c r="T215" s="93"/>
    </row>
    <row r="216" spans="2:20" x14ac:dyDescent="0.25">
      <c r="B216" s="255" t="s">
        <v>279</v>
      </c>
      <c r="C216" s="423" t="s">
        <v>344</v>
      </c>
      <c r="D216" s="457"/>
      <c r="E216" s="1120">
        <v>4390</v>
      </c>
      <c r="F216" s="1107"/>
      <c r="G216" s="1108"/>
      <c r="H216" s="1107"/>
      <c r="I216" s="1107"/>
      <c r="J216" s="50"/>
      <c r="K216" s="50"/>
      <c r="L216" s="50"/>
      <c r="M216" s="93"/>
      <c r="N216" s="93"/>
      <c r="O216" s="93"/>
      <c r="P216" s="93"/>
      <c r="Q216" s="93"/>
      <c r="R216" s="93"/>
      <c r="S216" s="93"/>
      <c r="T216" s="93"/>
    </row>
    <row r="217" spans="2:20" x14ac:dyDescent="0.25">
      <c r="B217" s="255" t="s">
        <v>279</v>
      </c>
      <c r="C217" s="423" t="s">
        <v>345</v>
      </c>
      <c r="D217" s="457"/>
      <c r="E217" s="1120">
        <v>1900</v>
      </c>
      <c r="F217" s="1107"/>
      <c r="G217" s="1108"/>
      <c r="H217" s="1107"/>
      <c r="I217" s="1107"/>
      <c r="J217" s="50"/>
      <c r="K217" s="50"/>
      <c r="L217" s="50"/>
      <c r="M217" s="93"/>
      <c r="N217" s="93"/>
      <c r="O217" s="93"/>
      <c r="P217" s="93"/>
      <c r="Q217" s="93"/>
      <c r="R217" s="93"/>
      <c r="S217" s="93"/>
      <c r="T217" s="93"/>
    </row>
    <row r="218" spans="2:20" x14ac:dyDescent="0.25">
      <c r="B218" s="255" t="s">
        <v>279</v>
      </c>
      <c r="C218" s="423" t="s">
        <v>346</v>
      </c>
      <c r="D218" s="457"/>
      <c r="E218" s="1120">
        <v>1327</v>
      </c>
      <c r="F218" s="1107"/>
      <c r="G218" s="1108"/>
      <c r="H218" s="1107"/>
      <c r="I218" s="1107"/>
      <c r="J218" s="50"/>
      <c r="K218" s="50"/>
      <c r="L218" s="50"/>
      <c r="M218" s="93"/>
      <c r="N218" s="93"/>
      <c r="O218" s="93"/>
      <c r="P218" s="93"/>
      <c r="Q218" s="93"/>
      <c r="R218" s="93"/>
      <c r="S218" s="93"/>
      <c r="T218" s="93"/>
    </row>
    <row r="219" spans="2:20" x14ac:dyDescent="0.25">
      <c r="B219" s="255" t="s">
        <v>279</v>
      </c>
      <c r="C219" s="423" t="s">
        <v>347</v>
      </c>
      <c r="D219" s="457"/>
      <c r="E219" s="1120">
        <v>2754</v>
      </c>
      <c r="F219" s="1107"/>
      <c r="G219" s="1108"/>
      <c r="H219" s="1107"/>
      <c r="I219" s="1107"/>
      <c r="J219" s="50"/>
      <c r="K219" s="50"/>
      <c r="L219" s="50"/>
      <c r="M219" s="93"/>
      <c r="N219" s="93"/>
      <c r="O219" s="93"/>
      <c r="P219" s="93"/>
      <c r="Q219" s="93"/>
      <c r="R219" s="93"/>
      <c r="S219" s="93"/>
      <c r="T219" s="93"/>
    </row>
    <row r="220" spans="2:20" x14ac:dyDescent="0.25">
      <c r="B220" s="255" t="s">
        <v>279</v>
      </c>
      <c r="C220" s="423" t="s">
        <v>348</v>
      </c>
      <c r="D220" s="457"/>
      <c r="E220" s="1120">
        <v>3100</v>
      </c>
      <c r="F220" s="1107"/>
      <c r="G220" s="1108"/>
      <c r="H220" s="1107"/>
      <c r="I220" s="1107"/>
      <c r="J220" s="50"/>
      <c r="K220" s="50"/>
      <c r="L220" s="50"/>
      <c r="M220" s="93"/>
      <c r="N220" s="93"/>
      <c r="O220" s="93"/>
      <c r="P220" s="93"/>
      <c r="Q220" s="93"/>
      <c r="R220" s="93"/>
      <c r="S220" s="93"/>
      <c r="T220" s="93"/>
    </row>
    <row r="221" spans="2:20" x14ac:dyDescent="0.25">
      <c r="B221" s="255" t="s">
        <v>279</v>
      </c>
      <c r="C221" s="423" t="s">
        <v>366</v>
      </c>
      <c r="D221" s="1015"/>
      <c r="E221" s="1116"/>
      <c r="F221" s="1107"/>
      <c r="G221" s="1108"/>
      <c r="H221" s="1107"/>
      <c r="I221" s="1107"/>
      <c r="J221" s="50"/>
      <c r="K221" s="50"/>
      <c r="L221" s="50"/>
      <c r="M221" s="93"/>
      <c r="N221" s="93"/>
      <c r="O221" s="93"/>
      <c r="P221" s="93"/>
      <c r="Q221" s="93"/>
      <c r="R221" s="93"/>
      <c r="S221" s="93"/>
      <c r="T221" s="93"/>
    </row>
    <row r="222" spans="2:20" x14ac:dyDescent="0.25">
      <c r="B222" s="255" t="s">
        <v>279</v>
      </c>
      <c r="C222" s="35" t="s">
        <v>386</v>
      </c>
      <c r="D222" s="1015"/>
      <c r="E222" s="1116"/>
      <c r="F222" s="1107"/>
      <c r="G222" s="1108"/>
      <c r="H222" s="1107"/>
      <c r="I222" s="1107"/>
      <c r="J222" s="50"/>
      <c r="K222" s="50"/>
      <c r="L222" s="50"/>
      <c r="M222" s="93"/>
      <c r="N222" s="93"/>
      <c r="O222" s="93"/>
      <c r="P222" s="93"/>
      <c r="Q222" s="93"/>
      <c r="R222" s="93"/>
      <c r="S222" s="93"/>
      <c r="T222" s="93"/>
    </row>
    <row r="223" spans="2:20" x14ac:dyDescent="0.25">
      <c r="B223" s="255" t="s">
        <v>279</v>
      </c>
      <c r="C223" s="35" t="s">
        <v>387</v>
      </c>
      <c r="D223" s="1015"/>
      <c r="E223" s="1116"/>
      <c r="F223" s="1107"/>
      <c r="G223" s="1108"/>
      <c r="H223" s="1107"/>
      <c r="I223" s="1107"/>
    </row>
    <row r="224" spans="2:20" x14ac:dyDescent="0.25">
      <c r="B224" s="255" t="s">
        <v>279</v>
      </c>
      <c r="C224" s="35" t="s">
        <v>388</v>
      </c>
      <c r="D224" s="1015"/>
      <c r="E224" s="1116"/>
      <c r="F224" s="1107"/>
      <c r="G224" s="1108"/>
      <c r="H224" s="1107"/>
      <c r="I224" s="1107"/>
    </row>
    <row r="225" spans="2:9" x14ac:dyDescent="0.25">
      <c r="B225" s="255" t="s">
        <v>279</v>
      </c>
      <c r="C225" s="35" t="s">
        <v>389</v>
      </c>
      <c r="D225" s="1015"/>
      <c r="E225" s="1116"/>
      <c r="F225" s="1107"/>
      <c r="G225" s="1108"/>
      <c r="H225" s="1107"/>
      <c r="I225" s="1107"/>
    </row>
    <row r="226" spans="2:9" x14ac:dyDescent="0.25">
      <c r="B226" s="255" t="s">
        <v>279</v>
      </c>
      <c r="C226" s="35" t="s">
        <v>390</v>
      </c>
      <c r="D226" s="1015"/>
      <c r="E226" s="1116"/>
      <c r="F226" s="1107"/>
      <c r="G226" s="1108"/>
      <c r="H226" s="1107"/>
      <c r="I226" s="1107"/>
    </row>
    <row r="227" spans="2:9" x14ac:dyDescent="0.25">
      <c r="B227" s="255" t="s">
        <v>279</v>
      </c>
      <c r="C227" s="35" t="s">
        <v>391</v>
      </c>
      <c r="D227" s="1015"/>
      <c r="E227" s="1115">
        <v>1545</v>
      </c>
      <c r="F227" s="1107"/>
      <c r="G227" s="1108"/>
      <c r="H227" s="1107"/>
      <c r="I227" s="1107"/>
    </row>
    <row r="228" spans="2:9" x14ac:dyDescent="0.25">
      <c r="B228" s="255" t="s">
        <v>279</v>
      </c>
      <c r="C228" s="35" t="s">
        <v>392</v>
      </c>
      <c r="D228" s="1015"/>
      <c r="E228" s="1115">
        <v>1457</v>
      </c>
      <c r="F228" s="1107"/>
      <c r="G228" s="1108"/>
      <c r="H228" s="1107"/>
      <c r="I228" s="1107"/>
    </row>
    <row r="229" spans="2:9" x14ac:dyDescent="0.25">
      <c r="B229" s="255" t="s">
        <v>279</v>
      </c>
      <c r="C229" s="35" t="s">
        <v>393</v>
      </c>
      <c r="D229" s="1015"/>
      <c r="E229" s="1115">
        <v>1550</v>
      </c>
      <c r="F229" s="1107"/>
      <c r="G229" s="1108"/>
      <c r="H229" s="1107"/>
      <c r="I229" s="1107"/>
    </row>
    <row r="230" spans="2:9" x14ac:dyDescent="0.25">
      <c r="B230" s="255" t="s">
        <v>279</v>
      </c>
      <c r="C230" s="35" t="s">
        <v>394</v>
      </c>
      <c r="D230" s="1015"/>
      <c r="E230" s="1115">
        <v>1201</v>
      </c>
      <c r="F230" s="1107"/>
      <c r="G230" s="1108"/>
      <c r="H230" s="1107"/>
      <c r="I230" s="1107"/>
    </row>
    <row r="231" spans="2:9" x14ac:dyDescent="0.25">
      <c r="B231" s="255" t="s">
        <v>279</v>
      </c>
      <c r="C231" s="35" t="s">
        <v>395</v>
      </c>
      <c r="D231" s="1015"/>
      <c r="E231" s="1115">
        <v>1550</v>
      </c>
      <c r="F231" s="1107"/>
      <c r="G231" s="1108"/>
      <c r="H231" s="1107"/>
      <c r="I231" s="1107"/>
    </row>
    <row r="232" spans="2:9" x14ac:dyDescent="0.25">
      <c r="B232" s="255" t="s">
        <v>279</v>
      </c>
      <c r="C232" s="35" t="s">
        <v>421</v>
      </c>
      <c r="D232" s="1015"/>
      <c r="E232" s="1115">
        <v>2140</v>
      </c>
      <c r="F232" s="1107"/>
      <c r="G232" s="1108"/>
      <c r="H232" s="1107"/>
      <c r="I232" s="1107"/>
    </row>
    <row r="233" spans="2:9" x14ac:dyDescent="0.25">
      <c r="B233" s="255" t="s">
        <v>279</v>
      </c>
      <c r="C233" s="35" t="s">
        <v>422</v>
      </c>
      <c r="D233" s="1015"/>
      <c r="E233" s="1115">
        <v>2140</v>
      </c>
      <c r="F233" s="1107"/>
      <c r="G233" s="1108"/>
      <c r="H233" s="1107"/>
      <c r="I233" s="1107"/>
    </row>
    <row r="234" spans="2:9" x14ac:dyDescent="0.25">
      <c r="B234" s="255" t="s">
        <v>279</v>
      </c>
      <c r="C234" s="35" t="s">
        <v>419</v>
      </c>
      <c r="D234" s="1015"/>
      <c r="E234" s="1115">
        <v>1633</v>
      </c>
      <c r="F234" s="1107"/>
      <c r="G234" s="1108"/>
      <c r="H234" s="1107"/>
      <c r="I234" s="1107"/>
    </row>
    <row r="235" spans="2:9" ht="15.75" thickBot="1" x14ac:dyDescent="0.3">
      <c r="B235" s="255" t="s">
        <v>279</v>
      </c>
      <c r="C235" s="35" t="s">
        <v>418</v>
      </c>
      <c r="D235" s="1015"/>
      <c r="E235" s="1115">
        <v>1296</v>
      </c>
      <c r="F235" s="1112"/>
      <c r="G235" s="1113"/>
      <c r="H235" s="1112"/>
      <c r="I235" s="1112"/>
    </row>
    <row r="236" spans="2:9" x14ac:dyDescent="0.25">
      <c r="B236" s="255" t="s">
        <v>279</v>
      </c>
      <c r="C236" s="35" t="s">
        <v>417</v>
      </c>
      <c r="D236" s="1015"/>
      <c r="E236" s="1115">
        <v>1296</v>
      </c>
      <c r="F236" s="562"/>
      <c r="G236" s="35"/>
      <c r="H236" s="35"/>
      <c r="I236" s="35"/>
    </row>
    <row r="237" spans="2:9" x14ac:dyDescent="0.25">
      <c r="B237" s="255" t="s">
        <v>279</v>
      </c>
      <c r="C237" s="35" t="s">
        <v>416</v>
      </c>
      <c r="D237" s="1015"/>
      <c r="E237" s="1115">
        <v>1550</v>
      </c>
      <c r="F237" s="562"/>
      <c r="G237" s="35"/>
      <c r="H237" s="35"/>
      <c r="I237" s="35"/>
    </row>
    <row r="238" spans="2:9" x14ac:dyDescent="0.25">
      <c r="B238" s="255" t="s">
        <v>279</v>
      </c>
      <c r="C238" s="35" t="s">
        <v>415</v>
      </c>
      <c r="D238" s="1237"/>
      <c r="E238" s="1230">
        <v>1201</v>
      </c>
      <c r="F238" s="750"/>
      <c r="G238" s="62"/>
      <c r="H238" s="62"/>
      <c r="I238" s="62"/>
    </row>
    <row r="239" spans="2:9" x14ac:dyDescent="0.25">
      <c r="B239" s="255" t="s">
        <v>279</v>
      </c>
      <c r="C239" s="36" t="s">
        <v>472</v>
      </c>
      <c r="D239" s="1015"/>
      <c r="E239" s="1238">
        <v>14200</v>
      </c>
      <c r="F239" s="562"/>
      <c r="G239" s="35"/>
      <c r="H239" s="35"/>
      <c r="I239" s="35"/>
    </row>
    <row r="240" spans="2:9" x14ac:dyDescent="0.25">
      <c r="B240" s="255" t="s">
        <v>279</v>
      </c>
      <c r="C240" s="809" t="s">
        <v>477</v>
      </c>
      <c r="D240" s="1015"/>
      <c r="E240" s="1015"/>
      <c r="F240" s="562"/>
      <c r="G240" s="35"/>
      <c r="H240" s="35"/>
      <c r="I240" s="35"/>
    </row>
    <row r="241" spans="2:9" x14ac:dyDescent="0.25">
      <c r="B241" s="255" t="s">
        <v>279</v>
      </c>
      <c r="C241" s="809" t="s">
        <v>478</v>
      </c>
      <c r="D241" s="1015"/>
      <c r="E241" s="1015"/>
      <c r="F241" s="562"/>
      <c r="G241" s="35"/>
      <c r="H241" s="35"/>
      <c r="I241" s="35"/>
    </row>
    <row r="242" spans="2:9" x14ac:dyDescent="0.25">
      <c r="B242" s="255" t="s">
        <v>279</v>
      </c>
      <c r="C242" s="809" t="s">
        <v>479</v>
      </c>
      <c r="D242" s="1015"/>
      <c r="E242" s="1015"/>
      <c r="F242" s="562"/>
      <c r="G242" s="35"/>
      <c r="H242" s="35"/>
      <c r="I242" s="35"/>
    </row>
    <row r="243" spans="2:9" x14ac:dyDescent="0.25">
      <c r="B243" s="255" t="s">
        <v>279</v>
      </c>
      <c r="C243" s="809" t="s">
        <v>480</v>
      </c>
      <c r="D243" s="1015"/>
      <c r="E243" s="1015"/>
      <c r="F243" s="562"/>
      <c r="G243" s="35"/>
      <c r="H243" s="35"/>
      <c r="I243" s="35"/>
    </row>
    <row r="244" spans="2:9" x14ac:dyDescent="0.25">
      <c r="B244" s="255" t="s">
        <v>279</v>
      </c>
      <c r="C244" s="809" t="s">
        <v>481</v>
      </c>
      <c r="D244" s="1015"/>
      <c r="E244" s="1015"/>
      <c r="F244" s="562"/>
      <c r="G244" s="35"/>
      <c r="H244" s="35"/>
      <c r="I244" s="35"/>
    </row>
    <row r="245" spans="2:9" x14ac:dyDescent="0.25">
      <c r="B245" s="255" t="s">
        <v>279</v>
      </c>
      <c r="C245" s="809" t="s">
        <v>498</v>
      </c>
      <c r="D245" s="1015"/>
      <c r="E245" s="1015"/>
      <c r="F245" s="562"/>
      <c r="G245" s="35"/>
      <c r="H245" s="35"/>
      <c r="I245" s="35"/>
    </row>
    <row r="246" spans="2:9" x14ac:dyDescent="0.25">
      <c r="B246" s="255" t="s">
        <v>279</v>
      </c>
      <c r="C246" s="809" t="s">
        <v>499</v>
      </c>
      <c r="D246" s="1015"/>
      <c r="E246" s="562">
        <v>1626</v>
      </c>
      <c r="F246" s="562"/>
      <c r="G246" s="35"/>
      <c r="H246" s="35"/>
      <c r="I246" s="35"/>
    </row>
    <row r="247" spans="2:9" x14ac:dyDescent="0.25">
      <c r="B247" s="255" t="s">
        <v>279</v>
      </c>
      <c r="C247" s="809" t="s">
        <v>500</v>
      </c>
      <c r="D247" s="1015"/>
      <c r="E247" s="562"/>
      <c r="F247" s="562"/>
      <c r="G247" s="35"/>
      <c r="H247" s="35"/>
      <c r="I247" s="35"/>
    </row>
    <row r="248" spans="2:9" x14ac:dyDescent="0.25">
      <c r="B248" s="255" t="s">
        <v>279</v>
      </c>
      <c r="C248" s="809" t="s">
        <v>501</v>
      </c>
      <c r="D248" s="1015"/>
      <c r="E248" s="562">
        <v>790</v>
      </c>
      <c r="F248" s="562"/>
      <c r="G248" s="35"/>
      <c r="H248" s="35"/>
      <c r="I248" s="35"/>
    </row>
    <row r="249" spans="2:9" x14ac:dyDescent="0.25">
      <c r="B249" s="255" t="s">
        <v>279</v>
      </c>
      <c r="C249" s="809" t="s">
        <v>502</v>
      </c>
      <c r="D249" s="1015"/>
      <c r="E249" s="1015">
        <v>2150</v>
      </c>
      <c r="F249" s="562"/>
      <c r="G249" s="35"/>
      <c r="H249" s="35"/>
      <c r="I249" s="35"/>
    </row>
    <row r="250" spans="2:9" x14ac:dyDescent="0.25">
      <c r="B250" s="255" t="s">
        <v>279</v>
      </c>
      <c r="C250" s="809" t="s">
        <v>503</v>
      </c>
      <c r="D250" s="1015"/>
      <c r="E250" s="1015">
        <v>2687</v>
      </c>
      <c r="F250" s="562"/>
      <c r="G250" s="35"/>
      <c r="H250" s="35"/>
      <c r="I250" s="35"/>
    </row>
    <row r="265" spans="3:3" x14ac:dyDescent="0.25">
      <c r="C265" t="s">
        <v>504</v>
      </c>
    </row>
    <row r="266" spans="3:3" x14ac:dyDescent="0.25">
      <c r="C266" t="s">
        <v>505</v>
      </c>
    </row>
    <row r="267" spans="3:3" x14ac:dyDescent="0.25">
      <c r="C267" t="s">
        <v>506</v>
      </c>
    </row>
    <row r="268" spans="3:3" x14ac:dyDescent="0.25">
      <c r="C268" t="s">
        <v>507</v>
      </c>
    </row>
    <row r="269" spans="3:3" x14ac:dyDescent="0.25">
      <c r="C269" t="s">
        <v>508</v>
      </c>
    </row>
    <row r="270" spans="3:3" x14ac:dyDescent="0.25">
      <c r="C270" t="s">
        <v>509</v>
      </c>
    </row>
    <row r="271" spans="3:3" x14ac:dyDescent="0.25">
      <c r="C271" t="s">
        <v>511</v>
      </c>
    </row>
    <row r="272" spans="3:3" x14ac:dyDescent="0.25">
      <c r="C272" t="s">
        <v>510</v>
      </c>
    </row>
    <row r="273" spans="3:3" x14ac:dyDescent="0.25">
      <c r="C273" t="s">
        <v>512</v>
      </c>
    </row>
  </sheetData>
  <conditionalFormatting sqref="E122">
    <cfRule type="expression" dxfId="475" priority="1">
      <formula>IF(RIGHT(INT(E122),1)*1=9,TRUE,FALSE)</formula>
    </cfRule>
  </conditionalFormatting>
  <conditionalFormatting sqref="G122">
    <cfRule type="cellIs" dxfId="474" priority="27" operator="greaterThan">
      <formula>0</formula>
    </cfRule>
  </conditionalFormatting>
  <conditionalFormatting sqref="G122:N122 U122:V122">
    <cfRule type="cellIs" dxfId="473" priority="24" operator="lessThan">
      <formula>-0.3</formula>
    </cfRule>
  </conditionalFormatting>
  <conditionalFormatting sqref="G122:N122">
    <cfRule type="cellIs" dxfId="472" priority="16" operator="lessThan">
      <formula>0</formula>
    </cfRule>
    <cfRule type="beginsWith" priority="17" operator="beginsWith" text="#">
      <formula>LEFT(G122,LEN("#"))="#"</formula>
    </cfRule>
  </conditionalFormatting>
  <conditionalFormatting sqref="H122:I122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71" priority="22" operator="greaterThan">
      <formula>0.7</formula>
    </cfRule>
  </conditionalFormatting>
  <conditionalFormatting sqref="H122:N122 U122:V122">
    <cfRule type="cellIs" dxfId="470" priority="19" operator="equal">
      <formula>1</formula>
    </cfRule>
  </conditionalFormatting>
  <conditionalFormatting sqref="J178:M182">
    <cfRule type="cellIs" dxfId="469" priority="41" operator="equal">
      <formula>1</formula>
    </cfRule>
    <cfRule type="cellIs" dxfId="468" priority="42" operator="lessThan">
      <formula>-0.3</formula>
    </cfRule>
    <cfRule type="cellIs" dxfId="467" priority="43" operator="lessThan">
      <formula>0</formula>
    </cfRule>
    <cfRule type="beginsWith" priority="44" operator="beginsWith" text="#">
      <formula>LEFT(J178,LEN("#"))="#"</formula>
    </cfRule>
    <cfRule type="cellIs" dxfId="466" priority="45" operator="equal">
      <formula>1</formula>
    </cfRule>
    <cfRule type="cellIs" dxfId="465" priority="46" operator="greaterThanOrEqual">
      <formula>0</formula>
    </cfRule>
  </conditionalFormatting>
  <conditionalFormatting sqref="J122:N122 U122:V122">
    <cfRule type="cellIs" dxfId="464" priority="23" operator="greaterThanOrEqual">
      <formula>0</formula>
    </cfRule>
  </conditionalFormatting>
  <conditionalFormatting sqref="S122">
    <cfRule type="expression" dxfId="463" priority="2">
      <formula>IF(RIGHT(INT(S122),1)*1=9,TRUE,FALSE)</formula>
    </cfRule>
  </conditionalFormatting>
  <conditionalFormatting sqref="U122:V122">
    <cfRule type="cellIs" dxfId="462" priority="25" operator="lessThan">
      <formula>0</formula>
    </cfRule>
    <cfRule type="beginsWith" priority="26" operator="beginsWith" text="#">
      <formula>LEFT(U122,LEN("#"))="#"</formula>
    </cfRule>
    <cfRule type="cellIs" dxfId="461" priority="28" operator="equal">
      <formula>1</formula>
    </cfRule>
  </conditionalFormatting>
  <conditionalFormatting sqref="AA122">
    <cfRule type="cellIs" dxfId="460" priority="6" operator="greaterThan">
      <formula>0</formula>
    </cfRule>
    <cfRule type="cellIs" dxfId="459" priority="7" operator="equal">
      <formula>1</formula>
    </cfRule>
  </conditionalFormatting>
  <conditionalFormatting sqref="AA122:AC122">
    <cfRule type="cellIs" dxfId="458" priority="3" operator="lessThan">
      <formula>0</formula>
    </cfRule>
    <cfRule type="beginsWith" priority="4" operator="beginsWith" text="#">
      <formula>LEFT(AA122,LEN("#"))="#"</formula>
    </cfRule>
    <cfRule type="cellIs" dxfId="457" priority="5" operator="lessThan">
      <formula>-0.3</formula>
    </cfRule>
  </conditionalFormatting>
  <conditionalFormatting sqref="AB122:AC122 G122:N122">
    <cfRule type="cellIs" dxfId="456" priority="18" operator="equal">
      <formula>1</formula>
    </cfRule>
  </conditionalFormatting>
  <conditionalFormatting sqref="AB122:AC122">
    <cfRule type="cellIs" dxfId="455" priority="15" operator="greaterThan">
      <formula>0.7</formula>
    </cfRule>
    <cfRule type="cellIs" dxfId="454" priority="20" operator="equal">
      <formula>1</formula>
    </cfRule>
    <cfRule type="colorScale" priority="2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D122">
    <cfRule type="colorScale" priority="30">
      <colorScale>
        <cfvo type="min"/>
        <cfvo type="max"/>
        <color theme="0"/>
        <color theme="5" tint="0.39997558519241921"/>
      </colorScale>
    </cfRule>
  </conditionalFormatting>
  <conditionalFormatting sqref="AE122:AF122">
    <cfRule type="cellIs" dxfId="453" priority="10" operator="lessThan">
      <formula>0</formula>
    </cfRule>
    <cfRule type="beginsWith" priority="11" operator="beginsWith" text="#">
      <formula>LEFT(AE122,LEN("#"))="#"</formula>
    </cfRule>
    <cfRule type="cellIs" dxfId="452" priority="12" operator="equal">
      <formula>1</formula>
    </cfRule>
    <cfRule type="cellIs" dxfId="451" priority="13" operator="lessThan">
      <formula>-0.3</formula>
    </cfRule>
    <cfRule type="cellIs" dxfId="450" priority="47" operator="equal">
      <formula>1</formula>
    </cfRule>
    <cfRule type="cellIs" dxfId="449" priority="47" operator="greaterThanOrEqual">
      <formula>0</formula>
    </cfRule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R150" sqref="R150"/>
    </sheetView>
  </sheetViews>
  <sheetFormatPr baseColWidth="10" defaultColWidth="11.28515625" defaultRowHeight="10.5" x14ac:dyDescent="0.15"/>
  <cols>
    <col min="1" max="1" width="24.42578125" style="249" bestFit="1" customWidth="1"/>
    <col min="2" max="2" width="6.85546875" style="251" customWidth="1"/>
    <col min="3" max="3" width="37.28515625" style="251" bestFit="1" customWidth="1"/>
    <col min="4" max="4" width="10.42578125" style="1174" hidden="1" customWidth="1"/>
    <col min="5" max="7" width="10.42578125" style="1182" hidden="1" customWidth="1"/>
    <col min="8" max="9" width="10.42578125" style="1177" hidden="1" customWidth="1"/>
    <col min="10" max="10" width="10.42578125" style="1180" hidden="1" customWidth="1"/>
    <col min="11" max="11" width="10.42578125" style="802" customWidth="1"/>
    <col min="12" max="12" width="10.42578125" style="249" customWidth="1"/>
    <col min="13" max="13" width="6.42578125" style="802" bestFit="1" customWidth="1"/>
    <col min="14" max="14" width="10.42578125" style="249" customWidth="1"/>
    <col min="15" max="15" width="6.42578125" style="802" bestFit="1" customWidth="1"/>
    <col min="16" max="16" width="10.42578125" style="249" customWidth="1"/>
    <col min="17" max="17" width="6.42578125" style="802" bestFit="1" customWidth="1"/>
    <col min="18" max="18" width="10.42578125" style="249" customWidth="1"/>
    <col min="19" max="19" width="6.42578125" style="802" bestFit="1" customWidth="1"/>
    <col min="20" max="20" width="10.42578125" style="249" customWidth="1"/>
    <col min="21" max="21" width="6.42578125" style="802" bestFit="1" customWidth="1"/>
    <col min="22" max="22" width="10.42578125" style="249" customWidth="1"/>
    <col min="23" max="23" width="6.42578125" style="802" bestFit="1" customWidth="1"/>
    <col min="24" max="24" width="10.42578125" style="249" customWidth="1"/>
    <col min="25" max="25" width="6.42578125" style="802" bestFit="1" customWidth="1"/>
    <col min="26" max="26" width="10.42578125" style="249" customWidth="1"/>
    <col min="27" max="27" width="6.42578125" style="802" bestFit="1" customWidth="1"/>
    <col min="28" max="28" width="10.42578125" style="249" customWidth="1"/>
    <col min="29" max="16384" width="11.28515625" style="249"/>
  </cols>
  <sheetData>
    <row r="1" spans="1:28" x14ac:dyDescent="0.15">
      <c r="A1" s="249" t="s">
        <v>371</v>
      </c>
      <c r="B1" s="1173" t="s">
        <v>369</v>
      </c>
      <c r="C1" s="569" t="s">
        <v>372</v>
      </c>
      <c r="D1" s="1174" t="s">
        <v>373</v>
      </c>
      <c r="E1" s="1175">
        <v>0.54545454545454541</v>
      </c>
      <c r="F1" s="1176">
        <v>45611</v>
      </c>
      <c r="G1" s="1176">
        <v>45643</v>
      </c>
      <c r="J1" s="1178">
        <v>45691</v>
      </c>
      <c r="L1" s="773">
        <v>45694</v>
      </c>
      <c r="N1" s="468"/>
      <c r="P1" s="468"/>
      <c r="R1" s="468"/>
      <c r="T1" s="468"/>
      <c r="V1" s="468"/>
      <c r="X1" s="468"/>
      <c r="Z1" s="468"/>
      <c r="AB1" s="468"/>
    </row>
    <row r="2" spans="1:28" hidden="1" x14ac:dyDescent="0.15">
      <c r="A2" s="565" t="s">
        <v>146</v>
      </c>
      <c r="B2" s="1189">
        <v>1</v>
      </c>
      <c r="C2" s="229" t="s">
        <v>147</v>
      </c>
      <c r="D2" s="1179"/>
      <c r="E2" s="1180"/>
      <c r="F2" s="1180">
        <v>2084</v>
      </c>
      <c r="G2" s="1180"/>
      <c r="H2" s="1181" t="e">
        <v>#N/A</v>
      </c>
      <c r="I2" s="1181"/>
      <c r="J2" s="1180">
        <v>2084</v>
      </c>
      <c r="K2" s="802">
        <f>(L2-J2)/J2</f>
        <v>1.1971886596391663E-3</v>
      </c>
      <c r="L2" s="465">
        <v>2086.494941166688</v>
      </c>
      <c r="M2" s="802">
        <f>(N2-L2)/L2</f>
        <v>-1</v>
      </c>
      <c r="N2" s="465">
        <v>0</v>
      </c>
      <c r="O2" s="802" t="e">
        <f>(P2-N2)/N2</f>
        <v>#DIV/0!</v>
      </c>
      <c r="P2" s="1188">
        <v>0</v>
      </c>
      <c r="Q2" s="802" t="e">
        <f>(R2-P2)/P2</f>
        <v>#DIV/0!</v>
      </c>
      <c r="R2" s="1188">
        <v>0</v>
      </c>
      <c r="S2" s="802" t="e">
        <f>(T2-R2)/R2</f>
        <v>#N/A</v>
      </c>
      <c r="T2" s="1188" t="e">
        <v>#N/A</v>
      </c>
      <c r="U2" s="802" t="e">
        <f>(V2-T2)/T2</f>
        <v>#VALUE!</v>
      </c>
      <c r="V2" s="1188" t="s">
        <v>528</v>
      </c>
      <c r="W2" s="802" t="e">
        <f>(X2-V2)/V2</f>
        <v>#VALUE!</v>
      </c>
      <c r="X2" s="1188" t="s">
        <v>528</v>
      </c>
      <c r="Y2" s="802" t="e">
        <f>(Z2-X2)/X2</f>
        <v>#VALUE!</v>
      </c>
      <c r="Z2" s="1188" t="s">
        <v>528</v>
      </c>
      <c r="AA2" s="802" t="e">
        <f>(AB2-Z2)/Z2</f>
        <v>#VALUE!</v>
      </c>
      <c r="AB2" s="1188" t="s">
        <v>528</v>
      </c>
    </row>
    <row r="3" spans="1:28" hidden="1" x14ac:dyDescent="0.15">
      <c r="A3" s="565" t="s">
        <v>146</v>
      </c>
      <c r="B3" s="1189">
        <v>3</v>
      </c>
      <c r="C3" s="229" t="s">
        <v>148</v>
      </c>
      <c r="D3" s="1180">
        <v>1879.058</v>
      </c>
      <c r="E3" s="1180">
        <v>1967</v>
      </c>
      <c r="F3" s="1180">
        <v>2090</v>
      </c>
      <c r="G3" s="1180">
        <v>1955.7299975538201</v>
      </c>
      <c r="H3" s="1181">
        <v>1955</v>
      </c>
      <c r="I3" s="1177">
        <f>(J3-H3)/H3</f>
        <v>4.7045009155094575E-2</v>
      </c>
      <c r="J3" s="1183">
        <v>2046.9729928982099</v>
      </c>
      <c r="K3" s="802">
        <f t="shared" ref="K3:S66" si="0">(L3-J3)/J3</f>
        <v>2.3279596309380392E-2</v>
      </c>
      <c r="L3" s="465">
        <v>2094.6256978290844</v>
      </c>
      <c r="M3" s="802">
        <f t="shared" si="0"/>
        <v>-2.7062447428117892E-2</v>
      </c>
      <c r="N3" s="465">
        <v>2037.94</v>
      </c>
      <c r="O3" s="802">
        <f>(P3-N3)/N3</f>
        <v>5.2969665794243066E-2</v>
      </c>
      <c r="P3" s="1188">
        <v>2145.8890007087198</v>
      </c>
      <c r="Q3" s="802">
        <f>(R3-P3)/P3</f>
        <v>-1.1470298107814756E-2</v>
      </c>
      <c r="R3" s="1188">
        <v>2121.2750141643101</v>
      </c>
      <c r="S3" s="802">
        <f>(T3-R3)/R3</f>
        <v>5.6107285772532538E-2</v>
      </c>
      <c r="T3" s="1188">
        <v>2240.29399758616</v>
      </c>
      <c r="U3" s="802">
        <f>(V3-T3)/T3</f>
        <v>1.5144457400134276E-2</v>
      </c>
      <c r="V3" s="1188">
        <v>2274.2220345963801</v>
      </c>
      <c r="W3" s="802">
        <f>(X3-V3)/V3</f>
        <v>4.7760492929573212E-2</v>
      </c>
      <c r="X3" s="1188">
        <v>2382.84</v>
      </c>
      <c r="Y3" s="802">
        <f>(Z3-X3)/X3</f>
        <v>-2.8531921373344496E-2</v>
      </c>
      <c r="Z3" s="1188">
        <v>2314.8529964747399</v>
      </c>
      <c r="AA3" s="802">
        <f>(AB3-Z3)/Z3</f>
        <v>6.9249755101439936E-2</v>
      </c>
      <c r="AB3" s="1188">
        <v>2475.1559995764501</v>
      </c>
    </row>
    <row r="4" spans="1:28" hidden="1" x14ac:dyDescent="0.15">
      <c r="A4" s="565" t="s">
        <v>146</v>
      </c>
      <c r="B4" s="1189">
        <v>5</v>
      </c>
      <c r="C4" s="229" t="s">
        <v>149</v>
      </c>
      <c r="D4" s="1179"/>
      <c r="E4" s="1180"/>
      <c r="F4" s="1180"/>
      <c r="G4" s="1180">
        <v>1993.028</v>
      </c>
      <c r="H4" s="1181">
        <v>1994</v>
      </c>
      <c r="I4" s="1177">
        <f t="shared" ref="I4:I69" si="1">(J4-H4)/H4</f>
        <v>0</v>
      </c>
      <c r="J4" s="1184">
        <v>1994</v>
      </c>
      <c r="K4" s="802">
        <f t="shared" si="0"/>
        <v>6.9854997429749183E-2</v>
      </c>
      <c r="L4" s="465">
        <v>2133.2908648749199</v>
      </c>
      <c r="M4" s="802">
        <f t="shared" si="0"/>
        <v>-1</v>
      </c>
      <c r="N4" s="465">
        <v>0</v>
      </c>
      <c r="O4" s="802" t="e">
        <f t="shared" si="0"/>
        <v>#DIV/0!</v>
      </c>
      <c r="P4" s="1188">
        <v>0</v>
      </c>
      <c r="Q4" s="802" t="e">
        <f t="shared" si="0"/>
        <v>#DIV/0!</v>
      </c>
      <c r="R4" s="1188">
        <v>0</v>
      </c>
      <c r="S4" s="802" t="e">
        <f t="shared" si="0"/>
        <v>#N/A</v>
      </c>
      <c r="T4" s="1188" t="e">
        <v>#N/A</v>
      </c>
      <c r="U4" s="802" t="e">
        <f t="shared" ref="U4:AA4" si="2">(V4-T4)/T4</f>
        <v>#N/A</v>
      </c>
      <c r="V4" s="1188">
        <v>2312.1170194384399</v>
      </c>
      <c r="W4" s="802">
        <f t="shared" si="2"/>
        <v>4.7464284739452446E-2</v>
      </c>
      <c r="X4" s="1188">
        <v>2421.86</v>
      </c>
      <c r="Y4" s="802" t="e">
        <f t="shared" si="2"/>
        <v>#VALUE!</v>
      </c>
      <c r="Z4" s="1188" t="s">
        <v>528</v>
      </c>
      <c r="AA4" s="802" t="e">
        <f t="shared" si="2"/>
        <v>#N/A</v>
      </c>
      <c r="AB4" s="1188" t="e">
        <v>#N/A</v>
      </c>
    </row>
    <row r="5" spans="1:28" hidden="1" x14ac:dyDescent="0.15">
      <c r="A5" s="565" t="s">
        <v>146</v>
      </c>
      <c r="B5" s="1190">
        <v>687</v>
      </c>
      <c r="C5" s="231" t="s">
        <v>150</v>
      </c>
      <c r="D5" s="1180">
        <v>1906.231</v>
      </c>
      <c r="E5" s="1180"/>
      <c r="F5" s="1180">
        <v>2057</v>
      </c>
      <c r="G5" s="1180">
        <v>1944.192</v>
      </c>
      <c r="H5" s="1181">
        <v>1943</v>
      </c>
      <c r="I5" s="1177">
        <f t="shared" si="1"/>
        <v>6.4444158517756117E-2</v>
      </c>
      <c r="J5" s="1183">
        <v>2068.2150000000001</v>
      </c>
      <c r="K5" s="802">
        <f t="shared" si="0"/>
        <v>2.0948834406080145E-2</v>
      </c>
      <c r="L5" s="465">
        <v>2111.5416935511712</v>
      </c>
      <c r="M5" s="802">
        <f t="shared" si="0"/>
        <v>-1.4794258454179214E-2</v>
      </c>
      <c r="N5" s="465">
        <v>2080.3029999999999</v>
      </c>
      <c r="O5" s="802">
        <f t="shared" si="0"/>
        <v>4.7207546208412977E-2</v>
      </c>
      <c r="P5" s="1188">
        <v>2178.509</v>
      </c>
      <c r="Q5" s="802">
        <f t="shared" si="0"/>
        <v>-1.3436712907773131E-2</v>
      </c>
      <c r="R5" s="1188">
        <v>2149.2370000000001</v>
      </c>
      <c r="S5" s="802">
        <f t="shared" ref="S5:AA66" si="3">(T5-R5)/R5</f>
        <v>5.7662323885174054E-2</v>
      </c>
      <c r="T5" s="1188">
        <v>2273.1669999999999</v>
      </c>
      <c r="U5" s="802">
        <f t="shared" si="3"/>
        <v>5.2679807510842402E-3</v>
      </c>
      <c r="V5" s="1188">
        <v>2285.1419999999998</v>
      </c>
      <c r="W5" s="802">
        <f t="shared" si="3"/>
        <v>3.7826095708713113E-2</v>
      </c>
      <c r="X5" s="1188">
        <v>2371.58</v>
      </c>
      <c r="Y5" s="802">
        <f t="shared" si="3"/>
        <v>-4.4240548495094976E-3</v>
      </c>
      <c r="Z5" s="1188">
        <v>2361.0880000000002</v>
      </c>
      <c r="AA5" s="802">
        <f t="shared" si="3"/>
        <v>5.2234393635474949E-3</v>
      </c>
      <c r="AB5" s="1188">
        <v>2373.4209999999998</v>
      </c>
    </row>
    <row r="6" spans="1:28" hidden="1" x14ac:dyDescent="0.15">
      <c r="A6" s="566" t="s">
        <v>151</v>
      </c>
      <c r="B6" s="1189">
        <v>27</v>
      </c>
      <c r="C6" s="229" t="s">
        <v>152</v>
      </c>
      <c r="D6" s="1180">
        <v>3651.1260000000002</v>
      </c>
      <c r="E6" s="1180">
        <v>3748</v>
      </c>
      <c r="F6" s="1180">
        <v>4135</v>
      </c>
      <c r="G6" s="1180">
        <v>3889.3029929577501</v>
      </c>
      <c r="H6" s="1181">
        <v>3915</v>
      </c>
      <c r="I6" s="1177">
        <f t="shared" si="1"/>
        <v>1.7287865220219658E-2</v>
      </c>
      <c r="J6" s="1183">
        <v>3982.68199233716</v>
      </c>
      <c r="K6" s="802">
        <f t="shared" si="0"/>
        <v>2.8944542258452971E-2</v>
      </c>
      <c r="L6" s="465">
        <v>4097.9588995663426</v>
      </c>
      <c r="M6" s="802">
        <f t="shared" si="0"/>
        <v>-2.3865758137135554E-2</v>
      </c>
      <c r="N6" s="465">
        <v>4000.1580036133701</v>
      </c>
      <c r="O6" s="802">
        <f t="shared" si="0"/>
        <v>5.4952820280532244E-3</v>
      </c>
      <c r="P6" s="1188">
        <v>4022.14</v>
      </c>
      <c r="Q6" s="802">
        <f t="shared" si="0"/>
        <v>-1</v>
      </c>
      <c r="R6" s="1188">
        <v>0</v>
      </c>
      <c r="S6" s="802" t="e">
        <f t="shared" si="3"/>
        <v>#DIV/0!</v>
      </c>
      <c r="T6" s="1188">
        <v>4315.4190103092797</v>
      </c>
      <c r="U6" s="802">
        <f t="shared" si="3"/>
        <v>1.5237453038797187E-2</v>
      </c>
      <c r="V6" s="1188">
        <v>4381.1750048215999</v>
      </c>
      <c r="W6" s="802">
        <f t="shared" si="3"/>
        <v>7.8795080265474757E-2</v>
      </c>
      <c r="X6" s="1188">
        <v>4726.3900409836097</v>
      </c>
      <c r="Y6" s="802">
        <f t="shared" si="3"/>
        <v>-1.195077817072307E-2</v>
      </c>
      <c r="Z6" s="1188">
        <v>4669.9060020554998</v>
      </c>
      <c r="AA6" s="802">
        <f t="shared" si="3"/>
        <v>2.7763299235882496E-2</v>
      </c>
      <c r="AB6" s="1188">
        <v>4799.5579997940104</v>
      </c>
    </row>
    <row r="7" spans="1:28" hidden="1" x14ac:dyDescent="0.15">
      <c r="A7" s="566" t="s">
        <v>151</v>
      </c>
      <c r="B7" s="1189">
        <v>1026</v>
      </c>
      <c r="C7" s="229" t="s">
        <v>153</v>
      </c>
      <c r="D7" s="1179"/>
      <c r="E7" s="1180"/>
      <c r="F7" s="1180"/>
      <c r="G7" s="1180"/>
      <c r="H7" s="1181" t="e">
        <v>#N/A</v>
      </c>
      <c r="I7" s="1177" t="e">
        <f t="shared" si="1"/>
        <v>#N/A</v>
      </c>
      <c r="J7" s="1183" t="e">
        <v>#N/A</v>
      </c>
      <c r="K7" s="802" t="e">
        <f t="shared" si="0"/>
        <v>#N/A</v>
      </c>
      <c r="L7" s="465">
        <v>4528.3630967139397</v>
      </c>
      <c r="M7" s="802" t="e">
        <f t="shared" si="0"/>
        <v>#N/A</v>
      </c>
      <c r="N7" s="465" t="e">
        <v>#N/A</v>
      </c>
      <c r="O7" s="802" t="e">
        <f t="shared" si="0"/>
        <v>#N/A</v>
      </c>
      <c r="P7" s="1188" t="e">
        <v>#N/A</v>
      </c>
      <c r="Q7" s="802" t="e">
        <f t="shared" si="0"/>
        <v>#N/A</v>
      </c>
      <c r="R7" s="1188" t="e">
        <v>#N/A</v>
      </c>
      <c r="S7" s="802" t="e">
        <f t="shared" si="3"/>
        <v>#N/A</v>
      </c>
      <c r="T7" s="1188" t="e">
        <v>#N/A</v>
      </c>
      <c r="U7" s="802" t="e">
        <f t="shared" si="3"/>
        <v>#N/A</v>
      </c>
      <c r="V7" s="1188" t="e">
        <v>#N/A</v>
      </c>
      <c r="W7" s="802" t="e">
        <f t="shared" si="3"/>
        <v>#N/A</v>
      </c>
      <c r="X7" s="1188" t="e">
        <v>#N/A</v>
      </c>
      <c r="Y7" s="802" t="e">
        <f t="shared" si="3"/>
        <v>#N/A</v>
      </c>
      <c r="Z7" s="1188" t="e">
        <v>#N/A</v>
      </c>
      <c r="AA7" s="802" t="e">
        <f t="shared" si="3"/>
        <v>#N/A</v>
      </c>
      <c r="AB7" s="1188" t="e">
        <v>#N/A</v>
      </c>
    </row>
    <row r="8" spans="1:28" hidden="1" x14ac:dyDescent="0.15">
      <c r="A8" s="566" t="s">
        <v>151</v>
      </c>
      <c r="B8" s="1189">
        <v>33</v>
      </c>
      <c r="C8" s="229" t="s">
        <v>154</v>
      </c>
      <c r="D8" s="1180">
        <v>4604.8680000000004</v>
      </c>
      <c r="E8" s="1180">
        <v>5095</v>
      </c>
      <c r="F8" s="1180">
        <v>5324</v>
      </c>
      <c r="G8" s="1180">
        <v>5385.27600666945</v>
      </c>
      <c r="H8" s="1181">
        <v>5416</v>
      </c>
      <c r="I8" s="1177">
        <f t="shared" si="1"/>
        <v>-2.3944054714859754E-2</v>
      </c>
      <c r="J8" s="1183">
        <v>5286.3189996643196</v>
      </c>
      <c r="K8" s="802">
        <f t="shared" si="0"/>
        <v>6.5308094894578381E-2</v>
      </c>
      <c r="L8" s="465">
        <v>5631.5584225374096</v>
      </c>
      <c r="M8" s="802">
        <f t="shared" si="0"/>
        <v>-5.1416218265865975E-2</v>
      </c>
      <c r="N8" s="465">
        <v>5342.0049855072502</v>
      </c>
      <c r="O8" s="802">
        <f t="shared" si="0"/>
        <v>2.1207957848587096E-2</v>
      </c>
      <c r="P8" s="1188">
        <v>5455.2980020668301</v>
      </c>
      <c r="Q8" s="802">
        <f t="shared" si="0"/>
        <v>5.1815872819769855E-2</v>
      </c>
      <c r="R8" s="1188">
        <v>5737.9690295358696</v>
      </c>
      <c r="S8" s="802">
        <f t="shared" si="3"/>
        <v>2.2284186926453869E-2</v>
      </c>
      <c r="T8" s="1188">
        <v>5865.83500396825</v>
      </c>
      <c r="U8" s="802">
        <f t="shared" si="3"/>
        <v>1.5085321414621716E-2</v>
      </c>
      <c r="V8" s="1188">
        <v>5954.3230103682499</v>
      </c>
      <c r="W8" s="802">
        <f t="shared" si="3"/>
        <v>5.7975859884633683E-2</v>
      </c>
      <c r="X8" s="1188">
        <v>6299.5300069252098</v>
      </c>
      <c r="Y8" s="802">
        <f t="shared" si="3"/>
        <v>-4.7670233957449494E-3</v>
      </c>
      <c r="Z8" s="1188">
        <v>6269.5</v>
      </c>
      <c r="AA8" s="802">
        <f t="shared" si="3"/>
        <v>0.10887582725208395</v>
      </c>
      <c r="AB8" s="1188">
        <v>6952.0969989569403</v>
      </c>
    </row>
    <row r="9" spans="1:28" hidden="1" x14ac:dyDescent="0.15">
      <c r="A9" s="566" t="s">
        <v>151</v>
      </c>
      <c r="B9" s="1189">
        <v>34</v>
      </c>
      <c r="C9" s="229" t="s">
        <v>155</v>
      </c>
      <c r="D9" s="1179"/>
      <c r="E9" s="1180"/>
      <c r="F9" s="1180"/>
      <c r="G9" s="1180"/>
      <c r="H9" s="1181" t="e">
        <v>#N/A</v>
      </c>
      <c r="I9" s="1177" t="e">
        <f t="shared" si="1"/>
        <v>#N/A</v>
      </c>
      <c r="J9" s="1183" t="e">
        <v>#N/A</v>
      </c>
      <c r="K9" s="802" t="e">
        <f t="shared" si="0"/>
        <v>#N/A</v>
      </c>
      <c r="L9" s="465">
        <v>5131.2473128529646</v>
      </c>
      <c r="M9" s="802" t="e">
        <f t="shared" si="0"/>
        <v>#N/A</v>
      </c>
      <c r="N9" s="465" t="e">
        <v>#N/A</v>
      </c>
      <c r="O9" s="802" t="e">
        <f t="shared" si="0"/>
        <v>#N/A</v>
      </c>
      <c r="P9" s="1188" t="e">
        <v>#N/A</v>
      </c>
      <c r="Q9" s="802" t="e">
        <f t="shared" si="0"/>
        <v>#N/A</v>
      </c>
      <c r="R9" s="1188" t="e">
        <v>#N/A</v>
      </c>
      <c r="S9" s="802" t="e">
        <f t="shared" si="3"/>
        <v>#N/A</v>
      </c>
      <c r="T9" s="1188" t="e">
        <v>#N/A</v>
      </c>
      <c r="U9" s="802" t="e">
        <f t="shared" si="3"/>
        <v>#N/A</v>
      </c>
      <c r="V9" s="1188" t="e">
        <v>#N/A</v>
      </c>
      <c r="W9" s="802" t="e">
        <f t="shared" si="3"/>
        <v>#N/A</v>
      </c>
      <c r="X9" s="1188" t="e">
        <v>#N/A</v>
      </c>
      <c r="Y9" s="802" t="e">
        <f t="shared" si="3"/>
        <v>#N/A</v>
      </c>
      <c r="Z9" s="1188" t="e">
        <v>#N/A</v>
      </c>
      <c r="AA9" s="802" t="e">
        <f t="shared" si="3"/>
        <v>#N/A</v>
      </c>
      <c r="AB9" s="1188" t="e">
        <v>#N/A</v>
      </c>
    </row>
    <row r="10" spans="1:28" hidden="1" x14ac:dyDescent="0.15">
      <c r="A10" s="566" t="s">
        <v>151</v>
      </c>
      <c r="B10" s="1189">
        <v>35</v>
      </c>
      <c r="C10" s="229" t="s">
        <v>156</v>
      </c>
      <c r="D10" s="1179"/>
      <c r="E10" s="1180">
        <v>4334</v>
      </c>
      <c r="F10" s="1180">
        <v>4469</v>
      </c>
      <c r="G10" s="1180"/>
      <c r="H10" s="1181" t="e">
        <v>#N/A</v>
      </c>
      <c r="I10" s="1177" t="e">
        <f t="shared" si="1"/>
        <v>#N/A</v>
      </c>
      <c r="J10" s="1183">
        <v>0</v>
      </c>
      <c r="K10" s="802" t="e">
        <f t="shared" si="0"/>
        <v>#DIV/0!</v>
      </c>
      <c r="L10" s="465">
        <v>4492.9240584270774</v>
      </c>
      <c r="M10" s="802">
        <f t="shared" si="0"/>
        <v>-1</v>
      </c>
      <c r="N10" s="465">
        <v>0</v>
      </c>
      <c r="O10" s="802" t="e">
        <f t="shared" si="0"/>
        <v>#DIV/0!</v>
      </c>
      <c r="P10" s="1188">
        <v>0</v>
      </c>
      <c r="Q10" s="802" t="e">
        <f t="shared" si="0"/>
        <v>#DIV/0!</v>
      </c>
      <c r="R10" s="1188">
        <v>0</v>
      </c>
      <c r="S10" s="802" t="e">
        <f t="shared" si="3"/>
        <v>#N/A</v>
      </c>
      <c r="T10" s="1188" t="e">
        <v>#N/A</v>
      </c>
      <c r="U10" s="802" t="e">
        <f t="shared" si="3"/>
        <v>#N/A</v>
      </c>
      <c r="V10" s="1188" t="e">
        <v>#N/A</v>
      </c>
      <c r="W10" s="802" t="e">
        <f t="shared" si="3"/>
        <v>#N/A</v>
      </c>
      <c r="X10" s="1188" t="e">
        <v>#N/A</v>
      </c>
      <c r="Y10" s="802" t="e">
        <f t="shared" si="3"/>
        <v>#N/A</v>
      </c>
      <c r="Z10" s="1188" t="e">
        <v>#N/A</v>
      </c>
      <c r="AA10" s="802" t="e">
        <f t="shared" si="3"/>
        <v>#N/A</v>
      </c>
      <c r="AB10" s="1188" t="e">
        <v>#N/A</v>
      </c>
    </row>
    <row r="11" spans="1:28" hidden="1" x14ac:dyDescent="0.15">
      <c r="A11" s="566" t="s">
        <v>151</v>
      </c>
      <c r="B11" s="1189">
        <v>50</v>
      </c>
      <c r="C11" s="229" t="s">
        <v>157</v>
      </c>
      <c r="D11" s="1180">
        <v>4438.0140000000001</v>
      </c>
      <c r="E11" s="1180">
        <v>4741</v>
      </c>
      <c r="F11" s="1180">
        <v>5318</v>
      </c>
      <c r="G11" s="1180">
        <v>4838.49200268817</v>
      </c>
      <c r="H11" s="1181">
        <v>4863</v>
      </c>
      <c r="I11" s="1177">
        <f t="shared" si="1"/>
        <v>3.4400165691256403E-2</v>
      </c>
      <c r="J11" s="1183">
        <v>5030.2880057565799</v>
      </c>
      <c r="K11" s="802">
        <f t="shared" si="0"/>
        <v>1.9783121818553018E-2</v>
      </c>
      <c r="L11" s="465">
        <v>5129.8028061568684</v>
      </c>
      <c r="M11" s="802">
        <f t="shared" si="0"/>
        <v>-1.9574009261475702E-2</v>
      </c>
      <c r="N11" s="465">
        <v>5029.3919985196098</v>
      </c>
      <c r="O11" s="802">
        <f t="shared" si="0"/>
        <v>2.8377582965346433E-2</v>
      </c>
      <c r="P11" s="1188">
        <v>5172.1139872228496</v>
      </c>
      <c r="Q11" s="802">
        <f t="shared" si="0"/>
        <v>3.5103244777617053E-2</v>
      </c>
      <c r="R11" s="1188">
        <v>5353.6719705340702</v>
      </c>
      <c r="S11" s="802">
        <f t="shared" si="3"/>
        <v>2.6322872674080074E-2</v>
      </c>
      <c r="T11" s="1188">
        <v>5494.5959961532299</v>
      </c>
      <c r="U11" s="802">
        <f t="shared" si="3"/>
        <v>3.19690482264752E-2</v>
      </c>
      <c r="V11" s="1188">
        <v>5670.25300053925</v>
      </c>
      <c r="W11" s="802">
        <f t="shared" si="3"/>
        <v>8.1080509003218601E-2</v>
      </c>
      <c r="X11" s="1188">
        <v>6130</v>
      </c>
      <c r="Y11" s="802">
        <f t="shared" si="3"/>
        <v>-2.2417126446593841E-2</v>
      </c>
      <c r="Z11" s="1188">
        <v>5992.5830148823798</v>
      </c>
      <c r="AA11" s="802">
        <f t="shared" si="3"/>
        <v>7.5695232483902353E-3</v>
      </c>
      <c r="AB11" s="1188">
        <v>6037.9440113314404</v>
      </c>
    </row>
    <row r="12" spans="1:28" hidden="1" x14ac:dyDescent="0.15">
      <c r="A12" s="566" t="s">
        <v>151</v>
      </c>
      <c r="B12" s="1189">
        <v>40</v>
      </c>
      <c r="C12" s="229" t="s">
        <v>158</v>
      </c>
      <c r="D12" s="1180">
        <v>4081.6219999999998</v>
      </c>
      <c r="E12" s="1180">
        <v>4600</v>
      </c>
      <c r="F12" s="1180">
        <v>4746</v>
      </c>
      <c r="G12" s="1180">
        <v>4524.6330011918999</v>
      </c>
      <c r="H12" s="1181">
        <v>4563</v>
      </c>
      <c r="I12" s="1177">
        <f t="shared" si="1"/>
        <v>2.3483891998459364E-2</v>
      </c>
      <c r="J12" s="1183">
        <v>4670.1569991889701</v>
      </c>
      <c r="K12" s="802">
        <f t="shared" si="0"/>
        <v>1.6736488588555788E-2</v>
      </c>
      <c r="L12" s="465">
        <v>4748.3190285126602</v>
      </c>
      <c r="M12" s="802">
        <f t="shared" si="0"/>
        <v>-1.3062102931337291E-2</v>
      </c>
      <c r="N12" s="465">
        <v>4686.2959966114004</v>
      </c>
      <c r="O12" s="802">
        <f t="shared" si="0"/>
        <v>1.9251451578298755E-2</v>
      </c>
      <c r="P12" s="1188">
        <v>4776.5139970717401</v>
      </c>
      <c r="Q12" s="802">
        <f t="shared" si="0"/>
        <v>3.5651735407788585E-2</v>
      </c>
      <c r="R12" s="1188">
        <v>4946.8050102669404</v>
      </c>
      <c r="S12" s="802">
        <f t="shared" si="3"/>
        <v>2.892149281586278E-2</v>
      </c>
      <c r="T12" s="1188">
        <v>5089.8739958328497</v>
      </c>
      <c r="U12" s="802">
        <f t="shared" si="3"/>
        <v>3.421086788567701E-2</v>
      </c>
      <c r="V12" s="1188">
        <v>5264.0030026590302</v>
      </c>
      <c r="W12" s="802">
        <f t="shared" si="3"/>
        <v>7.9980387003635814E-2</v>
      </c>
      <c r="X12" s="1188">
        <v>5685.02</v>
      </c>
      <c r="Y12" s="802">
        <f t="shared" si="3"/>
        <v>-1.741260440737602E-2</v>
      </c>
      <c r="Z12" s="1188">
        <v>5586.0289956919796</v>
      </c>
      <c r="AA12" s="802">
        <f t="shared" ref="AA12:AA75" si="4">(AB12-Z12)/Z12</f>
        <v>1.3705629372717536E-3</v>
      </c>
      <c r="AB12" s="1188">
        <v>5593.6850000000004</v>
      </c>
    </row>
    <row r="13" spans="1:28" hidden="1" x14ac:dyDescent="0.15">
      <c r="A13" s="566" t="s">
        <v>151</v>
      </c>
      <c r="B13" s="1189">
        <v>38</v>
      </c>
      <c r="C13" s="229" t="s">
        <v>159</v>
      </c>
      <c r="D13" s="1180">
        <v>4074.5770000000002</v>
      </c>
      <c r="E13" s="1180">
        <v>4199</v>
      </c>
      <c r="F13" s="1180">
        <v>4424</v>
      </c>
      <c r="G13" s="1180">
        <v>4349.1930016155102</v>
      </c>
      <c r="H13" s="1181">
        <v>4382</v>
      </c>
      <c r="I13" s="1177">
        <f t="shared" si="1"/>
        <v>-4.4418091493175901E-3</v>
      </c>
      <c r="J13" s="1183">
        <v>4362.5359923076903</v>
      </c>
      <c r="K13" s="802">
        <f t="shared" si="0"/>
        <v>1.4575666538501513E-2</v>
      </c>
      <c r="L13" s="465">
        <v>4426.122862193778</v>
      </c>
      <c r="M13" s="802">
        <f t="shared" si="0"/>
        <v>-3.8446428516907714E-3</v>
      </c>
      <c r="N13" s="465">
        <v>4409.1060005709396</v>
      </c>
      <c r="O13" s="802">
        <f t="shared" si="0"/>
        <v>1.117369501140166E-2</v>
      </c>
      <c r="P13" s="1188">
        <v>4458.3720062942602</v>
      </c>
      <c r="Q13" s="802">
        <f t="shared" si="0"/>
        <v>4.5168281272545047E-2</v>
      </c>
      <c r="R13" s="1188">
        <v>4659.7490070922004</v>
      </c>
      <c r="S13" s="802">
        <f t="shared" si="3"/>
        <v>3.7831647095066735E-2</v>
      </c>
      <c r="T13" s="1188">
        <v>4836.0349870801001</v>
      </c>
      <c r="U13" s="802">
        <f t="shared" si="3"/>
        <v>1.052102014598328E-2</v>
      </c>
      <c r="V13" s="1188">
        <v>4886.9150086058498</v>
      </c>
      <c r="W13" s="802">
        <f t="shared" si="3"/>
        <v>8.2089619051630563E-2</v>
      </c>
      <c r="X13" s="1188">
        <v>5288.08</v>
      </c>
      <c r="Y13" s="802">
        <f t="shared" si="3"/>
        <v>-1.3835837093844946E-2</v>
      </c>
      <c r="Z13" s="1188">
        <v>5214.9149865807804</v>
      </c>
      <c r="AA13" s="802">
        <f t="shared" si="4"/>
        <v>2.1963353239128625E-2</v>
      </c>
      <c r="AB13" s="1188">
        <v>5329.4520065430797</v>
      </c>
    </row>
    <row r="14" spans="1:28" hidden="1" x14ac:dyDescent="0.15">
      <c r="A14" s="566" t="s">
        <v>151</v>
      </c>
      <c r="B14" s="1189">
        <v>41</v>
      </c>
      <c r="C14" s="229" t="s">
        <v>160</v>
      </c>
      <c r="D14" s="1180">
        <v>3743.8470000000002</v>
      </c>
      <c r="E14" s="1180">
        <v>4211</v>
      </c>
      <c r="F14" s="1180">
        <v>4384</v>
      </c>
      <c r="G14" s="1180">
        <v>4180.0950000000003</v>
      </c>
      <c r="H14" s="1181">
        <v>4212</v>
      </c>
      <c r="I14" s="1177">
        <f t="shared" si="1"/>
        <v>2.5397909597780165E-2</v>
      </c>
      <c r="J14" s="1183">
        <v>4318.9759952258501</v>
      </c>
      <c r="K14" s="802">
        <f t="shared" si="0"/>
        <v>1.6648929815805822E-2</v>
      </c>
      <c r="L14" s="465">
        <v>4390.8823234465153</v>
      </c>
      <c r="M14" s="802">
        <f t="shared" si="0"/>
        <v>-1.3444751207647515E-2</v>
      </c>
      <c r="N14" s="465">
        <v>4331.8480030257197</v>
      </c>
      <c r="O14" s="802">
        <f t="shared" si="0"/>
        <v>1.8693632354876883E-2</v>
      </c>
      <c r="P14" s="1188">
        <v>4412.8259770114901</v>
      </c>
      <c r="Q14" s="802">
        <f t="shared" si="0"/>
        <v>3.7581818057738872E-2</v>
      </c>
      <c r="R14" s="1188">
        <v>4578.6679999999997</v>
      </c>
      <c r="S14" s="802">
        <f t="shared" si="3"/>
        <v>2.8664886211596911E-2</v>
      </c>
      <c r="T14" s="1188">
        <v>4709.9149972206797</v>
      </c>
      <c r="U14" s="802">
        <f t="shared" si="3"/>
        <v>3.3516951054699387E-2</v>
      </c>
      <c r="V14" s="1188">
        <v>4867.7769876543198</v>
      </c>
      <c r="W14" s="802">
        <f t="shared" si="3"/>
        <v>8.0745894714721558E-2</v>
      </c>
      <c r="X14" s="1188">
        <v>5260.8299957941999</v>
      </c>
      <c r="Y14" s="802">
        <f t="shared" si="3"/>
        <v>-1.707886141170117E-2</v>
      </c>
      <c r="Z14" s="1188">
        <v>5170.9810093855103</v>
      </c>
      <c r="AA14" s="802">
        <f t="shared" si="4"/>
        <v>1.7097302637339141E-3</v>
      </c>
      <c r="AB14" s="1188">
        <v>5179.8219921104501</v>
      </c>
    </row>
    <row r="15" spans="1:28" hidden="1" x14ac:dyDescent="0.15">
      <c r="A15" s="566" t="s">
        <v>151</v>
      </c>
      <c r="B15" s="1189">
        <v>39</v>
      </c>
      <c r="C15" s="229" t="s">
        <v>161</v>
      </c>
      <c r="D15" s="1179"/>
      <c r="E15" s="1180"/>
      <c r="F15" s="1180"/>
      <c r="G15" s="1180"/>
      <c r="H15" s="1181" t="e">
        <v>#N/A</v>
      </c>
      <c r="I15" s="1177" t="e">
        <f t="shared" si="1"/>
        <v>#N/A</v>
      </c>
      <c r="J15" s="1183" t="e">
        <v>#N/A</v>
      </c>
      <c r="K15" s="802" t="e">
        <f t="shared" si="0"/>
        <v>#N/A</v>
      </c>
      <c r="L15" s="465">
        <v>4058.2645246130196</v>
      </c>
      <c r="M15" s="802" t="e">
        <f t="shared" si="0"/>
        <v>#N/A</v>
      </c>
      <c r="N15" s="465" t="e">
        <v>#N/A</v>
      </c>
      <c r="O15" s="802" t="e">
        <f t="shared" si="0"/>
        <v>#N/A</v>
      </c>
      <c r="P15" s="1188" t="e">
        <v>#N/A</v>
      </c>
      <c r="Q15" s="802" t="e">
        <f t="shared" si="0"/>
        <v>#N/A</v>
      </c>
      <c r="R15" s="1188" t="e">
        <v>#N/A</v>
      </c>
      <c r="S15" s="802" t="e">
        <f t="shared" si="3"/>
        <v>#N/A</v>
      </c>
      <c r="T15" s="1188" t="e">
        <v>#N/A</v>
      </c>
      <c r="U15" s="802" t="e">
        <f t="shared" si="3"/>
        <v>#N/A</v>
      </c>
      <c r="V15" s="1188" t="e">
        <v>#N/A</v>
      </c>
      <c r="W15" s="802" t="e">
        <f t="shared" si="3"/>
        <v>#N/A</v>
      </c>
      <c r="X15" s="1188" t="e">
        <v>#N/A</v>
      </c>
      <c r="Y15" s="802" t="e">
        <f t="shared" si="3"/>
        <v>#N/A</v>
      </c>
      <c r="Z15" s="1188" t="e">
        <v>#N/A</v>
      </c>
      <c r="AA15" s="802" t="e">
        <f t="shared" si="4"/>
        <v>#N/A</v>
      </c>
      <c r="AB15" s="1188" t="e">
        <v>#N/A</v>
      </c>
    </row>
    <row r="16" spans="1:28" hidden="1" x14ac:dyDescent="0.15">
      <c r="A16" s="566" t="s">
        <v>151</v>
      </c>
      <c r="B16" s="1189">
        <v>59</v>
      </c>
      <c r="C16" s="229" t="s">
        <v>162</v>
      </c>
      <c r="D16" s="1180">
        <v>4622.482</v>
      </c>
      <c r="E16" s="1180">
        <v>5035</v>
      </c>
      <c r="F16" s="1180">
        <v>5087</v>
      </c>
      <c r="G16" s="1180">
        <v>5036.9579821958496</v>
      </c>
      <c r="H16" s="1181">
        <v>5062</v>
      </c>
      <c r="I16" s="1177">
        <f t="shared" si="1"/>
        <v>7.3168395350889318E-3</v>
      </c>
      <c r="J16" s="1183">
        <v>5099.0378417266202</v>
      </c>
      <c r="K16" s="802">
        <f t="shared" si="0"/>
        <v>1.4435986151170936E-2</v>
      </c>
      <c r="L16" s="465">
        <v>5172.6474813940822</v>
      </c>
      <c r="M16" s="802">
        <f t="shared" si="0"/>
        <v>-9.9659770503090425E-3</v>
      </c>
      <c r="N16" s="465">
        <v>5121.0969953051699</v>
      </c>
      <c r="O16" s="802">
        <f t="shared" si="0"/>
        <v>1.0314158224937602E-2</v>
      </c>
      <c r="P16" s="1188">
        <v>5173.9168</v>
      </c>
      <c r="Q16" s="802">
        <f t="shared" si="0"/>
        <v>3.4141484455258331E-2</v>
      </c>
      <c r="R16" s="1188">
        <v>5350.5619999999999</v>
      </c>
      <c r="S16" s="802">
        <f t="shared" si="3"/>
        <v>3.1292789917834761E-2</v>
      </c>
      <c r="T16" s="1188">
        <v>5517.9960126083497</v>
      </c>
      <c r="U16" s="802">
        <f t="shared" si="3"/>
        <v>2.2053658497987381E-2</v>
      </c>
      <c r="V16" s="1188">
        <v>5639.6880122636703</v>
      </c>
      <c r="W16" s="802">
        <f t="shared" si="3"/>
        <v>6.8165470660854058E-2</v>
      </c>
      <c r="X16" s="1188">
        <v>6024.12</v>
      </c>
      <c r="Y16" s="802">
        <f t="shared" si="3"/>
        <v>-1.2863953573301942E-2</v>
      </c>
      <c r="Z16" s="1188">
        <v>5946.6260000000002</v>
      </c>
      <c r="AA16" s="802">
        <f t="shared" si="4"/>
        <v>1.6319005030388592E-2</v>
      </c>
      <c r="AB16" s="1188">
        <v>6043.6690196078398</v>
      </c>
    </row>
    <row r="17" spans="1:28" hidden="1" x14ac:dyDescent="0.15">
      <c r="A17" s="566" t="s">
        <v>151</v>
      </c>
      <c r="B17" s="1189">
        <v>61</v>
      </c>
      <c r="C17" s="229" t="s">
        <v>163</v>
      </c>
      <c r="D17" s="1179"/>
      <c r="E17" s="1180"/>
      <c r="F17" s="1180"/>
      <c r="G17" s="1180"/>
      <c r="H17" s="1181" t="e">
        <v>#N/A</v>
      </c>
      <c r="I17" s="1177" t="e">
        <f t="shared" si="1"/>
        <v>#N/A</v>
      </c>
      <c r="J17" s="1183" t="e">
        <v>#N/A</v>
      </c>
      <c r="K17" s="802" t="e">
        <f t="shared" si="0"/>
        <v>#N/A</v>
      </c>
      <c r="L17" s="465">
        <v>4838.1769637238503</v>
      </c>
      <c r="M17" s="802" t="e">
        <f t="shared" si="0"/>
        <v>#N/A</v>
      </c>
      <c r="N17" s="465" t="e">
        <v>#N/A</v>
      </c>
      <c r="O17" s="802" t="e">
        <f t="shared" si="0"/>
        <v>#N/A</v>
      </c>
      <c r="P17" s="1188" t="e">
        <v>#N/A</v>
      </c>
      <c r="Q17" s="802" t="e">
        <f t="shared" si="0"/>
        <v>#N/A</v>
      </c>
      <c r="R17" s="1188" t="e">
        <v>#N/A</v>
      </c>
      <c r="S17" s="802" t="e">
        <f t="shared" si="3"/>
        <v>#N/A</v>
      </c>
      <c r="T17" s="1188" t="e">
        <v>#N/A</v>
      </c>
      <c r="U17" s="802" t="e">
        <f t="shared" si="3"/>
        <v>#N/A</v>
      </c>
      <c r="V17" s="1188" t="e">
        <v>#N/A</v>
      </c>
      <c r="W17" s="802" t="e">
        <f t="shared" si="3"/>
        <v>#N/A</v>
      </c>
      <c r="X17" s="1188" t="e">
        <v>#N/A</v>
      </c>
      <c r="Y17" s="802" t="e">
        <f t="shared" si="3"/>
        <v>#N/A</v>
      </c>
      <c r="Z17" s="1188" t="e">
        <v>#N/A</v>
      </c>
      <c r="AA17" s="802" t="e">
        <f t="shared" si="4"/>
        <v>#N/A</v>
      </c>
      <c r="AB17" s="1188" t="e">
        <v>#N/A</v>
      </c>
    </row>
    <row r="18" spans="1:28" hidden="1" x14ac:dyDescent="0.15">
      <c r="A18" s="566" t="s">
        <v>151</v>
      </c>
      <c r="B18" s="1189">
        <v>58</v>
      </c>
      <c r="C18" s="229" t="s">
        <v>164</v>
      </c>
      <c r="D18" s="1180">
        <v>3863.2510000000002</v>
      </c>
      <c r="E18" s="1180">
        <v>4275</v>
      </c>
      <c r="F18" s="1180"/>
      <c r="G18" s="1180">
        <v>4338.0270182555796</v>
      </c>
      <c r="H18" s="1181">
        <v>4375</v>
      </c>
      <c r="I18" s="1177">
        <f t="shared" si="1"/>
        <v>-4.4159435626061168E-4</v>
      </c>
      <c r="J18" s="1183">
        <v>4373.0680246913598</v>
      </c>
      <c r="K18" s="802">
        <f t="shared" si="0"/>
        <v>1.5666765177333945E-2</v>
      </c>
      <c r="L18" s="465">
        <v>4441.579854538707</v>
      </c>
      <c r="M18" s="802">
        <f t="shared" si="0"/>
        <v>-5.8787423270292736E-3</v>
      </c>
      <c r="N18" s="465">
        <v>4415.4689510489497</v>
      </c>
      <c r="O18" s="802">
        <f t="shared" si="0"/>
        <v>1.1200394990371693E-2</v>
      </c>
      <c r="P18" s="1188">
        <v>4464.9239473684202</v>
      </c>
      <c r="Q18" s="802">
        <f t="shared" si="0"/>
        <v>-1</v>
      </c>
      <c r="R18" s="1188">
        <v>0</v>
      </c>
      <c r="S18" s="802" t="e">
        <f t="shared" si="3"/>
        <v>#DIV/0!</v>
      </c>
      <c r="T18" s="1188">
        <v>4746.8599999999997</v>
      </c>
      <c r="U18" s="802" t="e">
        <f t="shared" si="3"/>
        <v>#VALUE!</v>
      </c>
      <c r="V18" s="1188" t="s">
        <v>528</v>
      </c>
      <c r="W18" s="802" t="e">
        <f t="shared" si="3"/>
        <v>#VALUE!</v>
      </c>
      <c r="X18" s="1188">
        <v>5202.7300163666096</v>
      </c>
      <c r="Y18" s="802">
        <f t="shared" si="3"/>
        <v>-1.8636750177650815E-2</v>
      </c>
      <c r="Z18" s="1188">
        <v>5105.7680368098199</v>
      </c>
      <c r="AA18" s="802">
        <f t="shared" si="4"/>
        <v>1.5384751623038879E-2</v>
      </c>
      <c r="AB18" s="1188">
        <v>5184.3190099009898</v>
      </c>
    </row>
    <row r="19" spans="1:28" hidden="1" x14ac:dyDescent="0.15">
      <c r="A19" s="566" t="s">
        <v>151</v>
      </c>
      <c r="B19" s="1191">
        <v>587</v>
      </c>
      <c r="C19" s="234" t="s">
        <v>199</v>
      </c>
      <c r="D19" s="1180">
        <v>7381.0810000000001</v>
      </c>
      <c r="E19" s="1180">
        <v>7845</v>
      </c>
      <c r="F19" s="1180">
        <v>8105</v>
      </c>
      <c r="G19" s="1180">
        <v>8165.5079848573096</v>
      </c>
      <c r="H19" s="1181">
        <v>8108</v>
      </c>
      <c r="I19" s="1177">
        <f t="shared" si="1"/>
        <v>8.0920153220525053E-4</v>
      </c>
      <c r="J19" s="1183">
        <v>8114.5610060231202</v>
      </c>
      <c r="K19" s="802">
        <f t="shared" si="0"/>
        <v>2.1770748345152316E-2</v>
      </c>
      <c r="L19" s="465">
        <v>8291.2210716166355</v>
      </c>
      <c r="M19" s="802">
        <f t="shared" si="0"/>
        <v>6.7640123712681115E-3</v>
      </c>
      <c r="N19" s="465">
        <v>8347.3029935179693</v>
      </c>
      <c r="O19" s="802">
        <f t="shared" si="0"/>
        <v>5.8600938075287759E-3</v>
      </c>
      <c r="P19" s="1188">
        <v>8396.2189720998504</v>
      </c>
      <c r="Q19" s="802">
        <f t="shared" si="0"/>
        <v>-7.3597372721564691E-3</v>
      </c>
      <c r="R19" s="1188">
        <v>8334.4250063856998</v>
      </c>
      <c r="S19" s="802">
        <f t="shared" si="3"/>
        <v>7.8265025595028195E-2</v>
      </c>
      <c r="T19" s="1188">
        <v>8986.7189928303196</v>
      </c>
      <c r="U19" s="802">
        <f t="shared" si="3"/>
        <v>-3.9349956037543446E-2</v>
      </c>
      <c r="V19" s="1188">
        <v>8633.0919955406898</v>
      </c>
      <c r="W19" s="802">
        <f t="shared" si="3"/>
        <v>5.4229470125088025E-2</v>
      </c>
      <c r="X19" s="1188">
        <v>9101.26</v>
      </c>
      <c r="Y19" s="802">
        <f t="shared" si="3"/>
        <v>-1.582561164529429E-2</v>
      </c>
      <c r="Z19" s="1188">
        <v>8957.2269937571491</v>
      </c>
      <c r="AA19" s="802">
        <f t="shared" si="4"/>
        <v>0.12636332884280121</v>
      </c>
      <c r="AB19" s="1188">
        <v>10089.0920138889</v>
      </c>
    </row>
    <row r="20" spans="1:28" hidden="1" x14ac:dyDescent="0.15">
      <c r="A20" s="565" t="s">
        <v>299</v>
      </c>
      <c r="B20" s="1189">
        <v>66</v>
      </c>
      <c r="C20" s="229" t="s">
        <v>165</v>
      </c>
      <c r="D20" s="1180">
        <v>978.28599999999994</v>
      </c>
      <c r="E20" s="1180">
        <v>1019</v>
      </c>
      <c r="F20" s="1180">
        <v>1004</v>
      </c>
      <c r="G20" s="1180"/>
      <c r="H20" s="1181">
        <v>1068</v>
      </c>
      <c r="I20" s="1177">
        <f t="shared" si="1"/>
        <v>5.2115172059363384E-2</v>
      </c>
      <c r="J20" s="1183">
        <v>1123.6590037594001</v>
      </c>
      <c r="K20" s="802">
        <f t="shared" si="0"/>
        <v>0.11054109226969519</v>
      </c>
      <c r="L20" s="465">
        <v>1247.8694973736417</v>
      </c>
      <c r="M20" s="802">
        <f t="shared" si="0"/>
        <v>-0.21047671220792075</v>
      </c>
      <c r="N20" s="465">
        <v>985.22202830188701</v>
      </c>
      <c r="O20" s="802">
        <f t="shared" si="0"/>
        <v>8.7321370316561633E-2</v>
      </c>
      <c r="P20" s="1188">
        <v>1071.2529658792701</v>
      </c>
      <c r="Q20" s="802">
        <f t="shared" si="0"/>
        <v>-1</v>
      </c>
      <c r="R20" s="1188">
        <v>0</v>
      </c>
      <c r="S20" s="802" t="e">
        <f t="shared" si="3"/>
        <v>#DIV/0!</v>
      </c>
      <c r="T20" s="1188">
        <v>1175.5930024813899</v>
      </c>
      <c r="U20" s="802">
        <f t="shared" si="3"/>
        <v>-5.0243570639580175E-2</v>
      </c>
      <c r="V20" s="1188">
        <v>1116.5270124178201</v>
      </c>
      <c r="W20" s="802">
        <f t="shared" si="3"/>
        <v>2.5214784119924866E-2</v>
      </c>
      <c r="X20" s="1188">
        <v>1144.68</v>
      </c>
      <c r="Y20" s="802">
        <f t="shared" si="3"/>
        <v>6.4300072442813688E-2</v>
      </c>
      <c r="Z20" s="1188">
        <v>1218.28300692384</v>
      </c>
      <c r="AA20" s="802">
        <f t="shared" si="4"/>
        <v>-2.1499091501903652E-2</v>
      </c>
      <c r="AB20" s="1188">
        <v>1192.0910290827701</v>
      </c>
    </row>
    <row r="21" spans="1:28" hidden="1" x14ac:dyDescent="0.15">
      <c r="A21" s="565" t="s">
        <v>299</v>
      </c>
      <c r="B21" s="1189">
        <v>87</v>
      </c>
      <c r="C21" s="229" t="s">
        <v>166</v>
      </c>
      <c r="D21" s="1179"/>
      <c r="E21" s="1180"/>
      <c r="F21" s="1180"/>
      <c r="G21" s="1180"/>
      <c r="H21" s="1181" t="e">
        <v>#N/A</v>
      </c>
      <c r="I21" s="1177" t="e">
        <f t="shared" si="1"/>
        <v>#N/A</v>
      </c>
      <c r="J21" s="1183">
        <v>0</v>
      </c>
      <c r="K21" s="802" t="e">
        <f t="shared" si="0"/>
        <v>#DIV/0!</v>
      </c>
      <c r="L21" s="465">
        <v>2425.0320745987283</v>
      </c>
      <c r="M21" s="802" t="e">
        <f t="shared" si="0"/>
        <v>#N/A</v>
      </c>
      <c r="N21" s="465" t="e">
        <v>#N/A</v>
      </c>
      <c r="O21" s="802" t="e">
        <f t="shared" si="0"/>
        <v>#N/A</v>
      </c>
      <c r="P21" s="1188" t="e">
        <v>#N/A</v>
      </c>
      <c r="Q21" s="802" t="e">
        <f t="shared" si="0"/>
        <v>#N/A</v>
      </c>
      <c r="R21" s="1188" t="e">
        <v>#N/A</v>
      </c>
      <c r="S21" s="802" t="e">
        <f t="shared" si="3"/>
        <v>#N/A</v>
      </c>
      <c r="T21" s="1188" t="e">
        <v>#N/A</v>
      </c>
      <c r="U21" s="802" t="e">
        <f t="shared" si="3"/>
        <v>#N/A</v>
      </c>
      <c r="V21" s="1188" t="e">
        <v>#N/A</v>
      </c>
      <c r="W21" s="802" t="e">
        <f t="shared" si="3"/>
        <v>#N/A</v>
      </c>
      <c r="X21" s="1188" t="e">
        <v>#N/A</v>
      </c>
      <c r="Y21" s="802" t="e">
        <f t="shared" si="3"/>
        <v>#N/A</v>
      </c>
      <c r="Z21" s="1188" t="e">
        <v>#N/A</v>
      </c>
      <c r="AA21" s="802" t="e">
        <f t="shared" si="4"/>
        <v>#N/A</v>
      </c>
      <c r="AB21" s="1188" t="e">
        <v>#N/A</v>
      </c>
    </row>
    <row r="22" spans="1:28" hidden="1" x14ac:dyDescent="0.15">
      <c r="A22" s="565" t="s">
        <v>299</v>
      </c>
      <c r="B22" s="1189">
        <v>94</v>
      </c>
      <c r="C22" s="229" t="s">
        <v>167</v>
      </c>
      <c r="D22" s="1180">
        <v>2028.049</v>
      </c>
      <c r="E22" s="1180">
        <v>2304</v>
      </c>
      <c r="F22" s="1180">
        <v>2398</v>
      </c>
      <c r="G22" s="1180">
        <v>2330.9</v>
      </c>
      <c r="H22" s="1181">
        <v>2347</v>
      </c>
      <c r="I22" s="1177">
        <f t="shared" si="1"/>
        <v>2.3396249668342545E-2</v>
      </c>
      <c r="J22" s="1183">
        <v>2401.9109979716</v>
      </c>
      <c r="K22" s="802">
        <f t="shared" si="0"/>
        <v>1.6817305994971117E-2</v>
      </c>
      <c r="L22" s="465">
        <v>2442.3046701971748</v>
      </c>
      <c r="M22" s="802">
        <f t="shared" si="0"/>
        <v>-0.13632069254874571</v>
      </c>
      <c r="N22" s="465">
        <v>2109.36800614086</v>
      </c>
      <c r="O22" s="802">
        <f t="shared" si="0"/>
        <v>3.4495631803116975E-2</v>
      </c>
      <c r="P22" s="1188">
        <v>2182.13198821797</v>
      </c>
      <c r="Q22" s="802">
        <f t="shared" si="0"/>
        <v>-3.9681331270486299E-3</v>
      </c>
      <c r="R22" s="1188">
        <v>2173.4729979879298</v>
      </c>
      <c r="S22" s="802">
        <f t="shared" si="3"/>
        <v>6.9288644674934341E-2</v>
      </c>
      <c r="T22" s="1188">
        <v>2324.0699962560798</v>
      </c>
      <c r="U22" s="802">
        <f t="shared" si="3"/>
        <v>-6.1697795886987726E-2</v>
      </c>
      <c r="V22" s="1188">
        <v>2180.6799999999998</v>
      </c>
      <c r="W22" s="802">
        <f t="shared" si="3"/>
        <v>5.3785975627176068E-2</v>
      </c>
      <c r="X22" s="1188">
        <v>2297.9700013306701</v>
      </c>
      <c r="Y22" s="802">
        <f t="shared" si="3"/>
        <v>-3.5580535782401071E-2</v>
      </c>
      <c r="Z22" s="1188">
        <v>2216.20699747144</v>
      </c>
      <c r="AA22" s="802">
        <f t="shared" si="4"/>
        <v>1.0737263634317384E-2</v>
      </c>
      <c r="AB22" s="1188">
        <v>2240.0029962715098</v>
      </c>
    </row>
    <row r="23" spans="1:28" hidden="1" x14ac:dyDescent="0.15">
      <c r="A23" s="565" t="s">
        <v>299</v>
      </c>
      <c r="B23" s="1190">
        <v>92</v>
      </c>
      <c r="C23" s="232" t="s">
        <v>168</v>
      </c>
      <c r="D23" s="1185"/>
      <c r="E23" s="1180"/>
      <c r="F23" s="1180"/>
      <c r="G23" s="1180"/>
      <c r="H23" s="1181">
        <v>0</v>
      </c>
      <c r="I23" s="1177" t="e">
        <f t="shared" si="1"/>
        <v>#DIV/0!</v>
      </c>
      <c r="J23" s="1183">
        <v>0</v>
      </c>
      <c r="K23" s="802" t="e">
        <f t="shared" si="0"/>
        <v>#DIV/0!</v>
      </c>
      <c r="L23" s="465">
        <v>4433.4704647521021</v>
      </c>
      <c r="M23" s="802">
        <f t="shared" si="0"/>
        <v>-1</v>
      </c>
      <c r="N23" s="465">
        <v>0</v>
      </c>
      <c r="O23" s="802" t="e">
        <f t="shared" si="0"/>
        <v>#DIV/0!</v>
      </c>
      <c r="P23" s="1188">
        <v>0</v>
      </c>
      <c r="Q23" s="802" t="e">
        <f t="shared" si="0"/>
        <v>#DIV/0!</v>
      </c>
      <c r="R23" s="1188">
        <v>0</v>
      </c>
      <c r="S23" s="802" t="e">
        <f t="shared" si="3"/>
        <v>#N/A</v>
      </c>
      <c r="T23" s="1188" t="e">
        <v>#N/A</v>
      </c>
      <c r="U23" s="802" t="e">
        <f t="shared" si="3"/>
        <v>#VALUE!</v>
      </c>
      <c r="V23" s="1188" t="s">
        <v>528</v>
      </c>
      <c r="W23" s="802" t="e">
        <f t="shared" si="3"/>
        <v>#VALUE!</v>
      </c>
      <c r="X23" s="1188" t="s">
        <v>528</v>
      </c>
      <c r="Y23" s="802" t="e">
        <f t="shared" si="3"/>
        <v>#VALUE!</v>
      </c>
      <c r="Z23" s="1188" t="s">
        <v>528</v>
      </c>
      <c r="AA23" s="802" t="e">
        <f t="shared" si="4"/>
        <v>#VALUE!</v>
      </c>
      <c r="AB23" s="1188">
        <v>4484.4809922179002</v>
      </c>
    </row>
    <row r="24" spans="1:28" hidden="1" x14ac:dyDescent="0.15">
      <c r="A24" s="565" t="s">
        <v>299</v>
      </c>
      <c r="B24" s="1189">
        <v>93</v>
      </c>
      <c r="C24" s="229" t="s">
        <v>169</v>
      </c>
      <c r="D24" s="1179"/>
      <c r="E24" s="1180"/>
      <c r="F24" s="1180"/>
      <c r="G24" s="1180">
        <v>3768.09100459619</v>
      </c>
      <c r="H24" s="1181">
        <v>3753</v>
      </c>
      <c r="I24" s="1177">
        <f t="shared" si="1"/>
        <v>6.4990659241694643E-2</v>
      </c>
      <c r="J24" s="1183">
        <v>3996.90994413408</v>
      </c>
      <c r="K24" s="802">
        <f t="shared" si="0"/>
        <v>1.643960824482529E-2</v>
      </c>
      <c r="L24" s="465">
        <v>4062.6175778054908</v>
      </c>
      <c r="M24" s="802">
        <f t="shared" si="0"/>
        <v>-5.0013709129924151E-2</v>
      </c>
      <c r="N24" s="465">
        <v>3859.43100396301</v>
      </c>
      <c r="O24" s="802">
        <f t="shared" si="0"/>
        <v>8.1138933249472363E-3</v>
      </c>
      <c r="P24" s="1188">
        <v>3890.7460154241599</v>
      </c>
      <c r="Q24" s="802">
        <f t="shared" si="0"/>
        <v>-1</v>
      </c>
      <c r="R24" s="1188">
        <v>0</v>
      </c>
      <c r="S24" s="802" t="e">
        <f t="shared" si="3"/>
        <v>#N/A</v>
      </c>
      <c r="T24" s="1188" t="e">
        <v>#N/A</v>
      </c>
      <c r="U24" s="802" t="e">
        <f t="shared" si="3"/>
        <v>#VALUE!</v>
      </c>
      <c r="V24" s="1188" t="s">
        <v>528</v>
      </c>
      <c r="W24" s="802" t="e">
        <f t="shared" si="3"/>
        <v>#VALUE!</v>
      </c>
      <c r="X24" s="1188" t="s">
        <v>528</v>
      </c>
      <c r="Y24" s="802" t="e">
        <f t="shared" si="3"/>
        <v>#VALUE!</v>
      </c>
      <c r="Z24" s="1188" t="s">
        <v>528</v>
      </c>
      <c r="AA24" s="802" t="e">
        <f t="shared" si="4"/>
        <v>#VALUE!</v>
      </c>
      <c r="AB24" s="1188">
        <v>4179.2759999999998</v>
      </c>
    </row>
    <row r="25" spans="1:28" hidden="1" x14ac:dyDescent="0.15">
      <c r="A25" s="565" t="s">
        <v>299</v>
      </c>
      <c r="B25" s="1191">
        <v>81</v>
      </c>
      <c r="C25" s="234" t="s">
        <v>200</v>
      </c>
      <c r="D25" s="1179"/>
      <c r="E25" s="1180"/>
      <c r="F25" s="1180"/>
      <c r="G25" s="1180">
        <v>3616.2668656716401</v>
      </c>
      <c r="H25" s="1181">
        <v>3596</v>
      </c>
      <c r="I25" s="1177">
        <f t="shared" si="1"/>
        <v>4.2472191323692995E-2</v>
      </c>
      <c r="J25" s="1183">
        <v>3748.73</v>
      </c>
      <c r="K25" s="802">
        <f t="shared" si="0"/>
        <v>1.7033772524575927E-2</v>
      </c>
      <c r="L25" s="465">
        <v>3812.5850140760535</v>
      </c>
      <c r="M25" s="802">
        <f t="shared" si="0"/>
        <v>-1</v>
      </c>
      <c r="N25" s="465">
        <v>0</v>
      </c>
      <c r="O25" s="802" t="e">
        <f t="shared" si="0"/>
        <v>#DIV/0!</v>
      </c>
      <c r="P25" s="1188">
        <v>3721.9720300751901</v>
      </c>
      <c r="Q25" s="802">
        <f t="shared" si="0"/>
        <v>-1</v>
      </c>
      <c r="R25" s="1188">
        <v>0</v>
      </c>
      <c r="S25" s="802" t="e">
        <f t="shared" si="3"/>
        <v>#DIV/0!</v>
      </c>
      <c r="T25" s="1188">
        <v>3903.5190047393398</v>
      </c>
      <c r="U25" s="802">
        <f t="shared" si="3"/>
        <v>4.5059597518830388E-2</v>
      </c>
      <c r="V25" s="1188">
        <v>4079.41</v>
      </c>
      <c r="W25" s="802">
        <f t="shared" si="3"/>
        <v>3.7358338852042469E-2</v>
      </c>
      <c r="X25" s="1188">
        <v>4231.8099810964104</v>
      </c>
      <c r="Y25" s="802">
        <f t="shared" si="3"/>
        <v>-5.2161124912525128E-2</v>
      </c>
      <c r="Z25" s="1188">
        <v>4011.07401206637</v>
      </c>
      <c r="AA25" s="802">
        <f t="shared" si="4"/>
        <v>4.7342179832309761E-2</v>
      </c>
      <c r="AB25" s="1188">
        <v>4200.9669992663203</v>
      </c>
    </row>
    <row r="26" spans="1:28" hidden="1" x14ac:dyDescent="0.15">
      <c r="A26" s="565" t="s">
        <v>299</v>
      </c>
      <c r="B26" s="1189">
        <v>73</v>
      </c>
      <c r="C26" s="229" t="s">
        <v>170</v>
      </c>
      <c r="D26" s="1180">
        <v>1261.4659999999999</v>
      </c>
      <c r="E26" s="1180">
        <v>1343</v>
      </c>
      <c r="F26" s="1180"/>
      <c r="G26" s="1180">
        <v>1396.69300531915</v>
      </c>
      <c r="H26" s="1181">
        <v>1347</v>
      </c>
      <c r="I26" s="1177">
        <f t="shared" si="1"/>
        <v>0.11222122955436524</v>
      </c>
      <c r="J26" s="1183">
        <v>1498.16199620973</v>
      </c>
      <c r="K26" s="802">
        <f t="shared" si="0"/>
        <v>2.3452020258077515E-2</v>
      </c>
      <c r="L26" s="465">
        <v>1533.2969216947224</v>
      </c>
      <c r="M26" s="802">
        <f t="shared" si="0"/>
        <v>-0.15148398250357739</v>
      </c>
      <c r="N26" s="465">
        <v>1301.02699763593</v>
      </c>
      <c r="O26" s="802">
        <f t="shared" si="0"/>
        <v>7.4081483834911893E-2</v>
      </c>
      <c r="P26" s="1188">
        <v>1397.4090081300801</v>
      </c>
      <c r="Q26" s="802">
        <f t="shared" si="0"/>
        <v>-1</v>
      </c>
      <c r="R26" s="1188">
        <v>0</v>
      </c>
      <c r="S26" s="802" t="e">
        <f t="shared" si="3"/>
        <v>#DIV/0!</v>
      </c>
      <c r="T26" s="1188">
        <v>1369.18</v>
      </c>
      <c r="U26" s="802">
        <f t="shared" si="3"/>
        <v>1.7503190324924339E-2</v>
      </c>
      <c r="V26" s="1188">
        <v>1393.14501812908</v>
      </c>
      <c r="W26" s="802" t="e">
        <f t="shared" si="3"/>
        <v>#VALUE!</v>
      </c>
      <c r="X26" s="1188" t="s">
        <v>528</v>
      </c>
      <c r="Y26" s="802" t="e">
        <f t="shared" si="3"/>
        <v>#VALUE!</v>
      </c>
      <c r="Z26" s="1188">
        <v>1513.6950058207201</v>
      </c>
      <c r="AA26" s="802">
        <f t="shared" si="4"/>
        <v>3.6480925131505741E-2</v>
      </c>
      <c r="AB26" s="1188">
        <v>1568.9159999999999</v>
      </c>
    </row>
    <row r="27" spans="1:28" hidden="1" x14ac:dyDescent="0.15">
      <c r="A27" s="565" t="s">
        <v>299</v>
      </c>
      <c r="B27" s="1189">
        <v>78</v>
      </c>
      <c r="C27" s="229" t="s">
        <v>171</v>
      </c>
      <c r="D27" s="1180">
        <v>1592.6379999999999</v>
      </c>
      <c r="E27" s="1180">
        <v>1630</v>
      </c>
      <c r="F27" s="1180">
        <v>1620</v>
      </c>
      <c r="G27" s="1180">
        <v>1644.00499823259</v>
      </c>
      <c r="H27" s="1181">
        <v>1617</v>
      </c>
      <c r="I27" s="1177">
        <f t="shared" si="1"/>
        <v>8.9018543774774278E-2</v>
      </c>
      <c r="J27" s="1183">
        <v>1760.94298528381</v>
      </c>
      <c r="K27" s="802">
        <f t="shared" si="0"/>
        <v>-9.1845648188501137E-3</v>
      </c>
      <c r="L27" s="465">
        <v>1744.7694902931714</v>
      </c>
      <c r="M27" s="802">
        <f t="shared" si="0"/>
        <v>-5.3322204209726946E-3</v>
      </c>
      <c r="N27" s="465">
        <v>1735.4659947871401</v>
      </c>
      <c r="O27" s="802">
        <f t="shared" si="0"/>
        <v>-1.827578450649521E-2</v>
      </c>
      <c r="P27" s="1188">
        <v>1703.7489922480599</v>
      </c>
      <c r="Q27" s="802">
        <f t="shared" si="0"/>
        <v>3.2524177799268326E-2</v>
      </c>
      <c r="R27" s="1188">
        <v>1759.1620273972601</v>
      </c>
      <c r="S27" s="802">
        <f t="shared" si="3"/>
        <v>2.1572759380316029E-2</v>
      </c>
      <c r="T27" s="1188">
        <v>1797.1120065252901</v>
      </c>
      <c r="U27" s="802">
        <f t="shared" si="3"/>
        <v>2.4081425413848188E-2</v>
      </c>
      <c r="V27" s="1188">
        <v>1840.3890252707599</v>
      </c>
      <c r="W27" s="802">
        <f t="shared" si="3"/>
        <v>5.1864564186475268E-2</v>
      </c>
      <c r="X27" s="1188">
        <v>1935.84</v>
      </c>
      <c r="Y27" s="802">
        <f t="shared" si="3"/>
        <v>-6.5366562296108287E-3</v>
      </c>
      <c r="Z27" s="1188">
        <v>1923.1860794044701</v>
      </c>
      <c r="AA27" s="802">
        <f t="shared" si="4"/>
        <v>8.9975541713874212E-3</v>
      </c>
      <c r="AB27" s="1188">
        <v>1940.49005033557</v>
      </c>
    </row>
    <row r="28" spans="1:28" hidden="1" x14ac:dyDescent="0.15">
      <c r="A28" s="565" t="s">
        <v>299</v>
      </c>
      <c r="B28" s="1189">
        <v>84</v>
      </c>
      <c r="C28" s="229" t="s">
        <v>172</v>
      </c>
      <c r="D28" s="1180">
        <v>1772.2639999999999</v>
      </c>
      <c r="E28" s="1180">
        <v>1815</v>
      </c>
      <c r="F28" s="1180">
        <v>1781</v>
      </c>
      <c r="G28" s="1180">
        <v>1824.0679874033799</v>
      </c>
      <c r="H28" s="1181">
        <v>1837</v>
      </c>
      <c r="I28" s="1177">
        <f t="shared" si="1"/>
        <v>5.632826503041917E-2</v>
      </c>
      <c r="J28" s="1183">
        <v>1940.47502286088</v>
      </c>
      <c r="K28" s="802">
        <f t="shared" si="0"/>
        <v>7.2117083852715896E-3</v>
      </c>
      <c r="L28" s="465">
        <v>1954.4691628546559</v>
      </c>
      <c r="M28" s="802">
        <f t="shared" si="0"/>
        <v>7.8946586943012247E-3</v>
      </c>
      <c r="N28" s="465">
        <v>1969.8990298239301</v>
      </c>
      <c r="O28" s="802">
        <f t="shared" si="0"/>
        <v>-1.2574765817329303E-2</v>
      </c>
      <c r="P28" s="1188">
        <v>1945.1280108401099</v>
      </c>
      <c r="Q28" s="802">
        <f t="shared" si="0"/>
        <v>3.767412037691012E-2</v>
      </c>
      <c r="R28" s="1188">
        <v>2018.408997669</v>
      </c>
      <c r="S28" s="802">
        <f t="shared" si="3"/>
        <v>1.1747880632425991E-2</v>
      </c>
      <c r="T28" s="1188">
        <v>2042.12102564103</v>
      </c>
      <c r="U28" s="802">
        <f t="shared" si="3"/>
        <v>-1.5028017274106758E-2</v>
      </c>
      <c r="V28" s="1188">
        <v>2011.43199559188</v>
      </c>
      <c r="W28" s="802">
        <f t="shared" si="3"/>
        <v>5.2578465300826577E-2</v>
      </c>
      <c r="X28" s="1188">
        <v>2117.19000297708</v>
      </c>
      <c r="Y28" s="802">
        <f t="shared" si="3"/>
        <v>-1.8898171201969911E-2</v>
      </c>
      <c r="Z28" s="1188">
        <v>2077.1789838337199</v>
      </c>
      <c r="AA28" s="802">
        <f t="shared" si="4"/>
        <v>2.0893248248728749E-2</v>
      </c>
      <c r="AB28" s="1188">
        <v>2120.578</v>
      </c>
    </row>
    <row r="29" spans="1:28" hidden="1" x14ac:dyDescent="0.15">
      <c r="A29" s="565" t="s">
        <v>299</v>
      </c>
      <c r="B29" s="1190">
        <v>689</v>
      </c>
      <c r="C29" s="232" t="s">
        <v>173</v>
      </c>
      <c r="D29" s="1180">
        <v>1758.6559999999999</v>
      </c>
      <c r="E29" s="1180">
        <v>1769</v>
      </c>
      <c r="F29" s="1180">
        <v>1754</v>
      </c>
      <c r="G29" s="1180">
        <v>1783.162</v>
      </c>
      <c r="H29" s="1181">
        <v>1762</v>
      </c>
      <c r="I29" s="1177">
        <f t="shared" si="1"/>
        <v>9.5839954597048749E-2</v>
      </c>
      <c r="J29" s="1183">
        <v>1930.87</v>
      </c>
      <c r="K29" s="802">
        <f t="shared" si="0"/>
        <v>-1.4117370314893136E-2</v>
      </c>
      <c r="L29" s="465">
        <v>1903.6111931800822</v>
      </c>
      <c r="M29" s="802">
        <f t="shared" si="0"/>
        <v>2.5730402388508898E-4</v>
      </c>
      <c r="N29" s="465">
        <v>1904.1010000000001</v>
      </c>
      <c r="O29" s="802">
        <f t="shared" si="0"/>
        <v>-1.6441354739060606E-2</v>
      </c>
      <c r="P29" s="1188">
        <v>1872.7950000000001</v>
      </c>
      <c r="Q29" s="802">
        <f t="shared" si="0"/>
        <v>2.3188336149978991E-2</v>
      </c>
      <c r="R29" s="1188">
        <v>1916.222</v>
      </c>
      <c r="S29" s="802">
        <f t="shared" si="3"/>
        <v>2.5946367383319912E-2</v>
      </c>
      <c r="T29" s="1188">
        <v>1965.941</v>
      </c>
      <c r="U29" s="802">
        <f t="shared" si="3"/>
        <v>4.9177467685957476E-3</v>
      </c>
      <c r="V29" s="1188">
        <v>1975.6089999999999</v>
      </c>
      <c r="W29" s="802">
        <f t="shared" si="3"/>
        <v>3.9198545866110275E-2</v>
      </c>
      <c r="X29" s="1188">
        <v>2053.0500000000002</v>
      </c>
      <c r="Y29" s="802">
        <f t="shared" si="3"/>
        <v>6.5283358905042698E-3</v>
      </c>
      <c r="Z29" s="1188">
        <v>2066.453</v>
      </c>
      <c r="AA29" s="802">
        <f t="shared" si="4"/>
        <v>-7.6459517830791571E-4</v>
      </c>
      <c r="AB29" s="1188">
        <v>2064.873</v>
      </c>
    </row>
    <row r="30" spans="1:28" hidden="1" x14ac:dyDescent="0.15">
      <c r="A30" s="565" t="s">
        <v>299</v>
      </c>
      <c r="B30" s="1190">
        <v>688</v>
      </c>
      <c r="C30" s="232" t="s">
        <v>174</v>
      </c>
      <c r="D30" s="1180">
        <v>1993.8119999999999</v>
      </c>
      <c r="E30" s="1180">
        <v>1965</v>
      </c>
      <c r="F30" s="1180">
        <v>1926</v>
      </c>
      <c r="G30" s="1180">
        <v>1985.857</v>
      </c>
      <c r="H30" s="1181">
        <v>2005</v>
      </c>
      <c r="I30" s="1177">
        <f t="shared" si="1"/>
        <v>5.3298254364089692E-2</v>
      </c>
      <c r="J30" s="1183">
        <v>2111.8629999999998</v>
      </c>
      <c r="K30" s="802">
        <f t="shared" si="0"/>
        <v>3.5942458691284704E-3</v>
      </c>
      <c r="L30" s="465">
        <v>2119.4535548639151</v>
      </c>
      <c r="M30" s="802">
        <f t="shared" si="0"/>
        <v>1.0733165199058E-2</v>
      </c>
      <c r="N30" s="465">
        <v>2142.2020000000002</v>
      </c>
      <c r="O30" s="802">
        <f t="shared" si="0"/>
        <v>-1.1418157578043544E-2</v>
      </c>
      <c r="P30" s="1188">
        <v>2117.7420000000002</v>
      </c>
      <c r="Q30" s="802">
        <f t="shared" si="0"/>
        <v>2.7364050956159822E-2</v>
      </c>
      <c r="R30" s="1188">
        <v>2175.692</v>
      </c>
      <c r="S30" s="802">
        <f t="shared" si="3"/>
        <v>1.6116251748868798E-2</v>
      </c>
      <c r="T30" s="1188">
        <v>2210.7559999999999</v>
      </c>
      <c r="U30" s="802">
        <f t="shared" si="3"/>
        <v>3.6738563640674499E-3</v>
      </c>
      <c r="V30" s="1188">
        <v>2218.8780000000002</v>
      </c>
      <c r="W30" s="802">
        <f t="shared" si="3"/>
        <v>2.3684042114978685E-2</v>
      </c>
      <c r="X30" s="1188">
        <v>2271.4299999999998</v>
      </c>
      <c r="Y30" s="802">
        <f t="shared" si="3"/>
        <v>-7.5445864499455043E-3</v>
      </c>
      <c r="Z30" s="1188">
        <v>2254.2930000000001</v>
      </c>
      <c r="AA30" s="802">
        <f t="shared" si="4"/>
        <v>-2.6043642064275114E-3</v>
      </c>
      <c r="AB30" s="1188">
        <v>2248.422</v>
      </c>
    </row>
    <row r="31" spans="1:28" hidden="1" x14ac:dyDescent="0.15">
      <c r="A31" s="566" t="s">
        <v>175</v>
      </c>
      <c r="B31" s="1189">
        <v>99</v>
      </c>
      <c r="C31" s="229" t="s">
        <v>176</v>
      </c>
      <c r="D31" s="1179"/>
      <c r="E31" s="1180"/>
      <c r="F31" s="1180"/>
      <c r="G31" s="1180"/>
      <c r="H31" s="1181" t="e">
        <v>#N/A</v>
      </c>
      <c r="I31" s="1177" t="e">
        <f t="shared" si="1"/>
        <v>#N/A</v>
      </c>
      <c r="J31" s="1183" t="e">
        <v>#N/A</v>
      </c>
      <c r="K31" s="802" t="e">
        <f t="shared" si="0"/>
        <v>#N/A</v>
      </c>
      <c r="L31" s="465">
        <v>7423.2544285588183</v>
      </c>
      <c r="M31" s="802" t="e">
        <f t="shared" si="0"/>
        <v>#N/A</v>
      </c>
      <c r="N31" s="465" t="e">
        <v>#N/A</v>
      </c>
      <c r="O31" s="802" t="e">
        <f t="shared" si="0"/>
        <v>#N/A</v>
      </c>
      <c r="P31" s="1188" t="e">
        <v>#N/A</v>
      </c>
      <c r="Q31" s="802" t="e">
        <f t="shared" si="0"/>
        <v>#N/A</v>
      </c>
      <c r="R31" s="1188" t="e">
        <v>#N/A</v>
      </c>
      <c r="S31" s="802" t="e">
        <f t="shared" si="3"/>
        <v>#N/A</v>
      </c>
      <c r="T31" s="1188" t="e">
        <v>#N/A</v>
      </c>
      <c r="U31" s="802" t="e">
        <f t="shared" si="3"/>
        <v>#N/A</v>
      </c>
      <c r="V31" s="1188" t="e">
        <v>#N/A</v>
      </c>
      <c r="W31" s="802" t="e">
        <f t="shared" si="3"/>
        <v>#N/A</v>
      </c>
      <c r="X31" s="1188" t="e">
        <v>#N/A</v>
      </c>
      <c r="Y31" s="802" t="e">
        <f t="shared" si="3"/>
        <v>#N/A</v>
      </c>
      <c r="Z31" s="1188" t="e">
        <v>#N/A</v>
      </c>
      <c r="AA31" s="802" t="e">
        <f t="shared" si="4"/>
        <v>#N/A</v>
      </c>
      <c r="AB31" s="1188" t="e">
        <v>#N/A</v>
      </c>
    </row>
    <row r="32" spans="1:28" s="250" customFormat="1" hidden="1" x14ac:dyDescent="0.15">
      <c r="A32" s="566" t="s">
        <v>175</v>
      </c>
      <c r="B32" s="1189">
        <v>98</v>
      </c>
      <c r="C32" s="229" t="s">
        <v>177</v>
      </c>
      <c r="D32" s="1179"/>
      <c r="E32" s="1180"/>
      <c r="F32" s="1180"/>
      <c r="G32" s="1180"/>
      <c r="H32" s="1181" t="e">
        <v>#N/A</v>
      </c>
      <c r="I32" s="1177" t="e">
        <f t="shared" si="1"/>
        <v>#N/A</v>
      </c>
      <c r="J32" s="1183" t="e">
        <v>#N/A</v>
      </c>
      <c r="K32" s="802" t="e">
        <f t="shared" si="0"/>
        <v>#N/A</v>
      </c>
      <c r="L32" s="465">
        <v>13337.903798604608</v>
      </c>
      <c r="M32" s="802" t="e">
        <f t="shared" si="0"/>
        <v>#N/A</v>
      </c>
      <c r="N32" s="465" t="e">
        <v>#N/A</v>
      </c>
      <c r="O32" s="802" t="e">
        <f t="shared" si="0"/>
        <v>#N/A</v>
      </c>
      <c r="P32" s="1188" t="e">
        <v>#N/A</v>
      </c>
      <c r="Q32" s="802" t="e">
        <f t="shared" si="0"/>
        <v>#N/A</v>
      </c>
      <c r="R32" s="1188" t="e">
        <v>#N/A</v>
      </c>
      <c r="S32" s="802" t="e">
        <f t="shared" si="3"/>
        <v>#N/A</v>
      </c>
      <c r="T32" s="1188" t="e">
        <v>#N/A</v>
      </c>
      <c r="U32" s="802" t="e">
        <f t="shared" si="3"/>
        <v>#N/A</v>
      </c>
      <c r="V32" s="1188" t="e">
        <v>#N/A</v>
      </c>
      <c r="W32" s="802" t="e">
        <f t="shared" si="3"/>
        <v>#N/A</v>
      </c>
      <c r="X32" s="1188" t="e">
        <v>#N/A</v>
      </c>
      <c r="Y32" s="802" t="e">
        <f t="shared" si="3"/>
        <v>#N/A</v>
      </c>
      <c r="Z32" s="1188" t="e">
        <v>#N/A</v>
      </c>
      <c r="AA32" s="802" t="e">
        <f t="shared" si="4"/>
        <v>#N/A</v>
      </c>
      <c r="AB32" s="1188" t="e">
        <v>#N/A</v>
      </c>
    </row>
    <row r="33" spans="1:28" s="250" customFormat="1" hidden="1" x14ac:dyDescent="0.15">
      <c r="A33" s="566" t="s">
        <v>175</v>
      </c>
      <c r="B33" s="1189">
        <v>100</v>
      </c>
      <c r="C33" s="229" t="s">
        <v>178</v>
      </c>
      <c r="D33" s="1179"/>
      <c r="E33" s="1180"/>
      <c r="F33" s="1180"/>
      <c r="G33" s="1180"/>
      <c r="H33" s="1181" t="e">
        <v>#N/A</v>
      </c>
      <c r="I33" s="1177" t="e">
        <f t="shared" si="1"/>
        <v>#N/A</v>
      </c>
      <c r="J33" s="1183" t="e">
        <v>#N/A</v>
      </c>
      <c r="K33" s="802" t="e">
        <f t="shared" si="0"/>
        <v>#N/A</v>
      </c>
      <c r="L33" s="465">
        <v>13186.103259821508</v>
      </c>
      <c r="M33" s="802" t="e">
        <f t="shared" si="0"/>
        <v>#N/A</v>
      </c>
      <c r="N33" s="465" t="e">
        <v>#N/A</v>
      </c>
      <c r="O33" s="802" t="e">
        <f t="shared" si="0"/>
        <v>#N/A</v>
      </c>
      <c r="P33" s="1188" t="e">
        <v>#N/A</v>
      </c>
      <c r="Q33" s="802" t="e">
        <f t="shared" si="0"/>
        <v>#N/A</v>
      </c>
      <c r="R33" s="1188" t="e">
        <v>#N/A</v>
      </c>
      <c r="S33" s="802" t="e">
        <f t="shared" si="3"/>
        <v>#N/A</v>
      </c>
      <c r="T33" s="1188" t="e">
        <v>#N/A</v>
      </c>
      <c r="U33" s="802" t="e">
        <f t="shared" si="3"/>
        <v>#N/A</v>
      </c>
      <c r="V33" s="1188" t="e">
        <v>#N/A</v>
      </c>
      <c r="W33" s="802" t="e">
        <f t="shared" si="3"/>
        <v>#N/A</v>
      </c>
      <c r="X33" s="1188" t="e">
        <v>#N/A</v>
      </c>
      <c r="Y33" s="802" t="e">
        <f t="shared" si="3"/>
        <v>#N/A</v>
      </c>
      <c r="Z33" s="1188" t="e">
        <v>#N/A</v>
      </c>
      <c r="AA33" s="802" t="e">
        <f t="shared" si="4"/>
        <v>#N/A</v>
      </c>
      <c r="AB33" s="1188" t="e">
        <v>#N/A</v>
      </c>
    </row>
    <row r="34" spans="1:28" s="250" customFormat="1" hidden="1" x14ac:dyDescent="0.15">
      <c r="A34" s="565" t="s">
        <v>179</v>
      </c>
      <c r="B34" s="1189">
        <v>116</v>
      </c>
      <c r="C34" s="229" t="s">
        <v>180</v>
      </c>
      <c r="D34" s="1179"/>
      <c r="E34" s="1180"/>
      <c r="F34" s="1180"/>
      <c r="G34" s="1180"/>
      <c r="H34" s="1181" t="e">
        <v>#N/A</v>
      </c>
      <c r="I34" s="1177" t="e">
        <f t="shared" si="1"/>
        <v>#N/A</v>
      </c>
      <c r="J34" s="1183" t="e">
        <v>#N/A</v>
      </c>
      <c r="K34" s="802" t="e">
        <f t="shared" si="0"/>
        <v>#N/A</v>
      </c>
      <c r="L34" s="465">
        <v>3530.1139947352144</v>
      </c>
      <c r="M34" s="802" t="e">
        <f t="shared" si="0"/>
        <v>#N/A</v>
      </c>
      <c r="N34" s="465" t="e">
        <v>#N/A</v>
      </c>
      <c r="O34" s="802" t="e">
        <f t="shared" si="0"/>
        <v>#N/A</v>
      </c>
      <c r="P34" s="1188" t="e">
        <v>#N/A</v>
      </c>
      <c r="Q34" s="802" t="e">
        <f t="shared" si="0"/>
        <v>#N/A</v>
      </c>
      <c r="R34" s="1188" t="e">
        <v>#N/A</v>
      </c>
      <c r="S34" s="802" t="e">
        <f t="shared" si="3"/>
        <v>#N/A</v>
      </c>
      <c r="T34" s="1188" t="e">
        <v>#N/A</v>
      </c>
      <c r="U34" s="802" t="e">
        <f t="shared" si="3"/>
        <v>#N/A</v>
      </c>
      <c r="V34" s="1188" t="e">
        <v>#N/A</v>
      </c>
      <c r="W34" s="802" t="e">
        <f t="shared" si="3"/>
        <v>#N/A</v>
      </c>
      <c r="X34" s="1188" t="e">
        <v>#N/A</v>
      </c>
      <c r="Y34" s="802" t="e">
        <f t="shared" si="3"/>
        <v>#N/A</v>
      </c>
      <c r="Z34" s="1188" t="e">
        <v>#N/A</v>
      </c>
      <c r="AA34" s="802" t="e">
        <f t="shared" si="4"/>
        <v>#N/A</v>
      </c>
      <c r="AB34" s="1188" t="e">
        <v>#N/A</v>
      </c>
    </row>
    <row r="35" spans="1:28" hidden="1" x14ac:dyDescent="0.15">
      <c r="A35" s="565" t="s">
        <v>179</v>
      </c>
      <c r="B35" s="1189">
        <v>119</v>
      </c>
      <c r="C35" s="229" t="s">
        <v>181</v>
      </c>
      <c r="D35" s="1180">
        <v>2999.0889999999999</v>
      </c>
      <c r="E35" s="1180">
        <v>3162</v>
      </c>
      <c r="F35" s="1180">
        <v>3269</v>
      </c>
      <c r="G35" s="1180">
        <v>3144.0259984038298</v>
      </c>
      <c r="H35" s="1181">
        <v>3200</v>
      </c>
      <c r="I35" s="1177">
        <f t="shared" si="1"/>
        <v>6.3433437500000023E-2</v>
      </c>
      <c r="J35" s="1183">
        <v>3402.9870000000001</v>
      </c>
      <c r="K35" s="802">
        <f t="shared" si="0"/>
        <v>3.9808649643641586E-2</v>
      </c>
      <c r="L35" s="465">
        <v>3538.455317224867</v>
      </c>
      <c r="M35" s="802">
        <f t="shared" si="0"/>
        <v>-2.2501998778188044E-2</v>
      </c>
      <c r="N35" s="465">
        <v>3458.8330000000001</v>
      </c>
      <c r="O35" s="802">
        <f t="shared" si="0"/>
        <v>-6.5923970143542216E-3</v>
      </c>
      <c r="P35" s="1188">
        <v>3436.0309996576502</v>
      </c>
      <c r="Q35" s="802">
        <f t="shared" si="0"/>
        <v>6.0444740878121527E-3</v>
      </c>
      <c r="R35" s="1188">
        <v>3456.8</v>
      </c>
      <c r="S35" s="802">
        <f t="shared" si="3"/>
        <v>5.0587537978390426E-2</v>
      </c>
      <c r="T35" s="1188">
        <v>3631.6710012837002</v>
      </c>
      <c r="U35" s="802">
        <f t="shared" si="3"/>
        <v>3.0142322165996282E-2</v>
      </c>
      <c r="V35" s="1188">
        <v>3741.1379986052998</v>
      </c>
      <c r="W35" s="802">
        <f t="shared" si="3"/>
        <v>5.2866801884462328E-2</v>
      </c>
      <c r="X35" s="1188">
        <v>3938.92</v>
      </c>
      <c r="Y35" s="802">
        <f t="shared" si="3"/>
        <v>-3.4411970794024825E-2</v>
      </c>
      <c r="Z35" s="1188">
        <v>3803.3739999999998</v>
      </c>
      <c r="AA35" s="802">
        <f t="shared" si="4"/>
        <v>3.4834596860576959E-2</v>
      </c>
      <c r="AB35" s="1188">
        <v>3935.8629999999998</v>
      </c>
    </row>
    <row r="36" spans="1:28" hidden="1" x14ac:dyDescent="0.15">
      <c r="A36" s="565" t="s">
        <v>179</v>
      </c>
      <c r="B36" s="1189">
        <v>118</v>
      </c>
      <c r="C36" s="229" t="s">
        <v>182</v>
      </c>
      <c r="D36" s="1179"/>
      <c r="E36" s="1180"/>
      <c r="F36" s="1180"/>
      <c r="G36" s="1180"/>
      <c r="H36" s="1181" t="e">
        <v>#N/A</v>
      </c>
      <c r="I36" s="1177" t="e">
        <f t="shared" si="1"/>
        <v>#N/A</v>
      </c>
      <c r="J36" s="1183" t="e">
        <v>#N/A</v>
      </c>
      <c r="K36" s="802" t="e">
        <f t="shared" si="0"/>
        <v>#N/A</v>
      </c>
      <c r="L36" s="465">
        <v>3544.506540659183</v>
      </c>
      <c r="M36" s="802" t="e">
        <f t="shared" si="0"/>
        <v>#N/A</v>
      </c>
      <c r="N36" s="465" t="e">
        <v>#N/A</v>
      </c>
      <c r="O36" s="802" t="e">
        <f t="shared" si="0"/>
        <v>#N/A</v>
      </c>
      <c r="P36" s="1188" t="e">
        <v>#N/A</v>
      </c>
      <c r="Q36" s="802" t="e">
        <f t="shared" si="0"/>
        <v>#N/A</v>
      </c>
      <c r="R36" s="1188" t="e">
        <v>#N/A</v>
      </c>
      <c r="S36" s="802" t="e">
        <f t="shared" si="3"/>
        <v>#N/A</v>
      </c>
      <c r="T36" s="1188" t="e">
        <v>#N/A</v>
      </c>
      <c r="U36" s="802" t="e">
        <f t="shared" si="3"/>
        <v>#N/A</v>
      </c>
      <c r="V36" s="1188" t="e">
        <v>#N/A</v>
      </c>
      <c r="W36" s="802" t="e">
        <f t="shared" si="3"/>
        <v>#N/A</v>
      </c>
      <c r="X36" s="1188" t="e">
        <v>#N/A</v>
      </c>
      <c r="Y36" s="802" t="e">
        <f t="shared" si="3"/>
        <v>#N/A</v>
      </c>
      <c r="Z36" s="1188" t="e">
        <v>#N/A</v>
      </c>
      <c r="AA36" s="802" t="e">
        <f t="shared" si="4"/>
        <v>#N/A</v>
      </c>
      <c r="AB36" s="1188" t="e">
        <v>#N/A</v>
      </c>
    </row>
    <row r="37" spans="1:28" hidden="1" x14ac:dyDescent="0.15">
      <c r="A37" s="565" t="s">
        <v>179</v>
      </c>
      <c r="B37" s="1190">
        <v>699</v>
      </c>
      <c r="C37" s="232" t="s">
        <v>183</v>
      </c>
      <c r="D37" s="1180">
        <v>3284.1709999999998</v>
      </c>
      <c r="E37" s="1180">
        <v>3514</v>
      </c>
      <c r="F37" s="1180">
        <v>3548</v>
      </c>
      <c r="G37" s="1180">
        <v>3436.8820000000001</v>
      </c>
      <c r="H37" s="1181">
        <v>3483</v>
      </c>
      <c r="I37" s="1177">
        <f t="shared" si="1"/>
        <v>6.3008900373241472E-2</v>
      </c>
      <c r="J37" s="1183">
        <v>3702.46</v>
      </c>
      <c r="K37" s="802">
        <f t="shared" si="0"/>
        <v>3.6520986132740692E-2</v>
      </c>
      <c r="L37" s="465">
        <v>3837.6774903170272</v>
      </c>
      <c r="M37" s="802">
        <f t="shared" si="0"/>
        <v>-2.2836074823418144E-2</v>
      </c>
      <c r="N37" s="465">
        <v>3750.04</v>
      </c>
      <c r="O37" s="802">
        <f t="shared" si="0"/>
        <v>-6.0852684238035231E-3</v>
      </c>
      <c r="P37" s="1188">
        <v>3727.22</v>
      </c>
      <c r="Q37" s="802">
        <f t="shared" si="0"/>
        <v>6.9030000912208749E-3</v>
      </c>
      <c r="R37" s="1188">
        <v>3752.9490000000001</v>
      </c>
      <c r="S37" s="802">
        <f t="shared" si="3"/>
        <v>4.984640079041839E-2</v>
      </c>
      <c r="T37" s="1188">
        <v>3940.02</v>
      </c>
      <c r="U37" s="802">
        <f t="shared" si="3"/>
        <v>2.7668641275932576E-2</v>
      </c>
      <c r="V37" s="1188">
        <v>4049.0349999999999</v>
      </c>
      <c r="W37" s="802">
        <f t="shared" si="3"/>
        <v>4.650120337314937E-2</v>
      </c>
      <c r="X37" s="1188">
        <v>4237.32</v>
      </c>
      <c r="Y37" s="802">
        <f t="shared" si="3"/>
        <v>-2.9375643095163963E-2</v>
      </c>
      <c r="Z37" s="1188">
        <v>4112.8459999999995</v>
      </c>
      <c r="AA37" s="802">
        <f t="shared" si="4"/>
        <v>3.480412347070623E-2</v>
      </c>
      <c r="AB37" s="1188">
        <v>4255.99</v>
      </c>
    </row>
    <row r="38" spans="1:28" hidden="1" x14ac:dyDescent="0.15">
      <c r="A38" s="565" t="s">
        <v>179</v>
      </c>
      <c r="B38" s="1189">
        <v>107</v>
      </c>
      <c r="C38" s="229" t="s">
        <v>184</v>
      </c>
      <c r="D38" s="1179"/>
      <c r="E38" s="1180"/>
      <c r="F38" s="1180"/>
      <c r="G38" s="1180"/>
      <c r="H38" s="1181" t="e">
        <v>#N/A</v>
      </c>
      <c r="I38" s="1177" t="e">
        <f t="shared" si="1"/>
        <v>#N/A</v>
      </c>
      <c r="J38" s="1183" t="e">
        <v>#N/A</v>
      </c>
      <c r="K38" s="802" t="e">
        <f t="shared" si="0"/>
        <v>#N/A</v>
      </c>
      <c r="L38" s="465">
        <v>2512.2079774080107</v>
      </c>
      <c r="M38" s="802" t="e">
        <f t="shared" si="0"/>
        <v>#N/A</v>
      </c>
      <c r="N38" s="465" t="e">
        <v>#N/A</v>
      </c>
      <c r="O38" s="802" t="e">
        <f t="shared" si="0"/>
        <v>#N/A</v>
      </c>
      <c r="P38" s="1188" t="e">
        <v>#N/A</v>
      </c>
      <c r="Q38" s="802" t="e">
        <f t="shared" si="0"/>
        <v>#N/A</v>
      </c>
      <c r="R38" s="1188" t="e">
        <v>#N/A</v>
      </c>
      <c r="S38" s="802" t="e">
        <f t="shared" si="3"/>
        <v>#N/A</v>
      </c>
      <c r="T38" s="1188" t="e">
        <v>#N/A</v>
      </c>
      <c r="U38" s="802" t="e">
        <f t="shared" si="3"/>
        <v>#N/A</v>
      </c>
      <c r="V38" s="1188" t="e">
        <v>#N/A</v>
      </c>
      <c r="W38" s="802" t="e">
        <f t="shared" si="3"/>
        <v>#N/A</v>
      </c>
      <c r="X38" s="1188" t="e">
        <v>#N/A</v>
      </c>
      <c r="Y38" s="802" t="e">
        <f t="shared" si="3"/>
        <v>#N/A</v>
      </c>
      <c r="Z38" s="1188" t="e">
        <v>#N/A</v>
      </c>
      <c r="AA38" s="802" t="e">
        <f t="shared" si="4"/>
        <v>#N/A</v>
      </c>
      <c r="AB38" s="1188">
        <v>2819.8560000000002</v>
      </c>
    </row>
    <row r="39" spans="1:28" hidden="1" x14ac:dyDescent="0.15">
      <c r="A39" s="565" t="s">
        <v>179</v>
      </c>
      <c r="B39" s="1189">
        <v>110</v>
      </c>
      <c r="C39" s="229" t="s">
        <v>186</v>
      </c>
      <c r="D39" s="1180">
        <v>2152.7539999999999</v>
      </c>
      <c r="E39" s="1180"/>
      <c r="F39" s="1180"/>
      <c r="G39" s="1180">
        <v>2288.8470000000002</v>
      </c>
      <c r="H39" s="1181">
        <v>0</v>
      </c>
      <c r="I39" s="1177" t="e">
        <f t="shared" si="1"/>
        <v>#DIV/0!</v>
      </c>
      <c r="J39" s="1183">
        <v>0</v>
      </c>
      <c r="K39" s="802" t="e">
        <f t="shared" si="0"/>
        <v>#DIV/0!</v>
      </c>
      <c r="L39" s="465">
        <v>2523.7821297147057</v>
      </c>
      <c r="M39" s="802">
        <f t="shared" si="0"/>
        <v>-1</v>
      </c>
      <c r="N39" s="465">
        <v>0</v>
      </c>
      <c r="O39" s="802" t="e">
        <f t="shared" si="0"/>
        <v>#DIV/0!</v>
      </c>
      <c r="P39" s="1188">
        <v>0</v>
      </c>
      <c r="Q39" s="802" t="e">
        <f t="shared" si="0"/>
        <v>#DIV/0!</v>
      </c>
      <c r="R39" s="1188">
        <v>0</v>
      </c>
      <c r="S39" s="802" t="e">
        <f t="shared" si="3"/>
        <v>#N/A</v>
      </c>
      <c r="T39" s="1188" t="e">
        <v>#N/A</v>
      </c>
      <c r="U39" s="802" t="e">
        <f t="shared" si="3"/>
        <v>#VALUE!</v>
      </c>
      <c r="V39" s="1188" t="s">
        <v>528</v>
      </c>
      <c r="W39" s="802" t="e">
        <f t="shared" si="3"/>
        <v>#VALUE!</v>
      </c>
      <c r="X39" s="1188" t="s">
        <v>528</v>
      </c>
      <c r="Y39" s="802" t="e">
        <f t="shared" si="3"/>
        <v>#N/A</v>
      </c>
      <c r="Z39" s="1188" t="e">
        <v>#N/A</v>
      </c>
      <c r="AA39" s="802" t="e">
        <f t="shared" si="4"/>
        <v>#N/A</v>
      </c>
      <c r="AB39" s="1188">
        <v>2836.8539999999998</v>
      </c>
    </row>
    <row r="40" spans="1:28" hidden="1" x14ac:dyDescent="0.15">
      <c r="A40" s="565" t="s">
        <v>179</v>
      </c>
      <c r="B40" s="1189">
        <v>108</v>
      </c>
      <c r="C40" s="229" t="s">
        <v>185</v>
      </c>
      <c r="D40" s="1179"/>
      <c r="E40" s="1180"/>
      <c r="F40" s="1180"/>
      <c r="G40" s="1180"/>
      <c r="H40" s="1181" t="e">
        <v>#N/A</v>
      </c>
      <c r="I40" s="1177" t="e">
        <f t="shared" si="1"/>
        <v>#N/A</v>
      </c>
      <c r="J40" s="1183" t="e">
        <v>#N/A</v>
      </c>
      <c r="K40" s="802" t="e">
        <f t="shared" si="0"/>
        <v>#N/A</v>
      </c>
      <c r="L40" s="465">
        <v>2501.8611283651662</v>
      </c>
      <c r="M40" s="802" t="e">
        <f t="shared" si="0"/>
        <v>#N/A</v>
      </c>
      <c r="N40" s="465" t="e">
        <v>#N/A</v>
      </c>
      <c r="O40" s="802" t="e">
        <f t="shared" si="0"/>
        <v>#N/A</v>
      </c>
      <c r="P40" s="1188" t="e">
        <v>#N/A</v>
      </c>
      <c r="Q40" s="802" t="e">
        <f t="shared" si="0"/>
        <v>#N/A</v>
      </c>
      <c r="R40" s="1188" t="e">
        <v>#N/A</v>
      </c>
      <c r="S40" s="802" t="e">
        <f t="shared" si="3"/>
        <v>#N/A</v>
      </c>
      <c r="T40" s="1188" t="e">
        <v>#N/A</v>
      </c>
      <c r="U40" s="802" t="e">
        <f t="shared" si="3"/>
        <v>#N/A</v>
      </c>
      <c r="V40" s="1188" t="e">
        <v>#N/A</v>
      </c>
      <c r="W40" s="802" t="e">
        <f t="shared" si="3"/>
        <v>#N/A</v>
      </c>
      <c r="X40" s="1188" t="e">
        <v>#N/A</v>
      </c>
      <c r="Y40" s="802" t="e">
        <f t="shared" si="3"/>
        <v>#N/A</v>
      </c>
      <c r="Z40" s="1188" t="e">
        <v>#N/A</v>
      </c>
      <c r="AA40" s="802" t="e">
        <f t="shared" si="4"/>
        <v>#N/A</v>
      </c>
      <c r="AB40" s="1188" t="e">
        <v>#N/A</v>
      </c>
    </row>
    <row r="41" spans="1:28" hidden="1" x14ac:dyDescent="0.15">
      <c r="A41" s="565" t="s">
        <v>179</v>
      </c>
      <c r="B41" s="1189">
        <v>106</v>
      </c>
      <c r="C41" s="229" t="s">
        <v>187</v>
      </c>
      <c r="D41" s="1179"/>
      <c r="E41" s="1180"/>
      <c r="F41" s="1180"/>
      <c r="G41" s="1180"/>
      <c r="H41" s="1181" t="e">
        <v>#N/A</v>
      </c>
      <c r="I41" s="1177" t="e">
        <f t="shared" si="1"/>
        <v>#N/A</v>
      </c>
      <c r="J41" s="1183" t="e">
        <v>#N/A</v>
      </c>
      <c r="K41" s="802" t="e">
        <f t="shared" si="0"/>
        <v>#N/A</v>
      </c>
      <c r="L41" s="465">
        <v>3097.0081691965934</v>
      </c>
      <c r="M41" s="802" t="e">
        <f t="shared" si="0"/>
        <v>#N/A</v>
      </c>
      <c r="N41" s="465" t="e">
        <v>#N/A</v>
      </c>
      <c r="O41" s="802" t="e">
        <f t="shared" si="0"/>
        <v>#N/A</v>
      </c>
      <c r="P41" s="1188" t="e">
        <v>#N/A</v>
      </c>
      <c r="Q41" s="802" t="e">
        <f t="shared" si="0"/>
        <v>#N/A</v>
      </c>
      <c r="R41" s="1188" t="e">
        <v>#N/A</v>
      </c>
      <c r="S41" s="802" t="e">
        <f t="shared" si="3"/>
        <v>#N/A</v>
      </c>
      <c r="T41" s="1188" t="e">
        <v>#N/A</v>
      </c>
      <c r="U41" s="802" t="e">
        <f t="shared" si="3"/>
        <v>#N/A</v>
      </c>
      <c r="V41" s="1188" t="e">
        <v>#N/A</v>
      </c>
      <c r="W41" s="802" t="e">
        <f t="shared" si="3"/>
        <v>#N/A</v>
      </c>
      <c r="X41" s="1188" t="e">
        <v>#N/A</v>
      </c>
      <c r="Y41" s="802" t="e">
        <f t="shared" si="3"/>
        <v>#N/A</v>
      </c>
      <c r="Z41" s="1188" t="e">
        <v>#N/A</v>
      </c>
      <c r="AA41" s="802" t="e">
        <f t="shared" si="4"/>
        <v>#N/A</v>
      </c>
      <c r="AB41" s="1188" t="e">
        <v>#N/A</v>
      </c>
    </row>
    <row r="42" spans="1:28" hidden="1" x14ac:dyDescent="0.15">
      <c r="A42" s="565" t="s">
        <v>179</v>
      </c>
      <c r="B42" s="1189">
        <v>448</v>
      </c>
      <c r="C42" s="229" t="s">
        <v>188</v>
      </c>
      <c r="D42" s="1180">
        <v>2560.4850000000001</v>
      </c>
      <c r="E42" s="1180">
        <v>2907</v>
      </c>
      <c r="F42" s="1180">
        <v>2606</v>
      </c>
      <c r="G42" s="1180">
        <v>3208.5289999390602</v>
      </c>
      <c r="H42" s="1181">
        <v>3130</v>
      </c>
      <c r="I42" s="1177">
        <f t="shared" si="1"/>
        <v>-1.8665175718849847E-2</v>
      </c>
      <c r="J42" s="1183">
        <v>3071.578</v>
      </c>
      <c r="K42" s="802">
        <f t="shared" si="0"/>
        <v>7.5267900320108525E-3</v>
      </c>
      <c r="L42" s="465">
        <v>3094.6971226729438</v>
      </c>
      <c r="M42" s="802">
        <f t="shared" si="0"/>
        <v>-1</v>
      </c>
      <c r="N42" s="465">
        <v>0</v>
      </c>
      <c r="O42" s="802" t="e">
        <f t="shared" si="0"/>
        <v>#DIV/0!</v>
      </c>
      <c r="P42" s="1188">
        <v>3324.0670034843201</v>
      </c>
      <c r="Q42" s="802">
        <f t="shared" si="0"/>
        <v>-1</v>
      </c>
      <c r="R42" s="1188">
        <v>0</v>
      </c>
      <c r="S42" s="802" t="e">
        <f t="shared" si="3"/>
        <v>#DIV/0!</v>
      </c>
      <c r="T42" s="1188">
        <v>3351.82</v>
      </c>
      <c r="U42" s="802">
        <f t="shared" si="3"/>
        <v>-2.7824585185436582E-2</v>
      </c>
      <c r="V42" s="1188">
        <v>3258.5569988837501</v>
      </c>
      <c r="W42" s="802">
        <f t="shared" si="3"/>
        <v>8.7524324789760966E-2</v>
      </c>
      <c r="X42" s="1188">
        <v>3543.76</v>
      </c>
      <c r="Y42" s="802">
        <f t="shared" si="3"/>
        <v>-2.3452491139355231E-3</v>
      </c>
      <c r="Z42" s="1188">
        <v>3535.4490000000001</v>
      </c>
      <c r="AA42" s="802">
        <f t="shared" si="4"/>
        <v>1.000523521690448E-2</v>
      </c>
      <c r="AB42" s="1188">
        <v>3570.8219988423698</v>
      </c>
    </row>
    <row r="43" spans="1:28" hidden="1" x14ac:dyDescent="0.15">
      <c r="A43" s="565" t="s">
        <v>179</v>
      </c>
      <c r="B43" s="1189">
        <v>121</v>
      </c>
      <c r="C43" s="229" t="s">
        <v>189</v>
      </c>
      <c r="D43" s="1179"/>
      <c r="E43" s="1180"/>
      <c r="F43" s="1180"/>
      <c r="G43" s="1180"/>
      <c r="H43" s="1181" t="e">
        <v>#N/A</v>
      </c>
      <c r="I43" s="1177" t="e">
        <f t="shared" si="1"/>
        <v>#N/A</v>
      </c>
      <c r="J43" s="1183" t="e">
        <v>#N/A</v>
      </c>
      <c r="K43" s="802" t="e">
        <f t="shared" si="0"/>
        <v>#N/A</v>
      </c>
      <c r="L43" s="465">
        <v>6130.3420483164191</v>
      </c>
      <c r="M43" s="802" t="e">
        <f t="shared" si="0"/>
        <v>#N/A</v>
      </c>
      <c r="N43" s="465" t="e">
        <v>#N/A</v>
      </c>
      <c r="O43" s="802" t="e">
        <f t="shared" si="0"/>
        <v>#N/A</v>
      </c>
      <c r="P43" s="1188" t="e">
        <v>#N/A</v>
      </c>
      <c r="Q43" s="802" t="e">
        <f t="shared" si="0"/>
        <v>#N/A</v>
      </c>
      <c r="R43" s="1188" t="e">
        <v>#N/A</v>
      </c>
      <c r="S43" s="802" t="e">
        <f t="shared" si="3"/>
        <v>#N/A</v>
      </c>
      <c r="T43" s="1188" t="e">
        <v>#N/A</v>
      </c>
      <c r="U43" s="802" t="e">
        <f t="shared" si="3"/>
        <v>#N/A</v>
      </c>
      <c r="V43" s="1188" t="e">
        <v>#N/A</v>
      </c>
      <c r="W43" s="802" t="e">
        <f t="shared" si="3"/>
        <v>#N/A</v>
      </c>
      <c r="X43" s="1188" t="e">
        <v>#N/A</v>
      </c>
      <c r="Y43" s="802" t="e">
        <f t="shared" si="3"/>
        <v>#N/A</v>
      </c>
      <c r="Z43" s="1188" t="e">
        <v>#N/A</v>
      </c>
      <c r="AA43" s="802" t="e">
        <f t="shared" si="4"/>
        <v>#N/A</v>
      </c>
      <c r="AB43" s="1188" t="e">
        <v>#N/A</v>
      </c>
    </row>
    <row r="44" spans="1:28" hidden="1" x14ac:dyDescent="0.15">
      <c r="A44" s="566" t="s">
        <v>190</v>
      </c>
      <c r="B44" s="1189">
        <v>115</v>
      </c>
      <c r="C44" s="229" t="s">
        <v>191</v>
      </c>
      <c r="D44" s="1180">
        <v>5809.2939999999999</v>
      </c>
      <c r="E44" s="1180">
        <v>6610</v>
      </c>
      <c r="F44" s="1180">
        <v>7072</v>
      </c>
      <c r="G44" s="1180">
        <v>8219.2970058269802</v>
      </c>
      <c r="H44" s="1181">
        <v>8030</v>
      </c>
      <c r="I44" s="1177">
        <f t="shared" si="1"/>
        <v>-6.6036087497970408E-3</v>
      </c>
      <c r="J44" s="1183">
        <v>7976.9730217391298</v>
      </c>
      <c r="K44" s="802">
        <f t="shared" si="0"/>
        <v>-6.2449508002177037E-2</v>
      </c>
      <c r="L44" s="465">
        <v>7478.8149811848816</v>
      </c>
      <c r="M44" s="802">
        <f t="shared" si="0"/>
        <v>-4.6413233992401444E-2</v>
      </c>
      <c r="N44" s="465">
        <v>7131.6989914772703</v>
      </c>
      <c r="O44" s="802">
        <f t="shared" si="0"/>
        <v>-1.2019295200732315E-2</v>
      </c>
      <c r="P44" s="1188">
        <v>7045.98099601594</v>
      </c>
      <c r="Q44" s="802">
        <f t="shared" si="0"/>
        <v>5.2181666115970908E-2</v>
      </c>
      <c r="R44" s="1188">
        <v>7413.65202380952</v>
      </c>
      <c r="S44" s="802">
        <f t="shared" si="3"/>
        <v>7.62432569180337E-2</v>
      </c>
      <c r="T44" s="1188">
        <v>7978.8929997617297</v>
      </c>
      <c r="U44" s="802">
        <f t="shared" si="3"/>
        <v>-7.5460592898509857E-2</v>
      </c>
      <c r="V44" s="1188">
        <v>7376.8010033259397</v>
      </c>
      <c r="W44" s="802">
        <f t="shared" si="3"/>
        <v>-6.8718270032956941E-2</v>
      </c>
      <c r="X44" s="1188">
        <v>6869.88</v>
      </c>
      <c r="Y44" s="802">
        <f t="shared" si="3"/>
        <v>-6.6471329890012212E-3</v>
      </c>
      <c r="Z44" s="1188">
        <v>6824.2149940215204</v>
      </c>
      <c r="AA44" s="802">
        <f t="shared" si="4"/>
        <v>8.006343220138136E-3</v>
      </c>
      <c r="AB44" s="1188">
        <v>6878.8520014716696</v>
      </c>
    </row>
    <row r="45" spans="1:28" hidden="1" x14ac:dyDescent="0.15">
      <c r="A45" s="566" t="s">
        <v>190</v>
      </c>
      <c r="B45" s="1189">
        <v>450</v>
      </c>
      <c r="C45" s="229" t="s">
        <v>192</v>
      </c>
      <c r="D45" s="1179"/>
      <c r="E45" s="1180"/>
      <c r="F45" s="1180"/>
      <c r="G45" s="1180"/>
      <c r="H45" s="1181" t="e">
        <v>#N/A</v>
      </c>
      <c r="I45" s="1177" t="e">
        <f t="shared" si="1"/>
        <v>#N/A</v>
      </c>
      <c r="J45" s="1183" t="e">
        <v>#N/A</v>
      </c>
      <c r="K45" s="802" t="e">
        <f t="shared" si="0"/>
        <v>#N/A</v>
      </c>
      <c r="L45" s="465">
        <v>7110.7917815971905</v>
      </c>
      <c r="M45" s="802" t="e">
        <f t="shared" si="0"/>
        <v>#N/A</v>
      </c>
      <c r="N45" s="465" t="e">
        <v>#N/A</v>
      </c>
      <c r="O45" s="802" t="e">
        <f t="shared" si="0"/>
        <v>#N/A</v>
      </c>
      <c r="P45" s="1188" t="e">
        <v>#N/A</v>
      </c>
      <c r="Q45" s="802" t="e">
        <f t="shared" si="0"/>
        <v>#N/A</v>
      </c>
      <c r="R45" s="1188" t="e">
        <v>#N/A</v>
      </c>
      <c r="S45" s="802" t="e">
        <f t="shared" si="3"/>
        <v>#N/A</v>
      </c>
      <c r="T45" s="1188" t="e">
        <v>#N/A</v>
      </c>
      <c r="U45" s="802" t="e">
        <f t="shared" si="3"/>
        <v>#N/A</v>
      </c>
      <c r="V45" s="1188" t="e">
        <v>#N/A</v>
      </c>
      <c r="W45" s="802" t="e">
        <f t="shared" si="3"/>
        <v>#N/A</v>
      </c>
      <c r="X45" s="1188" t="e">
        <v>#N/A</v>
      </c>
      <c r="Y45" s="802" t="e">
        <f t="shared" si="3"/>
        <v>#N/A</v>
      </c>
      <c r="Z45" s="1188" t="e">
        <v>#N/A</v>
      </c>
      <c r="AA45" s="802" t="e">
        <f t="shared" si="4"/>
        <v>#N/A</v>
      </c>
      <c r="AB45" s="1188" t="e">
        <v>#N/A</v>
      </c>
    </row>
    <row r="46" spans="1:28" hidden="1" x14ac:dyDescent="0.15">
      <c r="A46" s="566" t="s">
        <v>190</v>
      </c>
      <c r="B46" s="1189">
        <v>265</v>
      </c>
      <c r="C46" s="229" t="s">
        <v>193</v>
      </c>
      <c r="D46" s="1180">
        <v>5974.1120000000001</v>
      </c>
      <c r="E46" s="1180"/>
      <c r="F46" s="1180">
        <v>6998</v>
      </c>
      <c r="G46" s="1180">
        <v>8092.9089931034496</v>
      </c>
      <c r="H46" s="1181">
        <v>7721</v>
      </c>
      <c r="I46" s="1177">
        <f t="shared" si="1"/>
        <v>-8.2827743388743713E-2</v>
      </c>
      <c r="J46" s="1183">
        <v>7081.4869932955098</v>
      </c>
      <c r="K46" s="802">
        <f t="shared" si="0"/>
        <v>5.2755152573714138E-3</v>
      </c>
      <c r="L46" s="465">
        <v>7118.8454859735175</v>
      </c>
      <c r="M46" s="802">
        <f t="shared" si="0"/>
        <v>-8.1517500897801701E-2</v>
      </c>
      <c r="N46" s="465">
        <v>6538.5349926793597</v>
      </c>
      <c r="O46" s="802">
        <f t="shared" si="0"/>
        <v>1.5531158840844031E-2</v>
      </c>
      <c r="P46" s="1188">
        <v>6640.0860182370798</v>
      </c>
      <c r="Q46" s="802">
        <f t="shared" si="0"/>
        <v>-1</v>
      </c>
      <c r="R46" s="1188">
        <v>0</v>
      </c>
      <c r="S46" s="802" t="e">
        <f t="shared" si="3"/>
        <v>#DIV/0!</v>
      </c>
      <c r="T46" s="1188">
        <v>7071.52601239669</v>
      </c>
      <c r="U46" s="802">
        <f t="shared" si="3"/>
        <v>-6.9668696697964369E-2</v>
      </c>
      <c r="V46" s="1188">
        <v>6578.8620114472596</v>
      </c>
      <c r="W46" s="802">
        <f t="shared" si="3"/>
        <v>-5.2895472019591161E-2</v>
      </c>
      <c r="X46" s="1188">
        <v>6230.87</v>
      </c>
      <c r="Y46" s="802">
        <f t="shared" si="3"/>
        <v>1.5091472520545298E-2</v>
      </c>
      <c r="Z46" s="1188">
        <v>6324.90300338409</v>
      </c>
      <c r="AA46" s="802">
        <f t="shared" si="4"/>
        <v>5.9898149293454647E-2</v>
      </c>
      <c r="AB46" s="1188">
        <v>6703.7529877474099</v>
      </c>
    </row>
    <row r="47" spans="1:28" hidden="1" x14ac:dyDescent="0.15">
      <c r="A47" s="566" t="s">
        <v>190</v>
      </c>
      <c r="B47" s="1189">
        <v>122</v>
      </c>
      <c r="C47" s="229" t="s">
        <v>194</v>
      </c>
      <c r="D47" s="1180">
        <v>5142.7860000000001</v>
      </c>
      <c r="E47" s="1180">
        <v>5906</v>
      </c>
      <c r="F47" s="1180">
        <v>6134</v>
      </c>
      <c r="G47" s="1180"/>
      <c r="H47" s="1181">
        <v>0</v>
      </c>
      <c r="I47" s="1177" t="e">
        <f t="shared" si="1"/>
        <v>#DIV/0!</v>
      </c>
      <c r="J47" s="1183">
        <v>0</v>
      </c>
      <c r="K47" s="802" t="e">
        <f t="shared" si="0"/>
        <v>#DIV/0!</v>
      </c>
      <c r="L47" s="465">
        <v>6569.5737930754512</v>
      </c>
      <c r="M47" s="802">
        <f t="shared" si="0"/>
        <v>1.4078571409205697E-2</v>
      </c>
      <c r="N47" s="465">
        <v>6662.0640068493103</v>
      </c>
      <c r="O47" s="802">
        <f t="shared" si="0"/>
        <v>-1.2599401455732436E-2</v>
      </c>
      <c r="P47" s="1188">
        <v>6578.1259879032305</v>
      </c>
      <c r="Q47" s="802">
        <f t="shared" si="0"/>
        <v>2.8187361026186766E-2</v>
      </c>
      <c r="R47" s="1188">
        <v>6763.5460000000003</v>
      </c>
      <c r="S47" s="802">
        <f t="shared" si="3"/>
        <v>3.4669978007310032E-2</v>
      </c>
      <c r="T47" s="1188">
        <v>6998.03799107143</v>
      </c>
      <c r="U47" s="802">
        <f t="shared" si="3"/>
        <v>-1.8302280548150413E-3</v>
      </c>
      <c r="V47" s="1188">
        <v>6985.2299856115096</v>
      </c>
      <c r="W47" s="802">
        <f t="shared" si="3"/>
        <v>6.3818945876764135E-2</v>
      </c>
      <c r="X47" s="1188">
        <v>7431.02</v>
      </c>
      <c r="Y47" s="802">
        <f t="shared" si="3"/>
        <v>-1.8424792613573986E-2</v>
      </c>
      <c r="Z47" s="1188">
        <v>7294.1049975926799</v>
      </c>
      <c r="AA47" s="802">
        <f t="shared" si="4"/>
        <v>-1.6564058532016731E-3</v>
      </c>
      <c r="AB47" s="1188">
        <v>7282.0229993807998</v>
      </c>
    </row>
    <row r="48" spans="1:28" hidden="1" x14ac:dyDescent="0.15">
      <c r="A48" s="566" t="s">
        <v>190</v>
      </c>
      <c r="B48" s="1189">
        <v>124</v>
      </c>
      <c r="C48" s="229" t="s">
        <v>195</v>
      </c>
      <c r="D48" s="1180">
        <v>5203.7359999999999</v>
      </c>
      <c r="E48" s="1180">
        <v>5914</v>
      </c>
      <c r="F48" s="1180">
        <v>6216</v>
      </c>
      <c r="G48" s="1180">
        <v>5877.7069988479298</v>
      </c>
      <c r="H48" s="1181">
        <v>6181</v>
      </c>
      <c r="I48" s="1177">
        <f t="shared" si="1"/>
        <v>-1</v>
      </c>
      <c r="J48" s="1183">
        <v>0</v>
      </c>
      <c r="K48" s="802" t="e">
        <f t="shared" si="0"/>
        <v>#DIV/0!</v>
      </c>
      <c r="L48" s="465">
        <v>6655.2843681967324</v>
      </c>
      <c r="M48" s="802">
        <f t="shared" si="0"/>
        <v>-1</v>
      </c>
      <c r="N48" s="465">
        <v>0</v>
      </c>
      <c r="O48" s="802" t="e">
        <f t="shared" si="0"/>
        <v>#DIV/0!</v>
      </c>
      <c r="P48" s="1188">
        <v>0</v>
      </c>
      <c r="Q48" s="802" t="e">
        <f t="shared" si="0"/>
        <v>#DIV/0!</v>
      </c>
      <c r="R48" s="1188">
        <v>6876.7210273972596</v>
      </c>
      <c r="S48" s="802" t="e">
        <f t="shared" si="3"/>
        <v>#VALUE!</v>
      </c>
      <c r="T48" s="1188" t="s">
        <v>528</v>
      </c>
      <c r="U48" s="802" t="e">
        <f t="shared" si="3"/>
        <v>#VALUE!</v>
      </c>
      <c r="V48" s="1188" t="s">
        <v>528</v>
      </c>
      <c r="W48" s="802" t="e">
        <f t="shared" si="3"/>
        <v>#VALUE!</v>
      </c>
      <c r="X48" s="1188" t="s">
        <v>528</v>
      </c>
      <c r="Y48" s="802" t="e">
        <f t="shared" si="3"/>
        <v>#VALUE!</v>
      </c>
      <c r="Z48" s="1188" t="s">
        <v>528</v>
      </c>
      <c r="AA48" s="802" t="e">
        <f t="shared" si="4"/>
        <v>#VALUE!</v>
      </c>
      <c r="AB48" s="1188" t="s">
        <v>528</v>
      </c>
    </row>
    <row r="49" spans="1:28" x14ac:dyDescent="0.15">
      <c r="A49" s="565" t="s">
        <v>196</v>
      </c>
      <c r="B49" s="1190">
        <v>11</v>
      </c>
      <c r="C49" s="231" t="s">
        <v>197</v>
      </c>
      <c r="D49" s="1180">
        <v>2098.0169999999998</v>
      </c>
      <c r="E49" s="1180"/>
      <c r="F49" s="1180">
        <v>2301</v>
      </c>
      <c r="G49" s="1180">
        <v>2205.4090000000001</v>
      </c>
      <c r="H49" s="1181">
        <v>2239</v>
      </c>
      <c r="I49" s="1177">
        <f t="shared" si="1"/>
        <v>2.043948191156772E-2</v>
      </c>
      <c r="J49" s="1183">
        <v>2284.7640000000001</v>
      </c>
      <c r="K49" s="802">
        <f t="shared" si="0"/>
        <v>1.0447948176996994E-2</v>
      </c>
      <c r="L49" s="465">
        <v>2308.6350958686685</v>
      </c>
      <c r="M49" s="802">
        <f t="shared" si="0"/>
        <v>5.3212844911331271E-3</v>
      </c>
      <c r="N49" s="465">
        <v>2320.92</v>
      </c>
      <c r="O49" s="802">
        <f t="shared" si="0"/>
        <v>9.3842097099424981E-3</v>
      </c>
      <c r="P49" s="1188">
        <v>2342.6999999999998</v>
      </c>
      <c r="Q49" s="802">
        <f t="shared" si="0"/>
        <v>2.3911725786485694E-2</v>
      </c>
      <c r="R49" s="1188">
        <v>2398.7179999999998</v>
      </c>
      <c r="S49" s="802">
        <f t="shared" si="3"/>
        <v>3.0004360662654057E-2</v>
      </c>
      <c r="T49" s="1188">
        <v>2470.69</v>
      </c>
      <c r="U49" s="802">
        <f t="shared" si="3"/>
        <v>1.5641379533652536E-2</v>
      </c>
      <c r="V49" s="1188">
        <v>2509.335</v>
      </c>
      <c r="W49" s="802">
        <f t="shared" si="3"/>
        <v>6.4353703271982463E-2</v>
      </c>
      <c r="X49" s="1188">
        <v>2670.82</v>
      </c>
      <c r="Y49" s="802">
        <f t="shared" si="3"/>
        <v>-1.413086617593098E-2</v>
      </c>
      <c r="Z49" s="1188">
        <v>2633.0790000000002</v>
      </c>
      <c r="AA49" s="802">
        <f t="shared" si="4"/>
        <v>-2.2354057740006914E-3</v>
      </c>
      <c r="AB49" s="1188">
        <v>2627.1930000000002</v>
      </c>
    </row>
    <row r="50" spans="1:28" x14ac:dyDescent="0.15">
      <c r="A50" s="565" t="s">
        <v>196</v>
      </c>
      <c r="B50" s="1190">
        <v>10</v>
      </c>
      <c r="C50" s="231" t="s">
        <v>198</v>
      </c>
      <c r="D50" s="1180">
        <v>2115.1210000000001</v>
      </c>
      <c r="E50" s="1180">
        <v>2246</v>
      </c>
      <c r="F50" s="1180">
        <v>2318</v>
      </c>
      <c r="G50" s="1180">
        <v>2219.2919999999999</v>
      </c>
      <c r="H50" s="1181">
        <v>2243</v>
      </c>
      <c r="I50" s="1177">
        <f t="shared" si="1"/>
        <v>2.4744538564422627E-2</v>
      </c>
      <c r="J50" s="1183">
        <v>2298.502</v>
      </c>
      <c r="K50" s="802">
        <f t="shared" si="0"/>
        <v>9.7859659194967745E-3</v>
      </c>
      <c r="L50" s="465">
        <v>2320.9950622378951</v>
      </c>
      <c r="M50" s="802">
        <f t="shared" si="0"/>
        <v>5.3045945518873858E-3</v>
      </c>
      <c r="N50" s="465">
        <v>2333.3069999999998</v>
      </c>
      <c r="O50" s="802">
        <f t="shared" si="0"/>
        <v>9.3283909918412278E-3</v>
      </c>
      <c r="P50" s="1188">
        <v>2355.0729999999999</v>
      </c>
      <c r="Q50" s="802">
        <f t="shared" si="0"/>
        <v>2.4308800618919352E-2</v>
      </c>
      <c r="R50" s="1188">
        <v>2412.3220000000001</v>
      </c>
      <c r="S50" s="802">
        <f t="shared" si="3"/>
        <v>2.727164947299739E-2</v>
      </c>
      <c r="T50" s="1188">
        <v>2478.11</v>
      </c>
      <c r="U50" s="802">
        <f t="shared" si="3"/>
        <v>1.4798778101052727E-2</v>
      </c>
      <c r="V50" s="1188">
        <v>2514.7829999999999</v>
      </c>
      <c r="W50" s="802">
        <f t="shared" si="3"/>
        <v>6.4720097121699988E-2</v>
      </c>
      <c r="X50" s="1188">
        <v>2677.54</v>
      </c>
      <c r="Y50" s="802">
        <f t="shared" si="3"/>
        <v>-1.3937793646406762E-2</v>
      </c>
      <c r="Z50" s="1188">
        <v>2640.221</v>
      </c>
      <c r="AA50" s="802">
        <f t="shared" si="4"/>
        <v>-2.0130890558025462E-3</v>
      </c>
      <c r="AB50" s="1188">
        <v>2634.9059999999999</v>
      </c>
    </row>
    <row r="51" spans="1:28" hidden="1" x14ac:dyDescent="0.15">
      <c r="A51" s="565" t="s">
        <v>196</v>
      </c>
      <c r="B51" s="1192">
        <v>1040</v>
      </c>
      <c r="C51" s="468" t="s">
        <v>376</v>
      </c>
      <c r="D51" s="1179"/>
      <c r="E51" s="1180">
        <v>1298.0754923862019</v>
      </c>
      <c r="F51" s="1180">
        <v>1338</v>
      </c>
      <c r="G51" s="1180">
        <v>1351.4629907539099</v>
      </c>
      <c r="H51" s="1181">
        <v>1343</v>
      </c>
      <c r="I51" s="1177">
        <f t="shared" si="1"/>
        <v>-1.2886820700014893E-2</v>
      </c>
      <c r="J51" s="1183">
        <v>1325.69299979988</v>
      </c>
      <c r="K51" s="802">
        <f t="shared" si="0"/>
        <v>-7.1888095472667311E-3</v>
      </c>
      <c r="L51" s="465">
        <v>1316.1628453061739</v>
      </c>
      <c r="M51" s="802">
        <f t="shared" si="0"/>
        <v>-6.7764015698142874E-3</v>
      </c>
      <c r="N51" s="465">
        <v>1307.24399733511</v>
      </c>
      <c r="O51" s="802">
        <f t="shared" si="0"/>
        <v>7.1034961214739229E-3</v>
      </c>
      <c r="P51" s="1188">
        <v>1316.53</v>
      </c>
      <c r="Q51" s="802">
        <f t="shared" si="0"/>
        <v>4.4671990311166442E-2</v>
      </c>
      <c r="R51" s="1188">
        <v>1375.3420154043599</v>
      </c>
      <c r="S51" s="802">
        <f t="shared" si="3"/>
        <v>7.2003774696569583E-3</v>
      </c>
      <c r="T51" s="1188">
        <v>1385.2449970651501</v>
      </c>
      <c r="U51" s="802">
        <f t="shared" si="3"/>
        <v>-9.8473414259214135E-3</v>
      </c>
      <c r="V51" s="1188">
        <v>1371.6040166205</v>
      </c>
      <c r="W51" s="802">
        <f t="shared" si="3"/>
        <v>2.9021483531069085E-2</v>
      </c>
      <c r="X51" s="1188">
        <v>1411.41</v>
      </c>
      <c r="Y51" s="802">
        <f t="shared" si="3"/>
        <v>8.7449436890598753E-2</v>
      </c>
      <c r="Z51" s="1188">
        <v>1534.8370097217601</v>
      </c>
      <c r="AA51" s="802">
        <f t="shared" si="4"/>
        <v>2.3570574321711276E-2</v>
      </c>
      <c r="AB51" s="1188">
        <v>1571.0139995311199</v>
      </c>
    </row>
    <row r="52" spans="1:28" hidden="1" x14ac:dyDescent="0.15">
      <c r="A52" s="565" t="s">
        <v>196</v>
      </c>
      <c r="B52" s="1193">
        <v>140</v>
      </c>
      <c r="C52" s="239" t="s">
        <v>239</v>
      </c>
      <c r="D52" s="1180">
        <v>1295.856</v>
      </c>
      <c r="E52" s="1180">
        <v>1277</v>
      </c>
      <c r="F52" s="1180">
        <v>1316</v>
      </c>
      <c r="G52" s="1180">
        <v>1331.067</v>
      </c>
      <c r="H52" s="1181">
        <v>0</v>
      </c>
      <c r="I52" s="1177" t="e">
        <f t="shared" si="1"/>
        <v>#DIV/0!</v>
      </c>
      <c r="J52" s="1183">
        <v>0</v>
      </c>
      <c r="K52" s="802" t="e">
        <f t="shared" si="0"/>
        <v>#DIV/0!</v>
      </c>
      <c r="L52" s="465">
        <v>1293.9423396172156</v>
      </c>
      <c r="M52" s="802">
        <f t="shared" si="0"/>
        <v>-1</v>
      </c>
      <c r="N52" s="465">
        <v>0</v>
      </c>
      <c r="O52" s="802" t="e">
        <f t="shared" si="0"/>
        <v>#DIV/0!</v>
      </c>
      <c r="P52" s="1188">
        <v>0</v>
      </c>
      <c r="Q52" s="802" t="e">
        <f t="shared" si="0"/>
        <v>#DIV/0!</v>
      </c>
      <c r="R52" s="1188">
        <v>0</v>
      </c>
      <c r="S52" s="802" t="e">
        <f t="shared" si="3"/>
        <v>#N/A</v>
      </c>
      <c r="T52" s="1188" t="e">
        <v>#N/A</v>
      </c>
      <c r="U52" s="802" t="e">
        <f t="shared" si="3"/>
        <v>#VALUE!</v>
      </c>
      <c r="V52" s="1188" t="s">
        <v>528</v>
      </c>
      <c r="W52" s="802" t="e">
        <f t="shared" si="3"/>
        <v>#VALUE!</v>
      </c>
      <c r="X52" s="1188" t="s">
        <v>528</v>
      </c>
      <c r="Y52" s="802" t="e">
        <f t="shared" si="3"/>
        <v>#VALUE!</v>
      </c>
      <c r="Z52" s="1188" t="s">
        <v>528</v>
      </c>
      <c r="AA52" s="802" t="e">
        <f t="shared" si="4"/>
        <v>#N/A</v>
      </c>
      <c r="AB52" s="1188" t="e">
        <v>#N/A</v>
      </c>
    </row>
    <row r="53" spans="1:28" hidden="1" x14ac:dyDescent="0.15">
      <c r="A53" s="565" t="s">
        <v>297</v>
      </c>
      <c r="B53" s="1193">
        <v>298</v>
      </c>
      <c r="C53" s="236" t="s">
        <v>201</v>
      </c>
      <c r="D53" s="1185">
        <v>1695.367</v>
      </c>
      <c r="E53" s="1180">
        <v>1723</v>
      </c>
      <c r="F53" s="1180">
        <v>1726</v>
      </c>
      <c r="G53" s="1180">
        <v>1732.4559999999999</v>
      </c>
      <c r="H53" s="1181">
        <v>1777</v>
      </c>
      <c r="I53" s="1177">
        <f t="shared" si="1"/>
        <v>1.7500844119302156E-2</v>
      </c>
      <c r="J53" s="1183">
        <v>1808.0989999999999</v>
      </c>
      <c r="K53" s="802">
        <f t="shared" si="0"/>
        <v>-9.5723041724280118E-8</v>
      </c>
      <c r="L53" s="465">
        <v>1808.0988269232639</v>
      </c>
      <c r="M53" s="802">
        <f t="shared" si="0"/>
        <v>7.8777869304364756E-2</v>
      </c>
      <c r="N53" s="465">
        <v>1950.537</v>
      </c>
      <c r="O53" s="802">
        <f t="shared" si="0"/>
        <v>2.2786032769437307E-2</v>
      </c>
      <c r="P53" s="1188">
        <v>1994.982</v>
      </c>
      <c r="Q53" s="802">
        <f t="shared" si="0"/>
        <v>5.0070627203654136E-3</v>
      </c>
      <c r="R53" s="1188">
        <v>2004.971</v>
      </c>
      <c r="S53" s="802">
        <f t="shared" si="3"/>
        <v>4.4443036831954164E-2</v>
      </c>
      <c r="T53" s="1188">
        <v>2094.078</v>
      </c>
      <c r="U53" s="802">
        <f t="shared" si="3"/>
        <v>3.0763897046814887E-2</v>
      </c>
      <c r="V53" s="1188">
        <v>2158.5</v>
      </c>
      <c r="W53" s="802">
        <f t="shared" si="3"/>
        <v>2.131109566828774E-3</v>
      </c>
      <c r="X53" s="1188">
        <v>2163.1</v>
      </c>
      <c r="Y53" s="802">
        <f t="shared" si="3"/>
        <v>4.7940455827285046E-2</v>
      </c>
      <c r="Z53" s="1188">
        <v>2266.8000000000002</v>
      </c>
      <c r="AA53" s="802">
        <f t="shared" si="4"/>
        <v>-6.806952532204517E-4</v>
      </c>
      <c r="AB53" s="1188">
        <v>2265.2570000000001</v>
      </c>
    </row>
    <row r="54" spans="1:28" hidden="1" x14ac:dyDescent="0.15">
      <c r="A54" s="565" t="s">
        <v>297</v>
      </c>
      <c r="B54" s="1193">
        <v>301</v>
      </c>
      <c r="C54" s="236" t="s">
        <v>202</v>
      </c>
      <c r="D54" s="1185">
        <v>1642.9359999999999</v>
      </c>
      <c r="E54" s="1180">
        <v>1754</v>
      </c>
      <c r="F54" s="1180">
        <v>1761</v>
      </c>
      <c r="G54" s="1180">
        <v>1767.1310000000001</v>
      </c>
      <c r="H54" s="1181">
        <v>1812</v>
      </c>
      <c r="I54" s="1177">
        <f t="shared" si="1"/>
        <v>1.698344370860921E-2</v>
      </c>
      <c r="J54" s="1183">
        <v>1842.7739999999999</v>
      </c>
      <c r="K54" s="802">
        <f t="shared" si="0"/>
        <v>3.5719513881461612E-8</v>
      </c>
      <c r="L54" s="465">
        <v>1842.7740658229914</v>
      </c>
      <c r="M54" s="802">
        <f t="shared" si="0"/>
        <v>7.7295386786005796E-2</v>
      </c>
      <c r="N54" s="465">
        <v>1985.212</v>
      </c>
      <c r="O54" s="802">
        <f t="shared" si="0"/>
        <v>2.238803714666239E-2</v>
      </c>
      <c r="P54" s="1188">
        <v>2029.6569999999999</v>
      </c>
      <c r="Q54" s="802">
        <f t="shared" si="0"/>
        <v>4.9259554693231655E-3</v>
      </c>
      <c r="R54" s="1188">
        <v>2039.655</v>
      </c>
      <c r="S54" s="802">
        <f t="shared" si="3"/>
        <v>4.3687290252518295E-2</v>
      </c>
      <c r="T54" s="1188">
        <v>2128.7620000000002</v>
      </c>
      <c r="U54" s="802">
        <f t="shared" si="3"/>
        <v>3.0260780679098771E-2</v>
      </c>
      <c r="V54" s="1188">
        <v>2193.1799999999998</v>
      </c>
      <c r="W54" s="802">
        <f t="shared" si="3"/>
        <v>2.0974110652114118E-3</v>
      </c>
      <c r="X54" s="1188">
        <v>2197.7800000000002</v>
      </c>
      <c r="Y54" s="802">
        <f t="shared" si="3"/>
        <v>4.7185796576545293E-2</v>
      </c>
      <c r="Z54" s="1188">
        <v>2301.4839999999999</v>
      </c>
      <c r="AA54" s="802">
        <f t="shared" si="4"/>
        <v>-6.7434750795579488E-4</v>
      </c>
      <c r="AB54" s="1188">
        <v>2299.9319999999998</v>
      </c>
    </row>
    <row r="55" spans="1:28" hidden="1" x14ac:dyDescent="0.15">
      <c r="A55" s="567" t="s">
        <v>203</v>
      </c>
      <c r="B55" s="1193">
        <v>64</v>
      </c>
      <c r="C55" s="236" t="s">
        <v>204</v>
      </c>
      <c r="D55" s="1180">
        <v>1904.673</v>
      </c>
      <c r="E55" s="1180">
        <v>2089</v>
      </c>
      <c r="F55" s="1180">
        <v>2082</v>
      </c>
      <c r="G55" s="1180">
        <v>2089.6239999999998</v>
      </c>
      <c r="H55" s="1181">
        <v>2062</v>
      </c>
      <c r="I55" s="1177">
        <f t="shared" si="1"/>
        <v>3.3775460717749749E-2</v>
      </c>
      <c r="J55" s="1183">
        <v>2131.645</v>
      </c>
      <c r="K55" s="802">
        <f t="shared" si="0"/>
        <v>3.7934560870665032E-2</v>
      </c>
      <c r="L55" s="465">
        <v>2212.5080170071487</v>
      </c>
      <c r="M55" s="802">
        <f t="shared" si="0"/>
        <v>-1.2780074372520298E-2</v>
      </c>
      <c r="N55" s="465">
        <v>2184.232</v>
      </c>
      <c r="O55" s="802">
        <f t="shared" si="0"/>
        <v>-3.8885063491424079E-2</v>
      </c>
      <c r="P55" s="1188">
        <v>2099.2979999999998</v>
      </c>
      <c r="Q55" s="802">
        <f t="shared" si="0"/>
        <v>7.2677152076551482E-2</v>
      </c>
      <c r="R55" s="1188">
        <v>2251.8690000000001</v>
      </c>
      <c r="S55" s="802">
        <f t="shared" si="3"/>
        <v>3.2451710112799528E-2</v>
      </c>
      <c r="T55" s="1188">
        <v>2324.9459999999999</v>
      </c>
      <c r="U55" s="802">
        <f t="shared" si="3"/>
        <v>-6.869750953355469E-2</v>
      </c>
      <c r="V55" s="1188">
        <v>2165.2280000000001</v>
      </c>
      <c r="W55" s="802">
        <f t="shared" si="3"/>
        <v>4.8448477481355334E-2</v>
      </c>
      <c r="X55" s="1188">
        <v>2270.13</v>
      </c>
      <c r="Y55" s="802">
        <f t="shared" si="3"/>
        <v>6.8780642518269916E-2</v>
      </c>
      <c r="Z55" s="1188">
        <v>2426.2710000000002</v>
      </c>
      <c r="AA55" s="802">
        <f t="shared" si="4"/>
        <v>4.0305472884108948E-2</v>
      </c>
      <c r="AB55" s="1188">
        <v>2524.0630000000001</v>
      </c>
    </row>
    <row r="56" spans="1:28" s="250" customFormat="1" hidden="1" x14ac:dyDescent="0.15">
      <c r="A56" s="567" t="s">
        <v>203</v>
      </c>
      <c r="B56" s="1191">
        <v>684</v>
      </c>
      <c r="C56" s="237" t="s">
        <v>268</v>
      </c>
      <c r="D56" s="1180">
        <v>3187.752</v>
      </c>
      <c r="E56" s="1180">
        <v>3609</v>
      </c>
      <c r="F56" s="1180">
        <v>3805</v>
      </c>
      <c r="G56" s="1180">
        <v>3575.14299462503</v>
      </c>
      <c r="H56" s="1181">
        <v>3621</v>
      </c>
      <c r="I56" s="1177">
        <f t="shared" si="1"/>
        <v>0.22560452454556745</v>
      </c>
      <c r="J56" s="1183">
        <v>4437.9139833794998</v>
      </c>
      <c r="K56" s="802">
        <f t="shared" si="0"/>
        <v>1.9366877704153879E-2</v>
      </c>
      <c r="L56" s="465">
        <v>4523.8625207571649</v>
      </c>
      <c r="M56" s="802">
        <f t="shared" si="0"/>
        <v>-2.607804799257462E-2</v>
      </c>
      <c r="N56" s="465">
        <v>4405.88901682905</v>
      </c>
      <c r="O56" s="802">
        <f t="shared" si="0"/>
        <v>3.0214779760639472E-2</v>
      </c>
      <c r="P56" s="1188">
        <v>4539.0119831223601</v>
      </c>
      <c r="Q56" s="802">
        <f t="shared" si="0"/>
        <v>-1</v>
      </c>
      <c r="R56" s="1188">
        <v>0</v>
      </c>
      <c r="S56" s="802" t="e">
        <f t="shared" si="3"/>
        <v>#N/A</v>
      </c>
      <c r="T56" s="1188" t="e">
        <v>#N/A</v>
      </c>
      <c r="U56" s="802" t="e">
        <f t="shared" si="3"/>
        <v>#VALUE!</v>
      </c>
      <c r="V56" s="1188" t="s">
        <v>528</v>
      </c>
      <c r="W56" s="802" t="e">
        <f t="shared" si="3"/>
        <v>#VALUE!</v>
      </c>
      <c r="X56" s="1188" t="s">
        <v>528</v>
      </c>
      <c r="Y56" s="802" t="e">
        <f t="shared" si="3"/>
        <v>#VALUE!</v>
      </c>
      <c r="Z56" s="1188" t="s">
        <v>528</v>
      </c>
      <c r="AA56" s="802" t="e">
        <f t="shared" si="4"/>
        <v>#VALUE!</v>
      </c>
      <c r="AB56" s="1188" t="s">
        <v>528</v>
      </c>
    </row>
    <row r="57" spans="1:28" s="250" customFormat="1" hidden="1" x14ac:dyDescent="0.15">
      <c r="A57" s="567" t="s">
        <v>203</v>
      </c>
      <c r="B57" s="1194">
        <v>521</v>
      </c>
      <c r="C57" s="234" t="s">
        <v>205</v>
      </c>
      <c r="D57" s="1180">
        <v>6271.7879999999996</v>
      </c>
      <c r="E57" s="1180">
        <v>6573</v>
      </c>
      <c r="F57" s="1180">
        <v>6828</v>
      </c>
      <c r="G57" s="1180">
        <v>6907.3239865894502</v>
      </c>
      <c r="H57" s="1181">
        <v>6816</v>
      </c>
      <c r="I57" s="1177">
        <f t="shared" si="1"/>
        <v>-4.2227699944815095E-2</v>
      </c>
      <c r="J57" s="1183">
        <v>6528.1759971761403</v>
      </c>
      <c r="K57" s="802">
        <f t="shared" si="0"/>
        <v>5.945625061827034E-2</v>
      </c>
      <c r="L57" s="465">
        <v>6916.3168653444218</v>
      </c>
      <c r="M57" s="802">
        <f t="shared" si="0"/>
        <v>-3.5289718242081589E-2</v>
      </c>
      <c r="N57" s="465">
        <v>6672.2419918934602</v>
      </c>
      <c r="O57" s="802">
        <f t="shared" si="0"/>
        <v>2.5855777554750024E-2</v>
      </c>
      <c r="P57" s="1188">
        <v>6844.7579966273197</v>
      </c>
      <c r="Q57" s="802">
        <f t="shared" si="0"/>
        <v>3.0116332435025935E-2</v>
      </c>
      <c r="R57" s="1188">
        <v>7050.8970038910502</v>
      </c>
      <c r="S57" s="802">
        <f t="shared" si="3"/>
        <v>6.0975645140381451E-2</v>
      </c>
      <c r="T57" s="1188">
        <v>7480.8299975216896</v>
      </c>
      <c r="U57" s="802">
        <f t="shared" si="3"/>
        <v>-1.0546021027940149E-2</v>
      </c>
      <c r="V57" s="1188">
        <v>7401.9370070613804</v>
      </c>
      <c r="W57" s="802">
        <f t="shared" si="3"/>
        <v>7.9717375651225469E-2</v>
      </c>
      <c r="X57" s="1188">
        <v>7992</v>
      </c>
      <c r="Y57" s="802">
        <f t="shared" si="3"/>
        <v>6.9081361096847175E-4</v>
      </c>
      <c r="Z57" s="1188">
        <v>7997.52098237886</v>
      </c>
      <c r="AA57" s="802">
        <f t="shared" si="4"/>
        <v>0.11287160219982995</v>
      </c>
      <c r="AB57" s="1188">
        <v>8900.2139892867199</v>
      </c>
    </row>
    <row r="58" spans="1:28" s="250" customFormat="1" hidden="1" x14ac:dyDescent="0.15">
      <c r="A58" s="567" t="s">
        <v>203</v>
      </c>
      <c r="B58" s="1194">
        <v>522</v>
      </c>
      <c r="C58" s="234" t="s">
        <v>206</v>
      </c>
      <c r="D58" s="1180">
        <v>7042.0230000000001</v>
      </c>
      <c r="E58" s="1180">
        <v>7296</v>
      </c>
      <c r="F58" s="1180">
        <v>7568</v>
      </c>
      <c r="G58" s="1180">
        <v>7665.3819819819801</v>
      </c>
      <c r="H58" s="1181">
        <v>7572</v>
      </c>
      <c r="I58" s="1177">
        <f t="shared" si="1"/>
        <v>-3.2233492905648399E-2</v>
      </c>
      <c r="J58" s="1183">
        <v>7327.9279917184303</v>
      </c>
      <c r="K58" s="802">
        <f t="shared" si="0"/>
        <v>5.2967335760339761E-2</v>
      </c>
      <c r="L58" s="465">
        <v>7716.0688140833727</v>
      </c>
      <c r="M58" s="802">
        <f t="shared" si="0"/>
        <v>-2.880817533119797E-2</v>
      </c>
      <c r="N58" s="465">
        <v>7493.7829508196701</v>
      </c>
      <c r="O58" s="802">
        <f t="shared" si="0"/>
        <v>2.3021233365791597E-2</v>
      </c>
      <c r="P58" s="1188">
        <v>7666.2990769230801</v>
      </c>
      <c r="Q58" s="802">
        <f t="shared" si="0"/>
        <v>1.5838271095164901E-2</v>
      </c>
      <c r="R58" s="1188">
        <v>7787.72</v>
      </c>
      <c r="S58" s="802">
        <f t="shared" si="3"/>
        <v>5.431589933770091E-2</v>
      </c>
      <c r="T58" s="1188">
        <v>8210.7170155902004</v>
      </c>
      <c r="U58" s="802">
        <f t="shared" si="3"/>
        <v>-6.9220589096341103E-3</v>
      </c>
      <c r="V58" s="1188">
        <v>8153.8819487179499</v>
      </c>
      <c r="W58" s="802">
        <f t="shared" si="3"/>
        <v>6.8488619133828157E-2</v>
      </c>
      <c r="X58" s="1188">
        <v>8712.3300639658901</v>
      </c>
      <c r="Y58" s="802">
        <f t="shared" si="3"/>
        <v>1.6275768959276026E-4</v>
      </c>
      <c r="Z58" s="1188">
        <v>8713.7480626780707</v>
      </c>
      <c r="AA58" s="802">
        <f t="shared" si="4"/>
        <v>0.11267148438840291</v>
      </c>
      <c r="AB58" s="1188">
        <v>9695.5389914865791</v>
      </c>
    </row>
    <row r="59" spans="1:28" s="250" customFormat="1" hidden="1" x14ac:dyDescent="0.15">
      <c r="A59" s="567" t="s">
        <v>203</v>
      </c>
      <c r="B59" s="1193">
        <v>528</v>
      </c>
      <c r="C59" s="239" t="s">
        <v>207</v>
      </c>
      <c r="D59" s="1180">
        <v>6565.85</v>
      </c>
      <c r="E59" s="1180">
        <v>6762</v>
      </c>
      <c r="F59" s="1180">
        <v>6910</v>
      </c>
      <c r="G59" s="1180">
        <v>6859.8909333333304</v>
      </c>
      <c r="H59" s="1181">
        <v>6926</v>
      </c>
      <c r="I59" s="1177">
        <f t="shared" si="1"/>
        <v>1.1996949898931544E-2</v>
      </c>
      <c r="J59" s="1183">
        <v>7009.0908749999999</v>
      </c>
      <c r="K59" s="802">
        <f t="shared" si="0"/>
        <v>2.3743829690503399E-2</v>
      </c>
      <c r="L59" s="465">
        <v>7175.5135350212613</v>
      </c>
      <c r="M59" s="802">
        <f t="shared" si="0"/>
        <v>-6.5032839057689281E-3</v>
      </c>
      <c r="N59" s="465">
        <v>7128.8491333333304</v>
      </c>
      <c r="O59" s="802">
        <f t="shared" si="0"/>
        <v>-6.232581515237581E-3</v>
      </c>
      <c r="P59" s="1188">
        <v>7084.4179999999997</v>
      </c>
      <c r="Q59" s="802">
        <f t="shared" si="0"/>
        <v>4.6759392702878426E-2</v>
      </c>
      <c r="R59" s="1188">
        <v>7415.6810833333402</v>
      </c>
      <c r="S59" s="802">
        <f t="shared" si="3"/>
        <v>5.5667835769590571E-2</v>
      </c>
      <c r="T59" s="1188">
        <v>7828.4960000000001</v>
      </c>
      <c r="U59" s="802">
        <f t="shared" si="3"/>
        <v>-2.5096774655055103E-2</v>
      </c>
      <c r="V59" s="1188">
        <v>7632.0259999999998</v>
      </c>
      <c r="W59" s="802">
        <f t="shared" si="3"/>
        <v>8.1694428189841156E-2</v>
      </c>
      <c r="X59" s="1188">
        <v>8255.52</v>
      </c>
      <c r="Y59" s="802">
        <f t="shared" si="3"/>
        <v>-3.9222241603194007E-2</v>
      </c>
      <c r="Z59" s="1188">
        <v>7931.72</v>
      </c>
      <c r="AA59" s="802">
        <f t="shared" si="4"/>
        <v>5.2638635335925839E-2</v>
      </c>
      <c r="AB59" s="1188">
        <v>8349.23491666667</v>
      </c>
    </row>
    <row r="60" spans="1:28" s="250" customFormat="1" hidden="1" x14ac:dyDescent="0.15">
      <c r="A60" s="567" t="s">
        <v>203</v>
      </c>
      <c r="B60" s="1193">
        <v>529</v>
      </c>
      <c r="C60" s="239" t="s">
        <v>208</v>
      </c>
      <c r="D60" s="1180">
        <v>9220.6650000000009</v>
      </c>
      <c r="E60" s="1180">
        <v>9509</v>
      </c>
      <c r="F60" s="1180">
        <v>9758</v>
      </c>
      <c r="G60" s="1180">
        <v>9503.5667619047599</v>
      </c>
      <c r="H60" s="1181">
        <v>9548</v>
      </c>
      <c r="I60" s="1177">
        <f t="shared" si="1"/>
        <v>1.0959153749476418E-2</v>
      </c>
      <c r="J60" s="1183">
        <v>9652.6380000000008</v>
      </c>
      <c r="K60" s="802">
        <f t="shared" si="0"/>
        <v>1.991975605884011E-2</v>
      </c>
      <c r="L60" s="465">
        <v>9844.9161942842911</v>
      </c>
      <c r="M60" s="802">
        <f t="shared" si="0"/>
        <v>2.3186050477130497E-3</v>
      </c>
      <c r="N60" s="465">
        <v>9867.7426666666706</v>
      </c>
      <c r="O60" s="802">
        <f t="shared" si="0"/>
        <v>-3.8449877830890648E-2</v>
      </c>
      <c r="P60" s="1188">
        <v>9488.3291666666701</v>
      </c>
      <c r="Q60" s="802">
        <f t="shared" si="0"/>
        <v>-1</v>
      </c>
      <c r="R60" s="1188">
        <v>0</v>
      </c>
      <c r="S60" s="802" t="e">
        <f t="shared" si="3"/>
        <v>#DIV/0!</v>
      </c>
      <c r="T60" s="1188">
        <v>10733.008</v>
      </c>
      <c r="U60" s="802">
        <f t="shared" si="3"/>
        <v>-1.6656281258711353E-2</v>
      </c>
      <c r="V60" s="1188">
        <v>10554.236000000001</v>
      </c>
      <c r="W60" s="802">
        <f t="shared" si="3"/>
        <v>6.534854820377331E-2</v>
      </c>
      <c r="X60" s="1188">
        <v>11243.94</v>
      </c>
      <c r="Y60" s="802">
        <f t="shared" si="3"/>
        <v>-1.951583598710949E-2</v>
      </c>
      <c r="Z60" s="1188">
        <v>11024.505111111101</v>
      </c>
      <c r="AA60" s="802">
        <f t="shared" si="4"/>
        <v>2.2218220810839955E-2</v>
      </c>
      <c r="AB60" s="1188">
        <v>11269.45</v>
      </c>
    </row>
    <row r="61" spans="1:28" hidden="1" x14ac:dyDescent="0.15">
      <c r="A61" s="567" t="s">
        <v>203</v>
      </c>
      <c r="B61" s="1193">
        <v>686</v>
      </c>
      <c r="C61" s="239" t="s">
        <v>253</v>
      </c>
      <c r="D61" s="1186"/>
      <c r="E61" s="1180">
        <v>9949</v>
      </c>
      <c r="F61" s="1180">
        <v>10247</v>
      </c>
      <c r="G61" s="1180">
        <v>10088.2293333333</v>
      </c>
      <c r="H61" s="1181">
        <v>10146</v>
      </c>
      <c r="I61" s="1177">
        <f t="shared" si="1"/>
        <v>9.9705236874955569E-2</v>
      </c>
      <c r="J61" s="1183">
        <v>11157.609333333299</v>
      </c>
      <c r="K61" s="802">
        <f t="shared" si="0"/>
        <v>2.4843418303034978E-2</v>
      </c>
      <c r="L61" s="465">
        <v>11434.802489263146</v>
      </c>
      <c r="M61" s="802">
        <f t="shared" si="0"/>
        <v>-9.9122967831121993E-3</v>
      </c>
      <c r="N61" s="465">
        <v>11321.457333333299</v>
      </c>
      <c r="O61" s="802">
        <f t="shared" si="0"/>
        <v>-8.9743452344649942E-3</v>
      </c>
      <c r="P61" s="1188">
        <v>11219.854666666701</v>
      </c>
      <c r="Q61" s="802">
        <f t="shared" si="0"/>
        <v>-1</v>
      </c>
      <c r="R61" s="1188">
        <v>0</v>
      </c>
      <c r="S61" s="802" t="e">
        <f t="shared" si="3"/>
        <v>#VALUE!</v>
      </c>
      <c r="T61" s="1188" t="s">
        <v>528</v>
      </c>
      <c r="U61" s="802" t="e">
        <f t="shared" si="3"/>
        <v>#VALUE!</v>
      </c>
      <c r="V61" s="1188">
        <v>12356.3013333333</v>
      </c>
      <c r="W61" s="802">
        <f t="shared" si="3"/>
        <v>4.6078405771050143E-2</v>
      </c>
      <c r="X61" s="1188">
        <v>12925.66</v>
      </c>
      <c r="Y61" s="802">
        <f t="shared" si="3"/>
        <v>-2.5152861311012284E-2</v>
      </c>
      <c r="Z61" s="1188">
        <v>12600.542666666701</v>
      </c>
      <c r="AA61" s="802">
        <f t="shared" si="4"/>
        <v>1.0881771194261701E-2</v>
      </c>
      <c r="AB61" s="1188">
        <v>12737.6588888889</v>
      </c>
    </row>
    <row r="62" spans="1:28" s="250" customFormat="1" hidden="1" x14ac:dyDescent="0.15">
      <c r="A62" s="567" t="s">
        <v>203</v>
      </c>
      <c r="B62" s="1193">
        <v>995</v>
      </c>
      <c r="C62" s="236"/>
      <c r="D62" s="1180"/>
      <c r="E62" s="1180"/>
      <c r="F62" s="1180"/>
      <c r="G62" s="1180"/>
      <c r="H62" s="1181"/>
      <c r="I62" s="1177"/>
      <c r="J62" s="1183"/>
      <c r="K62" s="802" t="e">
        <f t="shared" si="0"/>
        <v>#DIV/0!</v>
      </c>
      <c r="L62" s="465">
        <v>9564.8874367873432</v>
      </c>
      <c r="M62" s="802">
        <f t="shared" si="0"/>
        <v>-4.5771206371288987E-2</v>
      </c>
      <c r="N62" s="465">
        <v>9127.0910000000003</v>
      </c>
      <c r="O62" s="802">
        <f t="shared" si="0"/>
        <v>5.781030077715783E-3</v>
      </c>
      <c r="P62" s="1188">
        <v>9179.8549875930494</v>
      </c>
      <c r="Q62" s="802">
        <f t="shared" si="0"/>
        <v>3.6112883972135815E-2</v>
      </c>
      <c r="R62" s="1188">
        <v>9511.3660256410294</v>
      </c>
      <c r="S62" s="802">
        <f t="shared" si="3"/>
        <v>3.5717361367448276E-2</v>
      </c>
      <c r="T62" s="1188">
        <v>9851.0869230769204</v>
      </c>
      <c r="U62" s="802">
        <f t="shared" si="3"/>
        <v>2.3247141881188866E-3</v>
      </c>
      <c r="V62" s="1188">
        <v>9873.9878846153897</v>
      </c>
      <c r="W62" s="802">
        <f t="shared" si="3"/>
        <v>3.4846317354784967E-2</v>
      </c>
      <c r="X62" s="1188">
        <v>10218.06</v>
      </c>
      <c r="Y62" s="802">
        <f t="shared" si="3"/>
        <v>5.6179563816028807E-3</v>
      </c>
      <c r="Z62" s="1188">
        <v>10275.464615384601</v>
      </c>
      <c r="AA62" s="802">
        <f t="shared" si="4"/>
        <v>0.10119847909427876</v>
      </c>
      <c r="AB62" s="1188">
        <v>11315.3260064486</v>
      </c>
    </row>
    <row r="63" spans="1:28" s="250" customFormat="1" hidden="1" x14ac:dyDescent="0.15">
      <c r="A63" s="567" t="s">
        <v>203</v>
      </c>
      <c r="B63" s="1193">
        <v>996</v>
      </c>
      <c r="C63" s="236"/>
      <c r="D63" s="1180"/>
      <c r="E63" s="1180"/>
      <c r="F63" s="1180"/>
      <c r="G63" s="1180"/>
      <c r="H63" s="1181"/>
      <c r="I63" s="1177"/>
      <c r="J63" s="1183"/>
      <c r="K63" s="802" t="e">
        <f t="shared" si="0"/>
        <v>#DIV/0!</v>
      </c>
      <c r="L63" s="465">
        <v>9490.3379178808555</v>
      </c>
      <c r="M63" s="802">
        <f t="shared" si="0"/>
        <v>-4.6459980845372409E-2</v>
      </c>
      <c r="N63" s="465">
        <v>9049.4169999999995</v>
      </c>
      <c r="O63" s="802">
        <f t="shared" si="0"/>
        <v>7.1562607684284669E-3</v>
      </c>
      <c r="P63" s="1188">
        <v>9114.1769878542491</v>
      </c>
      <c r="Q63" s="802">
        <f t="shared" si="0"/>
        <v>1.9970528931490785E-2</v>
      </c>
      <c r="R63" s="1188">
        <v>9296.1919230769199</v>
      </c>
      <c r="S63" s="802">
        <f t="shared" si="3"/>
        <v>4.3864520372878836E-2</v>
      </c>
      <c r="T63" s="1188">
        <v>9703.9649230769191</v>
      </c>
      <c r="U63" s="802">
        <f t="shared" si="3"/>
        <v>7.680478185968038E-3</v>
      </c>
      <c r="V63" s="1188">
        <v>9778.4960139860104</v>
      </c>
      <c r="W63" s="802" t="e">
        <f t="shared" si="3"/>
        <v>#VALUE!</v>
      </c>
      <c r="X63" s="1188" t="s">
        <v>528</v>
      </c>
      <c r="Y63" s="802" t="e">
        <f t="shared" si="3"/>
        <v>#VALUE!</v>
      </c>
      <c r="Z63" s="1188">
        <v>10141.68</v>
      </c>
      <c r="AA63" s="802">
        <f t="shared" si="4"/>
        <v>8.1692283513500705E-2</v>
      </c>
      <c r="AB63" s="1188">
        <v>10970.1769978632</v>
      </c>
    </row>
    <row r="64" spans="1:28" hidden="1" x14ac:dyDescent="0.15">
      <c r="A64" s="567" t="s">
        <v>203</v>
      </c>
      <c r="B64" s="1191">
        <v>541</v>
      </c>
      <c r="C64" s="234" t="s">
        <v>209</v>
      </c>
      <c r="D64" s="1180">
        <v>3705.0970000000002</v>
      </c>
      <c r="E64" s="1180">
        <v>4176</v>
      </c>
      <c r="F64" s="1180">
        <v>4387</v>
      </c>
      <c r="G64" s="1180">
        <v>4238.6909961089495</v>
      </c>
      <c r="H64" s="1181">
        <v>4263</v>
      </c>
      <c r="I64" s="1177">
        <f t="shared" si="1"/>
        <v>9.8919305366176505E-2</v>
      </c>
      <c r="J64" s="1183">
        <v>4684.6929987760104</v>
      </c>
      <c r="K64" s="802">
        <f t="shared" si="0"/>
        <v>3.637303856173834E-2</v>
      </c>
      <c r="L64" s="465">
        <v>4855.0895178703959</v>
      </c>
      <c r="M64" s="802">
        <f t="shared" si="0"/>
        <v>-5.0040371208723233E-2</v>
      </c>
      <c r="N64" s="465">
        <v>4612.1390361445801</v>
      </c>
      <c r="O64" s="802">
        <f t="shared" si="0"/>
        <v>4.491496584995968E-2</v>
      </c>
      <c r="P64" s="1188">
        <v>4819.2931034482799</v>
      </c>
      <c r="Q64" s="802">
        <f t="shared" si="0"/>
        <v>2.603861476514703E-4</v>
      </c>
      <c r="R64" s="1188">
        <v>4820.5479806138901</v>
      </c>
      <c r="S64" s="802">
        <f t="shared" si="3"/>
        <v>2.365063809376514E-2</v>
      </c>
      <c r="T64" s="1188">
        <v>4934.5570163170196</v>
      </c>
      <c r="U64" s="802">
        <f t="shared" si="3"/>
        <v>1.5692591003610618E-2</v>
      </c>
      <c r="V64" s="1188">
        <v>5011.9930013580797</v>
      </c>
      <c r="W64" s="802">
        <f t="shared" si="3"/>
        <v>6.8973954796023917E-2</v>
      </c>
      <c r="X64" s="1188">
        <v>5357.6899800717401</v>
      </c>
      <c r="Y64" s="802">
        <f t="shared" si="3"/>
        <v>-5.0882746311515729E-2</v>
      </c>
      <c r="Z64" s="1188">
        <v>5085.076</v>
      </c>
      <c r="AA64" s="802">
        <f t="shared" si="4"/>
        <v>1.5797599910976824E-2</v>
      </c>
      <c r="AB64" s="1188">
        <v>5165.4079961649104</v>
      </c>
    </row>
    <row r="65" spans="1:28" hidden="1" x14ac:dyDescent="0.15">
      <c r="A65" s="567" t="s">
        <v>203</v>
      </c>
      <c r="B65" s="1191">
        <v>998</v>
      </c>
      <c r="C65" s="234" t="s">
        <v>267</v>
      </c>
      <c r="D65" s="1180">
        <v>6043.7790000000005</v>
      </c>
      <c r="E65" s="1180">
        <v>6959</v>
      </c>
      <c r="F65" s="1180">
        <v>6829</v>
      </c>
      <c r="G65" s="1180">
        <v>8612.6550287907903</v>
      </c>
      <c r="H65" s="1181">
        <v>8627</v>
      </c>
      <c r="I65" s="1177">
        <f t="shared" si="1"/>
        <v>-6.4820098261007347E-2</v>
      </c>
      <c r="J65" s="1183">
        <v>8067.7970123022897</v>
      </c>
      <c r="K65" s="802">
        <f t="shared" si="0"/>
        <v>-9.5954968576384636E-2</v>
      </c>
      <c r="L65" s="465">
        <v>7293.6518035061736</v>
      </c>
      <c r="M65" s="802">
        <f t="shared" si="0"/>
        <v>-2.6515361891537765E-2</v>
      </c>
      <c r="N65" s="465">
        <v>7100.2579864253403</v>
      </c>
      <c r="O65" s="802">
        <f t="shared" si="0"/>
        <v>2.9874687882303477E-2</v>
      </c>
      <c r="P65" s="1188">
        <v>7312.3759776536299</v>
      </c>
      <c r="Q65" s="802">
        <f t="shared" si="0"/>
        <v>-6.5409660471901082E-2</v>
      </c>
      <c r="R65" s="1188">
        <v>6834.0759477124202</v>
      </c>
      <c r="S65" s="802">
        <f t="shared" si="3"/>
        <v>-4.2793490772222692E-2</v>
      </c>
      <c r="T65" s="1188">
        <v>6541.6219817073197</v>
      </c>
      <c r="U65" s="802">
        <f t="shared" si="3"/>
        <v>-2.3900801042719858E-2</v>
      </c>
      <c r="V65" s="1188">
        <v>6385.2719762258503</v>
      </c>
      <c r="W65" s="802">
        <f t="shared" si="3"/>
        <v>-0.18419919260056569</v>
      </c>
      <c r="X65" s="1188">
        <v>5209.1100336700301</v>
      </c>
      <c r="Y65" s="802">
        <f t="shared" si="3"/>
        <v>0.11652620496579814</v>
      </c>
      <c r="Z65" s="1188">
        <v>5816.1078571428598</v>
      </c>
      <c r="AA65" s="802">
        <f t="shared" si="4"/>
        <v>0.11842836477167848</v>
      </c>
      <c r="AB65" s="1188">
        <v>6504.9</v>
      </c>
    </row>
    <row r="66" spans="1:28" hidden="1" x14ac:dyDescent="0.15">
      <c r="A66" s="567" t="s">
        <v>203</v>
      </c>
      <c r="B66" s="1194">
        <v>545</v>
      </c>
      <c r="C66" s="234" t="s">
        <v>210</v>
      </c>
      <c r="D66" s="1180">
        <v>5273.84</v>
      </c>
      <c r="E66" s="1180">
        <v>5924</v>
      </c>
      <c r="F66" s="1180">
        <v>5896</v>
      </c>
      <c r="G66" s="1180">
        <v>7885.5890028490003</v>
      </c>
      <c r="H66" s="1181">
        <v>7745</v>
      </c>
      <c r="I66" s="1177">
        <f t="shared" si="1"/>
        <v>-0.10663111928572366</v>
      </c>
      <c r="J66" s="1183">
        <v>6919.1419811320702</v>
      </c>
      <c r="K66" s="802">
        <f t="shared" si="0"/>
        <v>-0.1084381169801449</v>
      </c>
      <c r="L66" s="465">
        <v>6168.8432535798393</v>
      </c>
      <c r="M66" s="802">
        <f t="shared" si="0"/>
        <v>5.5525608588237053E-2</v>
      </c>
      <c r="N66" s="465">
        <v>6511.3720295203002</v>
      </c>
      <c r="O66" s="802">
        <f t="shared" si="0"/>
        <v>-1</v>
      </c>
      <c r="P66" s="1188">
        <v>0</v>
      </c>
      <c r="Q66" s="802" t="e">
        <f t="shared" si="0"/>
        <v>#DIV/0!</v>
      </c>
      <c r="R66" s="1188">
        <v>0</v>
      </c>
      <c r="S66" s="802" t="e">
        <f t="shared" si="3"/>
        <v>#DIV/0!</v>
      </c>
      <c r="T66" s="1188">
        <v>5857.0009850107099</v>
      </c>
      <c r="U66" s="802" t="e">
        <f t="shared" si="3"/>
        <v>#VALUE!</v>
      </c>
      <c r="V66" s="1188" t="s">
        <v>528</v>
      </c>
      <c r="W66" s="802" t="e">
        <f t="shared" si="3"/>
        <v>#VALUE!</v>
      </c>
      <c r="X66" s="1188">
        <v>4671.9399999999996</v>
      </c>
      <c r="Y66" s="802">
        <f t="shared" si="3"/>
        <v>0.12159661766007912</v>
      </c>
      <c r="Z66" s="1188">
        <v>5240.0321019108296</v>
      </c>
      <c r="AA66" s="802">
        <f t="shared" si="4"/>
        <v>6.0595024557165172E-2</v>
      </c>
      <c r="AB66" s="1188">
        <v>5557.5519758064502</v>
      </c>
    </row>
    <row r="67" spans="1:28" hidden="1" x14ac:dyDescent="0.15">
      <c r="A67" s="567" t="s">
        <v>203</v>
      </c>
      <c r="B67" s="1194">
        <v>547</v>
      </c>
      <c r="C67" s="234" t="s">
        <v>211</v>
      </c>
      <c r="D67" s="1179"/>
      <c r="E67" s="1180"/>
      <c r="F67" s="1180"/>
      <c r="G67" s="1180"/>
      <c r="H67" s="1181" t="e">
        <v>#N/A</v>
      </c>
      <c r="I67" s="1177" t="e">
        <f t="shared" si="1"/>
        <v>#N/A</v>
      </c>
      <c r="J67" s="1183" t="e">
        <v>#N/A</v>
      </c>
      <c r="K67" s="802" t="e">
        <f t="shared" ref="K67:W107" si="5">(L67-J67)/J67</f>
        <v>#N/A</v>
      </c>
      <c r="L67" s="465">
        <v>6498.7050308769249</v>
      </c>
      <c r="M67" s="802" t="e">
        <f t="shared" si="5"/>
        <v>#N/A</v>
      </c>
      <c r="N67" s="465" t="e">
        <v>#N/A</v>
      </c>
      <c r="O67" s="802" t="e">
        <f t="shared" si="5"/>
        <v>#N/A</v>
      </c>
      <c r="P67" s="1188" t="e">
        <v>#N/A</v>
      </c>
      <c r="Q67" s="802" t="e">
        <f t="shared" si="5"/>
        <v>#N/A</v>
      </c>
      <c r="R67" s="1188" t="e">
        <v>#N/A</v>
      </c>
      <c r="S67" s="802" t="e">
        <f t="shared" si="5"/>
        <v>#N/A</v>
      </c>
      <c r="T67" s="1188" t="e">
        <v>#N/A</v>
      </c>
      <c r="U67" s="802" t="e">
        <f t="shared" si="5"/>
        <v>#N/A</v>
      </c>
      <c r="V67" s="1188" t="e">
        <v>#N/A</v>
      </c>
      <c r="W67" s="802" t="e">
        <f t="shared" si="5"/>
        <v>#N/A</v>
      </c>
      <c r="X67" s="1188" t="e">
        <v>#N/A</v>
      </c>
      <c r="Y67" s="802" t="e">
        <f t="shared" ref="Y67:Y75" si="6">(Z67-X67)/X67</f>
        <v>#N/A</v>
      </c>
      <c r="Z67" s="1188" t="e">
        <v>#N/A</v>
      </c>
      <c r="AA67" s="802" t="e">
        <f t="shared" si="4"/>
        <v>#N/A</v>
      </c>
      <c r="AB67" s="1188" t="e">
        <v>#N/A</v>
      </c>
    </row>
    <row r="68" spans="1:28" hidden="1" x14ac:dyDescent="0.15">
      <c r="A68" s="567" t="s">
        <v>203</v>
      </c>
      <c r="B68" s="1194">
        <v>566</v>
      </c>
      <c r="C68" s="234" t="s">
        <v>212</v>
      </c>
      <c r="D68" s="1180">
        <v>15319.620999999999</v>
      </c>
      <c r="E68" s="1180">
        <v>15202</v>
      </c>
      <c r="F68" s="1180">
        <v>15285</v>
      </c>
      <c r="G68" s="1180">
        <v>20243.5660082305</v>
      </c>
      <c r="H68" s="1181">
        <v>0</v>
      </c>
      <c r="I68" s="1177" t="e">
        <f t="shared" si="1"/>
        <v>#DIV/0!</v>
      </c>
      <c r="J68" s="1183">
        <v>20096.236042216398</v>
      </c>
      <c r="K68" s="802">
        <f t="shared" si="5"/>
        <v>3.7281562069265826E-2</v>
      </c>
      <c r="L68" s="465">
        <v>20845.455113582906</v>
      </c>
      <c r="M68" s="802">
        <f t="shared" si="5"/>
        <v>-3.4773580602257076E-2</v>
      </c>
      <c r="N68" s="465">
        <v>20120.583999999999</v>
      </c>
      <c r="O68" s="802">
        <f t="shared" si="5"/>
        <v>-1.1629881120765599E-5</v>
      </c>
      <c r="P68" s="1188">
        <v>20120.349999999999</v>
      </c>
      <c r="Q68" s="802">
        <f t="shared" si="5"/>
        <v>-1</v>
      </c>
      <c r="R68" s="1188">
        <v>0</v>
      </c>
      <c r="S68" s="802" t="e">
        <f t="shared" si="5"/>
        <v>#N/A</v>
      </c>
      <c r="T68" s="1188" t="e">
        <v>#N/A</v>
      </c>
      <c r="U68" s="802" t="e">
        <f t="shared" si="5"/>
        <v>#VALUE!</v>
      </c>
      <c r="V68" s="1188" t="s">
        <v>528</v>
      </c>
      <c r="W68" s="802" t="e">
        <f t="shared" si="5"/>
        <v>#VALUE!</v>
      </c>
      <c r="X68" s="1188" t="s">
        <v>528</v>
      </c>
      <c r="Y68" s="802" t="e">
        <f t="shared" si="6"/>
        <v>#VALUE!</v>
      </c>
      <c r="Z68" s="1188" t="s">
        <v>528</v>
      </c>
      <c r="AA68" s="802" t="e">
        <f t="shared" si="4"/>
        <v>#VALUE!</v>
      </c>
      <c r="AB68" s="1188" t="s">
        <v>528</v>
      </c>
    </row>
    <row r="69" spans="1:28" hidden="1" x14ac:dyDescent="0.15">
      <c r="A69" s="567" t="s">
        <v>203</v>
      </c>
      <c r="B69" s="1194">
        <v>568</v>
      </c>
      <c r="C69" s="234" t="s">
        <v>213</v>
      </c>
      <c r="D69" s="1179"/>
      <c r="E69" s="1180">
        <v>15385</v>
      </c>
      <c r="F69" s="1180">
        <v>15467</v>
      </c>
      <c r="G69" s="1180"/>
      <c r="H69" s="1181">
        <v>20364</v>
      </c>
      <c r="I69" s="1177">
        <f t="shared" si="1"/>
        <v>-1</v>
      </c>
      <c r="J69" s="1183">
        <v>0</v>
      </c>
      <c r="K69" s="802" t="e">
        <f t="shared" si="5"/>
        <v>#DIV/0!</v>
      </c>
      <c r="L69" s="465">
        <v>21027.958201226564</v>
      </c>
      <c r="M69" s="802">
        <f t="shared" si="5"/>
        <v>-3.3541309049383801E-2</v>
      </c>
      <c r="N69" s="465">
        <v>20322.652956521699</v>
      </c>
      <c r="O69" s="802">
        <f t="shared" si="5"/>
        <v>-1.1607994301000476E-5</v>
      </c>
      <c r="P69" s="1188">
        <v>20322.417051281998</v>
      </c>
      <c r="Q69" s="802">
        <f t="shared" si="5"/>
        <v>-3.73410540582878E-3</v>
      </c>
      <c r="R69" s="1188">
        <v>20246.531003911299</v>
      </c>
      <c r="S69" s="802">
        <f t="shared" si="5"/>
        <v>1.6567626485593932E-2</v>
      </c>
      <c r="T69" s="1188">
        <v>20581.967967213099</v>
      </c>
      <c r="U69" s="802">
        <f t="shared" si="5"/>
        <v>1.6953193422653639E-3</v>
      </c>
      <c r="V69" s="1188">
        <v>20616.860975609801</v>
      </c>
      <c r="W69" s="802">
        <f t="shared" si="5"/>
        <v>7.5806411351899573E-3</v>
      </c>
      <c r="X69" s="1188">
        <v>20773.150000000001</v>
      </c>
      <c r="Y69" s="802">
        <f t="shared" si="6"/>
        <v>-2.8963343287272876E-3</v>
      </c>
      <c r="Z69" s="1188">
        <v>20712.9840125392</v>
      </c>
      <c r="AA69" s="802">
        <f t="shared" si="4"/>
        <v>-2.2237271689350348E-3</v>
      </c>
      <c r="AB69" s="1188">
        <v>20666.9239872408</v>
      </c>
    </row>
    <row r="70" spans="1:28" hidden="1" x14ac:dyDescent="0.15">
      <c r="A70" s="568" t="s">
        <v>214</v>
      </c>
      <c r="B70" s="1193">
        <v>30</v>
      </c>
      <c r="C70" s="239" t="s">
        <v>215</v>
      </c>
      <c r="D70" s="1180">
        <v>4999.6090000000004</v>
      </c>
      <c r="E70" s="1180">
        <v>5046</v>
      </c>
      <c r="F70" s="1180"/>
      <c r="G70" s="1180">
        <v>5341.7549629629602</v>
      </c>
      <c r="H70" s="1181">
        <v>5361</v>
      </c>
      <c r="I70" s="1177">
        <f t="shared" ref="I70:I107" si="7">(J70-H70)/H70</f>
        <v>-4.3400413240925638E-3</v>
      </c>
      <c r="J70" s="1183">
        <v>5337.7330384615398</v>
      </c>
      <c r="K70" s="802">
        <f t="shared" si="5"/>
        <v>2.4574776435986444E-2</v>
      </c>
      <c r="L70" s="465">
        <v>5468.9066345567107</v>
      </c>
      <c r="M70" s="802">
        <f t="shared" si="5"/>
        <v>-1.4754070593719547E-2</v>
      </c>
      <c r="N70" s="465">
        <v>5388.2179999999998</v>
      </c>
      <c r="O70" s="802">
        <f t="shared" si="5"/>
        <v>5.3075061179781438E-3</v>
      </c>
      <c r="P70" s="1188">
        <v>5416.8159999999998</v>
      </c>
      <c r="Q70" s="802">
        <f t="shared" si="5"/>
        <v>2.0388730206084168E-2</v>
      </c>
      <c r="R70" s="1188">
        <v>5527.2579999999998</v>
      </c>
      <c r="S70" s="802">
        <f t="shared" si="5"/>
        <v>5.7671820879960714E-2</v>
      </c>
      <c r="T70" s="1188">
        <v>5846.0250333333297</v>
      </c>
      <c r="U70" s="802">
        <f t="shared" si="5"/>
        <v>2.1666853279697151E-2</v>
      </c>
      <c r="V70" s="1188">
        <v>5972.69</v>
      </c>
      <c r="W70" s="802">
        <f t="shared" si="5"/>
        <v>4.8063770260971292E-2</v>
      </c>
      <c r="X70" s="1188">
        <v>6259.76</v>
      </c>
      <c r="Y70" s="802">
        <f t="shared" si="6"/>
        <v>-2.5087692736441933E-2</v>
      </c>
      <c r="Z70" s="1188">
        <v>6102.7170645161304</v>
      </c>
      <c r="AA70" s="802">
        <f t="shared" si="4"/>
        <v>2.7790397898336254E-2</v>
      </c>
      <c r="AB70" s="1188">
        <v>6272.3140000000003</v>
      </c>
    </row>
    <row r="71" spans="1:28" hidden="1" x14ac:dyDescent="0.15">
      <c r="A71" s="568" t="s">
        <v>214</v>
      </c>
      <c r="B71" s="1193">
        <v>102</v>
      </c>
      <c r="C71" s="239" t="s">
        <v>216</v>
      </c>
      <c r="D71" s="1180">
        <v>7743.8530000000001</v>
      </c>
      <c r="E71" s="1180">
        <v>8202</v>
      </c>
      <c r="F71" s="1180">
        <v>8730</v>
      </c>
      <c r="G71" s="1180">
        <v>8530.3169117646994</v>
      </c>
      <c r="H71" s="1181">
        <v>8652</v>
      </c>
      <c r="I71" s="1177">
        <f t="shared" si="7"/>
        <v>7.8449018462563552E-2</v>
      </c>
      <c r="J71" s="1183">
        <v>9330.7409077380998</v>
      </c>
      <c r="K71" s="802">
        <f t="shared" si="5"/>
        <v>3.0675459152763832E-2</v>
      </c>
      <c r="L71" s="465">
        <v>9616.9656693184425</v>
      </c>
      <c r="M71" s="802">
        <f t="shared" si="5"/>
        <v>-3.4198655849867914E-3</v>
      </c>
      <c r="N71" s="465">
        <v>9584.0769393939408</v>
      </c>
      <c r="O71" s="802">
        <f t="shared" si="5"/>
        <v>-5.3814315456175259E-3</v>
      </c>
      <c r="P71" s="1188">
        <v>9532.5008854166608</v>
      </c>
      <c r="Q71" s="802">
        <f t="shared" si="5"/>
        <v>3.5676137520256885E-3</v>
      </c>
      <c r="R71" s="1188">
        <v>9566.5091666666704</v>
      </c>
      <c r="S71" s="802">
        <f t="shared" si="5"/>
        <v>4.4509008031577847E-2</v>
      </c>
      <c r="T71" s="1188">
        <v>9992.3050000000003</v>
      </c>
      <c r="U71" s="802">
        <f t="shared" si="5"/>
        <v>-3.4619956723365569E-2</v>
      </c>
      <c r="V71" s="1188">
        <v>9646.3718333333309</v>
      </c>
      <c r="W71" s="802">
        <f t="shared" si="5"/>
        <v>8.4996533498061133E-2</v>
      </c>
      <c r="X71" s="1188">
        <v>10466.280000000001</v>
      </c>
      <c r="Y71" s="802">
        <f t="shared" si="6"/>
        <v>-7.6097715711790706E-2</v>
      </c>
      <c r="Z71" s="1188">
        <v>9669.82</v>
      </c>
      <c r="AA71" s="802">
        <f t="shared" si="4"/>
        <v>3.4260105330202573E-2</v>
      </c>
      <c r="AB71" s="1188">
        <v>10001.109051724099</v>
      </c>
    </row>
    <row r="72" spans="1:28" hidden="1" x14ac:dyDescent="0.15">
      <c r="A72" s="568" t="s">
        <v>214</v>
      </c>
      <c r="B72" s="1193">
        <v>117</v>
      </c>
      <c r="C72" s="239" t="s">
        <v>217</v>
      </c>
      <c r="D72" s="1180">
        <v>4328.1869999999999</v>
      </c>
      <c r="E72" s="1180">
        <v>4510</v>
      </c>
      <c r="F72" s="1180">
        <v>4730</v>
      </c>
      <c r="G72" s="1180">
        <v>4605.3989986504703</v>
      </c>
      <c r="H72" s="1181">
        <v>4649</v>
      </c>
      <c r="I72" s="1177">
        <f t="shared" si="7"/>
        <v>4.326005592600559E-2</v>
      </c>
      <c r="J72" s="1183">
        <v>4850.116</v>
      </c>
      <c r="K72" s="802">
        <f t="shared" si="5"/>
        <v>3.2767354285811068E-2</v>
      </c>
      <c r="L72" s="465">
        <v>5009.0414692992808</v>
      </c>
      <c r="M72" s="802">
        <f t="shared" si="5"/>
        <v>-3.0080098622433306E-2</v>
      </c>
      <c r="N72" s="465">
        <v>4858.3690078989002</v>
      </c>
      <c r="O72" s="802">
        <f t="shared" si="5"/>
        <v>-4.1553051795916668E-3</v>
      </c>
      <c r="P72" s="1188">
        <v>4838.1810019960103</v>
      </c>
      <c r="Q72" s="802">
        <f t="shared" si="5"/>
        <v>1.2987318576561416E-2</v>
      </c>
      <c r="R72" s="1188">
        <v>4901.0159999999996</v>
      </c>
      <c r="S72" s="802">
        <f t="shared" si="5"/>
        <v>6.7761051994117139E-2</v>
      </c>
      <c r="T72" s="1188">
        <v>5233.1139999999996</v>
      </c>
      <c r="U72" s="802">
        <f t="shared" si="5"/>
        <v>2.5420810630152651E-2</v>
      </c>
      <c r="V72" s="1188">
        <v>5366.1440000000002</v>
      </c>
      <c r="W72" s="802">
        <f t="shared" si="5"/>
        <v>3.2083745795863879E-2</v>
      </c>
      <c r="X72" s="1188">
        <v>5538.31</v>
      </c>
      <c r="Y72" s="802">
        <f t="shared" si="6"/>
        <v>-4.4723029424113263E-2</v>
      </c>
      <c r="Z72" s="1188">
        <v>5290.6199989101397</v>
      </c>
      <c r="AA72" s="802">
        <f t="shared" si="4"/>
        <v>3.0969527413349032E-2</v>
      </c>
      <c r="AB72" s="1188">
        <v>5454.4679999999998</v>
      </c>
    </row>
    <row r="73" spans="1:28" hidden="1" x14ac:dyDescent="0.15">
      <c r="A73" s="568" t="s">
        <v>214</v>
      </c>
      <c r="B73" s="1193">
        <v>530</v>
      </c>
      <c r="C73" s="239" t="s">
        <v>218</v>
      </c>
      <c r="D73" s="1180">
        <v>3557.5830000000001</v>
      </c>
      <c r="E73" s="1180">
        <v>3730</v>
      </c>
      <c r="F73" s="1180">
        <v>3970</v>
      </c>
      <c r="G73" s="1180">
        <v>3851.6030006733999</v>
      </c>
      <c r="H73" s="1181">
        <v>3920</v>
      </c>
      <c r="I73" s="1177">
        <f t="shared" si="7"/>
        <v>3.6265306122448944E-2</v>
      </c>
      <c r="J73" s="1183">
        <v>4062.16</v>
      </c>
      <c r="K73" s="802">
        <f t="shared" si="5"/>
        <v>3.2032104460992847E-2</v>
      </c>
      <c r="L73" s="465">
        <v>4192.2795334572666</v>
      </c>
      <c r="M73" s="802">
        <f t="shared" si="5"/>
        <v>-4.8884033572127138E-2</v>
      </c>
      <c r="N73" s="465">
        <v>3987.3440000000001</v>
      </c>
      <c r="O73" s="802">
        <f t="shared" si="5"/>
        <v>1.3335192549225756E-2</v>
      </c>
      <c r="P73" s="1188">
        <v>4040.5160000000001</v>
      </c>
      <c r="Q73" s="802">
        <f t="shared" si="5"/>
        <v>1.7219333518934152E-2</v>
      </c>
      <c r="R73" s="1188">
        <v>4110.0909925925898</v>
      </c>
      <c r="S73" s="802">
        <f t="shared" si="5"/>
        <v>6.2597399393613209E-2</v>
      </c>
      <c r="T73" s="1188">
        <v>4367.3720000000003</v>
      </c>
      <c r="U73" s="802">
        <f t="shared" si="5"/>
        <v>2.2635805775198348E-2</v>
      </c>
      <c r="V73" s="1188">
        <v>4466.2309843400399</v>
      </c>
      <c r="W73" s="802">
        <f t="shared" si="5"/>
        <v>4.2281515739353091E-2</v>
      </c>
      <c r="X73" s="1188">
        <v>4655.07</v>
      </c>
      <c r="Y73" s="802">
        <f t="shared" si="6"/>
        <v>-6.0607681517141486E-2</v>
      </c>
      <c r="Z73" s="1188">
        <v>4372.9369999999999</v>
      </c>
      <c r="AA73" s="802">
        <f t="shared" si="4"/>
        <v>2.3572486866378393E-2</v>
      </c>
      <c r="AB73" s="1188">
        <v>4476.018</v>
      </c>
    </row>
    <row r="74" spans="1:28" hidden="1" x14ac:dyDescent="0.15">
      <c r="A74" s="568" t="s">
        <v>214</v>
      </c>
      <c r="B74" s="1193">
        <v>531</v>
      </c>
      <c r="C74" s="239" t="s">
        <v>219</v>
      </c>
      <c r="D74" s="1180">
        <v>3284.6990000000001</v>
      </c>
      <c r="E74" s="1180">
        <v>3318</v>
      </c>
      <c r="F74" s="1180">
        <v>3534</v>
      </c>
      <c r="G74" s="1180">
        <v>3551.0610429042899</v>
      </c>
      <c r="H74" s="1181">
        <v>3537</v>
      </c>
      <c r="I74" s="1177">
        <f t="shared" si="7"/>
        <v>6.3177834322872498E-3</v>
      </c>
      <c r="J74" s="1183">
        <v>3559.346</v>
      </c>
      <c r="K74" s="802">
        <f t="shared" si="5"/>
        <v>5.923938609503349E-3</v>
      </c>
      <c r="L74" s="465">
        <v>3580.4313471939813</v>
      </c>
      <c r="M74" s="802">
        <f t="shared" si="5"/>
        <v>-2.1781837234815766E-2</v>
      </c>
      <c r="N74" s="465">
        <v>3502.4429743589699</v>
      </c>
      <c r="O74" s="802">
        <f t="shared" si="5"/>
        <v>4.0603117894342851E-2</v>
      </c>
      <c r="P74" s="1188">
        <v>3644.65307936508</v>
      </c>
      <c r="Q74" s="802">
        <f t="shared" si="5"/>
        <v>4.4703625503248884E-3</v>
      </c>
      <c r="R74" s="1188">
        <v>3660.9459999999999</v>
      </c>
      <c r="S74" s="802">
        <f t="shared" si="5"/>
        <v>6.8541026886894854E-2</v>
      </c>
      <c r="T74" s="1188">
        <v>3911.8709982174701</v>
      </c>
      <c r="U74" s="802">
        <f t="shared" si="5"/>
        <v>1.7499299392470503E-2</v>
      </c>
      <c r="V74" s="1188">
        <v>3980.326</v>
      </c>
      <c r="W74" s="802">
        <f t="shared" si="5"/>
        <v>3.3855015895682891E-2</v>
      </c>
      <c r="X74" s="1188">
        <v>4115.08</v>
      </c>
      <c r="Y74" s="802">
        <f t="shared" si="6"/>
        <v>-5.480865499577163E-2</v>
      </c>
      <c r="Z74" s="1188">
        <v>3889.538</v>
      </c>
      <c r="AA74" s="802">
        <f t="shared" si="4"/>
        <v>6.6002183292720187E-2</v>
      </c>
      <c r="AB74" s="1188">
        <v>4146.2560000000003</v>
      </c>
    </row>
    <row r="75" spans="1:28" hidden="1" x14ac:dyDescent="0.15">
      <c r="A75" s="568" t="s">
        <v>214</v>
      </c>
      <c r="B75" s="1193">
        <v>533</v>
      </c>
      <c r="C75" s="239" t="s">
        <v>220</v>
      </c>
      <c r="D75" s="1180">
        <v>7476.1760000000004</v>
      </c>
      <c r="E75" s="1180">
        <v>8288</v>
      </c>
      <c r="F75" s="1180">
        <v>8783</v>
      </c>
      <c r="G75" s="1180">
        <v>8399.1209912280701</v>
      </c>
      <c r="H75" s="1181">
        <v>8659</v>
      </c>
      <c r="I75" s="1177">
        <f t="shared" si="7"/>
        <v>5.5887627785223493E-2</v>
      </c>
      <c r="J75" s="1183">
        <v>9142.9309689922502</v>
      </c>
      <c r="K75" s="802">
        <f t="shared" si="5"/>
        <v>1.367490434357045E-2</v>
      </c>
      <c r="L75" s="465">
        <v>9267.9596754130871</v>
      </c>
      <c r="M75" s="802">
        <f t="shared" si="5"/>
        <v>5.2222227523205994E-3</v>
      </c>
      <c r="N75" s="465">
        <v>9316.3590252976192</v>
      </c>
      <c r="O75" s="802">
        <f t="shared" si="5"/>
        <v>-1.0542745279962117E-2</v>
      </c>
      <c r="P75" s="1188">
        <v>9218.1390251572302</v>
      </c>
      <c r="Q75" s="802">
        <f t="shared" si="5"/>
        <v>2.4894397087962754E-2</v>
      </c>
      <c r="R75" s="1188">
        <v>9447.6190384615402</v>
      </c>
      <c r="S75" s="802">
        <f t="shared" si="5"/>
        <v>4.8737572066863445E-2</v>
      </c>
      <c r="T75" s="1188">
        <v>9908.0730522088306</v>
      </c>
      <c r="U75" s="802">
        <f t="shared" si="5"/>
        <v>4.5065287016454163E-3</v>
      </c>
      <c r="V75" s="1188">
        <v>9952.7240677966092</v>
      </c>
      <c r="W75" s="802">
        <f t="shared" si="5"/>
        <v>5.0062267255611463E-2</v>
      </c>
      <c r="X75" s="1188">
        <v>10450.98</v>
      </c>
      <c r="Y75" s="802">
        <f t="shared" si="6"/>
        <v>-2.7258505635088706E-2</v>
      </c>
      <c r="Z75" s="1188">
        <v>10166.1019027778</v>
      </c>
      <c r="AA75" s="802">
        <f t="shared" si="4"/>
        <v>5.333715689726121E-3</v>
      </c>
      <c r="AB75" s="1188">
        <v>10220.325000000001</v>
      </c>
    </row>
    <row r="76" spans="1:28" hidden="1" x14ac:dyDescent="0.15">
      <c r="A76" s="568" t="s">
        <v>214</v>
      </c>
      <c r="B76" s="1193">
        <v>534</v>
      </c>
      <c r="C76" s="239" t="s">
        <v>221</v>
      </c>
      <c r="D76" s="1180">
        <v>7383.7929999999997</v>
      </c>
      <c r="E76" s="1180">
        <v>8237</v>
      </c>
      <c r="F76" s="1180">
        <v>8205</v>
      </c>
      <c r="G76" s="1180">
        <v>10658.648006802699</v>
      </c>
      <c r="H76" s="1181">
        <v>10435</v>
      </c>
      <c r="I76" s="1177">
        <f t="shared" si="7"/>
        <v>-9.6717105757115548E-2</v>
      </c>
      <c r="J76" s="1183">
        <v>9425.7570014244993</v>
      </c>
      <c r="K76" s="802">
        <f t="shared" si="5"/>
        <v>-9.0697129849659011E-2</v>
      </c>
      <c r="L76" s="465">
        <v>8570.867894734969</v>
      </c>
      <c r="M76" s="802">
        <f t="shared" si="5"/>
        <v>0.10817854867172019</v>
      </c>
      <c r="N76" s="465">
        <v>9498.0519444444399</v>
      </c>
      <c r="O76" s="802">
        <f t="shared" si="5"/>
        <v>-3.960127539418614E-2</v>
      </c>
      <c r="P76" s="1188">
        <v>9121.9169736842105</v>
      </c>
      <c r="Q76" s="802">
        <f t="shared" si="5"/>
        <v>-6.7329722702225384E-2</v>
      </c>
      <c r="R76" s="1188">
        <v>8507.7408333333296</v>
      </c>
      <c r="S76" s="802">
        <f t="shared" si="5"/>
        <v>-2.8482158696230487E-2</v>
      </c>
      <c r="T76" s="1188">
        <v>8265.4220087719295</v>
      </c>
      <c r="U76" s="802">
        <f t="shared" si="5"/>
        <v>-1.4763901461967537E-3</v>
      </c>
      <c r="V76" s="1188">
        <v>8253.2190211640209</v>
      </c>
      <c r="W76" s="802">
        <f t="shared" ref="W76:AA107" si="8">(X76-V76)/V76</f>
        <v>-0.1865174082035824</v>
      </c>
      <c r="X76" s="1188">
        <v>6713.85</v>
      </c>
      <c r="Y76" s="802">
        <f t="shared" si="8"/>
        <v>0.11256551677378403</v>
      </c>
      <c r="Z76" s="1188">
        <v>7469.5979947916703</v>
      </c>
      <c r="AA76" s="802">
        <f t="shared" si="8"/>
        <v>3.2651825557619217E-2</v>
      </c>
      <c r="AB76" s="1188">
        <v>7713.4940055031502</v>
      </c>
    </row>
    <row r="77" spans="1:28" hidden="1" x14ac:dyDescent="0.15">
      <c r="A77" s="568" t="s">
        <v>214</v>
      </c>
      <c r="B77" s="1193">
        <v>535</v>
      </c>
      <c r="C77" s="239" t="s">
        <v>222</v>
      </c>
      <c r="D77" s="1180">
        <v>9341.1659999999993</v>
      </c>
      <c r="E77" s="1180">
        <v>10648</v>
      </c>
      <c r="F77" s="1180">
        <v>11310</v>
      </c>
      <c r="G77" s="1180">
        <v>13604.4371538462</v>
      </c>
      <c r="H77" s="1181">
        <v>12908</v>
      </c>
      <c r="I77" s="1177">
        <f t="shared" si="7"/>
        <v>-3.6810741831081503E-2</v>
      </c>
      <c r="J77" s="1183">
        <v>12432.8469444444</v>
      </c>
      <c r="K77" s="802">
        <f t="shared" si="5"/>
        <v>-5.4904188578420249E-2</v>
      </c>
      <c r="L77" s="465">
        <v>11750.231571239989</v>
      </c>
      <c r="M77" s="802">
        <f t="shared" si="5"/>
        <v>-8.6283635478155707E-2</v>
      </c>
      <c r="N77" s="465">
        <v>10736.378873563201</v>
      </c>
      <c r="O77" s="802">
        <f t="shared" si="5"/>
        <v>3.6030316272586613E-2</v>
      </c>
      <c r="P77" s="1188">
        <v>11123.214</v>
      </c>
      <c r="Q77" s="802">
        <f t="shared" si="5"/>
        <v>2.2065564862817574E-2</v>
      </c>
      <c r="R77" s="1188">
        <v>11368.654</v>
      </c>
      <c r="S77" s="802">
        <f t="shared" si="5"/>
        <v>9.3329078358792505E-2</v>
      </c>
      <c r="T77" s="1188">
        <v>12429.68</v>
      </c>
      <c r="U77" s="802">
        <f t="shared" si="5"/>
        <v>-4.9767560962381961E-2</v>
      </c>
      <c r="V77" s="1188">
        <v>11811.0851428571</v>
      </c>
      <c r="W77" s="802">
        <f t="shared" si="8"/>
        <v>-0.12762461066235811</v>
      </c>
      <c r="X77" s="1188">
        <v>10303.700000000001</v>
      </c>
      <c r="Y77" s="802">
        <f t="shared" si="8"/>
        <v>-7.4480896136728363E-3</v>
      </c>
      <c r="Z77" s="1188">
        <v>10226.9571190476</v>
      </c>
      <c r="AA77" s="802">
        <f t="shared" si="8"/>
        <v>3.6689483046961638E-2</v>
      </c>
      <c r="AB77" s="1188">
        <v>10602.1788888889</v>
      </c>
    </row>
    <row r="78" spans="1:28" hidden="1" x14ac:dyDescent="0.15">
      <c r="A78" s="568" t="s">
        <v>214</v>
      </c>
      <c r="B78" s="1193">
        <v>1027</v>
      </c>
      <c r="C78" s="239" t="s">
        <v>380</v>
      </c>
      <c r="D78" s="249"/>
      <c r="E78" s="1187"/>
      <c r="F78" s="1187"/>
      <c r="G78" s="1180">
        <v>4788.0280000000002</v>
      </c>
      <c r="H78" s="1181">
        <v>4919</v>
      </c>
      <c r="I78" s="1177">
        <f t="shared" si="7"/>
        <v>0.14286338686724942</v>
      </c>
      <c r="J78" s="1183">
        <v>5621.7449999999999</v>
      </c>
      <c r="K78" s="802">
        <f t="shared" si="5"/>
        <v>1.6709845061260841E-2</v>
      </c>
      <c r="L78" s="465">
        <v>5715.6834879239177</v>
      </c>
      <c r="M78" s="802">
        <f t="shared" si="5"/>
        <v>-2.7507031880980543E-2</v>
      </c>
      <c r="N78" s="465">
        <v>5558.4620000000004</v>
      </c>
      <c r="O78" s="802">
        <f t="shared" si="5"/>
        <v>2.483798575937007E-2</v>
      </c>
      <c r="P78" s="1188">
        <v>5696.5230000000001</v>
      </c>
      <c r="Q78" s="802">
        <f t="shared" si="5"/>
        <v>3.7119133899748192E-3</v>
      </c>
      <c r="R78" s="1188">
        <v>5717.6679999999997</v>
      </c>
      <c r="S78" s="802">
        <f t="shared" si="5"/>
        <v>-4.381996296392162E-2</v>
      </c>
      <c r="T78" s="1188">
        <v>5467.12</v>
      </c>
      <c r="U78" s="802">
        <f t="shared" si="5"/>
        <v>2.3424764775603939E-2</v>
      </c>
      <c r="V78" s="1188">
        <v>5595.1859999999997</v>
      </c>
      <c r="W78" s="802">
        <f t="shared" si="8"/>
        <v>5.7333929560161159E-2</v>
      </c>
      <c r="X78" s="1188">
        <v>5915.98</v>
      </c>
      <c r="Y78" s="802">
        <f t="shared" si="8"/>
        <v>-4.4078411353655665E-2</v>
      </c>
      <c r="Z78" s="1188">
        <v>5655.2129999999997</v>
      </c>
      <c r="AA78" s="802">
        <f t="shared" si="8"/>
        <v>5.6696007736578735E-2</v>
      </c>
      <c r="AB78" s="1188">
        <v>5975.8410000000003</v>
      </c>
    </row>
    <row r="79" spans="1:28" hidden="1" x14ac:dyDescent="0.15">
      <c r="A79" s="568" t="s">
        <v>214</v>
      </c>
      <c r="B79" s="1193">
        <v>1028</v>
      </c>
      <c r="C79" s="239" t="s">
        <v>379</v>
      </c>
      <c r="D79" s="249"/>
      <c r="E79" s="1187"/>
      <c r="F79" s="1187"/>
      <c r="G79" s="1180">
        <v>6303.5890789473697</v>
      </c>
      <c r="H79" s="1181">
        <v>6438</v>
      </c>
      <c r="I79" s="1177">
        <f t="shared" si="7"/>
        <v>5.0903540422994692E-2</v>
      </c>
      <c r="J79" s="1183">
        <v>6765.7169932432398</v>
      </c>
      <c r="K79" s="802">
        <f t="shared" si="5"/>
        <v>3.0946376079518122E-2</v>
      </c>
      <c r="L79" s="465">
        <v>6975.0914157637317</v>
      </c>
      <c r="M79" s="802">
        <f t="shared" si="5"/>
        <v>-5.150332807093784E-2</v>
      </c>
      <c r="N79" s="465">
        <v>6615.8509942528699</v>
      </c>
      <c r="O79" s="802">
        <f t="shared" si="5"/>
        <v>3.7687065881573292E-2</v>
      </c>
      <c r="P79" s="1188">
        <v>6865.18300653595</v>
      </c>
      <c r="Q79" s="802">
        <f t="shared" si="5"/>
        <v>1.4821234932736577E-3</v>
      </c>
      <c r="R79" s="1188">
        <v>6875.35805555556</v>
      </c>
      <c r="S79" s="802">
        <f t="shared" si="5"/>
        <v>4.3977337162923603E-2</v>
      </c>
      <c r="T79" s="1188">
        <v>7177.7179948805497</v>
      </c>
      <c r="U79" s="802">
        <f t="shared" si="5"/>
        <v>1.5248725195830365E-2</v>
      </c>
      <c r="V79" s="1188">
        <v>7287.1690441176497</v>
      </c>
      <c r="W79" s="802">
        <f t="shared" si="8"/>
        <v>4.8446928257734341E-2</v>
      </c>
      <c r="X79" s="1188">
        <v>7640.21</v>
      </c>
      <c r="Y79" s="802">
        <f t="shared" si="8"/>
        <v>-5.7907308285155785E-2</v>
      </c>
      <c r="Z79" s="1188">
        <v>7197.78600416667</v>
      </c>
      <c r="AA79" s="802">
        <f t="shared" si="8"/>
        <v>1.3722830294781193E-2</v>
      </c>
      <c r="AB79" s="1188">
        <v>7296.56</v>
      </c>
    </row>
    <row r="80" spans="1:28" hidden="1" x14ac:dyDescent="0.15">
      <c r="A80" s="568" t="s">
        <v>214</v>
      </c>
      <c r="B80" s="1193">
        <v>1030</v>
      </c>
      <c r="C80" s="239" t="s">
        <v>378</v>
      </c>
      <c r="D80" s="249"/>
      <c r="E80" s="1187"/>
      <c r="F80" s="1187"/>
      <c r="G80" s="1180">
        <v>11388.421</v>
      </c>
      <c r="H80" s="1181">
        <v>10767</v>
      </c>
      <c r="I80" s="1177">
        <f t="shared" si="7"/>
        <v>-1</v>
      </c>
      <c r="J80" s="1183">
        <v>0</v>
      </c>
      <c r="K80" s="802" t="e">
        <f t="shared" si="5"/>
        <v>#DIV/0!</v>
      </c>
      <c r="L80" s="465">
        <v>9576.1662754916651</v>
      </c>
      <c r="M80" s="802">
        <f t="shared" si="5"/>
        <v>-1.5009793204983281E-2</v>
      </c>
      <c r="N80" s="465">
        <v>9432.43</v>
      </c>
      <c r="O80" s="802">
        <f t="shared" si="5"/>
        <v>2.7370783562666128E-2</v>
      </c>
      <c r="P80" s="1188">
        <v>9690.6029999999992</v>
      </c>
      <c r="Q80" s="802">
        <f t="shared" si="5"/>
        <v>-5.6683159964348959E-2</v>
      </c>
      <c r="R80" s="1188">
        <v>9141.3089999999993</v>
      </c>
      <c r="S80" s="802">
        <f t="shared" si="5"/>
        <v>-2.944184470736071E-2</v>
      </c>
      <c r="T80" s="1188">
        <v>8872.1720000000005</v>
      </c>
      <c r="U80" s="802">
        <f t="shared" si="5"/>
        <v>-7.9731321710173764E-3</v>
      </c>
      <c r="V80" s="1188">
        <v>8801.4330000000009</v>
      </c>
      <c r="W80" s="802">
        <f t="shared" si="8"/>
        <v>-0.16971247750224316</v>
      </c>
      <c r="X80" s="1188">
        <v>7307.72</v>
      </c>
      <c r="Y80" s="802">
        <f t="shared" si="8"/>
        <v>9.1179601845719258E-2</v>
      </c>
      <c r="Z80" s="1188">
        <v>7974.0349999999999</v>
      </c>
      <c r="AA80" s="802">
        <f t="shared" si="8"/>
        <v>0.10185746613853591</v>
      </c>
      <c r="AB80" s="1188">
        <v>8786.25</v>
      </c>
    </row>
    <row r="81" spans="1:28" hidden="1" x14ac:dyDescent="0.15">
      <c r="A81" s="568" t="s">
        <v>214</v>
      </c>
      <c r="B81" s="1193">
        <v>567</v>
      </c>
      <c r="C81" s="239" t="s">
        <v>223</v>
      </c>
      <c r="D81" s="1180">
        <v>19251.873</v>
      </c>
      <c r="E81" s="1180">
        <v>19225</v>
      </c>
      <c r="F81" s="1180"/>
      <c r="G81" s="1180">
        <v>25429.619055555599</v>
      </c>
      <c r="H81" s="1181">
        <v>23628</v>
      </c>
      <c r="I81" s="1177">
        <f t="shared" si="7"/>
        <v>6.5588201485161646E-2</v>
      </c>
      <c r="J81" s="1183">
        <v>25177.718024691399</v>
      </c>
      <c r="K81" s="802">
        <f t="shared" si="5"/>
        <v>3.6077846571515942E-2</v>
      </c>
      <c r="L81" s="465">
        <v>26086.075872607107</v>
      </c>
      <c r="M81" s="802">
        <f t="shared" si="5"/>
        <v>-3.6874270086464031E-2</v>
      </c>
      <c r="N81" s="465">
        <v>25124.1708653846</v>
      </c>
      <c r="O81" s="802">
        <f t="shared" si="5"/>
        <v>2.0252613745395625E-4</v>
      </c>
      <c r="P81" s="1188">
        <v>25129.259166666699</v>
      </c>
      <c r="Q81" s="802">
        <f t="shared" si="5"/>
        <v>-8.7655124201266278E-4</v>
      </c>
      <c r="R81" s="1188">
        <v>25107.2320833333</v>
      </c>
      <c r="S81" s="802">
        <f t="shared" si="5"/>
        <v>2.1938852213516193E-2</v>
      </c>
      <c r="T81" s="1188">
        <v>25658.055937500001</v>
      </c>
      <c r="U81" s="802">
        <f t="shared" si="5"/>
        <v>8.5330169025006879E-4</v>
      </c>
      <c r="V81" s="1188">
        <v>25679.95</v>
      </c>
      <c r="W81" s="802">
        <f t="shared" si="8"/>
        <v>3.2702555885038547E-3</v>
      </c>
      <c r="X81" s="1188">
        <v>25763.93</v>
      </c>
      <c r="Y81" s="802">
        <f t="shared" si="8"/>
        <v>-1.4635031094506963E-2</v>
      </c>
      <c r="Z81" s="1188">
        <v>25386.874083333299</v>
      </c>
      <c r="AA81" s="802">
        <f t="shared" si="8"/>
        <v>-8.0215546309458322E-3</v>
      </c>
      <c r="AB81" s="1188">
        <v>25183.231885964899</v>
      </c>
    </row>
    <row r="82" spans="1:28" hidden="1" x14ac:dyDescent="0.15">
      <c r="A82" s="567" t="s">
        <v>224</v>
      </c>
      <c r="B82" s="1193">
        <v>1103</v>
      </c>
      <c r="C82" s="239" t="s">
        <v>265</v>
      </c>
      <c r="D82" s="1180">
        <v>3839.7020000000002</v>
      </c>
      <c r="E82" s="1180">
        <v>3948</v>
      </c>
      <c r="F82" s="1180"/>
      <c r="G82" s="1180">
        <v>0</v>
      </c>
      <c r="H82" s="1181" t="e">
        <v>#N/A</v>
      </c>
      <c r="I82" s="1177" t="e">
        <f t="shared" si="7"/>
        <v>#N/A</v>
      </c>
      <c r="J82" s="1183">
        <v>0</v>
      </c>
      <c r="K82" s="802" t="e">
        <f t="shared" si="5"/>
        <v>#DIV/0!</v>
      </c>
      <c r="L82" s="465">
        <v>4239.4175829034539</v>
      </c>
      <c r="M82" s="802">
        <f t="shared" si="5"/>
        <v>-1</v>
      </c>
      <c r="N82" s="465">
        <v>0</v>
      </c>
      <c r="O82" s="802" t="e">
        <f t="shared" si="5"/>
        <v>#DIV/0!</v>
      </c>
      <c r="P82" s="1188">
        <v>0</v>
      </c>
      <c r="Q82" s="802" t="e">
        <f t="shared" si="5"/>
        <v>#DIV/0!</v>
      </c>
      <c r="R82" s="1188">
        <v>0</v>
      </c>
      <c r="S82" s="802" t="e">
        <f t="shared" si="5"/>
        <v>#N/A</v>
      </c>
      <c r="T82" s="1188" t="e">
        <v>#N/A</v>
      </c>
      <c r="U82" s="802" t="e">
        <f t="shared" si="5"/>
        <v>#VALUE!</v>
      </c>
      <c r="V82" s="1188" t="s">
        <v>528</v>
      </c>
      <c r="W82" s="802" t="e">
        <f t="shared" si="8"/>
        <v>#N/A</v>
      </c>
      <c r="X82" s="1188" t="e">
        <v>#N/A</v>
      </c>
      <c r="Y82" s="802" t="e">
        <f t="shared" si="8"/>
        <v>#N/A</v>
      </c>
      <c r="Z82" s="1188" t="e">
        <v>#N/A</v>
      </c>
      <c r="AA82" s="802" t="e">
        <f t="shared" si="8"/>
        <v>#N/A</v>
      </c>
      <c r="AB82" s="1188" t="e">
        <v>#N/A</v>
      </c>
    </row>
    <row r="83" spans="1:28" hidden="1" x14ac:dyDescent="0.15">
      <c r="A83" s="567" t="s">
        <v>224</v>
      </c>
      <c r="B83" s="1193">
        <v>1104</v>
      </c>
      <c r="C83" s="239" t="s">
        <v>266</v>
      </c>
      <c r="D83" s="1180">
        <v>2768.877</v>
      </c>
      <c r="E83" s="1180">
        <v>2874</v>
      </c>
      <c r="F83" s="1180"/>
      <c r="G83" s="1180">
        <v>0</v>
      </c>
      <c r="H83" s="1181" t="e">
        <v>#N/A</v>
      </c>
      <c r="I83" s="1177" t="e">
        <f t="shared" si="7"/>
        <v>#N/A</v>
      </c>
      <c r="J83" s="1183">
        <v>0</v>
      </c>
      <c r="K83" s="802" t="e">
        <f t="shared" si="5"/>
        <v>#DIV/0!</v>
      </c>
      <c r="L83" s="465">
        <v>2623.3379739055567</v>
      </c>
      <c r="M83" s="802">
        <f t="shared" si="5"/>
        <v>-1</v>
      </c>
      <c r="N83" s="465">
        <v>0</v>
      </c>
      <c r="O83" s="802" t="e">
        <f t="shared" si="5"/>
        <v>#DIV/0!</v>
      </c>
      <c r="P83" s="1188">
        <v>0</v>
      </c>
      <c r="Q83" s="802" t="e">
        <f t="shared" si="5"/>
        <v>#DIV/0!</v>
      </c>
      <c r="R83" s="1188">
        <v>0</v>
      </c>
      <c r="S83" s="802" t="e">
        <f t="shared" si="5"/>
        <v>#N/A</v>
      </c>
      <c r="T83" s="1188" t="e">
        <v>#N/A</v>
      </c>
      <c r="U83" s="802" t="e">
        <f t="shared" si="5"/>
        <v>#VALUE!</v>
      </c>
      <c r="V83" s="1188" t="s">
        <v>528</v>
      </c>
      <c r="W83" s="802" t="e">
        <f t="shared" si="8"/>
        <v>#N/A</v>
      </c>
      <c r="X83" s="1188" t="e">
        <v>#N/A</v>
      </c>
      <c r="Y83" s="802" t="e">
        <f t="shared" si="8"/>
        <v>#N/A</v>
      </c>
      <c r="Z83" s="1188" t="e">
        <v>#N/A</v>
      </c>
      <c r="AA83" s="802" t="e">
        <f t="shared" si="8"/>
        <v>#N/A</v>
      </c>
      <c r="AB83" s="1188" t="e">
        <v>#N/A</v>
      </c>
    </row>
    <row r="84" spans="1:28" hidden="1" x14ac:dyDescent="0.15">
      <c r="A84" s="567" t="s">
        <v>224</v>
      </c>
      <c r="B84" s="1191">
        <v>18</v>
      </c>
      <c r="C84" s="239"/>
      <c r="D84" s="1180"/>
      <c r="E84" s="1180"/>
      <c r="F84" s="1180"/>
      <c r="G84" s="1180">
        <v>0</v>
      </c>
      <c r="H84" s="1181">
        <v>0</v>
      </c>
      <c r="I84" s="1177" t="e">
        <f t="shared" si="7"/>
        <v>#DIV/0!</v>
      </c>
      <c r="J84" s="1183">
        <v>0</v>
      </c>
      <c r="K84" s="802" t="e">
        <f t="shared" si="5"/>
        <v>#DIV/0!</v>
      </c>
      <c r="L84" s="465">
        <v>1518.5136885717636</v>
      </c>
      <c r="M84" s="802">
        <f t="shared" si="5"/>
        <v>-7.4735658501818153E-3</v>
      </c>
      <c r="N84" s="465">
        <v>1507.1649765258201</v>
      </c>
      <c r="O84" s="802">
        <f t="shared" si="5"/>
        <v>-1</v>
      </c>
      <c r="P84" s="1188">
        <v>0</v>
      </c>
      <c r="Q84" s="802" t="e">
        <f t="shared" si="5"/>
        <v>#DIV/0!</v>
      </c>
      <c r="R84" s="1188">
        <v>0</v>
      </c>
      <c r="S84" s="802" t="e">
        <f t="shared" si="5"/>
        <v>#DIV/0!</v>
      </c>
      <c r="T84" s="1188">
        <v>1586.05701828411</v>
      </c>
      <c r="U84" s="802" t="e">
        <f t="shared" si="5"/>
        <v>#VALUE!</v>
      </c>
      <c r="V84" s="1188" t="s">
        <v>528</v>
      </c>
      <c r="W84" s="802" t="e">
        <f t="shared" si="8"/>
        <v>#VALUE!</v>
      </c>
      <c r="X84" s="1188" t="s">
        <v>528</v>
      </c>
      <c r="Y84" s="802" t="e">
        <f t="shared" si="8"/>
        <v>#VALUE!</v>
      </c>
      <c r="Z84" s="1188" t="s">
        <v>528</v>
      </c>
      <c r="AA84" s="802" t="e">
        <f t="shared" si="8"/>
        <v>#VALUE!</v>
      </c>
      <c r="AB84" s="1188" t="s">
        <v>528</v>
      </c>
    </row>
    <row r="85" spans="1:28" hidden="1" x14ac:dyDescent="0.15">
      <c r="A85" s="567" t="s">
        <v>224</v>
      </c>
      <c r="B85" s="1191">
        <v>20</v>
      </c>
      <c r="C85" s="239"/>
      <c r="D85" s="1180"/>
      <c r="E85" s="1180"/>
      <c r="F85" s="1180"/>
      <c r="G85" s="1180">
        <v>0</v>
      </c>
      <c r="H85" s="1181">
        <v>0</v>
      </c>
      <c r="I85" s="1177" t="e">
        <f t="shared" si="7"/>
        <v>#DIV/0!</v>
      </c>
      <c r="J85" s="1183">
        <v>0</v>
      </c>
      <c r="K85" s="802" t="e">
        <f t="shared" si="5"/>
        <v>#DIV/0!</v>
      </c>
      <c r="L85" s="465">
        <v>1525.7549678966614</v>
      </c>
      <c r="M85" s="802">
        <f t="shared" si="5"/>
        <v>-1</v>
      </c>
      <c r="N85" s="465">
        <v>0</v>
      </c>
      <c r="O85" s="802" t="e">
        <f t="shared" si="5"/>
        <v>#DIV/0!</v>
      </c>
      <c r="P85" s="1188">
        <v>0</v>
      </c>
      <c r="Q85" s="802" t="e">
        <f t="shared" si="5"/>
        <v>#DIV/0!</v>
      </c>
      <c r="R85" s="1188">
        <v>0</v>
      </c>
      <c r="S85" s="802" t="e">
        <f t="shared" si="5"/>
        <v>#N/A</v>
      </c>
      <c r="T85" s="1188" t="e">
        <v>#N/A</v>
      </c>
      <c r="U85" s="802" t="e">
        <f t="shared" si="5"/>
        <v>#VALUE!</v>
      </c>
      <c r="V85" s="1188" t="s">
        <v>528</v>
      </c>
      <c r="W85" s="802" t="e">
        <f t="shared" si="8"/>
        <v>#VALUE!</v>
      </c>
      <c r="X85" s="1188" t="s">
        <v>528</v>
      </c>
      <c r="Y85" s="802" t="e">
        <f t="shared" si="8"/>
        <v>#VALUE!</v>
      </c>
      <c r="Z85" s="1188" t="s">
        <v>528</v>
      </c>
      <c r="AA85" s="802" t="e">
        <f t="shared" si="8"/>
        <v>#VALUE!</v>
      </c>
      <c r="AB85" s="1188" t="s">
        <v>528</v>
      </c>
    </row>
    <row r="86" spans="1:28" hidden="1" x14ac:dyDescent="0.15">
      <c r="A86" s="567" t="s">
        <v>224</v>
      </c>
      <c r="B86" s="1191">
        <v>42</v>
      </c>
      <c r="C86" s="239"/>
      <c r="D86" s="1180"/>
      <c r="E86" s="1180"/>
      <c r="F86" s="1180"/>
      <c r="G86" s="1180">
        <v>0</v>
      </c>
      <c r="H86" s="1181">
        <v>0</v>
      </c>
      <c r="I86" s="1177" t="e">
        <f t="shared" si="7"/>
        <v>#DIV/0!</v>
      </c>
      <c r="J86" s="1183">
        <v>0</v>
      </c>
      <c r="K86" s="802" t="e">
        <f t="shared" si="5"/>
        <v>#DIV/0!</v>
      </c>
      <c r="L86" s="465">
        <v>2689.7396788986985</v>
      </c>
      <c r="M86" s="802" t="e">
        <f t="shared" si="5"/>
        <v>#N/A</v>
      </c>
      <c r="N86" s="465" t="e">
        <v>#N/A</v>
      </c>
      <c r="O86" s="802" t="e">
        <f t="shared" si="5"/>
        <v>#N/A</v>
      </c>
      <c r="P86" s="1188" t="e">
        <v>#N/A</v>
      </c>
      <c r="Q86" s="802" t="e">
        <f t="shared" si="5"/>
        <v>#N/A</v>
      </c>
      <c r="R86" s="1188" t="e">
        <v>#N/A</v>
      </c>
      <c r="S86" s="802" t="e">
        <f t="shared" si="5"/>
        <v>#N/A</v>
      </c>
      <c r="T86" s="1188" t="e">
        <v>#N/A</v>
      </c>
      <c r="U86" s="802" t="e">
        <f t="shared" si="5"/>
        <v>#N/A</v>
      </c>
      <c r="V86" s="1188" t="e">
        <v>#N/A</v>
      </c>
      <c r="W86" s="802" t="e">
        <f t="shared" si="8"/>
        <v>#N/A</v>
      </c>
      <c r="X86" s="1188" t="e">
        <v>#N/A</v>
      </c>
      <c r="Y86" s="802" t="e">
        <f t="shared" si="8"/>
        <v>#N/A</v>
      </c>
      <c r="Z86" s="1188" t="e">
        <v>#N/A</v>
      </c>
      <c r="AA86" s="802" t="e">
        <f t="shared" si="8"/>
        <v>#N/A</v>
      </c>
      <c r="AB86" s="1188" t="e">
        <v>#N/A</v>
      </c>
    </row>
    <row r="87" spans="1:28" hidden="1" x14ac:dyDescent="0.15">
      <c r="A87" s="567" t="s">
        <v>224</v>
      </c>
      <c r="B87" s="1191">
        <v>43</v>
      </c>
      <c r="C87" s="239"/>
      <c r="D87" s="1180"/>
      <c r="E87" s="1180"/>
      <c r="F87" s="1180"/>
      <c r="G87" s="1180">
        <v>0</v>
      </c>
      <c r="H87" s="1181">
        <v>0</v>
      </c>
      <c r="I87" s="1177" t="e">
        <f t="shared" si="7"/>
        <v>#DIV/0!</v>
      </c>
      <c r="J87" s="1183">
        <v>0</v>
      </c>
      <c r="K87" s="802" t="e">
        <f t="shared" si="5"/>
        <v>#DIV/0!</v>
      </c>
      <c r="L87" s="465">
        <v>2636.981352203099</v>
      </c>
      <c r="M87" s="802" t="e">
        <f t="shared" si="5"/>
        <v>#N/A</v>
      </c>
      <c r="N87" s="465" t="e">
        <v>#N/A</v>
      </c>
      <c r="O87" s="802" t="e">
        <f t="shared" si="5"/>
        <v>#N/A</v>
      </c>
      <c r="P87" s="1188" t="e">
        <v>#N/A</v>
      </c>
      <c r="Q87" s="802" t="e">
        <f t="shared" si="5"/>
        <v>#N/A</v>
      </c>
      <c r="R87" s="1188" t="e">
        <v>#N/A</v>
      </c>
      <c r="S87" s="802" t="e">
        <f t="shared" si="5"/>
        <v>#N/A</v>
      </c>
      <c r="T87" s="1188" t="e">
        <v>#N/A</v>
      </c>
      <c r="U87" s="802" t="e">
        <f t="shared" si="5"/>
        <v>#N/A</v>
      </c>
      <c r="V87" s="1188" t="e">
        <v>#N/A</v>
      </c>
      <c r="W87" s="802" t="e">
        <f t="shared" si="8"/>
        <v>#N/A</v>
      </c>
      <c r="X87" s="1188" t="e">
        <v>#N/A</v>
      </c>
      <c r="Y87" s="802" t="e">
        <f t="shared" si="8"/>
        <v>#N/A</v>
      </c>
      <c r="Z87" s="1188" t="e">
        <v>#N/A</v>
      </c>
      <c r="AA87" s="802" t="e">
        <f t="shared" si="8"/>
        <v>#N/A</v>
      </c>
      <c r="AB87" s="1188" t="e">
        <v>#N/A</v>
      </c>
    </row>
    <row r="88" spans="1:28" hidden="1" x14ac:dyDescent="0.15">
      <c r="A88" s="567" t="s">
        <v>224</v>
      </c>
      <c r="B88" s="1191">
        <v>44</v>
      </c>
      <c r="C88" s="239"/>
      <c r="D88" s="1180"/>
      <c r="E88" s="1180"/>
      <c r="F88" s="1180"/>
      <c r="G88" s="1180">
        <v>0</v>
      </c>
      <c r="H88" s="1181">
        <v>0</v>
      </c>
      <c r="I88" s="1177" t="e">
        <f t="shared" si="7"/>
        <v>#DIV/0!</v>
      </c>
      <c r="J88" s="1183">
        <v>0</v>
      </c>
      <c r="K88" s="802" t="e">
        <f t="shared" si="5"/>
        <v>#DIV/0!</v>
      </c>
      <c r="L88" s="465">
        <v>2559.4398552293178</v>
      </c>
      <c r="M88" s="802" t="e">
        <f t="shared" si="5"/>
        <v>#N/A</v>
      </c>
      <c r="N88" s="465" t="e">
        <v>#N/A</v>
      </c>
      <c r="O88" s="802" t="e">
        <f t="shared" si="5"/>
        <v>#N/A</v>
      </c>
      <c r="P88" s="1188" t="e">
        <v>#N/A</v>
      </c>
      <c r="Q88" s="802" t="e">
        <f t="shared" si="5"/>
        <v>#N/A</v>
      </c>
      <c r="R88" s="1188" t="e">
        <v>#N/A</v>
      </c>
      <c r="S88" s="802" t="e">
        <f t="shared" si="5"/>
        <v>#N/A</v>
      </c>
      <c r="T88" s="1188" t="e">
        <v>#N/A</v>
      </c>
      <c r="U88" s="802" t="e">
        <f t="shared" si="5"/>
        <v>#N/A</v>
      </c>
      <c r="V88" s="1188" t="e">
        <v>#N/A</v>
      </c>
      <c r="W88" s="802" t="e">
        <f t="shared" si="8"/>
        <v>#N/A</v>
      </c>
      <c r="X88" s="1188" t="e">
        <v>#N/A</v>
      </c>
      <c r="Y88" s="802" t="e">
        <f t="shared" si="8"/>
        <v>#N/A</v>
      </c>
      <c r="Z88" s="1188" t="e">
        <v>#N/A</v>
      </c>
      <c r="AA88" s="802" t="e">
        <f t="shared" si="8"/>
        <v>#N/A</v>
      </c>
      <c r="AB88" s="1188" t="e">
        <v>#N/A</v>
      </c>
    </row>
    <row r="89" spans="1:28" hidden="1" x14ac:dyDescent="0.15">
      <c r="A89" s="567" t="s">
        <v>224</v>
      </c>
      <c r="B89" s="1191">
        <v>2044</v>
      </c>
      <c r="C89" s="239"/>
      <c r="D89" s="1180"/>
      <c r="E89" s="1180"/>
      <c r="F89" s="1180"/>
      <c r="G89" s="1180">
        <v>0</v>
      </c>
      <c r="H89" s="1181">
        <v>0</v>
      </c>
      <c r="I89" s="1177" t="e">
        <f t="shared" si="7"/>
        <v>#DIV/0!</v>
      </c>
      <c r="J89" s="1183">
        <v>0</v>
      </c>
      <c r="K89" s="802" t="e">
        <f t="shared" si="5"/>
        <v>#DIV/0!</v>
      </c>
      <c r="L89" s="465">
        <v>2687.216383788691</v>
      </c>
      <c r="M89" s="802" t="e">
        <f t="shared" si="5"/>
        <v>#N/A</v>
      </c>
      <c r="N89" s="465" t="e">
        <v>#N/A</v>
      </c>
      <c r="O89" s="802" t="e">
        <f t="shared" si="5"/>
        <v>#N/A</v>
      </c>
      <c r="P89" s="1188" t="e">
        <v>#N/A</v>
      </c>
      <c r="Q89" s="802" t="e">
        <f t="shared" si="5"/>
        <v>#N/A</v>
      </c>
      <c r="R89" s="1188" t="e">
        <v>#N/A</v>
      </c>
      <c r="S89" s="802" t="e">
        <f t="shared" si="5"/>
        <v>#N/A</v>
      </c>
      <c r="T89" s="1188" t="e">
        <v>#N/A</v>
      </c>
      <c r="U89" s="802" t="e">
        <f t="shared" si="5"/>
        <v>#N/A</v>
      </c>
      <c r="V89" s="1188" t="e">
        <v>#N/A</v>
      </c>
      <c r="W89" s="802" t="e">
        <f t="shared" si="8"/>
        <v>#N/A</v>
      </c>
      <c r="X89" s="1188" t="e">
        <v>#N/A</v>
      </c>
      <c r="Y89" s="802" t="e">
        <f t="shared" si="8"/>
        <v>#N/A</v>
      </c>
      <c r="Z89" s="1188" t="e">
        <v>#N/A</v>
      </c>
      <c r="AA89" s="802" t="e">
        <f t="shared" si="8"/>
        <v>#N/A</v>
      </c>
      <c r="AB89" s="1188" t="e">
        <v>#N/A</v>
      </c>
    </row>
    <row r="90" spans="1:28" hidden="1" x14ac:dyDescent="0.15">
      <c r="A90" s="567" t="s">
        <v>224</v>
      </c>
      <c r="B90" s="1191">
        <v>68</v>
      </c>
      <c r="C90" s="239"/>
      <c r="D90" s="1180"/>
      <c r="E90" s="1180"/>
      <c r="F90" s="1180"/>
      <c r="G90" s="1180">
        <v>0</v>
      </c>
      <c r="H90" s="1181">
        <v>0</v>
      </c>
      <c r="I90" s="1177" t="e">
        <f t="shared" si="7"/>
        <v>#DIV/0!</v>
      </c>
      <c r="J90" s="1183">
        <v>0</v>
      </c>
      <c r="K90" s="802" t="e">
        <f t="shared" si="5"/>
        <v>#DIV/0!</v>
      </c>
      <c r="L90" s="465">
        <v>3701.7726743738776</v>
      </c>
      <c r="M90" s="802" t="e">
        <f t="shared" si="5"/>
        <v>#N/A</v>
      </c>
      <c r="N90" s="465" t="e">
        <v>#N/A</v>
      </c>
      <c r="O90" s="802" t="e">
        <f t="shared" si="5"/>
        <v>#N/A</v>
      </c>
      <c r="P90" s="1188" t="e">
        <v>#N/A</v>
      </c>
      <c r="Q90" s="802" t="e">
        <f t="shared" si="5"/>
        <v>#N/A</v>
      </c>
      <c r="R90" s="1188" t="e">
        <v>#N/A</v>
      </c>
      <c r="S90" s="802" t="e">
        <f t="shared" si="5"/>
        <v>#N/A</v>
      </c>
      <c r="T90" s="1188">
        <v>3941.6761904761902</v>
      </c>
      <c r="U90" s="802" t="e">
        <f t="shared" si="5"/>
        <v>#VALUE!</v>
      </c>
      <c r="V90" s="1188" t="s">
        <v>528</v>
      </c>
      <c r="W90" s="802" t="e">
        <f t="shared" si="8"/>
        <v>#VALUE!</v>
      </c>
      <c r="X90" s="1188" t="s">
        <v>528</v>
      </c>
      <c r="Y90" s="802" t="e">
        <f t="shared" si="8"/>
        <v>#VALUE!</v>
      </c>
      <c r="Z90" s="1188" t="s">
        <v>528</v>
      </c>
      <c r="AA90" s="802" t="e">
        <f t="shared" si="8"/>
        <v>#VALUE!</v>
      </c>
      <c r="AB90" s="1188" t="s">
        <v>528</v>
      </c>
    </row>
    <row r="91" spans="1:28" hidden="1" x14ac:dyDescent="0.15">
      <c r="A91" s="567" t="s">
        <v>224</v>
      </c>
      <c r="B91" s="1191">
        <v>69</v>
      </c>
      <c r="C91" s="239"/>
      <c r="D91" s="1180"/>
      <c r="E91" s="1180"/>
      <c r="F91" s="1180"/>
      <c r="G91" s="1180">
        <v>0</v>
      </c>
      <c r="H91" s="1181">
        <v>0</v>
      </c>
      <c r="I91" s="1177" t="e">
        <f t="shared" si="7"/>
        <v>#DIV/0!</v>
      </c>
      <c r="J91" s="1183">
        <v>0</v>
      </c>
      <c r="K91" s="802" t="e">
        <f t="shared" si="5"/>
        <v>#DIV/0!</v>
      </c>
      <c r="L91" s="465">
        <v>3181.2918381150275</v>
      </c>
      <c r="M91" s="802" t="e">
        <f t="shared" si="5"/>
        <v>#N/A</v>
      </c>
      <c r="N91" s="465" t="e">
        <v>#N/A</v>
      </c>
      <c r="O91" s="802" t="e">
        <f t="shared" si="5"/>
        <v>#N/A</v>
      </c>
      <c r="P91" s="1188" t="e">
        <v>#N/A</v>
      </c>
      <c r="Q91" s="802" t="e">
        <f t="shared" si="5"/>
        <v>#N/A</v>
      </c>
      <c r="R91" s="1188" t="e">
        <v>#N/A</v>
      </c>
      <c r="S91" s="802" t="e">
        <f t="shared" si="5"/>
        <v>#N/A</v>
      </c>
      <c r="T91" s="1188" t="e">
        <v>#N/A</v>
      </c>
      <c r="U91" s="802" t="e">
        <f t="shared" si="5"/>
        <v>#N/A</v>
      </c>
      <c r="V91" s="1188" t="e">
        <v>#N/A</v>
      </c>
      <c r="W91" s="802" t="e">
        <f t="shared" si="8"/>
        <v>#N/A</v>
      </c>
      <c r="X91" s="1188" t="e">
        <v>#N/A</v>
      </c>
      <c r="Y91" s="802" t="e">
        <f t="shared" si="8"/>
        <v>#N/A</v>
      </c>
      <c r="Z91" s="1188" t="e">
        <v>#N/A</v>
      </c>
      <c r="AA91" s="802" t="e">
        <f t="shared" si="8"/>
        <v>#N/A</v>
      </c>
      <c r="AB91" s="1188" t="e">
        <v>#N/A</v>
      </c>
    </row>
    <row r="92" spans="1:28" hidden="1" x14ac:dyDescent="0.15">
      <c r="A92" s="567" t="s">
        <v>224</v>
      </c>
      <c r="B92" s="1191">
        <v>48</v>
      </c>
      <c r="C92" s="239"/>
      <c r="D92" s="1180"/>
      <c r="E92" s="1180"/>
      <c r="F92" s="1180"/>
      <c r="G92" s="1180">
        <v>0</v>
      </c>
      <c r="H92" s="1181">
        <v>0</v>
      </c>
      <c r="I92" s="1177" t="e">
        <f t="shared" si="7"/>
        <v>#DIV/0!</v>
      </c>
      <c r="J92" s="1183">
        <v>0</v>
      </c>
      <c r="K92" s="802" t="e">
        <f t="shared" si="5"/>
        <v>#DIV/0!</v>
      </c>
      <c r="L92" s="465">
        <v>4124.3594525970248</v>
      </c>
      <c r="M92" s="802">
        <f t="shared" si="5"/>
        <v>-6.7902478113639449E-3</v>
      </c>
      <c r="N92" s="465">
        <v>4096.3540298507496</v>
      </c>
      <c r="O92" s="802">
        <f t="shared" si="5"/>
        <v>1.2431291284436615E-2</v>
      </c>
      <c r="P92" s="1188">
        <v>4147.277</v>
      </c>
      <c r="Q92" s="802">
        <f t="shared" si="5"/>
        <v>2.9828270113510517E-2</v>
      </c>
      <c r="R92" s="1188">
        <v>4270.9830985915496</v>
      </c>
      <c r="S92" s="802">
        <f t="shared" si="5"/>
        <v>1.9134890355171522E-2</v>
      </c>
      <c r="T92" s="1188">
        <v>4352.7078918918896</v>
      </c>
      <c r="U92" s="802">
        <f t="shared" si="5"/>
        <v>4.0223740765498929E-2</v>
      </c>
      <c r="V92" s="1188">
        <v>4527.7900857632903</v>
      </c>
      <c r="W92" s="802">
        <f t="shared" si="8"/>
        <v>7.8137437366880058E-2</v>
      </c>
      <c r="X92" s="1188">
        <v>4881.58</v>
      </c>
      <c r="Y92" s="802">
        <f t="shared" si="8"/>
        <v>-2.7235060621047932E-3</v>
      </c>
      <c r="Z92" s="1188">
        <v>4868.2849872773504</v>
      </c>
      <c r="AA92" s="802">
        <f t="shared" si="8"/>
        <v>-7.8579886357771581E-3</v>
      </c>
      <c r="AB92" s="1188">
        <v>4830.0300591716004</v>
      </c>
    </row>
    <row r="93" spans="1:28" hidden="1" x14ac:dyDescent="0.15">
      <c r="A93" s="567" t="s">
        <v>224</v>
      </c>
      <c r="B93" s="1191">
        <v>49</v>
      </c>
      <c r="C93" s="239"/>
      <c r="D93" s="1180"/>
      <c r="E93" s="1180"/>
      <c r="F93" s="1180"/>
      <c r="G93" s="1180">
        <v>0</v>
      </c>
      <c r="H93" s="1181">
        <v>0</v>
      </c>
      <c r="I93" s="1177" t="e">
        <f t="shared" si="7"/>
        <v>#DIV/0!</v>
      </c>
      <c r="J93" s="1183">
        <v>0</v>
      </c>
      <c r="K93" s="802" t="e">
        <f t="shared" si="5"/>
        <v>#DIV/0!</v>
      </c>
      <c r="L93" s="465">
        <v>3649.7831166779547</v>
      </c>
      <c r="M93" s="802" t="e">
        <f t="shared" si="5"/>
        <v>#N/A</v>
      </c>
      <c r="N93" s="465" t="e">
        <v>#N/A</v>
      </c>
      <c r="O93" s="802" t="e">
        <f t="shared" si="5"/>
        <v>#N/A</v>
      </c>
      <c r="P93" s="1188" t="e">
        <v>#N/A</v>
      </c>
      <c r="Q93" s="802" t="e">
        <f t="shared" si="5"/>
        <v>#N/A</v>
      </c>
      <c r="R93" s="1188" t="e">
        <v>#N/A</v>
      </c>
      <c r="S93" s="802" t="e">
        <f t="shared" si="5"/>
        <v>#N/A</v>
      </c>
      <c r="T93" s="1188" t="e">
        <v>#N/A</v>
      </c>
      <c r="U93" s="802" t="e">
        <f t="shared" si="5"/>
        <v>#N/A</v>
      </c>
      <c r="V93" s="1188" t="e">
        <v>#N/A</v>
      </c>
      <c r="W93" s="802" t="e">
        <f t="shared" si="8"/>
        <v>#N/A</v>
      </c>
      <c r="X93" s="1188" t="e">
        <v>#N/A</v>
      </c>
      <c r="Y93" s="802" t="e">
        <f t="shared" si="8"/>
        <v>#N/A</v>
      </c>
      <c r="Z93" s="1188" t="e">
        <v>#N/A</v>
      </c>
      <c r="AA93" s="802" t="e">
        <f t="shared" si="8"/>
        <v>#N/A</v>
      </c>
      <c r="AB93" s="1188" t="e">
        <v>#N/A</v>
      </c>
    </row>
    <row r="94" spans="1:28" hidden="1" x14ac:dyDescent="0.15">
      <c r="A94" s="567" t="s">
        <v>224</v>
      </c>
      <c r="B94" s="1191">
        <v>112</v>
      </c>
      <c r="C94" s="239"/>
      <c r="D94" s="1180"/>
      <c r="E94" s="1180"/>
      <c r="F94" s="1180"/>
      <c r="G94" s="1180">
        <v>0</v>
      </c>
      <c r="H94" s="1181">
        <v>0</v>
      </c>
      <c r="I94" s="1177" t="e">
        <f t="shared" si="7"/>
        <v>#DIV/0!</v>
      </c>
      <c r="J94" s="1183">
        <v>0</v>
      </c>
      <c r="K94" s="802" t="e">
        <f t="shared" si="5"/>
        <v>#DIV/0!</v>
      </c>
      <c r="L94" s="465">
        <v>1872.685473403327</v>
      </c>
      <c r="M94" s="802">
        <f t="shared" si="5"/>
        <v>-1</v>
      </c>
      <c r="N94" s="465">
        <v>0</v>
      </c>
      <c r="O94" s="802" t="e">
        <f t="shared" si="5"/>
        <v>#DIV/0!</v>
      </c>
      <c r="P94" s="1188">
        <v>0</v>
      </c>
      <c r="Q94" s="802" t="e">
        <f t="shared" si="5"/>
        <v>#DIV/0!</v>
      </c>
      <c r="R94" s="1188">
        <v>0</v>
      </c>
      <c r="S94" s="802" t="e">
        <f t="shared" si="5"/>
        <v>#N/A</v>
      </c>
      <c r="T94" s="1188" t="e">
        <v>#N/A</v>
      </c>
      <c r="U94" s="802" t="e">
        <f t="shared" si="5"/>
        <v>#VALUE!</v>
      </c>
      <c r="V94" s="1188" t="s">
        <v>528</v>
      </c>
      <c r="W94" s="802" t="e">
        <f t="shared" si="8"/>
        <v>#VALUE!</v>
      </c>
      <c r="X94" s="1188" t="s">
        <v>528</v>
      </c>
      <c r="Y94" s="802" t="e">
        <f t="shared" si="8"/>
        <v>#N/A</v>
      </c>
      <c r="Z94" s="1188" t="e">
        <v>#N/A</v>
      </c>
      <c r="AA94" s="802" t="e">
        <f t="shared" si="8"/>
        <v>#N/A</v>
      </c>
      <c r="AB94" s="1188" t="e">
        <v>#N/A</v>
      </c>
    </row>
    <row r="95" spans="1:28" hidden="1" x14ac:dyDescent="0.15">
      <c r="A95" s="567" t="s">
        <v>224</v>
      </c>
      <c r="B95" s="1191">
        <v>109</v>
      </c>
      <c r="C95" s="239"/>
      <c r="D95" s="1180"/>
      <c r="E95" s="1180"/>
      <c r="F95" s="1180"/>
      <c r="G95" s="1180">
        <v>0</v>
      </c>
      <c r="H95" s="1181">
        <v>0</v>
      </c>
      <c r="I95" s="1177" t="e">
        <f t="shared" si="7"/>
        <v>#DIV/0!</v>
      </c>
      <c r="J95" s="1183">
        <v>0</v>
      </c>
      <c r="K95" s="802" t="e">
        <f t="shared" si="5"/>
        <v>#DIV/0!</v>
      </c>
      <c r="L95" s="465">
        <v>1617.1293904671954</v>
      </c>
      <c r="M95" s="802">
        <f t="shared" si="5"/>
        <v>-1</v>
      </c>
      <c r="N95" s="465">
        <v>0</v>
      </c>
      <c r="O95" s="802" t="e">
        <f t="shared" si="5"/>
        <v>#DIV/0!</v>
      </c>
      <c r="P95" s="1188">
        <v>0</v>
      </c>
      <c r="Q95" s="802" t="e">
        <f t="shared" si="5"/>
        <v>#DIV/0!</v>
      </c>
      <c r="R95" s="1188">
        <v>0</v>
      </c>
      <c r="S95" s="802" t="e">
        <f t="shared" si="5"/>
        <v>#N/A</v>
      </c>
      <c r="T95" s="1188" t="e">
        <v>#N/A</v>
      </c>
      <c r="U95" s="802" t="e">
        <f t="shared" si="5"/>
        <v>#N/A</v>
      </c>
      <c r="V95" s="1188" t="e">
        <v>#N/A</v>
      </c>
      <c r="W95" s="802" t="e">
        <f t="shared" si="8"/>
        <v>#N/A</v>
      </c>
      <c r="X95" s="1188" t="e">
        <v>#N/A</v>
      </c>
      <c r="Y95" s="802" t="e">
        <f t="shared" si="8"/>
        <v>#N/A</v>
      </c>
      <c r="Z95" s="1188" t="e">
        <v>#N/A</v>
      </c>
      <c r="AA95" s="802" t="e">
        <f t="shared" si="8"/>
        <v>#N/A</v>
      </c>
      <c r="AB95" s="1188" t="e">
        <v>#N/A</v>
      </c>
    </row>
    <row r="96" spans="1:28" hidden="1" x14ac:dyDescent="0.15">
      <c r="A96" s="567" t="s">
        <v>224</v>
      </c>
      <c r="B96" s="1191">
        <v>111</v>
      </c>
      <c r="C96" s="468"/>
      <c r="D96" s="249"/>
      <c r="E96" s="1187"/>
      <c r="F96" s="1187"/>
      <c r="G96" s="1180">
        <v>0</v>
      </c>
      <c r="H96" s="1181">
        <v>0</v>
      </c>
      <c r="I96" s="1177" t="e">
        <f t="shared" si="7"/>
        <v>#DIV/0!</v>
      </c>
      <c r="J96" s="1183">
        <v>0</v>
      </c>
      <c r="K96" s="802" t="e">
        <f t="shared" si="5"/>
        <v>#DIV/0!</v>
      </c>
      <c r="L96" s="465">
        <v>1479.4122696606835</v>
      </c>
      <c r="M96" s="802">
        <f t="shared" si="5"/>
        <v>-1</v>
      </c>
      <c r="N96" s="465">
        <v>0</v>
      </c>
      <c r="O96" s="802" t="e">
        <f t="shared" si="5"/>
        <v>#DIV/0!</v>
      </c>
      <c r="P96" s="1188">
        <v>0</v>
      </c>
      <c r="Q96" s="802" t="e">
        <f t="shared" si="5"/>
        <v>#DIV/0!</v>
      </c>
      <c r="R96" s="1188">
        <v>0</v>
      </c>
      <c r="S96" s="802" t="e">
        <f t="shared" si="5"/>
        <v>#N/A</v>
      </c>
      <c r="T96" s="1188" t="e">
        <v>#N/A</v>
      </c>
      <c r="U96" s="802" t="e">
        <f t="shared" si="5"/>
        <v>#N/A</v>
      </c>
      <c r="V96" s="1188" t="e">
        <v>#N/A</v>
      </c>
      <c r="W96" s="802" t="e">
        <f t="shared" si="8"/>
        <v>#N/A</v>
      </c>
      <c r="X96" s="1188" t="e">
        <v>#N/A</v>
      </c>
      <c r="Y96" s="802" t="e">
        <f t="shared" si="8"/>
        <v>#N/A</v>
      </c>
      <c r="Z96" s="1188" t="e">
        <v>#N/A</v>
      </c>
      <c r="AA96" s="802" t="e">
        <f t="shared" si="8"/>
        <v>#N/A</v>
      </c>
      <c r="AB96" s="1188" t="e">
        <v>#N/A</v>
      </c>
    </row>
    <row r="97" spans="1:28" hidden="1" x14ac:dyDescent="0.15">
      <c r="A97" s="567" t="s">
        <v>224</v>
      </c>
      <c r="B97" s="1191">
        <v>441</v>
      </c>
      <c r="C97" s="468"/>
      <c r="D97" s="249"/>
      <c r="E97" s="1187"/>
      <c r="F97" s="1187"/>
      <c r="G97" s="1180">
        <v>0</v>
      </c>
      <c r="H97" s="1181">
        <v>0</v>
      </c>
      <c r="I97" s="1177" t="e">
        <f t="shared" si="7"/>
        <v>#DIV/0!</v>
      </c>
      <c r="J97" s="1183">
        <v>0</v>
      </c>
      <c r="K97" s="802" t="e">
        <f t="shared" si="5"/>
        <v>#DIV/0!</v>
      </c>
      <c r="L97" s="465">
        <v>1647.0274424301144</v>
      </c>
      <c r="M97" s="802" t="e">
        <f t="shared" si="5"/>
        <v>#N/A</v>
      </c>
      <c r="N97" s="465" t="e">
        <v>#N/A</v>
      </c>
      <c r="O97" s="802" t="e">
        <f t="shared" si="5"/>
        <v>#N/A</v>
      </c>
      <c r="P97" s="1188" t="e">
        <v>#N/A</v>
      </c>
      <c r="Q97" s="802" t="e">
        <f t="shared" si="5"/>
        <v>#N/A</v>
      </c>
      <c r="R97" s="1188" t="e">
        <v>#N/A</v>
      </c>
      <c r="S97" s="802" t="e">
        <f t="shared" si="5"/>
        <v>#N/A</v>
      </c>
      <c r="T97" s="1188" t="e">
        <v>#N/A</v>
      </c>
      <c r="U97" s="802" t="e">
        <f t="shared" si="5"/>
        <v>#N/A</v>
      </c>
      <c r="V97" s="1188" t="e">
        <v>#N/A</v>
      </c>
      <c r="W97" s="802" t="e">
        <f t="shared" si="8"/>
        <v>#N/A</v>
      </c>
      <c r="X97" s="1188" t="e">
        <v>#N/A</v>
      </c>
      <c r="Y97" s="802" t="e">
        <f t="shared" si="8"/>
        <v>#N/A</v>
      </c>
      <c r="Z97" s="1188" t="e">
        <v>#N/A</v>
      </c>
      <c r="AA97" s="802" t="e">
        <f t="shared" si="8"/>
        <v>#N/A</v>
      </c>
      <c r="AB97" s="1188" t="e">
        <v>#N/A</v>
      </c>
    </row>
    <row r="98" spans="1:28" hidden="1" x14ac:dyDescent="0.15">
      <c r="A98" s="568" t="s">
        <v>240</v>
      </c>
      <c r="B98" s="1193">
        <v>571</v>
      </c>
      <c r="C98" s="236" t="s">
        <v>241</v>
      </c>
      <c r="D98" s="1180">
        <v>11314.9</v>
      </c>
      <c r="E98" s="1180">
        <v>11571</v>
      </c>
      <c r="F98" s="1180">
        <v>11752</v>
      </c>
      <c r="G98" s="1180">
        <v>11823.16</v>
      </c>
      <c r="H98" s="1181">
        <v>11774</v>
      </c>
      <c r="I98" s="1177">
        <f t="shared" si="7"/>
        <v>-2.0237812128418606E-2</v>
      </c>
      <c r="J98" s="1183">
        <v>11535.72</v>
      </c>
      <c r="K98" s="802">
        <f t="shared" si="5"/>
        <v>2.7057643192190235E-2</v>
      </c>
      <c r="L98" s="465">
        <v>11847.849395725012</v>
      </c>
      <c r="M98" s="802">
        <f t="shared" si="5"/>
        <v>-1.5826956391990547E-2</v>
      </c>
      <c r="N98" s="465">
        <v>11660.334000000001</v>
      </c>
      <c r="O98" s="802">
        <f t="shared" si="5"/>
        <v>1.1897686635734428E-2</v>
      </c>
      <c r="P98" s="1188">
        <v>11799.065000000001</v>
      </c>
      <c r="Q98" s="802">
        <f t="shared" si="5"/>
        <v>-1</v>
      </c>
      <c r="R98" s="1188">
        <v>0</v>
      </c>
      <c r="S98" s="802" t="e">
        <f t="shared" si="5"/>
        <v>#VALUE!</v>
      </c>
      <c r="T98" s="1188" t="s">
        <v>528</v>
      </c>
      <c r="U98" s="802" t="e">
        <f t="shared" si="5"/>
        <v>#VALUE!</v>
      </c>
      <c r="V98" s="1188">
        <v>12211.673000000001</v>
      </c>
      <c r="W98" s="802">
        <f t="shared" si="8"/>
        <v>3.7816030612676792E-2</v>
      </c>
      <c r="X98" s="1188">
        <v>12673.47</v>
      </c>
      <c r="Y98" s="802">
        <f t="shared" si="8"/>
        <v>7.4091783860324406E-5</v>
      </c>
      <c r="Z98" s="1188">
        <v>12674.409</v>
      </c>
      <c r="AA98" s="802" t="e">
        <f t="shared" si="8"/>
        <v>#VALUE!</v>
      </c>
      <c r="AB98" s="1188" t="s">
        <v>528</v>
      </c>
    </row>
    <row r="99" spans="1:28" hidden="1" x14ac:dyDescent="0.15">
      <c r="A99" s="568" t="s">
        <v>240</v>
      </c>
      <c r="B99" s="1193">
        <v>2146</v>
      </c>
      <c r="C99" s="236" t="s">
        <v>242</v>
      </c>
      <c r="D99" s="1180">
        <v>8188.8940000000002</v>
      </c>
      <c r="E99" s="1180">
        <v>8540</v>
      </c>
      <c r="F99" s="1180">
        <v>8965</v>
      </c>
      <c r="G99" s="1180" t="e">
        <v>#N/A</v>
      </c>
      <c r="H99" s="1181">
        <v>16328</v>
      </c>
      <c r="I99" s="1177">
        <f t="shared" si="7"/>
        <v>4.5823859951867933E-2</v>
      </c>
      <c r="J99" s="1183">
        <v>17076.2119852941</v>
      </c>
      <c r="K99" s="802">
        <f t="shared" si="5"/>
        <v>2.7700323551291494E-2</v>
      </c>
      <c r="L99" s="465">
        <v>17549.228582317188</v>
      </c>
      <c r="M99" s="802">
        <f t="shared" si="5"/>
        <v>-1</v>
      </c>
      <c r="N99" s="465">
        <v>0</v>
      </c>
      <c r="O99" s="802" t="e">
        <f t="shared" si="5"/>
        <v>#DIV/0!</v>
      </c>
      <c r="P99" s="1188">
        <v>0</v>
      </c>
      <c r="Q99" s="802" t="e">
        <f t="shared" si="5"/>
        <v>#DIV/0!</v>
      </c>
      <c r="R99" s="1188">
        <v>0</v>
      </c>
      <c r="S99" s="802" t="e">
        <f t="shared" si="5"/>
        <v>#DIV/0!</v>
      </c>
      <c r="T99" s="1188">
        <v>17933.623982843099</v>
      </c>
      <c r="U99" s="802">
        <f t="shared" si="5"/>
        <v>-2.1650933357555053E-3</v>
      </c>
      <c r="V99" s="1188">
        <v>17894.7960130719</v>
      </c>
      <c r="W99" s="802">
        <f t="shared" si="8"/>
        <v>2.6106695297718779E-2</v>
      </c>
      <c r="X99" s="1188">
        <v>18361.97</v>
      </c>
      <c r="Y99" s="802">
        <f t="shared" si="8"/>
        <v>-6.2376204731845134E-3</v>
      </c>
      <c r="Z99" s="1188">
        <v>18247.435000000001</v>
      </c>
      <c r="AA99" s="802">
        <f t="shared" si="8"/>
        <v>3.1900317528912876E-2</v>
      </c>
      <c r="AB99" s="1188">
        <v>18829.5339705882</v>
      </c>
    </row>
    <row r="100" spans="1:28" hidden="1" x14ac:dyDescent="0.15">
      <c r="A100" s="567" t="s">
        <v>243</v>
      </c>
      <c r="B100" s="1191">
        <v>481</v>
      </c>
      <c r="C100" s="234" t="s">
        <v>244</v>
      </c>
      <c r="D100" s="1180">
        <v>1944.874</v>
      </c>
      <c r="E100" s="1180">
        <v>2062</v>
      </c>
      <c r="F100" s="1180">
        <v>2154</v>
      </c>
      <c r="G100" s="1180">
        <v>2023.6779985481701</v>
      </c>
      <c r="H100" s="1181">
        <v>2017</v>
      </c>
      <c r="I100" s="1177">
        <f t="shared" si="7"/>
        <v>5.058800198314331E-2</v>
      </c>
      <c r="J100" s="1183">
        <v>2119.0360000000001</v>
      </c>
      <c r="K100" s="802">
        <f t="shared" si="5"/>
        <v>2.243498404895318E-2</v>
      </c>
      <c r="L100" s="465">
        <v>2166.5765388591576</v>
      </c>
      <c r="M100" s="802">
        <f t="shared" si="5"/>
        <v>-2.4473882482881803E-2</v>
      </c>
      <c r="N100" s="465">
        <v>2113.5519992569498</v>
      </c>
      <c r="O100" s="802">
        <f t="shared" si="5"/>
        <v>5.1957557967027751E-2</v>
      </c>
      <c r="P100" s="1188">
        <v>2223.3669997746701</v>
      </c>
      <c r="Q100" s="802">
        <f t="shared" si="5"/>
        <v>-9.708701427073323E-3</v>
      </c>
      <c r="R100" s="1188">
        <v>2201.7809934110501</v>
      </c>
      <c r="S100" s="802">
        <f t="shared" si="5"/>
        <v>5.8252390665907268E-2</v>
      </c>
      <c r="T100" s="1188">
        <v>2330.04</v>
      </c>
      <c r="U100" s="802">
        <f t="shared" si="5"/>
        <v>1.4136666298389812E-2</v>
      </c>
      <c r="V100" s="1188">
        <v>2362.9789979419002</v>
      </c>
      <c r="W100" s="802">
        <f t="shared" si="8"/>
        <v>5.1139261992319739E-2</v>
      </c>
      <c r="X100" s="1188">
        <v>2483.8200000000002</v>
      </c>
      <c r="Y100" s="802">
        <f t="shared" si="8"/>
        <v>-3.1881939856688468E-2</v>
      </c>
      <c r="Z100" s="1188">
        <v>2404.6310001451602</v>
      </c>
      <c r="AA100" s="802">
        <f t="shared" si="8"/>
        <v>-0.1765368577379415</v>
      </c>
      <c r="AB100" s="1188">
        <v>1980.1249993602901</v>
      </c>
    </row>
    <row r="101" spans="1:28" hidden="1" x14ac:dyDescent="0.15">
      <c r="A101" s="567" t="s">
        <v>243</v>
      </c>
      <c r="B101" s="1191">
        <v>483</v>
      </c>
      <c r="C101" s="234" t="s">
        <v>245</v>
      </c>
      <c r="D101" s="1179"/>
      <c r="E101" s="1180"/>
      <c r="F101" s="1180"/>
      <c r="G101" s="1180" t="e">
        <v>#N/A</v>
      </c>
      <c r="H101" s="1181" t="e">
        <v>#N/A</v>
      </c>
      <c r="I101" s="1177" t="e">
        <f t="shared" si="7"/>
        <v>#N/A</v>
      </c>
      <c r="J101" s="1183" t="e">
        <v>#N/A</v>
      </c>
      <c r="K101" s="802" t="e">
        <f t="shared" si="5"/>
        <v>#N/A</v>
      </c>
      <c r="L101" s="465">
        <v>4935.0746028638714</v>
      </c>
      <c r="M101" s="802" t="e">
        <f t="shared" si="5"/>
        <v>#N/A</v>
      </c>
      <c r="N101" s="465" t="e">
        <v>#N/A</v>
      </c>
      <c r="O101" s="802" t="e">
        <f t="shared" si="5"/>
        <v>#N/A</v>
      </c>
      <c r="P101" s="1188" t="e">
        <v>#N/A</v>
      </c>
      <c r="Q101" s="802" t="e">
        <f t="shared" si="5"/>
        <v>#N/A</v>
      </c>
      <c r="R101" s="1188" t="e">
        <v>#N/A</v>
      </c>
      <c r="S101" s="802" t="e">
        <f t="shared" si="5"/>
        <v>#N/A</v>
      </c>
      <c r="T101" s="1188" t="e">
        <v>#N/A</v>
      </c>
      <c r="U101" s="802" t="e">
        <f t="shared" si="5"/>
        <v>#N/A</v>
      </c>
      <c r="V101" s="1188" t="e">
        <v>#N/A</v>
      </c>
      <c r="W101" s="802" t="e">
        <f t="shared" si="8"/>
        <v>#N/A</v>
      </c>
      <c r="X101" s="1188" t="e">
        <v>#N/A</v>
      </c>
      <c r="Y101" s="802" t="e">
        <f t="shared" si="8"/>
        <v>#N/A</v>
      </c>
      <c r="Z101" s="1188" t="e">
        <v>#N/A</v>
      </c>
      <c r="AA101" s="802" t="e">
        <f t="shared" si="8"/>
        <v>#N/A</v>
      </c>
      <c r="AB101" s="1188" t="e">
        <v>#N/A</v>
      </c>
    </row>
    <row r="102" spans="1:28" hidden="1" x14ac:dyDescent="0.15">
      <c r="A102" s="567" t="s">
        <v>243</v>
      </c>
      <c r="B102" s="1191">
        <v>485</v>
      </c>
      <c r="C102" s="234" t="s">
        <v>246</v>
      </c>
      <c r="D102" s="1180">
        <v>1714.971</v>
      </c>
      <c r="E102" s="1180">
        <v>1845</v>
      </c>
      <c r="F102" s="1180"/>
      <c r="G102" s="1180">
        <v>1821.521</v>
      </c>
      <c r="H102" s="1181">
        <v>0</v>
      </c>
      <c r="I102" s="1177" t="e">
        <f t="shared" si="7"/>
        <v>#DIV/0!</v>
      </c>
      <c r="J102" s="1183">
        <v>1954.90500020892</v>
      </c>
      <c r="K102" s="802">
        <f t="shared" si="5"/>
        <v>2.8063451529166734E-2</v>
      </c>
      <c r="L102" s="465">
        <v>2009.7663819264087</v>
      </c>
      <c r="M102" s="802">
        <f t="shared" si="5"/>
        <v>-1.3845580350357146E-2</v>
      </c>
      <c r="N102" s="465">
        <v>1981.94</v>
      </c>
      <c r="O102" s="802">
        <f t="shared" si="5"/>
        <v>-5.207019385047057E-3</v>
      </c>
      <c r="P102" s="1188">
        <v>1971.62</v>
      </c>
      <c r="Q102" s="802">
        <f t="shared" si="5"/>
        <v>1.6061412588800172E-2</v>
      </c>
      <c r="R102" s="1188">
        <v>2003.2870022883301</v>
      </c>
      <c r="S102" s="802">
        <f t="shared" si="5"/>
        <v>3.3795455951041872E-2</v>
      </c>
      <c r="T102" s="1188">
        <v>2070.9889999314601</v>
      </c>
      <c r="U102" s="802">
        <f t="shared" si="5"/>
        <v>2.677947456463322E-2</v>
      </c>
      <c r="V102" s="1188">
        <v>2126.4489971787598</v>
      </c>
      <c r="W102" s="802">
        <f t="shared" si="8"/>
        <v>7.3587940754210102E-2</v>
      </c>
      <c r="X102" s="1188">
        <v>2282.9299999999998</v>
      </c>
      <c r="Y102" s="802">
        <f t="shared" si="8"/>
        <v>-4.8245888580753515E-2</v>
      </c>
      <c r="Z102" s="1188">
        <v>2172.7880135823402</v>
      </c>
      <c r="AA102" s="802">
        <f t="shared" si="8"/>
        <v>3.8244403802911907E-2</v>
      </c>
      <c r="AB102" s="1188">
        <v>2255.8849957519101</v>
      </c>
    </row>
    <row r="103" spans="1:28" hidden="1" x14ac:dyDescent="0.15">
      <c r="A103" s="567" t="s">
        <v>243</v>
      </c>
      <c r="B103" s="1191">
        <v>486</v>
      </c>
      <c r="C103" s="234" t="s">
        <v>247</v>
      </c>
      <c r="D103" s="1180">
        <v>3607.3980000000001</v>
      </c>
      <c r="E103" s="1180">
        <v>3897</v>
      </c>
      <c r="F103" s="1180">
        <v>4045</v>
      </c>
      <c r="G103" s="1180">
        <v>3910.4220000524001</v>
      </c>
      <c r="H103" s="1181">
        <v>3934</v>
      </c>
      <c r="I103" s="1177">
        <f t="shared" si="7"/>
        <v>1.274072172859427E-2</v>
      </c>
      <c r="J103" s="1183">
        <v>3984.1219992802899</v>
      </c>
      <c r="K103" s="802">
        <f t="shared" si="5"/>
        <v>1.510068130995601E-2</v>
      </c>
      <c r="L103" s="465">
        <v>4044.2849558914063</v>
      </c>
      <c r="M103" s="802">
        <f t="shared" si="5"/>
        <v>-4.6937730610681783E-3</v>
      </c>
      <c r="N103" s="465">
        <v>4025.3020001141599</v>
      </c>
      <c r="O103" s="802">
        <f t="shared" si="5"/>
        <v>1.5141472524978611E-2</v>
      </c>
      <c r="P103" s="1188">
        <v>4086.2509997536299</v>
      </c>
      <c r="Q103" s="802">
        <f t="shared" si="5"/>
        <v>3.1388674612962575E-2</v>
      </c>
      <c r="R103" s="1188">
        <v>4214.5130027717896</v>
      </c>
      <c r="S103" s="802">
        <f t="shared" si="5"/>
        <v>3.197949529957797E-2</v>
      </c>
      <c r="T103" s="1188">
        <v>4349.2910015339403</v>
      </c>
      <c r="U103" s="802">
        <f t="shared" si="5"/>
        <v>3.5946547762504229E-2</v>
      </c>
      <c r="V103" s="1188">
        <v>4505.6329982536099</v>
      </c>
      <c r="W103" s="802">
        <f t="shared" si="8"/>
        <v>7.3409663898930999E-2</v>
      </c>
      <c r="X103" s="1188">
        <v>4836.3900023073402</v>
      </c>
      <c r="Y103" s="802">
        <f t="shared" si="8"/>
        <v>-1.1687022819022837E-2</v>
      </c>
      <c r="Z103" s="1188">
        <v>4779.8670019886804</v>
      </c>
      <c r="AA103" s="802">
        <f t="shared" si="8"/>
        <v>6.1892929080037667E-3</v>
      </c>
      <c r="AB103" s="1188">
        <v>4809.4509989252902</v>
      </c>
    </row>
    <row r="104" spans="1:28" hidden="1" x14ac:dyDescent="0.15">
      <c r="A104" s="567" t="s">
        <v>243</v>
      </c>
      <c r="B104" s="1191">
        <v>487</v>
      </c>
      <c r="C104" s="234" t="s">
        <v>248</v>
      </c>
      <c r="D104" s="1180">
        <v>2392.9470000000001</v>
      </c>
      <c r="E104" s="1180">
        <v>2513</v>
      </c>
      <c r="F104" s="1180"/>
      <c r="G104" s="1180">
        <v>2505.0010005806098</v>
      </c>
      <c r="H104" s="1181">
        <v>2552</v>
      </c>
      <c r="I104" s="1177">
        <f t="shared" si="7"/>
        <v>6.4132053071900549E-2</v>
      </c>
      <c r="J104" s="1183">
        <v>2715.6649994394902</v>
      </c>
      <c r="K104" s="802">
        <f t="shared" si="5"/>
        <v>3.9926204583798273E-2</v>
      </c>
      <c r="L104" s="465">
        <v>2824.0911957881717</v>
      </c>
      <c r="M104" s="802">
        <f t="shared" si="5"/>
        <v>-2.3607663335685893E-2</v>
      </c>
      <c r="N104" s="465">
        <v>2757.42100160873</v>
      </c>
      <c r="O104" s="802">
        <f t="shared" si="5"/>
        <v>-4.9361298952206017E-3</v>
      </c>
      <c r="P104" s="1188">
        <v>2743.81001336898</v>
      </c>
      <c r="Q104" s="802">
        <f t="shared" si="5"/>
        <v>6.2795844271536089E-3</v>
      </c>
      <c r="R104" s="1188">
        <v>2761.04</v>
      </c>
      <c r="S104" s="802">
        <f t="shared" si="5"/>
        <v>4.9972473827550511E-2</v>
      </c>
      <c r="T104" s="1188">
        <v>2899.01599913682</v>
      </c>
      <c r="U104" s="802">
        <f t="shared" si="5"/>
        <v>3.1380302587642447E-2</v>
      </c>
      <c r="V104" s="1188">
        <v>2989.98799839615</v>
      </c>
      <c r="W104" s="802">
        <f t="shared" si="8"/>
        <v>5.3188173895398844E-2</v>
      </c>
      <c r="X104" s="1188">
        <v>3149.02</v>
      </c>
      <c r="Y104" s="802">
        <f t="shared" si="8"/>
        <v>-3.4444366001873575E-2</v>
      </c>
      <c r="Z104" s="1188">
        <v>3040.5540025727801</v>
      </c>
      <c r="AA104" s="802">
        <f t="shared" si="8"/>
        <v>3.4751562196554307E-2</v>
      </c>
      <c r="AB104" s="1188">
        <v>3146.2180041051702</v>
      </c>
    </row>
    <row r="105" spans="1:28" hidden="1" x14ac:dyDescent="0.15">
      <c r="A105" s="567" t="s">
        <v>243</v>
      </c>
      <c r="B105" s="1191">
        <v>494</v>
      </c>
      <c r="C105" s="234" t="s">
        <v>249</v>
      </c>
      <c r="D105" s="1179"/>
      <c r="E105" s="1180"/>
      <c r="F105" s="1180"/>
      <c r="G105" s="1180" t="e">
        <v>#N/A</v>
      </c>
      <c r="H105" s="1181" t="e">
        <v>#N/A</v>
      </c>
      <c r="I105" s="1177" t="e">
        <f t="shared" si="7"/>
        <v>#N/A</v>
      </c>
      <c r="J105" s="1183" t="e">
        <v>#N/A</v>
      </c>
      <c r="K105" s="802" t="e">
        <f t="shared" si="5"/>
        <v>#N/A</v>
      </c>
      <c r="L105" s="465">
        <v>5255.659034460361</v>
      </c>
      <c r="M105" s="802" t="e">
        <f t="shared" si="5"/>
        <v>#N/A</v>
      </c>
      <c r="N105" s="465" t="e">
        <v>#N/A</v>
      </c>
      <c r="O105" s="802" t="e">
        <f t="shared" si="5"/>
        <v>#N/A</v>
      </c>
      <c r="P105" s="1188" t="e">
        <v>#N/A</v>
      </c>
      <c r="Q105" s="802" t="e">
        <f t="shared" si="5"/>
        <v>#N/A</v>
      </c>
      <c r="R105" s="1188" t="e">
        <v>#N/A</v>
      </c>
      <c r="S105" s="802" t="e">
        <f t="shared" si="5"/>
        <v>#N/A</v>
      </c>
      <c r="T105" s="1188" t="e">
        <v>#N/A</v>
      </c>
      <c r="U105" s="802" t="e">
        <f t="shared" si="5"/>
        <v>#N/A</v>
      </c>
      <c r="V105" s="1188" t="e">
        <v>#N/A</v>
      </c>
      <c r="W105" s="802" t="e">
        <f t="shared" si="8"/>
        <v>#N/A</v>
      </c>
      <c r="X105" s="1188" t="e">
        <v>#N/A</v>
      </c>
      <c r="Y105" s="802" t="e">
        <f t="shared" si="8"/>
        <v>#N/A</v>
      </c>
      <c r="Z105" s="1188" t="e">
        <v>#N/A</v>
      </c>
      <c r="AA105" s="802" t="e">
        <f t="shared" si="8"/>
        <v>#N/A</v>
      </c>
      <c r="AB105" s="1188" t="e">
        <v>#N/A</v>
      </c>
    </row>
    <row r="106" spans="1:28" hidden="1" x14ac:dyDescent="0.15">
      <c r="A106" s="567" t="s">
        <v>243</v>
      </c>
      <c r="B106" s="1191">
        <v>495</v>
      </c>
      <c r="C106" s="234" t="s">
        <v>250</v>
      </c>
      <c r="D106" s="1180">
        <v>9289.5669999999991</v>
      </c>
      <c r="E106" s="1180">
        <v>9633</v>
      </c>
      <c r="F106" s="1180">
        <v>10017</v>
      </c>
      <c r="G106" s="1180">
        <v>0</v>
      </c>
      <c r="H106" s="1181">
        <v>10442</v>
      </c>
      <c r="I106" s="1177">
        <f t="shared" si="7"/>
        <v>1.0235871509002079E-2</v>
      </c>
      <c r="J106" s="1183">
        <v>10548.882970297</v>
      </c>
      <c r="K106" s="802">
        <f t="shared" si="5"/>
        <v>-3.4358120506048208E-8</v>
      </c>
      <c r="L106" s="465">
        <v>10548.882607857207</v>
      </c>
      <c r="M106" s="802">
        <f t="shared" si="5"/>
        <v>-1.1321534516020932E-2</v>
      </c>
      <c r="N106" s="465">
        <v>10429.453069306899</v>
      </c>
      <c r="O106" s="802">
        <f t="shared" si="5"/>
        <v>-1</v>
      </c>
      <c r="P106" s="1188">
        <v>0</v>
      </c>
      <c r="Q106" s="802" t="e">
        <f t="shared" si="5"/>
        <v>#DIV/0!</v>
      </c>
      <c r="R106" s="1188">
        <v>0</v>
      </c>
      <c r="S106" s="802" t="e">
        <f t="shared" si="5"/>
        <v>#DIV/0!</v>
      </c>
      <c r="T106" s="1188">
        <v>10953.0730434783</v>
      </c>
      <c r="U106" s="802">
        <f t="shared" si="5"/>
        <v>4.6215424004353155E-2</v>
      </c>
      <c r="V106" s="1188">
        <v>11459.2739583333</v>
      </c>
      <c r="W106" s="802">
        <f t="shared" si="8"/>
        <v>-1.0419837849174465E-2</v>
      </c>
      <c r="X106" s="1188">
        <v>11339.8701818182</v>
      </c>
      <c r="Y106" s="802">
        <f t="shared" si="8"/>
        <v>-4.2625887527619971E-3</v>
      </c>
      <c r="Z106" s="1188">
        <v>11291.5329787234</v>
      </c>
      <c r="AA106" s="802">
        <f t="shared" si="8"/>
        <v>8.0519544653341532E-3</v>
      </c>
      <c r="AB106" s="1188">
        <v>11382.4518881119</v>
      </c>
    </row>
    <row r="107" spans="1:28" hidden="1" x14ac:dyDescent="0.15">
      <c r="A107" s="567" t="s">
        <v>243</v>
      </c>
      <c r="B107" s="1191">
        <v>502</v>
      </c>
      <c r="C107" s="234" t="s">
        <v>251</v>
      </c>
      <c r="D107" s="1179"/>
      <c r="E107" s="1180"/>
      <c r="F107" s="1180"/>
      <c r="G107" s="1180" t="e">
        <v>#N/A</v>
      </c>
      <c r="H107" s="1181" t="e">
        <v>#N/A</v>
      </c>
      <c r="I107" s="1177" t="e">
        <f t="shared" si="7"/>
        <v>#N/A</v>
      </c>
      <c r="J107" s="1183" t="e">
        <v>#N/A</v>
      </c>
      <c r="K107" s="802" t="e">
        <f t="shared" si="5"/>
        <v>#N/A</v>
      </c>
      <c r="L107" s="465">
        <v>5983.051984947906</v>
      </c>
      <c r="M107" s="802" t="e">
        <f t="shared" si="5"/>
        <v>#N/A</v>
      </c>
      <c r="N107" s="465" t="e">
        <v>#N/A</v>
      </c>
      <c r="O107" s="802" t="e">
        <f t="shared" si="5"/>
        <v>#N/A</v>
      </c>
      <c r="P107" s="1188" t="e">
        <v>#N/A</v>
      </c>
      <c r="Q107" s="802" t="e">
        <f t="shared" si="5"/>
        <v>#N/A</v>
      </c>
      <c r="R107" s="1188" t="e">
        <v>#N/A</v>
      </c>
      <c r="S107" s="802" t="e">
        <f t="shared" si="5"/>
        <v>#N/A</v>
      </c>
      <c r="T107" s="1188" t="e">
        <v>#N/A</v>
      </c>
      <c r="U107" s="802" t="e">
        <f t="shared" si="5"/>
        <v>#N/A</v>
      </c>
      <c r="V107" s="1188" t="e">
        <v>#N/A</v>
      </c>
      <c r="W107" s="802" t="e">
        <f t="shared" si="8"/>
        <v>#N/A</v>
      </c>
      <c r="X107" s="1188" t="e">
        <v>#N/A</v>
      </c>
      <c r="Y107" s="802" t="e">
        <f t="shared" si="8"/>
        <v>#N/A</v>
      </c>
      <c r="Z107" s="1188" t="e">
        <v>#N/A</v>
      </c>
      <c r="AA107" s="802" t="e">
        <f t="shared" si="8"/>
        <v>#N/A</v>
      </c>
      <c r="AB107" s="1188" t="e">
        <v>#N/A</v>
      </c>
    </row>
    <row r="108" spans="1:28" hidden="1" x14ac:dyDescent="0.15">
      <c r="A108" s="567"/>
      <c r="B108" s="1191">
        <v>1519</v>
      </c>
      <c r="C108" s="234" t="s">
        <v>592</v>
      </c>
      <c r="D108" s="249"/>
      <c r="E108" s="249"/>
      <c r="F108" s="249"/>
      <c r="G108" s="249"/>
      <c r="L108" s="1180"/>
      <c r="Z108" s="1188">
        <v>3797</v>
      </c>
      <c r="AB108" s="1188">
        <v>3797.48</v>
      </c>
    </row>
    <row r="109" spans="1:28" x14ac:dyDescent="0.15">
      <c r="B109" s="249"/>
      <c r="C109" s="249"/>
      <c r="D109" s="249"/>
      <c r="E109" s="249"/>
      <c r="F109" s="249"/>
      <c r="G109" s="249"/>
    </row>
    <row r="110" spans="1:28" ht="13.5" x14ac:dyDescent="0.15">
      <c r="A110" s="1282"/>
      <c r="B110" s="1282" t="s">
        <v>522</v>
      </c>
    </row>
    <row r="111" spans="1:28" ht="13.5" x14ac:dyDescent="0.15">
      <c r="A111" s="1282" t="s">
        <v>523</v>
      </c>
      <c r="B111" s="1282">
        <v>0.15</v>
      </c>
      <c r="C111" s="1283">
        <f>'L41.old'!AV151*B111</f>
        <v>934.34999999999991</v>
      </c>
      <c r="K111" s="1283"/>
    </row>
    <row r="112" spans="1:28" ht="13.5" x14ac:dyDescent="0.15">
      <c r="A112" s="1282" t="s">
        <v>524</v>
      </c>
      <c r="B112" s="1282">
        <v>0.2</v>
      </c>
      <c r="C112" s="1283">
        <f>AB104*B112</f>
        <v>629.24360082103408</v>
      </c>
      <c r="K112" s="1283"/>
    </row>
    <row r="113" spans="1:11" ht="13.5" x14ac:dyDescent="0.15">
      <c r="A113" s="1282" t="s">
        <v>525</v>
      </c>
      <c r="B113" s="1282">
        <v>0.15</v>
      </c>
      <c r="C113" s="1283">
        <f>AB103*B113</f>
        <v>721.41764983879352</v>
      </c>
      <c r="K113" s="1283"/>
    </row>
    <row r="114" spans="1:11" ht="13.5" x14ac:dyDescent="0.15">
      <c r="A114" s="1282" t="s">
        <v>526</v>
      </c>
      <c r="B114" s="1282">
        <v>0.2</v>
      </c>
      <c r="C114" s="1283">
        <f>AB100*B114</f>
        <v>396.02499987205806</v>
      </c>
      <c r="K114" s="1283"/>
    </row>
    <row r="115" spans="1:11" ht="13.5" x14ac:dyDescent="0.15">
      <c r="A115" s="1282" t="s">
        <v>527</v>
      </c>
      <c r="B115" s="1282">
        <f>SUM(B111:B114)</f>
        <v>0.7</v>
      </c>
      <c r="C115" s="1283">
        <f>SUM(C111:C114)</f>
        <v>2681.0362505318853</v>
      </c>
      <c r="D115" s="1283">
        <f t="shared" ref="D115:J115" si="9">SUM(D111:D114)</f>
        <v>0</v>
      </c>
      <c r="E115" s="1283">
        <f t="shared" si="9"/>
        <v>0</v>
      </c>
      <c r="F115" s="1283">
        <f t="shared" si="9"/>
        <v>0</v>
      </c>
      <c r="G115" s="1283">
        <f t="shared" si="9"/>
        <v>0</v>
      </c>
      <c r="H115" s="1283">
        <f t="shared" si="9"/>
        <v>0</v>
      </c>
      <c r="I115" s="1283">
        <f t="shared" si="9"/>
        <v>0</v>
      </c>
      <c r="J115" s="1283">
        <f t="shared" si="9"/>
        <v>0</v>
      </c>
      <c r="K115" s="1283"/>
    </row>
    <row r="117" spans="1:11" x14ac:dyDescent="0.15">
      <c r="C117" s="1283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3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257"/>
  <sheetViews>
    <sheetView tabSelected="1" zoomScale="71" zoomScaleNormal="85" workbookViewId="0">
      <selection activeCell="H15" sqref="H15"/>
    </sheetView>
  </sheetViews>
  <sheetFormatPr baseColWidth="10" defaultRowHeight="15" x14ac:dyDescent="0.25"/>
  <cols>
    <col min="1" max="1" width="49.5703125" bestFit="1" customWidth="1"/>
    <col min="2" max="2" width="54.28515625" bestFit="1" customWidth="1"/>
    <col min="3" max="3" width="29.5703125" bestFit="1" customWidth="1"/>
    <col min="4" max="4" width="11" bestFit="1" customWidth="1"/>
    <col min="5" max="5" width="8" bestFit="1" customWidth="1"/>
    <col min="6" max="6" width="11" bestFit="1" customWidth="1"/>
    <col min="7" max="7" width="3.7109375" bestFit="1" customWidth="1"/>
    <col min="8" max="8" width="11" bestFit="1" customWidth="1"/>
    <col min="9" max="9" width="3.7109375" bestFit="1" customWidth="1"/>
    <col min="10" max="10" width="9.85546875" bestFit="1" customWidth="1"/>
    <col min="11" max="11" width="7.42578125" bestFit="1" customWidth="1"/>
    <col min="12" max="12" width="12.28515625" bestFit="1" customWidth="1"/>
    <col min="13" max="14" width="15" hidden="1" customWidth="1"/>
    <col min="15" max="15" width="12.28515625" bestFit="1" customWidth="1"/>
    <col min="16" max="16" width="15" hidden="1" customWidth="1"/>
    <col min="17" max="17" width="12.7109375" customWidth="1"/>
    <col min="18" max="18" width="6.42578125" customWidth="1"/>
    <col min="19" max="19" width="9.85546875" bestFit="1" customWidth="1"/>
    <col min="20" max="20" width="11.42578125" customWidth="1"/>
    <col min="21" max="21" width="6.42578125" customWidth="1"/>
    <col min="22" max="23" width="11.42578125" customWidth="1"/>
    <col min="24" max="24" width="6.42578125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3" x14ac:dyDescent="0.25">
      <c r="A1" s="1537" t="s">
        <v>894</v>
      </c>
    </row>
    <row r="2" spans="1:13" x14ac:dyDescent="0.25">
      <c r="A2" s="1537" t="s">
        <v>1078</v>
      </c>
    </row>
    <row r="3" spans="1:13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46378</v>
      </c>
      <c r="I3" s="1534" t="s">
        <v>130</v>
      </c>
      <c r="J3" s="1535">
        <v>46372</v>
      </c>
      <c r="K3" s="1534" t="s">
        <v>130</v>
      </c>
      <c r="L3" s="1535">
        <v>46366</v>
      </c>
      <c r="M3" s="1534" t="s">
        <v>642</v>
      </c>
    </row>
    <row r="4" spans="1:13" x14ac:dyDescent="0.25">
      <c r="A4" s="1536">
        <v>10</v>
      </c>
      <c r="B4" s="1536" t="s">
        <v>646</v>
      </c>
      <c r="C4" s="1536" t="s">
        <v>196</v>
      </c>
      <c r="D4" s="1607"/>
      <c r="E4" s="1607"/>
      <c r="F4" s="1607">
        <v>1467</v>
      </c>
      <c r="G4" s="1607"/>
      <c r="H4" s="1607"/>
      <c r="I4" s="1607"/>
      <c r="J4" s="1607"/>
      <c r="K4" s="1607"/>
      <c r="L4" s="1607"/>
      <c r="M4" s="1607" t="s">
        <v>887</v>
      </c>
    </row>
    <row r="5" spans="1:13" x14ac:dyDescent="0.25">
      <c r="A5" s="1536">
        <v>64</v>
      </c>
      <c r="B5" s="1536" t="s">
        <v>989</v>
      </c>
      <c r="C5" s="1536" t="s">
        <v>299</v>
      </c>
      <c r="D5" s="1607">
        <v>990.91</v>
      </c>
      <c r="E5" s="1607"/>
      <c r="F5" s="1607"/>
      <c r="G5" s="1607"/>
      <c r="H5" s="1607"/>
      <c r="I5" s="1607"/>
      <c r="J5" s="1607"/>
      <c r="K5" s="1607"/>
      <c r="L5" s="1607"/>
      <c r="M5" s="1607" t="s">
        <v>887</v>
      </c>
    </row>
    <row r="6" spans="1:13" x14ac:dyDescent="0.25">
      <c r="A6" s="1607">
        <v>88</v>
      </c>
      <c r="B6" s="1607" t="s">
        <v>4</v>
      </c>
      <c r="C6" s="1607" t="s">
        <v>659</v>
      </c>
      <c r="D6" s="1607">
        <v>8669.42</v>
      </c>
      <c r="E6" s="1607"/>
      <c r="F6" s="1607"/>
      <c r="G6" s="1607"/>
      <c r="H6" s="1607"/>
      <c r="I6" s="1607"/>
      <c r="J6" s="1607"/>
      <c r="K6" s="1607"/>
      <c r="L6" s="1607">
        <v>8669.42</v>
      </c>
      <c r="M6" s="1607" t="s">
        <v>799</v>
      </c>
    </row>
    <row r="7" spans="1:13" x14ac:dyDescent="0.25">
      <c r="A7" s="1607">
        <v>89</v>
      </c>
      <c r="B7" s="1607" t="s">
        <v>6</v>
      </c>
      <c r="C7" s="1607" t="s">
        <v>659</v>
      </c>
      <c r="D7" s="1607">
        <v>4950.41</v>
      </c>
      <c r="E7" s="1607"/>
      <c r="F7" s="1607"/>
      <c r="G7" s="1607"/>
      <c r="H7" s="1607"/>
      <c r="I7" s="1607"/>
      <c r="J7" s="1607"/>
      <c r="K7" s="1607"/>
      <c r="L7" s="1607">
        <v>4950.41</v>
      </c>
      <c r="M7" s="1607" t="s">
        <v>799</v>
      </c>
    </row>
    <row r="8" spans="1:13" x14ac:dyDescent="0.25">
      <c r="A8" s="1607">
        <v>90</v>
      </c>
      <c r="B8" s="1607" t="s">
        <v>8</v>
      </c>
      <c r="C8" s="1607" t="s">
        <v>659</v>
      </c>
      <c r="D8" s="1607">
        <v>8263.64</v>
      </c>
      <c r="E8" s="1607"/>
      <c r="F8" s="1607"/>
      <c r="G8" s="1607"/>
      <c r="H8" s="1607"/>
      <c r="I8" s="1607"/>
      <c r="J8" s="1607"/>
      <c r="K8" s="1607"/>
      <c r="L8" s="1607">
        <v>8263.64</v>
      </c>
      <c r="M8" s="1607" t="s">
        <v>799</v>
      </c>
    </row>
    <row r="9" spans="1:13" x14ac:dyDescent="0.25">
      <c r="A9" s="1607">
        <v>91</v>
      </c>
      <c r="B9" s="1607" t="s">
        <v>10</v>
      </c>
      <c r="C9" s="1607" t="s">
        <v>659</v>
      </c>
      <c r="D9" s="1607">
        <v>4950.41</v>
      </c>
      <c r="E9" s="1607"/>
      <c r="F9" s="1607"/>
      <c r="G9" s="1607"/>
      <c r="H9" s="1607"/>
      <c r="I9" s="1607"/>
      <c r="J9" s="1607"/>
      <c r="K9" s="1607"/>
      <c r="L9" s="1607">
        <v>4950.41</v>
      </c>
      <c r="M9" s="1607" t="s">
        <v>799</v>
      </c>
    </row>
    <row r="10" spans="1:13" x14ac:dyDescent="0.25">
      <c r="A10" s="1607">
        <v>154</v>
      </c>
      <c r="B10" s="1607" t="s">
        <v>14</v>
      </c>
      <c r="C10" s="1607" t="s">
        <v>12</v>
      </c>
      <c r="D10" s="1607">
        <v>13565.61</v>
      </c>
      <c r="E10" s="1607"/>
      <c r="F10" s="1607"/>
      <c r="G10" s="1607"/>
      <c r="H10" s="1607"/>
      <c r="I10" s="1607"/>
      <c r="J10" s="1607"/>
      <c r="K10" s="1607"/>
      <c r="L10" s="1607">
        <v>11763.8</v>
      </c>
      <c r="M10" s="1607" t="s">
        <v>799</v>
      </c>
    </row>
    <row r="11" spans="1:13" x14ac:dyDescent="0.25">
      <c r="A11" s="1607">
        <v>157</v>
      </c>
      <c r="B11" s="1607" t="s">
        <v>668</v>
      </c>
      <c r="C11" s="1607" t="s">
        <v>669</v>
      </c>
      <c r="D11" s="1607">
        <v>10858.82</v>
      </c>
      <c r="E11" s="1607"/>
      <c r="F11" s="1607"/>
      <c r="G11" s="1607"/>
      <c r="H11" s="1607"/>
      <c r="I11" s="1607"/>
      <c r="J11" s="1607"/>
      <c r="K11" s="1607"/>
      <c r="L11" s="1607">
        <v>10858.82</v>
      </c>
      <c r="M11" s="1607" t="s">
        <v>799</v>
      </c>
    </row>
    <row r="12" spans="1:13" x14ac:dyDescent="0.25">
      <c r="A12" s="1607">
        <v>159</v>
      </c>
      <c r="B12" s="1607" t="s">
        <v>16</v>
      </c>
      <c r="C12" s="1607" t="s">
        <v>12</v>
      </c>
      <c r="D12" s="1607">
        <v>9945.7000000000007</v>
      </c>
      <c r="E12" s="1607"/>
      <c r="F12" s="1607"/>
      <c r="G12" s="1607"/>
      <c r="H12" s="1607"/>
      <c r="I12" s="1607"/>
      <c r="J12" s="1607"/>
      <c r="K12" s="1607"/>
      <c r="L12" s="1607">
        <v>9945.7000000000007</v>
      </c>
      <c r="M12" s="1607" t="s">
        <v>799</v>
      </c>
    </row>
    <row r="13" spans="1:13" x14ac:dyDescent="0.25">
      <c r="A13" s="1607">
        <v>180</v>
      </c>
      <c r="B13" s="1607" t="s">
        <v>670</v>
      </c>
      <c r="C13" s="1607" t="s">
        <v>669</v>
      </c>
      <c r="D13" s="1607">
        <v>8143.89</v>
      </c>
      <c r="E13" s="1607"/>
      <c r="F13" s="1607"/>
      <c r="G13" s="1607"/>
      <c r="H13" s="1607"/>
      <c r="I13" s="1607"/>
      <c r="J13" s="1607"/>
      <c r="K13" s="1607"/>
      <c r="L13" s="1607">
        <v>8143.89</v>
      </c>
      <c r="M13" s="1607" t="s">
        <v>799</v>
      </c>
    </row>
    <row r="14" spans="1:13" x14ac:dyDescent="0.25">
      <c r="A14" s="1607">
        <v>181</v>
      </c>
      <c r="B14" s="1607" t="s">
        <v>49</v>
      </c>
      <c r="C14" s="1607" t="s">
        <v>669</v>
      </c>
      <c r="D14" s="1607">
        <v>9945.7000000000007</v>
      </c>
      <c r="E14" s="1607"/>
      <c r="F14" s="1607"/>
      <c r="G14" s="1607"/>
      <c r="H14" s="1607"/>
      <c r="I14" s="1607"/>
      <c r="J14" s="1607"/>
      <c r="K14" s="1607"/>
      <c r="L14" s="1607">
        <v>9945.7000000000007</v>
      </c>
      <c r="M14" s="1607" t="s">
        <v>799</v>
      </c>
    </row>
    <row r="15" spans="1:13" x14ac:dyDescent="0.25">
      <c r="A15" s="1607">
        <v>182</v>
      </c>
      <c r="B15" s="1607" t="s">
        <v>900</v>
      </c>
      <c r="C15" s="1607" t="s">
        <v>669</v>
      </c>
      <c r="D15" s="1607">
        <v>15828.05</v>
      </c>
      <c r="E15" s="1607"/>
      <c r="F15" s="1607"/>
      <c r="G15" s="1607"/>
      <c r="H15" s="1607"/>
      <c r="I15" s="1607"/>
      <c r="J15" s="1607"/>
      <c r="K15" s="1607"/>
      <c r="L15" s="1607">
        <v>15828.05</v>
      </c>
      <c r="M15" s="1607" t="s">
        <v>799</v>
      </c>
    </row>
    <row r="16" spans="1:13" x14ac:dyDescent="0.25">
      <c r="A16" s="1607">
        <v>184</v>
      </c>
      <c r="B16" s="1607" t="s">
        <v>51</v>
      </c>
      <c r="C16" s="1607" t="s">
        <v>669</v>
      </c>
      <c r="D16" s="1607">
        <v>2705.88</v>
      </c>
      <c r="E16" s="1607"/>
      <c r="F16" s="1607"/>
      <c r="G16" s="1607"/>
      <c r="H16" s="1607"/>
      <c r="I16" s="1607"/>
      <c r="J16" s="1607"/>
      <c r="K16" s="1607"/>
      <c r="L16" s="1607">
        <v>2705.88</v>
      </c>
      <c r="M16" s="1607" t="s">
        <v>799</v>
      </c>
    </row>
    <row r="17" spans="1:13" x14ac:dyDescent="0.25">
      <c r="A17" s="1607">
        <v>185</v>
      </c>
      <c r="B17" s="1607" t="s">
        <v>901</v>
      </c>
      <c r="C17" s="1607" t="s">
        <v>672</v>
      </c>
      <c r="D17" s="1607">
        <v>7592.76</v>
      </c>
      <c r="E17" s="1607"/>
      <c r="F17" s="1607"/>
      <c r="G17" s="1607"/>
      <c r="H17" s="1607"/>
      <c r="I17" s="1607"/>
      <c r="J17" s="1607"/>
      <c r="K17" s="1607"/>
      <c r="L17" s="1607">
        <v>7592.76</v>
      </c>
      <c r="M17" s="1607" t="s">
        <v>799</v>
      </c>
    </row>
    <row r="18" spans="1:13" x14ac:dyDescent="0.25">
      <c r="A18" s="1607">
        <v>186</v>
      </c>
      <c r="B18" s="1607" t="s">
        <v>516</v>
      </c>
      <c r="C18" s="1607" t="s">
        <v>669</v>
      </c>
      <c r="D18" s="1607">
        <v>9040.7199999999993</v>
      </c>
      <c r="E18" s="1607"/>
      <c r="F18" s="1607"/>
      <c r="G18" s="1607"/>
      <c r="H18" s="1607"/>
      <c r="I18" s="1607"/>
      <c r="J18" s="1607"/>
      <c r="K18" s="1607"/>
      <c r="L18" s="1607">
        <v>9040.7199999999993</v>
      </c>
      <c r="M18" s="1607" t="s">
        <v>799</v>
      </c>
    </row>
    <row r="19" spans="1:13" x14ac:dyDescent="0.25">
      <c r="A19" s="1607">
        <v>193</v>
      </c>
      <c r="B19" s="1607" t="s">
        <v>17</v>
      </c>
      <c r="C19" s="1607" t="s">
        <v>12</v>
      </c>
      <c r="D19" s="1607">
        <v>9040.7199999999993</v>
      </c>
      <c r="E19" s="1607"/>
      <c r="F19" s="1607"/>
      <c r="G19" s="1607"/>
      <c r="H19" s="1607"/>
      <c r="I19" s="1607"/>
      <c r="J19" s="1607"/>
      <c r="K19" s="1607"/>
      <c r="L19" s="1607">
        <v>9040.7199999999993</v>
      </c>
      <c r="M19" s="1607" t="s">
        <v>799</v>
      </c>
    </row>
    <row r="20" spans="1:13" x14ac:dyDescent="0.25">
      <c r="A20" s="1607">
        <v>195</v>
      </c>
      <c r="B20" s="1607" t="s">
        <v>673</v>
      </c>
      <c r="C20" s="1607" t="s">
        <v>12</v>
      </c>
      <c r="D20" s="1607">
        <v>10488.69</v>
      </c>
      <c r="E20" s="1607"/>
      <c r="F20" s="1607"/>
      <c r="G20" s="1607"/>
      <c r="H20" s="1607"/>
      <c r="I20" s="1607"/>
      <c r="J20" s="1607"/>
      <c r="K20" s="1607"/>
      <c r="L20" s="1607">
        <v>10488.69</v>
      </c>
      <c r="M20" s="1607" t="s">
        <v>799</v>
      </c>
    </row>
    <row r="21" spans="1:13" x14ac:dyDescent="0.25">
      <c r="A21" s="1607">
        <v>196</v>
      </c>
      <c r="B21" s="1607" t="s">
        <v>19</v>
      </c>
      <c r="C21" s="1607" t="s">
        <v>12</v>
      </c>
      <c r="D21" s="1607">
        <v>6959.28</v>
      </c>
      <c r="E21" s="1607"/>
      <c r="F21" s="1607"/>
      <c r="G21" s="1607"/>
      <c r="H21" s="1607"/>
      <c r="I21" s="1607"/>
      <c r="J21" s="1607"/>
      <c r="K21" s="1607"/>
      <c r="L21" s="1607">
        <v>6959.28</v>
      </c>
      <c r="M21" s="1607" t="s">
        <v>799</v>
      </c>
    </row>
    <row r="22" spans="1:13" x14ac:dyDescent="0.25">
      <c r="A22" s="1607">
        <v>197</v>
      </c>
      <c r="B22" s="1607" t="s">
        <v>21</v>
      </c>
      <c r="C22" s="1607" t="s">
        <v>12</v>
      </c>
      <c r="D22" s="1607">
        <v>7049.77</v>
      </c>
      <c r="E22" s="1607"/>
      <c r="F22" s="1607"/>
      <c r="G22" s="1607"/>
      <c r="H22" s="1607"/>
      <c r="I22" s="1607"/>
      <c r="J22" s="1607"/>
      <c r="K22" s="1607"/>
      <c r="L22" s="1607">
        <v>7049.77</v>
      </c>
      <c r="M22" s="1607" t="s">
        <v>799</v>
      </c>
    </row>
    <row r="23" spans="1:13" x14ac:dyDescent="0.25">
      <c r="A23" s="1607">
        <v>198</v>
      </c>
      <c r="B23" s="1607" t="s">
        <v>23</v>
      </c>
      <c r="C23" s="1607" t="s">
        <v>672</v>
      </c>
      <c r="D23" s="1607">
        <v>1438.91</v>
      </c>
      <c r="E23" s="1607"/>
      <c r="F23" s="1607"/>
      <c r="G23" s="1607"/>
      <c r="H23" s="1607"/>
      <c r="I23" s="1607"/>
      <c r="J23" s="1607"/>
      <c r="K23" s="1607"/>
      <c r="L23" s="1607">
        <v>1438.91</v>
      </c>
      <c r="M23" s="1607" t="s">
        <v>799</v>
      </c>
    </row>
    <row r="24" spans="1:13" x14ac:dyDescent="0.25">
      <c r="A24" s="1607">
        <v>199</v>
      </c>
      <c r="B24" s="1607" t="s">
        <v>25</v>
      </c>
      <c r="C24" s="1607" t="s">
        <v>672</v>
      </c>
      <c r="D24" s="1607">
        <v>1529.41</v>
      </c>
      <c r="E24" s="1607"/>
      <c r="F24" s="1607"/>
      <c r="G24" s="1607"/>
      <c r="H24" s="1607"/>
      <c r="I24" s="1607"/>
      <c r="J24" s="1607"/>
      <c r="K24" s="1607"/>
      <c r="L24" s="1607">
        <v>1529.41</v>
      </c>
      <c r="M24" s="1607" t="s">
        <v>799</v>
      </c>
    </row>
    <row r="25" spans="1:13" x14ac:dyDescent="0.25">
      <c r="A25" s="1607">
        <v>200</v>
      </c>
      <c r="B25" s="1607" t="s">
        <v>27</v>
      </c>
      <c r="C25" s="1607"/>
      <c r="D25" s="1607">
        <v>1800.9</v>
      </c>
      <c r="E25" s="1607"/>
      <c r="F25" s="1607"/>
      <c r="G25" s="1607"/>
      <c r="H25" s="1607"/>
      <c r="I25" s="1607"/>
      <c r="J25" s="1607"/>
      <c r="K25" s="1607"/>
      <c r="L25" s="1607">
        <v>1800.9</v>
      </c>
      <c r="M25" s="1607" t="s">
        <v>799</v>
      </c>
    </row>
    <row r="26" spans="1:13" x14ac:dyDescent="0.25">
      <c r="A26" s="1607">
        <v>201</v>
      </c>
      <c r="B26" s="1607" t="s">
        <v>29</v>
      </c>
      <c r="C26" s="1607" t="s">
        <v>672</v>
      </c>
      <c r="D26" s="1607">
        <v>2162.9</v>
      </c>
      <c r="E26" s="1607"/>
      <c r="F26" s="1607"/>
      <c r="G26" s="1607"/>
      <c r="H26" s="1607"/>
      <c r="I26" s="1607"/>
      <c r="J26" s="1607"/>
      <c r="K26" s="1607"/>
      <c r="L26" s="1607">
        <v>2162.9</v>
      </c>
      <c r="M26" s="1607" t="s">
        <v>799</v>
      </c>
    </row>
    <row r="27" spans="1:13" x14ac:dyDescent="0.25">
      <c r="A27" s="1607">
        <v>202</v>
      </c>
      <c r="B27" s="1607" t="s">
        <v>31</v>
      </c>
      <c r="C27" s="1607" t="s">
        <v>12</v>
      </c>
      <c r="D27" s="1607">
        <v>11303.17</v>
      </c>
      <c r="E27" s="1607"/>
      <c r="F27" s="1607"/>
      <c r="G27" s="1607"/>
      <c r="H27" s="1607"/>
      <c r="I27" s="1607"/>
      <c r="J27" s="1607"/>
      <c r="K27" s="1607"/>
      <c r="L27" s="1607">
        <v>11303.17</v>
      </c>
      <c r="M27" s="1607" t="s">
        <v>799</v>
      </c>
    </row>
    <row r="28" spans="1:13" x14ac:dyDescent="0.25">
      <c r="A28" s="1607">
        <v>208</v>
      </c>
      <c r="B28" s="1607" t="s">
        <v>33</v>
      </c>
      <c r="C28" s="1607" t="s">
        <v>12</v>
      </c>
      <c r="D28" s="1607">
        <v>8135.75</v>
      </c>
      <c r="E28" s="1607"/>
      <c r="F28" s="1607"/>
      <c r="G28" s="1607"/>
      <c r="H28" s="1607"/>
      <c r="I28" s="1607"/>
      <c r="J28" s="1607"/>
      <c r="K28" s="1607"/>
      <c r="L28" s="1607">
        <v>8135.75</v>
      </c>
      <c r="M28" s="1607" t="s">
        <v>799</v>
      </c>
    </row>
    <row r="29" spans="1:13" x14ac:dyDescent="0.25">
      <c r="A29" s="1607">
        <v>215</v>
      </c>
      <c r="B29" s="1607" t="s">
        <v>35</v>
      </c>
      <c r="C29" s="1607" t="s">
        <v>12</v>
      </c>
      <c r="D29" s="1607">
        <v>9312.2199999999993</v>
      </c>
      <c r="E29" s="1607"/>
      <c r="F29" s="1607"/>
      <c r="G29" s="1607"/>
      <c r="H29" s="1607"/>
      <c r="I29" s="1607"/>
      <c r="J29" s="1607"/>
      <c r="K29" s="1607"/>
      <c r="L29" s="1607">
        <v>9312.2199999999993</v>
      </c>
      <c r="M29" s="1607" t="s">
        <v>799</v>
      </c>
    </row>
    <row r="30" spans="1:13" x14ac:dyDescent="0.25">
      <c r="A30" s="1607">
        <v>216</v>
      </c>
      <c r="B30" s="1607" t="s">
        <v>902</v>
      </c>
      <c r="C30" s="1607"/>
      <c r="D30" s="1607">
        <v>15647.06</v>
      </c>
      <c r="E30" s="1607"/>
      <c r="F30" s="1607"/>
      <c r="G30" s="1607"/>
      <c r="H30" s="1607"/>
      <c r="I30" s="1607"/>
      <c r="J30" s="1607"/>
      <c r="K30" s="1607"/>
      <c r="L30" s="1607">
        <v>15647.06</v>
      </c>
      <c r="M30" s="1607" t="s">
        <v>799</v>
      </c>
    </row>
    <row r="31" spans="1:13" x14ac:dyDescent="0.25">
      <c r="A31" s="1607">
        <v>221</v>
      </c>
      <c r="B31" s="1607" t="s">
        <v>37</v>
      </c>
      <c r="C31" s="1607" t="s">
        <v>12</v>
      </c>
      <c r="D31" s="1607">
        <v>6959.28</v>
      </c>
      <c r="E31" s="1607"/>
      <c r="F31" s="1607"/>
      <c r="G31" s="1607"/>
      <c r="H31" s="1607"/>
      <c r="I31" s="1607"/>
      <c r="J31" s="1607"/>
      <c r="K31" s="1607"/>
      <c r="L31" s="1607">
        <v>6959.28</v>
      </c>
      <c r="M31" s="1607" t="s">
        <v>799</v>
      </c>
    </row>
    <row r="32" spans="1:13" x14ac:dyDescent="0.25">
      <c r="A32" s="1607">
        <v>223</v>
      </c>
      <c r="B32" s="1607" t="s">
        <v>903</v>
      </c>
      <c r="C32" s="1607"/>
      <c r="D32" s="1607">
        <v>16461.54</v>
      </c>
      <c r="E32" s="1607"/>
      <c r="F32" s="1607"/>
      <c r="G32" s="1607"/>
      <c r="H32" s="1607"/>
      <c r="I32" s="1607"/>
      <c r="J32" s="1607"/>
      <c r="K32" s="1607"/>
      <c r="L32" s="1607">
        <v>16461.54</v>
      </c>
      <c r="M32" s="1607" t="s">
        <v>799</v>
      </c>
    </row>
    <row r="33" spans="1:13" x14ac:dyDescent="0.25">
      <c r="A33" s="1607">
        <v>224</v>
      </c>
      <c r="B33" s="1607" t="s">
        <v>676</v>
      </c>
      <c r="C33" s="1607"/>
      <c r="D33" s="1607">
        <v>22977.38</v>
      </c>
      <c r="E33" s="1607"/>
      <c r="F33" s="1607"/>
      <c r="G33" s="1607"/>
      <c r="H33" s="1607"/>
      <c r="I33" s="1607"/>
      <c r="J33" s="1607"/>
      <c r="K33" s="1607"/>
      <c r="L33" s="1607">
        <v>22977.38</v>
      </c>
      <c r="M33" s="1607" t="s">
        <v>799</v>
      </c>
    </row>
    <row r="34" spans="1:13" x14ac:dyDescent="0.25">
      <c r="A34" s="1607">
        <v>227</v>
      </c>
      <c r="B34" s="1607" t="s">
        <v>677</v>
      </c>
      <c r="C34" s="1607"/>
      <c r="D34" s="1607">
        <v>18904.98</v>
      </c>
      <c r="E34" s="1607"/>
      <c r="F34" s="1607"/>
      <c r="G34" s="1607"/>
      <c r="H34" s="1607"/>
      <c r="I34" s="1607"/>
      <c r="J34" s="1607"/>
      <c r="K34" s="1607"/>
      <c r="L34" s="1607">
        <v>18904.98</v>
      </c>
      <c r="M34" s="1607" t="s">
        <v>799</v>
      </c>
    </row>
    <row r="35" spans="1:13" x14ac:dyDescent="0.25">
      <c r="A35" s="1607">
        <v>228</v>
      </c>
      <c r="B35" s="1607" t="s">
        <v>678</v>
      </c>
      <c r="C35" s="1607"/>
      <c r="D35" s="1607">
        <v>20805.43</v>
      </c>
      <c r="E35" s="1607"/>
      <c r="F35" s="1607"/>
      <c r="G35" s="1607"/>
      <c r="H35" s="1607"/>
      <c r="I35" s="1607"/>
      <c r="J35" s="1607"/>
      <c r="K35" s="1607"/>
      <c r="L35" s="1607">
        <v>20805.43</v>
      </c>
      <c r="M35" s="1607" t="s">
        <v>799</v>
      </c>
    </row>
    <row r="36" spans="1:13" x14ac:dyDescent="0.25">
      <c r="A36" s="1607">
        <v>234</v>
      </c>
      <c r="B36" s="1607" t="s">
        <v>796</v>
      </c>
      <c r="C36" s="1607"/>
      <c r="D36" s="1607">
        <v>17457.009999999998</v>
      </c>
      <c r="E36" s="1607"/>
      <c r="F36" s="1607"/>
      <c r="G36" s="1607"/>
      <c r="H36" s="1607"/>
      <c r="I36" s="1607"/>
      <c r="J36" s="1607"/>
      <c r="K36" s="1607"/>
      <c r="L36" s="1607">
        <v>17457.009999999998</v>
      </c>
      <c r="M36" s="1607" t="s">
        <v>799</v>
      </c>
    </row>
    <row r="37" spans="1:13" x14ac:dyDescent="0.25">
      <c r="A37" s="1607">
        <v>240</v>
      </c>
      <c r="B37" s="1607" t="s">
        <v>679</v>
      </c>
      <c r="C37" s="1607"/>
      <c r="D37" s="1607">
        <v>13927.6</v>
      </c>
      <c r="E37" s="1607"/>
      <c r="F37" s="1607"/>
      <c r="G37" s="1607"/>
      <c r="H37" s="1607"/>
      <c r="I37" s="1607"/>
      <c r="J37" s="1607"/>
      <c r="K37" s="1607"/>
      <c r="L37" s="1607">
        <v>13927.6</v>
      </c>
      <c r="M37" s="1607" t="s">
        <v>799</v>
      </c>
    </row>
    <row r="38" spans="1:13" x14ac:dyDescent="0.25">
      <c r="A38" s="1607">
        <v>241</v>
      </c>
      <c r="B38" s="1607" t="s">
        <v>904</v>
      </c>
      <c r="C38" s="1607"/>
      <c r="D38" s="1607">
        <v>18271.490000000002</v>
      </c>
      <c r="E38" s="1607"/>
      <c r="F38" s="1607"/>
      <c r="G38" s="1607"/>
      <c r="H38" s="1607"/>
      <c r="I38" s="1607"/>
      <c r="J38" s="1607"/>
      <c r="K38" s="1607"/>
      <c r="L38" s="1607">
        <v>13573.76</v>
      </c>
      <c r="M38" s="1607" t="s">
        <v>799</v>
      </c>
    </row>
    <row r="39" spans="1:13" x14ac:dyDescent="0.25">
      <c r="A39" s="1607">
        <v>243</v>
      </c>
      <c r="B39" s="1607" t="s">
        <v>39</v>
      </c>
      <c r="C39" s="1607" t="s">
        <v>12</v>
      </c>
      <c r="D39" s="1607">
        <v>10488.69</v>
      </c>
      <c r="E39" s="1607"/>
      <c r="F39" s="1607"/>
      <c r="G39" s="1607"/>
      <c r="H39" s="1607"/>
      <c r="I39" s="1607"/>
      <c r="J39" s="1607"/>
      <c r="K39" s="1607"/>
      <c r="L39" s="1607">
        <v>10488.69</v>
      </c>
      <c r="M39" s="1607" t="s">
        <v>799</v>
      </c>
    </row>
    <row r="40" spans="1:13" x14ac:dyDescent="0.25">
      <c r="A40" s="1607">
        <v>245</v>
      </c>
      <c r="B40" s="1607" t="s">
        <v>905</v>
      </c>
      <c r="C40" s="1607"/>
      <c r="D40" s="1607">
        <v>15194.57</v>
      </c>
      <c r="E40" s="1607"/>
      <c r="F40" s="1607"/>
      <c r="G40" s="1607"/>
      <c r="H40" s="1607"/>
      <c r="I40" s="1607"/>
      <c r="J40" s="1607"/>
      <c r="K40" s="1607"/>
      <c r="L40" s="1607">
        <v>15194.57</v>
      </c>
      <c r="M40" s="1607" t="s">
        <v>799</v>
      </c>
    </row>
    <row r="41" spans="1:13" x14ac:dyDescent="0.25">
      <c r="A41" s="1607">
        <v>246</v>
      </c>
      <c r="B41" s="1607" t="s">
        <v>682</v>
      </c>
      <c r="C41" s="1607" t="s">
        <v>669</v>
      </c>
      <c r="D41" s="1607">
        <v>16642.53</v>
      </c>
      <c r="E41" s="1607"/>
      <c r="F41" s="1607"/>
      <c r="G41" s="1607"/>
      <c r="H41" s="1607"/>
      <c r="I41" s="1607"/>
      <c r="J41" s="1607"/>
      <c r="K41" s="1607"/>
      <c r="L41" s="1607">
        <v>16642.53</v>
      </c>
      <c r="M41" s="1607" t="s">
        <v>799</v>
      </c>
    </row>
    <row r="42" spans="1:13" x14ac:dyDescent="0.25">
      <c r="A42" s="1607">
        <v>251</v>
      </c>
      <c r="B42" s="1607" t="s">
        <v>906</v>
      </c>
      <c r="C42" s="1607"/>
      <c r="D42" s="1607">
        <v>13927.6</v>
      </c>
      <c r="E42" s="1607"/>
      <c r="F42" s="1607"/>
      <c r="G42" s="1607"/>
      <c r="H42" s="1607"/>
      <c r="I42" s="1607"/>
      <c r="J42" s="1607"/>
      <c r="K42" s="1607"/>
      <c r="L42" s="1607">
        <v>13927.6</v>
      </c>
      <c r="M42" s="1607" t="s">
        <v>799</v>
      </c>
    </row>
    <row r="43" spans="1:13" x14ac:dyDescent="0.25">
      <c r="A43" s="1607">
        <v>260</v>
      </c>
      <c r="B43" s="1607" t="s">
        <v>907</v>
      </c>
      <c r="C43" s="1607"/>
      <c r="D43" s="1607">
        <v>12668.78</v>
      </c>
      <c r="E43" s="1607"/>
      <c r="F43" s="1607"/>
      <c r="G43" s="1607"/>
      <c r="H43" s="1607"/>
      <c r="I43" s="1607"/>
      <c r="J43" s="1607"/>
      <c r="K43" s="1607"/>
      <c r="L43" s="1607">
        <v>13022.62</v>
      </c>
      <c r="M43" s="1607" t="s">
        <v>799</v>
      </c>
    </row>
    <row r="44" spans="1:13" x14ac:dyDescent="0.25">
      <c r="A44" s="1607">
        <v>266</v>
      </c>
      <c r="B44" s="1607" t="s">
        <v>41</v>
      </c>
      <c r="C44" s="1607" t="s">
        <v>12</v>
      </c>
      <c r="D44" s="1607">
        <v>8588.24</v>
      </c>
      <c r="E44" s="1607"/>
      <c r="F44" s="1607"/>
      <c r="G44" s="1607"/>
      <c r="H44" s="1607"/>
      <c r="I44" s="1607"/>
      <c r="J44" s="1607"/>
      <c r="K44" s="1607"/>
      <c r="L44" s="1607">
        <v>8588.24</v>
      </c>
      <c r="M44" s="1607" t="s">
        <v>799</v>
      </c>
    </row>
    <row r="45" spans="1:13" x14ac:dyDescent="0.25">
      <c r="A45" s="1607">
        <v>275</v>
      </c>
      <c r="B45" s="1607" t="s">
        <v>685</v>
      </c>
      <c r="C45" s="1607" t="s">
        <v>672</v>
      </c>
      <c r="D45" s="1607">
        <v>4063.35</v>
      </c>
      <c r="E45" s="1607"/>
      <c r="F45" s="1607"/>
      <c r="G45" s="1607"/>
      <c r="H45" s="1607"/>
      <c r="I45" s="1607"/>
      <c r="J45" s="1607"/>
      <c r="K45" s="1607"/>
      <c r="L45" s="1607">
        <v>4063.35</v>
      </c>
      <c r="M45" s="1607" t="s">
        <v>799</v>
      </c>
    </row>
    <row r="46" spans="1:13" x14ac:dyDescent="0.25">
      <c r="A46" s="1607">
        <v>276</v>
      </c>
      <c r="B46" s="1607" t="s">
        <v>686</v>
      </c>
      <c r="C46" s="1607" t="s">
        <v>672</v>
      </c>
      <c r="D46" s="1607">
        <v>9945.7000000000007</v>
      </c>
      <c r="E46" s="1607"/>
      <c r="F46" s="1607"/>
      <c r="G46" s="1607"/>
      <c r="H46" s="1607"/>
      <c r="I46" s="1607"/>
      <c r="J46" s="1607"/>
      <c r="K46" s="1607"/>
      <c r="L46" s="1607">
        <v>9048.8700000000008</v>
      </c>
      <c r="M46" s="1607" t="s">
        <v>799</v>
      </c>
    </row>
    <row r="47" spans="1:13" x14ac:dyDescent="0.25">
      <c r="A47" s="1607">
        <v>277</v>
      </c>
      <c r="B47" s="1607" t="s">
        <v>687</v>
      </c>
      <c r="C47" s="1607" t="s">
        <v>672</v>
      </c>
      <c r="D47" s="1607">
        <v>6325.79</v>
      </c>
      <c r="E47" s="1607"/>
      <c r="F47" s="1607"/>
      <c r="G47" s="1607"/>
      <c r="H47" s="1607"/>
      <c r="I47" s="1607"/>
      <c r="J47" s="1607"/>
      <c r="K47" s="1607"/>
      <c r="L47" s="1607">
        <v>6325.79</v>
      </c>
      <c r="M47" s="1607" t="s">
        <v>799</v>
      </c>
    </row>
    <row r="48" spans="1:13" x14ac:dyDescent="0.25">
      <c r="A48" s="1607">
        <v>279</v>
      </c>
      <c r="B48" s="1607" t="s">
        <v>688</v>
      </c>
      <c r="C48" s="1607" t="s">
        <v>672</v>
      </c>
      <c r="D48" s="1607">
        <v>4063.35</v>
      </c>
      <c r="E48" s="1607"/>
      <c r="F48" s="1607"/>
      <c r="G48" s="1607"/>
      <c r="H48" s="1607"/>
      <c r="I48" s="1607"/>
      <c r="J48" s="1607"/>
      <c r="K48" s="1607"/>
      <c r="L48" s="1607">
        <v>4063.35</v>
      </c>
      <c r="M48" s="1607" t="s">
        <v>799</v>
      </c>
    </row>
    <row r="49" spans="1:13" x14ac:dyDescent="0.25">
      <c r="A49" s="1607">
        <v>280</v>
      </c>
      <c r="B49" s="1607" t="s">
        <v>908</v>
      </c>
      <c r="C49" s="1607" t="s">
        <v>672</v>
      </c>
      <c r="D49" s="1607">
        <v>18090.5</v>
      </c>
      <c r="E49" s="1607"/>
      <c r="F49" s="1607"/>
      <c r="G49" s="1607"/>
      <c r="H49" s="1607"/>
      <c r="I49" s="1607"/>
      <c r="J49" s="1607"/>
      <c r="K49" s="1607"/>
      <c r="L49" s="1607">
        <v>18090.5</v>
      </c>
      <c r="M49" s="1607" t="s">
        <v>799</v>
      </c>
    </row>
    <row r="50" spans="1:13" x14ac:dyDescent="0.25">
      <c r="A50" s="1607">
        <v>281</v>
      </c>
      <c r="B50" s="1607" t="s">
        <v>690</v>
      </c>
      <c r="C50" s="1607" t="s">
        <v>672</v>
      </c>
      <c r="D50" s="1607">
        <v>3067.87</v>
      </c>
      <c r="E50" s="1607"/>
      <c r="F50" s="1607"/>
      <c r="G50" s="1607"/>
      <c r="H50" s="1607"/>
      <c r="I50" s="1607"/>
      <c r="J50" s="1607"/>
      <c r="K50" s="1607"/>
      <c r="L50" s="1607">
        <v>3067.87</v>
      </c>
      <c r="M50" s="1607" t="s">
        <v>799</v>
      </c>
    </row>
    <row r="51" spans="1:13" x14ac:dyDescent="0.25">
      <c r="A51" s="1607">
        <v>282</v>
      </c>
      <c r="B51" s="1607" t="s">
        <v>24</v>
      </c>
      <c r="C51" s="1607" t="s">
        <v>672</v>
      </c>
      <c r="D51" s="1607">
        <v>4523.9799999999996</v>
      </c>
      <c r="E51" s="1607"/>
      <c r="F51" s="1607"/>
      <c r="G51" s="1607"/>
      <c r="H51" s="1607"/>
      <c r="I51" s="1607"/>
      <c r="J51" s="1607"/>
      <c r="K51" s="1607"/>
      <c r="L51" s="1607">
        <v>5420.81</v>
      </c>
      <c r="M51" s="1607" t="s">
        <v>799</v>
      </c>
    </row>
    <row r="52" spans="1:13" x14ac:dyDescent="0.25">
      <c r="A52" s="1607">
        <v>283</v>
      </c>
      <c r="B52" s="1607" t="s">
        <v>26</v>
      </c>
      <c r="C52" s="1607" t="s">
        <v>672</v>
      </c>
      <c r="D52" s="1607">
        <v>3339.37</v>
      </c>
      <c r="E52" s="1607"/>
      <c r="F52" s="1607"/>
      <c r="G52" s="1607"/>
      <c r="H52" s="1607"/>
      <c r="I52" s="1607"/>
      <c r="J52" s="1607"/>
      <c r="K52" s="1607"/>
      <c r="L52" s="1607">
        <v>3339.37</v>
      </c>
      <c r="M52" s="1607" t="s">
        <v>799</v>
      </c>
    </row>
    <row r="53" spans="1:13" x14ac:dyDescent="0.25">
      <c r="A53" s="1607">
        <v>286</v>
      </c>
      <c r="B53" s="1607" t="s">
        <v>909</v>
      </c>
      <c r="C53" s="1607"/>
      <c r="D53" s="1607">
        <v>12208.14</v>
      </c>
      <c r="E53" s="1607"/>
      <c r="F53" s="1607"/>
      <c r="G53" s="1607"/>
      <c r="H53" s="1607"/>
      <c r="I53" s="1607"/>
      <c r="J53" s="1607"/>
      <c r="K53" s="1607"/>
      <c r="L53" s="1607">
        <v>12208.14</v>
      </c>
      <c r="M53" s="1607" t="s">
        <v>799</v>
      </c>
    </row>
    <row r="54" spans="1:13" x14ac:dyDescent="0.25">
      <c r="A54" s="1607">
        <v>291</v>
      </c>
      <c r="B54" s="1607" t="s">
        <v>692</v>
      </c>
      <c r="C54" s="1607" t="s">
        <v>672</v>
      </c>
      <c r="D54" s="1607">
        <v>4787.33</v>
      </c>
      <c r="E54" s="1607"/>
      <c r="F54" s="1607"/>
      <c r="G54" s="1607"/>
      <c r="H54" s="1607"/>
      <c r="I54" s="1607"/>
      <c r="J54" s="1607"/>
      <c r="K54" s="1607"/>
      <c r="L54" s="1607">
        <v>4787.33</v>
      </c>
      <c r="M54" s="1607" t="s">
        <v>799</v>
      </c>
    </row>
    <row r="55" spans="1:13" x14ac:dyDescent="0.25">
      <c r="A55" s="1607">
        <v>324</v>
      </c>
      <c r="B55" s="1607" t="s">
        <v>694</v>
      </c>
      <c r="C55" s="1607" t="s">
        <v>669</v>
      </c>
      <c r="D55" s="1607">
        <v>10858.82</v>
      </c>
      <c r="E55" s="1607"/>
      <c r="F55" s="1607"/>
      <c r="G55" s="1607"/>
      <c r="H55" s="1607"/>
      <c r="I55" s="1607"/>
      <c r="J55" s="1607">
        <v>10859</v>
      </c>
      <c r="K55" s="1608">
        <v>2.0000000000000002E-5</v>
      </c>
      <c r="L55" s="1607">
        <v>10858.824000000001</v>
      </c>
      <c r="M55" s="1607" t="s">
        <v>799</v>
      </c>
    </row>
    <row r="56" spans="1:13" x14ac:dyDescent="0.25">
      <c r="A56" s="1607">
        <v>342</v>
      </c>
      <c r="B56" s="1607" t="s">
        <v>888</v>
      </c>
      <c r="C56" s="1607" t="s">
        <v>669</v>
      </c>
      <c r="D56" s="1607">
        <v>9796.3799999999992</v>
      </c>
      <c r="E56" s="1610">
        <v>2.12E-2</v>
      </c>
      <c r="F56" s="1607">
        <v>9593</v>
      </c>
      <c r="G56" s="1607"/>
      <c r="H56" s="1607"/>
      <c r="I56" s="1607"/>
      <c r="J56" s="1607"/>
      <c r="K56" s="1607"/>
      <c r="L56" s="1607">
        <v>9450</v>
      </c>
      <c r="M56" s="1607" t="s">
        <v>799</v>
      </c>
    </row>
    <row r="57" spans="1:13" x14ac:dyDescent="0.25">
      <c r="A57" s="1607">
        <v>352</v>
      </c>
      <c r="B57" s="1607" t="s">
        <v>910</v>
      </c>
      <c r="C57" s="1607" t="s">
        <v>669</v>
      </c>
      <c r="D57" s="1607">
        <v>15828.05</v>
      </c>
      <c r="E57" s="1607"/>
      <c r="F57" s="1607"/>
      <c r="G57" s="1607"/>
      <c r="H57" s="1607"/>
      <c r="I57" s="1607"/>
      <c r="J57" s="1607"/>
      <c r="K57" s="1607"/>
      <c r="L57" s="1607">
        <v>15828.05</v>
      </c>
      <c r="M57" s="1607" t="s">
        <v>799</v>
      </c>
    </row>
    <row r="58" spans="1:13" x14ac:dyDescent="0.25">
      <c r="A58" s="1607">
        <v>416</v>
      </c>
      <c r="B58" s="1607" t="s">
        <v>43</v>
      </c>
      <c r="C58" s="1607" t="s">
        <v>12</v>
      </c>
      <c r="D58" s="1607">
        <v>9493.2099999999991</v>
      </c>
      <c r="E58" s="1607"/>
      <c r="F58" s="1607"/>
      <c r="G58" s="1607"/>
      <c r="H58" s="1607"/>
      <c r="I58" s="1607"/>
      <c r="J58" s="1607"/>
      <c r="K58" s="1607"/>
      <c r="L58" s="1607">
        <v>9493.2099999999991</v>
      </c>
      <c r="M58" s="1607" t="s">
        <v>799</v>
      </c>
    </row>
    <row r="59" spans="1:13" x14ac:dyDescent="0.25">
      <c r="A59" s="1607">
        <v>468</v>
      </c>
      <c r="B59" s="1607" t="s">
        <v>44</v>
      </c>
      <c r="C59" s="1607" t="s">
        <v>672</v>
      </c>
      <c r="D59" s="1607">
        <v>1809.05</v>
      </c>
      <c r="E59" s="1607"/>
      <c r="F59" s="1607"/>
      <c r="G59" s="1607"/>
      <c r="H59" s="1607"/>
      <c r="I59" s="1607"/>
      <c r="J59" s="1607"/>
      <c r="K59" s="1607"/>
      <c r="L59" s="1607">
        <v>2434.39</v>
      </c>
      <c r="M59" s="1607" t="s">
        <v>799</v>
      </c>
    </row>
    <row r="60" spans="1:13" x14ac:dyDescent="0.25">
      <c r="A60" s="1607">
        <v>511</v>
      </c>
      <c r="B60" s="1607" t="s">
        <v>911</v>
      </c>
      <c r="C60" s="1607" t="s">
        <v>669</v>
      </c>
      <c r="D60" s="1607">
        <v>5198.3500000000004</v>
      </c>
      <c r="E60" s="1607"/>
      <c r="F60" s="1607"/>
      <c r="G60" s="1607"/>
      <c r="H60" s="1607"/>
      <c r="I60" s="1607"/>
      <c r="J60" s="1607"/>
      <c r="K60" s="1607"/>
      <c r="L60" s="1607">
        <v>5198.3500000000004</v>
      </c>
      <c r="M60" s="1607" t="s">
        <v>799</v>
      </c>
    </row>
    <row r="61" spans="1:13" x14ac:dyDescent="0.25">
      <c r="A61" s="1607">
        <v>513</v>
      </c>
      <c r="B61" s="1607" t="s">
        <v>882</v>
      </c>
      <c r="C61" s="1607"/>
      <c r="D61" s="1607">
        <v>10850.68</v>
      </c>
      <c r="E61" s="1607"/>
      <c r="F61" s="1607"/>
      <c r="G61" s="1607"/>
      <c r="H61" s="1607"/>
      <c r="I61" s="1607"/>
      <c r="J61" s="1607"/>
      <c r="K61" s="1607"/>
      <c r="L61" s="1607">
        <v>10850.68</v>
      </c>
      <c r="M61" s="1607" t="s">
        <v>799</v>
      </c>
    </row>
    <row r="62" spans="1:13" x14ac:dyDescent="0.25">
      <c r="A62" s="1607">
        <v>514</v>
      </c>
      <c r="B62" s="1607" t="s">
        <v>700</v>
      </c>
      <c r="C62" s="1607"/>
      <c r="D62" s="1607">
        <v>13022.62</v>
      </c>
      <c r="E62" s="1607"/>
      <c r="F62" s="1607"/>
      <c r="G62" s="1607"/>
      <c r="H62" s="1607"/>
      <c r="I62" s="1607"/>
      <c r="J62" s="1607"/>
      <c r="K62" s="1607"/>
      <c r="L62" s="1607">
        <v>13022.62</v>
      </c>
      <c r="M62" s="1607" t="s">
        <v>799</v>
      </c>
    </row>
    <row r="63" spans="1:13" x14ac:dyDescent="0.25">
      <c r="A63" s="1536">
        <v>529</v>
      </c>
      <c r="B63" s="1536" t="s">
        <v>703</v>
      </c>
      <c r="C63" s="1536" t="s">
        <v>649</v>
      </c>
      <c r="D63" s="1607">
        <v>3304.96</v>
      </c>
      <c r="E63" s="1607"/>
      <c r="F63" s="1607"/>
      <c r="G63" s="1607"/>
      <c r="H63" s="1607"/>
      <c r="I63" s="1607"/>
      <c r="J63" s="1607"/>
      <c r="K63" s="1607"/>
      <c r="L63" s="1607"/>
      <c r="M63" s="1607" t="s">
        <v>887</v>
      </c>
    </row>
    <row r="64" spans="1:13" x14ac:dyDescent="0.25">
      <c r="A64" s="1607">
        <v>552</v>
      </c>
      <c r="B64" s="1607" t="s">
        <v>274</v>
      </c>
      <c r="C64" s="1607"/>
      <c r="D64" s="1607"/>
      <c r="E64" s="1607"/>
      <c r="F64" s="1607"/>
      <c r="G64" s="1607"/>
      <c r="H64" s="1607"/>
      <c r="I64" s="1607"/>
      <c r="J64" s="1607"/>
      <c r="K64" s="1607"/>
      <c r="L64" s="1607">
        <v>8.0000000000000002E-3</v>
      </c>
      <c r="M64" s="1607"/>
    </row>
    <row r="65" spans="1:13" x14ac:dyDescent="0.25">
      <c r="A65" s="1607">
        <v>553</v>
      </c>
      <c r="B65" s="1607" t="s">
        <v>275</v>
      </c>
      <c r="C65" s="1607"/>
      <c r="D65" s="1607"/>
      <c r="E65" s="1607"/>
      <c r="F65" s="1607"/>
      <c r="G65" s="1607"/>
      <c r="H65" s="1607"/>
      <c r="I65" s="1607"/>
      <c r="J65" s="1607"/>
      <c r="K65" s="1607"/>
      <c r="L65" s="1607">
        <v>4132.2309999999998</v>
      </c>
      <c r="M65" s="1607"/>
    </row>
    <row r="66" spans="1:13" x14ac:dyDescent="0.25">
      <c r="A66" s="1607">
        <v>554</v>
      </c>
      <c r="B66" s="1607" t="s">
        <v>276</v>
      </c>
      <c r="C66" s="1607"/>
      <c r="D66" s="1607"/>
      <c r="E66" s="1607"/>
      <c r="F66" s="1607"/>
      <c r="G66" s="1607"/>
      <c r="H66" s="1607"/>
      <c r="I66" s="1607"/>
      <c r="J66" s="1607"/>
      <c r="K66" s="1607"/>
      <c r="L66" s="1607">
        <v>4132.2309999999998</v>
      </c>
      <c r="M66" s="1607"/>
    </row>
    <row r="67" spans="1:13" x14ac:dyDescent="0.25">
      <c r="A67" s="1607">
        <v>612</v>
      </c>
      <c r="B67" s="1607" t="s">
        <v>88</v>
      </c>
      <c r="C67" s="1607"/>
      <c r="D67" s="1607"/>
      <c r="E67" s="1607"/>
      <c r="F67" s="1607"/>
      <c r="G67" s="1607"/>
      <c r="H67" s="1607"/>
      <c r="I67" s="1607"/>
      <c r="J67" s="1607"/>
      <c r="K67" s="1607"/>
      <c r="L67" s="1607">
        <v>123.967</v>
      </c>
      <c r="M67" s="1607"/>
    </row>
    <row r="68" spans="1:13" x14ac:dyDescent="0.25">
      <c r="A68" s="1607">
        <v>617</v>
      </c>
      <c r="B68" s="1607" t="s">
        <v>92</v>
      </c>
      <c r="C68" s="1607"/>
      <c r="D68" s="1607"/>
      <c r="E68" s="1607"/>
      <c r="F68" s="1607"/>
      <c r="G68" s="1607"/>
      <c r="H68" s="1607"/>
      <c r="I68" s="1607"/>
      <c r="J68" s="1607"/>
      <c r="K68" s="1607"/>
      <c r="L68" s="1607">
        <v>570.24800000000005</v>
      </c>
      <c r="M68" s="1607"/>
    </row>
    <row r="69" spans="1:13" x14ac:dyDescent="0.25">
      <c r="A69" s="1607">
        <v>618</v>
      </c>
      <c r="B69" s="1607" t="s">
        <v>90</v>
      </c>
      <c r="C69" s="1607"/>
      <c r="D69" s="1607"/>
      <c r="E69" s="1607"/>
      <c r="F69" s="1607"/>
      <c r="G69" s="1607"/>
      <c r="H69" s="1607"/>
      <c r="I69" s="1607"/>
      <c r="J69" s="1607"/>
      <c r="K69" s="1607"/>
      <c r="L69" s="1607">
        <v>404.959</v>
      </c>
      <c r="M69" s="1607"/>
    </row>
    <row r="70" spans="1:13" x14ac:dyDescent="0.25">
      <c r="A70" s="1607">
        <v>632</v>
      </c>
      <c r="B70" s="1607" t="s">
        <v>710</v>
      </c>
      <c r="C70" s="1607"/>
      <c r="D70" s="1607">
        <v>13927.6</v>
      </c>
      <c r="E70" s="1607"/>
      <c r="F70" s="1607"/>
      <c r="G70" s="1607"/>
      <c r="H70" s="1607"/>
      <c r="I70" s="1607"/>
      <c r="J70" s="1607"/>
      <c r="K70" s="1607"/>
      <c r="L70" s="1607">
        <v>13927.6</v>
      </c>
      <c r="M70" s="1607" t="s">
        <v>799</v>
      </c>
    </row>
    <row r="71" spans="1:13" x14ac:dyDescent="0.25">
      <c r="A71" s="1607">
        <v>637</v>
      </c>
      <c r="B71" s="1607" t="s">
        <v>912</v>
      </c>
      <c r="C71" s="1607" t="s">
        <v>669</v>
      </c>
      <c r="D71" s="1607">
        <v>11755.66</v>
      </c>
      <c r="E71" s="1607"/>
      <c r="F71" s="1607"/>
      <c r="G71" s="1607"/>
      <c r="H71" s="1607"/>
      <c r="I71" s="1607"/>
      <c r="J71" s="1607"/>
      <c r="K71" s="1607"/>
      <c r="L71" s="1607">
        <v>11755.66</v>
      </c>
      <c r="M71" s="1607" t="s">
        <v>799</v>
      </c>
    </row>
    <row r="72" spans="1:13" x14ac:dyDescent="0.25">
      <c r="A72" s="1607">
        <v>638</v>
      </c>
      <c r="B72" s="1607" t="s">
        <v>913</v>
      </c>
      <c r="C72" s="1607" t="s">
        <v>669</v>
      </c>
      <c r="D72" s="1607">
        <v>14478.73</v>
      </c>
      <c r="E72" s="1607"/>
      <c r="F72" s="1607"/>
      <c r="G72" s="1607"/>
      <c r="H72" s="1607"/>
      <c r="I72" s="1607"/>
      <c r="J72" s="1607"/>
      <c r="K72" s="1607"/>
      <c r="L72" s="1607">
        <v>15828.05</v>
      </c>
      <c r="M72" s="1607" t="s">
        <v>799</v>
      </c>
    </row>
    <row r="73" spans="1:13" x14ac:dyDescent="0.25">
      <c r="A73" s="1607">
        <v>639</v>
      </c>
      <c r="B73" s="1607" t="s">
        <v>914</v>
      </c>
      <c r="C73" s="1607" t="s">
        <v>669</v>
      </c>
      <c r="D73" s="1607">
        <v>10858.82</v>
      </c>
      <c r="E73" s="1607"/>
      <c r="F73" s="1607"/>
      <c r="G73" s="1607"/>
      <c r="H73" s="1607"/>
      <c r="I73" s="1607"/>
      <c r="J73" s="1607"/>
      <c r="K73" s="1607"/>
      <c r="L73" s="1607">
        <v>10858.82</v>
      </c>
      <c r="M73" s="1607" t="s">
        <v>799</v>
      </c>
    </row>
    <row r="74" spans="1:13" x14ac:dyDescent="0.25">
      <c r="A74" s="1607">
        <v>665</v>
      </c>
      <c r="B74" s="1607" t="s">
        <v>915</v>
      </c>
      <c r="C74" s="1607" t="s">
        <v>12</v>
      </c>
      <c r="D74" s="1607">
        <v>11122.17</v>
      </c>
      <c r="E74" s="1607"/>
      <c r="F74" s="1607"/>
      <c r="G74" s="1607"/>
      <c r="H74" s="1607"/>
      <c r="I74" s="1607"/>
      <c r="J74" s="1607"/>
      <c r="K74" s="1607"/>
      <c r="L74" s="1607">
        <v>11122.17</v>
      </c>
      <c r="M74" s="1607" t="s">
        <v>799</v>
      </c>
    </row>
    <row r="75" spans="1:13" x14ac:dyDescent="0.25">
      <c r="A75" s="1536">
        <v>689</v>
      </c>
      <c r="B75" s="1536" t="s">
        <v>896</v>
      </c>
      <c r="C75" s="1536" t="s">
        <v>299</v>
      </c>
      <c r="D75" s="1607">
        <v>2853</v>
      </c>
      <c r="E75" s="1607"/>
      <c r="F75" s="1607"/>
      <c r="G75" s="1607"/>
      <c r="H75" s="1607"/>
      <c r="I75" s="1607"/>
      <c r="J75" s="1607">
        <v>1652.07</v>
      </c>
      <c r="K75" s="1607"/>
      <c r="L75" s="1607"/>
      <c r="M75" s="1607" t="s">
        <v>887</v>
      </c>
    </row>
    <row r="76" spans="1:13" x14ac:dyDescent="0.25">
      <c r="A76" s="1607">
        <v>736</v>
      </c>
      <c r="B76" s="1607" t="s">
        <v>77</v>
      </c>
      <c r="C76" s="1607" t="s">
        <v>669</v>
      </c>
      <c r="D76" s="1607">
        <v>11031.67</v>
      </c>
      <c r="E76" s="1607"/>
      <c r="F76" s="1607"/>
      <c r="G76" s="1607"/>
      <c r="H76" s="1607"/>
      <c r="I76" s="1607"/>
      <c r="J76" s="1607"/>
      <c r="K76" s="1607"/>
      <c r="L76" s="1607">
        <v>11031.67</v>
      </c>
      <c r="M76" s="1607" t="s">
        <v>799</v>
      </c>
    </row>
    <row r="77" spans="1:13" x14ac:dyDescent="0.25">
      <c r="A77" s="1607">
        <v>740</v>
      </c>
      <c r="B77" s="1607" t="s">
        <v>916</v>
      </c>
      <c r="C77" s="1607" t="s">
        <v>669</v>
      </c>
      <c r="D77" s="1607">
        <v>14470.59</v>
      </c>
      <c r="E77" s="1607"/>
      <c r="F77" s="1607"/>
      <c r="G77" s="1607"/>
      <c r="H77" s="1607"/>
      <c r="I77" s="1607"/>
      <c r="J77" s="1607"/>
      <c r="K77" s="1607"/>
      <c r="L77" s="1607">
        <v>14470.59</v>
      </c>
      <c r="M77" s="1607" t="s">
        <v>799</v>
      </c>
    </row>
    <row r="78" spans="1:13" x14ac:dyDescent="0.25">
      <c r="A78" s="1607">
        <v>753</v>
      </c>
      <c r="B78" s="1607" t="s">
        <v>917</v>
      </c>
      <c r="C78" s="1607" t="s">
        <v>669</v>
      </c>
      <c r="D78" s="1607">
        <v>17547.509999999998</v>
      </c>
      <c r="E78" s="1607"/>
      <c r="F78" s="1607"/>
      <c r="G78" s="1607"/>
      <c r="H78" s="1607"/>
      <c r="I78" s="1607"/>
      <c r="J78" s="1607"/>
      <c r="K78" s="1607"/>
      <c r="L78" s="1607">
        <v>17547.509999999998</v>
      </c>
      <c r="M78" s="1607" t="s">
        <v>799</v>
      </c>
    </row>
    <row r="79" spans="1:13" x14ac:dyDescent="0.25">
      <c r="A79" s="1607">
        <v>755</v>
      </c>
      <c r="B79" s="1607" t="s">
        <v>918</v>
      </c>
      <c r="C79" s="1607" t="s">
        <v>669</v>
      </c>
      <c r="D79" s="1607">
        <v>14742.08</v>
      </c>
      <c r="E79" s="1607"/>
      <c r="F79" s="1607"/>
      <c r="G79" s="1607"/>
      <c r="H79" s="1607"/>
      <c r="I79" s="1607"/>
      <c r="J79" s="1607"/>
      <c r="K79" s="1607"/>
      <c r="L79" s="1607">
        <v>14742.08</v>
      </c>
      <c r="M79" s="1607" t="s">
        <v>799</v>
      </c>
    </row>
    <row r="80" spans="1:13" x14ac:dyDescent="0.25">
      <c r="A80" s="1607">
        <v>787</v>
      </c>
      <c r="B80" s="1607" t="s">
        <v>61</v>
      </c>
      <c r="C80" s="1607" t="s">
        <v>669</v>
      </c>
      <c r="D80" s="1607">
        <v>9743.7999999999993</v>
      </c>
      <c r="E80" s="1607"/>
      <c r="F80" s="1607"/>
      <c r="G80" s="1607"/>
      <c r="H80" s="1607"/>
      <c r="I80" s="1607"/>
      <c r="J80" s="1607"/>
      <c r="K80" s="1607"/>
      <c r="L80" s="1607">
        <v>9743.7999999999993</v>
      </c>
      <c r="M80" s="1607" t="s">
        <v>799</v>
      </c>
    </row>
    <row r="81" spans="1:13" x14ac:dyDescent="0.25">
      <c r="A81" s="1607">
        <v>788</v>
      </c>
      <c r="B81" s="1607" t="s">
        <v>63</v>
      </c>
      <c r="C81" s="1607" t="s">
        <v>669</v>
      </c>
      <c r="D81" s="1607">
        <v>10404.959999999999</v>
      </c>
      <c r="E81" s="1607"/>
      <c r="F81" s="1607"/>
      <c r="G81" s="1607"/>
      <c r="H81" s="1607"/>
      <c r="I81" s="1607"/>
      <c r="J81" s="1607"/>
      <c r="K81" s="1607"/>
      <c r="L81" s="1607">
        <v>10404.959999999999</v>
      </c>
      <c r="M81" s="1607" t="s">
        <v>799</v>
      </c>
    </row>
    <row r="82" spans="1:13" x14ac:dyDescent="0.25">
      <c r="A82" s="1607">
        <v>789</v>
      </c>
      <c r="B82" s="1607" t="s">
        <v>65</v>
      </c>
      <c r="C82" s="1607" t="s">
        <v>669</v>
      </c>
      <c r="D82" s="1607">
        <v>9330.58</v>
      </c>
      <c r="E82" s="1607"/>
      <c r="F82" s="1607"/>
      <c r="G82" s="1607"/>
      <c r="H82" s="1607"/>
      <c r="I82" s="1607"/>
      <c r="J82" s="1607"/>
      <c r="K82" s="1607"/>
      <c r="L82" s="1607">
        <v>9330.58</v>
      </c>
      <c r="M82" s="1607" t="s">
        <v>799</v>
      </c>
    </row>
    <row r="83" spans="1:13" x14ac:dyDescent="0.25">
      <c r="A83" s="1607">
        <v>790</v>
      </c>
      <c r="B83" s="1607" t="s">
        <v>919</v>
      </c>
      <c r="C83" s="1607" t="s">
        <v>669</v>
      </c>
      <c r="D83" s="1607">
        <v>8586.7800000000007</v>
      </c>
      <c r="E83" s="1607"/>
      <c r="F83" s="1607"/>
      <c r="G83" s="1607"/>
      <c r="H83" s="1607"/>
      <c r="I83" s="1607"/>
      <c r="J83" s="1607"/>
      <c r="K83" s="1607"/>
      <c r="L83" s="1607">
        <v>8586.7800000000007</v>
      </c>
      <c r="M83" s="1607" t="s">
        <v>799</v>
      </c>
    </row>
    <row r="84" spans="1:13" x14ac:dyDescent="0.25">
      <c r="A84" s="1607">
        <v>911</v>
      </c>
      <c r="B84" s="1607" t="s">
        <v>920</v>
      </c>
      <c r="C84" s="1607"/>
      <c r="D84" s="1607">
        <v>26054.3</v>
      </c>
      <c r="E84" s="1607"/>
      <c r="F84" s="1607"/>
      <c r="G84" s="1607"/>
      <c r="H84" s="1607"/>
      <c r="I84" s="1607"/>
      <c r="J84" s="1607"/>
      <c r="K84" s="1607"/>
      <c r="L84" s="1607">
        <v>26054.3</v>
      </c>
      <c r="M84" s="1607" t="s">
        <v>799</v>
      </c>
    </row>
    <row r="85" spans="1:13" x14ac:dyDescent="0.25">
      <c r="A85" s="1607">
        <v>912</v>
      </c>
      <c r="B85" s="1607" t="s">
        <v>921</v>
      </c>
      <c r="C85" s="1607"/>
      <c r="D85" s="1607">
        <v>24425.34</v>
      </c>
      <c r="E85" s="1607"/>
      <c r="F85" s="1607"/>
      <c r="G85" s="1607"/>
      <c r="H85" s="1607"/>
      <c r="I85" s="1607"/>
      <c r="J85" s="1607"/>
      <c r="K85" s="1607"/>
      <c r="L85" s="1607">
        <v>21718.55</v>
      </c>
      <c r="M85" s="1607" t="s">
        <v>799</v>
      </c>
    </row>
    <row r="86" spans="1:13" x14ac:dyDescent="0.25">
      <c r="A86" s="1607">
        <v>913</v>
      </c>
      <c r="B86" s="1607" t="s">
        <v>922</v>
      </c>
      <c r="C86" s="1607"/>
      <c r="D86" s="1607">
        <v>26054.3</v>
      </c>
      <c r="E86" s="1607"/>
      <c r="F86" s="1607"/>
      <c r="G86" s="1607"/>
      <c r="H86" s="1607"/>
      <c r="I86" s="1607"/>
      <c r="J86" s="1607"/>
      <c r="K86" s="1607"/>
      <c r="L86" s="1607">
        <v>26054.3</v>
      </c>
      <c r="M86" s="1607" t="s">
        <v>799</v>
      </c>
    </row>
    <row r="87" spans="1:13" x14ac:dyDescent="0.25">
      <c r="A87" s="1607">
        <v>914</v>
      </c>
      <c r="B87" s="1607" t="s">
        <v>923</v>
      </c>
      <c r="C87" s="1607"/>
      <c r="D87" s="1607">
        <v>25330.32</v>
      </c>
      <c r="E87" s="1607"/>
      <c r="F87" s="1607"/>
      <c r="G87" s="1607"/>
      <c r="H87" s="1607"/>
      <c r="I87" s="1607"/>
      <c r="J87" s="1607"/>
      <c r="K87" s="1607"/>
      <c r="L87" s="1607">
        <v>25330.32</v>
      </c>
      <c r="M87" s="1607" t="s">
        <v>799</v>
      </c>
    </row>
    <row r="88" spans="1:13" x14ac:dyDescent="0.25">
      <c r="A88" s="1607">
        <v>915</v>
      </c>
      <c r="B88" s="1607" t="s">
        <v>924</v>
      </c>
      <c r="C88" s="1607"/>
      <c r="D88" s="1607">
        <v>30760.18</v>
      </c>
      <c r="E88" s="1607"/>
      <c r="F88" s="1607"/>
      <c r="G88" s="1607"/>
      <c r="H88" s="1607"/>
      <c r="I88" s="1607"/>
      <c r="J88" s="1607"/>
      <c r="K88" s="1607"/>
      <c r="L88" s="1607">
        <v>29855.200000000001</v>
      </c>
      <c r="M88" s="1607" t="s">
        <v>799</v>
      </c>
    </row>
    <row r="89" spans="1:13" x14ac:dyDescent="0.25">
      <c r="A89" s="1607">
        <v>916</v>
      </c>
      <c r="B89" s="1607" t="s">
        <v>925</v>
      </c>
      <c r="C89" s="1607"/>
      <c r="D89" s="1607">
        <v>29855.200000000001</v>
      </c>
      <c r="E89" s="1607"/>
      <c r="F89" s="1607"/>
      <c r="G89" s="1607"/>
      <c r="H89" s="1607"/>
      <c r="I89" s="1607"/>
      <c r="J89" s="1607"/>
      <c r="K89" s="1607"/>
      <c r="L89" s="1607">
        <v>29855.200000000001</v>
      </c>
      <c r="M89" s="1607" t="s">
        <v>799</v>
      </c>
    </row>
    <row r="90" spans="1:13" x14ac:dyDescent="0.25">
      <c r="A90" s="1607">
        <v>917</v>
      </c>
      <c r="B90" s="1607" t="s">
        <v>926</v>
      </c>
      <c r="C90" s="1607"/>
      <c r="D90" s="1607">
        <v>29855.200000000001</v>
      </c>
      <c r="E90" s="1607"/>
      <c r="F90" s="1607"/>
      <c r="G90" s="1607"/>
      <c r="H90" s="1607"/>
      <c r="I90" s="1607"/>
      <c r="J90" s="1607"/>
      <c r="K90" s="1607"/>
      <c r="L90" s="1607">
        <v>29855.200000000001</v>
      </c>
      <c r="M90" s="1607" t="s">
        <v>799</v>
      </c>
    </row>
    <row r="91" spans="1:13" x14ac:dyDescent="0.25">
      <c r="A91" s="1607">
        <v>918</v>
      </c>
      <c r="B91" s="1607" t="s">
        <v>927</v>
      </c>
      <c r="C91" s="1607"/>
      <c r="D91" s="1607">
        <v>15375.57</v>
      </c>
      <c r="E91" s="1607"/>
      <c r="F91" s="1607"/>
      <c r="G91" s="1607"/>
      <c r="H91" s="1607"/>
      <c r="I91" s="1607"/>
      <c r="J91" s="1607"/>
      <c r="K91" s="1607"/>
      <c r="L91" s="1607">
        <v>15375.57</v>
      </c>
      <c r="M91" s="1607" t="s">
        <v>799</v>
      </c>
    </row>
    <row r="92" spans="1:13" x14ac:dyDescent="0.25">
      <c r="A92" s="1607">
        <v>919</v>
      </c>
      <c r="B92" s="1607" t="s">
        <v>928</v>
      </c>
      <c r="C92" s="1607"/>
      <c r="D92" s="1607">
        <v>26778.28</v>
      </c>
      <c r="E92" s="1607"/>
      <c r="F92" s="1607"/>
      <c r="G92" s="1607"/>
      <c r="H92" s="1607"/>
      <c r="I92" s="1607"/>
      <c r="J92" s="1607"/>
      <c r="K92" s="1607"/>
      <c r="L92" s="1607">
        <v>26778.28</v>
      </c>
      <c r="M92" s="1607" t="s">
        <v>799</v>
      </c>
    </row>
    <row r="93" spans="1:13" x14ac:dyDescent="0.25">
      <c r="A93" s="1607">
        <v>920</v>
      </c>
      <c r="B93" s="1607" t="s">
        <v>929</v>
      </c>
      <c r="C93" s="1607"/>
      <c r="D93" s="1607">
        <v>25330.32</v>
      </c>
      <c r="E93" s="1607"/>
      <c r="F93" s="1607"/>
      <c r="G93" s="1607"/>
      <c r="H93" s="1607"/>
      <c r="I93" s="1607"/>
      <c r="J93" s="1607"/>
      <c r="K93" s="1607"/>
      <c r="L93" s="1607">
        <v>22623.53</v>
      </c>
      <c r="M93" s="1607" t="s">
        <v>799</v>
      </c>
    </row>
    <row r="94" spans="1:13" x14ac:dyDescent="0.25">
      <c r="A94" s="1607">
        <v>921</v>
      </c>
      <c r="B94" s="1607" t="s">
        <v>930</v>
      </c>
      <c r="C94" s="1607"/>
      <c r="D94" s="1607">
        <v>26778.28</v>
      </c>
      <c r="E94" s="1607"/>
      <c r="F94" s="1607"/>
      <c r="G94" s="1607"/>
      <c r="H94" s="1607"/>
      <c r="I94" s="1607"/>
      <c r="J94" s="1607"/>
      <c r="K94" s="1607"/>
      <c r="L94" s="1607">
        <v>26778.28</v>
      </c>
      <c r="M94" s="1607" t="s">
        <v>799</v>
      </c>
    </row>
    <row r="95" spans="1:13" x14ac:dyDescent="0.25">
      <c r="A95" s="1607">
        <v>922</v>
      </c>
      <c r="B95" s="1607" t="s">
        <v>931</v>
      </c>
      <c r="C95" s="1607"/>
      <c r="D95" s="1607">
        <v>24425.34</v>
      </c>
      <c r="E95" s="1607"/>
      <c r="F95" s="1607"/>
      <c r="G95" s="1607"/>
      <c r="H95" s="1607"/>
      <c r="I95" s="1607"/>
      <c r="J95" s="1607"/>
      <c r="K95" s="1607"/>
      <c r="L95" s="1607">
        <v>24425.34</v>
      </c>
      <c r="M95" s="1607" t="s">
        <v>799</v>
      </c>
    </row>
    <row r="96" spans="1:13" x14ac:dyDescent="0.25">
      <c r="A96" s="1607">
        <v>923</v>
      </c>
      <c r="B96" s="1607" t="s">
        <v>932</v>
      </c>
      <c r="C96" s="1607"/>
      <c r="D96" s="1607">
        <v>25330.32</v>
      </c>
      <c r="E96" s="1607"/>
      <c r="F96" s="1607"/>
      <c r="G96" s="1607"/>
      <c r="H96" s="1607"/>
      <c r="I96" s="1607"/>
      <c r="J96" s="1607"/>
      <c r="K96" s="1607"/>
      <c r="L96" s="1607">
        <v>25330.32</v>
      </c>
      <c r="M96" s="1607" t="s">
        <v>799</v>
      </c>
    </row>
    <row r="97" spans="1:13" x14ac:dyDescent="0.25">
      <c r="A97" s="1607">
        <v>924</v>
      </c>
      <c r="B97" s="1607" t="s">
        <v>933</v>
      </c>
      <c r="C97" s="1607"/>
      <c r="D97" s="1607">
        <v>23520.36</v>
      </c>
      <c r="E97" s="1607"/>
      <c r="F97" s="1607"/>
      <c r="G97" s="1607"/>
      <c r="H97" s="1607"/>
      <c r="I97" s="1607"/>
      <c r="J97" s="1607"/>
      <c r="K97" s="1607"/>
      <c r="L97" s="1607">
        <v>20805.43</v>
      </c>
      <c r="M97" s="1607" t="s">
        <v>799</v>
      </c>
    </row>
    <row r="98" spans="1:13" x14ac:dyDescent="0.25">
      <c r="A98" s="1607">
        <v>925</v>
      </c>
      <c r="B98" s="1607" t="s">
        <v>934</v>
      </c>
      <c r="C98" s="1607"/>
      <c r="D98" s="1607">
        <v>10850.68</v>
      </c>
      <c r="E98" s="1607"/>
      <c r="F98" s="1607"/>
      <c r="G98" s="1607"/>
      <c r="H98" s="1607"/>
      <c r="I98" s="1607"/>
      <c r="J98" s="1607"/>
      <c r="K98" s="1607"/>
      <c r="L98" s="1607">
        <v>10850.68</v>
      </c>
      <c r="M98" s="1607" t="s">
        <v>799</v>
      </c>
    </row>
    <row r="99" spans="1:13" x14ac:dyDescent="0.25">
      <c r="A99" s="1607">
        <v>926</v>
      </c>
      <c r="B99" s="1607" t="s">
        <v>935</v>
      </c>
      <c r="C99" s="1607"/>
      <c r="D99" s="1607">
        <v>11755.66</v>
      </c>
      <c r="E99" s="1607"/>
      <c r="F99" s="1607"/>
      <c r="G99" s="1607"/>
      <c r="H99" s="1607"/>
      <c r="I99" s="1607"/>
      <c r="J99" s="1607"/>
      <c r="K99" s="1607"/>
      <c r="L99" s="1607">
        <v>11755.66</v>
      </c>
      <c r="M99" s="1607" t="s">
        <v>799</v>
      </c>
    </row>
    <row r="100" spans="1:13" x14ac:dyDescent="0.25">
      <c r="A100" s="1607">
        <v>927</v>
      </c>
      <c r="B100" s="1607" t="s">
        <v>936</v>
      </c>
      <c r="C100" s="1607"/>
      <c r="D100" s="1607">
        <v>11755.66</v>
      </c>
      <c r="E100" s="1607"/>
      <c r="F100" s="1607"/>
      <c r="G100" s="1607"/>
      <c r="H100" s="1607"/>
      <c r="I100" s="1607"/>
      <c r="J100" s="1607"/>
      <c r="K100" s="1607"/>
      <c r="L100" s="1607">
        <v>11755.66</v>
      </c>
      <c r="M100" s="1607" t="s">
        <v>799</v>
      </c>
    </row>
    <row r="101" spans="1:13" x14ac:dyDescent="0.25">
      <c r="A101" s="1607">
        <v>928</v>
      </c>
      <c r="B101" s="1607" t="s">
        <v>937</v>
      </c>
      <c r="C101" s="1607"/>
      <c r="D101" s="1607">
        <v>16280.54</v>
      </c>
      <c r="E101" s="1607"/>
      <c r="F101" s="1607"/>
      <c r="G101" s="1607"/>
      <c r="H101" s="1607"/>
      <c r="I101" s="1607"/>
      <c r="J101" s="1607"/>
      <c r="K101" s="1607"/>
      <c r="L101" s="1607">
        <v>16280.54</v>
      </c>
      <c r="M101" s="1607" t="s">
        <v>799</v>
      </c>
    </row>
    <row r="102" spans="1:13" x14ac:dyDescent="0.25">
      <c r="A102" s="1607">
        <v>929</v>
      </c>
      <c r="B102" s="1607" t="s">
        <v>938</v>
      </c>
      <c r="C102" s="1607"/>
      <c r="D102" s="1607">
        <v>9040.7199999999993</v>
      </c>
      <c r="E102" s="1607"/>
      <c r="F102" s="1607"/>
      <c r="G102" s="1607"/>
      <c r="H102" s="1607"/>
      <c r="I102" s="1607"/>
      <c r="J102" s="1607"/>
      <c r="K102" s="1607"/>
      <c r="L102" s="1607">
        <v>9040.7199999999993</v>
      </c>
      <c r="M102" s="1607" t="s">
        <v>799</v>
      </c>
    </row>
    <row r="103" spans="1:13" x14ac:dyDescent="0.25">
      <c r="A103" s="1607">
        <v>936</v>
      </c>
      <c r="B103" s="1607" t="s">
        <v>78</v>
      </c>
      <c r="C103" s="1607"/>
      <c r="D103" s="1607"/>
      <c r="E103" s="1607"/>
      <c r="F103" s="1607"/>
      <c r="G103" s="1607"/>
      <c r="H103" s="1607"/>
      <c r="I103" s="1607"/>
      <c r="J103" s="1607"/>
      <c r="K103" s="1607"/>
      <c r="L103" s="1607">
        <v>12719.008</v>
      </c>
      <c r="M103" s="1607"/>
    </row>
    <row r="104" spans="1:13" x14ac:dyDescent="0.25">
      <c r="A104" s="1607">
        <v>938</v>
      </c>
      <c r="B104" s="1607" t="s">
        <v>79</v>
      </c>
      <c r="C104" s="1607"/>
      <c r="D104" s="1607"/>
      <c r="E104" s="1607"/>
      <c r="F104" s="1607"/>
      <c r="G104" s="1607"/>
      <c r="H104" s="1607"/>
      <c r="I104" s="1607"/>
      <c r="J104" s="1607"/>
      <c r="K104" s="1607"/>
      <c r="L104" s="1607">
        <v>14785.124</v>
      </c>
      <c r="M104" s="1607"/>
    </row>
    <row r="105" spans="1:13" x14ac:dyDescent="0.25">
      <c r="A105" s="1607">
        <v>939</v>
      </c>
      <c r="B105" s="1607" t="s">
        <v>81</v>
      </c>
      <c r="C105" s="1607"/>
      <c r="D105" s="1607"/>
      <c r="E105" s="1607"/>
      <c r="F105" s="1607"/>
      <c r="G105" s="1607"/>
      <c r="H105" s="1607"/>
      <c r="I105" s="1607"/>
      <c r="J105" s="1607"/>
      <c r="K105" s="1607"/>
      <c r="L105" s="1607">
        <v>10404.959000000001</v>
      </c>
      <c r="M105" s="1607"/>
    </row>
    <row r="106" spans="1:13" x14ac:dyDescent="0.25">
      <c r="A106" s="1607">
        <v>940</v>
      </c>
      <c r="B106" s="1607" t="s">
        <v>82</v>
      </c>
      <c r="C106" s="1607"/>
      <c r="D106" s="1607"/>
      <c r="E106" s="1607"/>
      <c r="F106" s="1607"/>
      <c r="G106" s="1607"/>
      <c r="H106" s="1607"/>
      <c r="I106" s="1607"/>
      <c r="J106" s="1607"/>
      <c r="K106" s="1607"/>
      <c r="L106" s="1607">
        <v>13545.455</v>
      </c>
      <c r="M106" s="1607"/>
    </row>
    <row r="107" spans="1:13" x14ac:dyDescent="0.25">
      <c r="A107" s="1607">
        <v>941</v>
      </c>
      <c r="B107" s="1607" t="s">
        <v>84</v>
      </c>
      <c r="C107" s="1607"/>
      <c r="D107" s="1607"/>
      <c r="E107" s="1607"/>
      <c r="F107" s="1607"/>
      <c r="G107" s="1607"/>
      <c r="H107" s="1607"/>
      <c r="I107" s="1607"/>
      <c r="J107" s="1607"/>
      <c r="K107" s="1607"/>
      <c r="L107" s="1607">
        <v>20652.893</v>
      </c>
      <c r="M107" s="1607"/>
    </row>
    <row r="108" spans="1:13" x14ac:dyDescent="0.25">
      <c r="A108" s="1607">
        <v>944</v>
      </c>
      <c r="B108" s="1607" t="s">
        <v>85</v>
      </c>
      <c r="C108" s="1607"/>
      <c r="D108" s="1607"/>
      <c r="E108" s="1607"/>
      <c r="F108" s="1607"/>
      <c r="G108" s="1607"/>
      <c r="H108" s="1607"/>
      <c r="I108" s="1607"/>
      <c r="J108" s="1607"/>
      <c r="K108" s="1607"/>
      <c r="L108" s="1607">
        <v>16933.883999999998</v>
      </c>
      <c r="M108" s="1607"/>
    </row>
    <row r="109" spans="1:13" x14ac:dyDescent="0.25">
      <c r="A109" s="1607">
        <v>945</v>
      </c>
      <c r="B109" s="1607" t="s">
        <v>93</v>
      </c>
      <c r="C109" s="1607"/>
      <c r="D109" s="1607"/>
      <c r="E109" s="1607"/>
      <c r="F109" s="1607"/>
      <c r="G109" s="1607"/>
      <c r="H109" s="1607"/>
      <c r="I109" s="1607"/>
      <c r="J109" s="1607"/>
      <c r="K109" s="1607"/>
      <c r="L109" s="1607">
        <v>19991.736000000001</v>
      </c>
      <c r="M109" s="1607"/>
    </row>
    <row r="110" spans="1:13" x14ac:dyDescent="0.25">
      <c r="A110" s="1607">
        <v>946</v>
      </c>
      <c r="B110" s="1607" t="s">
        <v>87</v>
      </c>
      <c r="C110" s="1607"/>
      <c r="D110" s="1607"/>
      <c r="E110" s="1607"/>
      <c r="F110" s="1607"/>
      <c r="G110" s="1607"/>
      <c r="H110" s="1607"/>
      <c r="I110" s="1607"/>
      <c r="J110" s="1607"/>
      <c r="K110" s="1607"/>
      <c r="L110" s="1607">
        <v>9578.5120000000006</v>
      </c>
      <c r="M110" s="1607"/>
    </row>
    <row r="111" spans="1:13" x14ac:dyDescent="0.25">
      <c r="A111" s="1607">
        <v>947</v>
      </c>
      <c r="B111" s="1607" t="s">
        <v>89</v>
      </c>
      <c r="C111" s="1607"/>
      <c r="D111" s="1607"/>
      <c r="E111" s="1607"/>
      <c r="F111" s="1607"/>
      <c r="G111" s="1607"/>
      <c r="H111" s="1607"/>
      <c r="I111" s="1607"/>
      <c r="J111" s="1607"/>
      <c r="K111" s="1607"/>
      <c r="L111" s="1607">
        <v>10818.182000000001</v>
      </c>
      <c r="M111" s="1607"/>
    </row>
    <row r="112" spans="1:13" x14ac:dyDescent="0.25">
      <c r="A112" s="1607">
        <v>983</v>
      </c>
      <c r="B112" s="1607" t="s">
        <v>91</v>
      </c>
      <c r="C112" s="1607"/>
      <c r="D112" s="1607"/>
      <c r="E112" s="1607"/>
      <c r="F112" s="1607"/>
      <c r="G112" s="1607"/>
      <c r="H112" s="1607"/>
      <c r="I112" s="1607"/>
      <c r="J112" s="1607"/>
      <c r="K112" s="1607"/>
      <c r="L112" s="1607">
        <v>13876.032999999999</v>
      </c>
      <c r="M112" s="1607"/>
    </row>
    <row r="113" spans="1:13" x14ac:dyDescent="0.25">
      <c r="A113" s="1607">
        <v>1017</v>
      </c>
      <c r="B113" s="1607" t="s">
        <v>939</v>
      </c>
      <c r="C113" s="1607" t="s">
        <v>657</v>
      </c>
      <c r="D113" s="1607">
        <v>8669.42</v>
      </c>
      <c r="E113" s="1607"/>
      <c r="F113" s="1607"/>
      <c r="G113" s="1607"/>
      <c r="H113" s="1607"/>
      <c r="I113" s="1607"/>
      <c r="J113" s="1607"/>
      <c r="K113" s="1607"/>
      <c r="L113" s="1607">
        <v>8669.42</v>
      </c>
      <c r="M113" s="1607" t="s">
        <v>799</v>
      </c>
    </row>
    <row r="114" spans="1:13" x14ac:dyDescent="0.25">
      <c r="A114" s="1607">
        <v>1019</v>
      </c>
      <c r="B114" s="1607" t="s">
        <v>283</v>
      </c>
      <c r="C114" s="1607"/>
      <c r="D114" s="1607"/>
      <c r="E114" s="1607"/>
      <c r="F114" s="1607"/>
      <c r="G114" s="1607"/>
      <c r="H114" s="1607"/>
      <c r="I114" s="1607"/>
      <c r="J114" s="1607"/>
      <c r="K114" s="1607"/>
      <c r="L114" s="1607">
        <v>6190.0829999999996</v>
      </c>
      <c r="M114" s="1607"/>
    </row>
    <row r="115" spans="1:13" x14ac:dyDescent="0.25">
      <c r="A115" s="1607">
        <v>1020</v>
      </c>
      <c r="B115" s="1607" t="s">
        <v>282</v>
      </c>
      <c r="C115" s="1607"/>
      <c r="D115" s="1607"/>
      <c r="E115" s="1607"/>
      <c r="F115" s="1607"/>
      <c r="G115" s="1607"/>
      <c r="H115" s="1607"/>
      <c r="I115" s="1607"/>
      <c r="J115" s="1607"/>
      <c r="K115" s="1607"/>
      <c r="L115" s="1607">
        <v>6190.0829999999996</v>
      </c>
      <c r="M115" s="1607"/>
    </row>
    <row r="116" spans="1:13" x14ac:dyDescent="0.25">
      <c r="A116" s="1536">
        <v>1028</v>
      </c>
      <c r="B116" s="1536" t="s">
        <v>940</v>
      </c>
      <c r="C116" s="1536" t="s">
        <v>664</v>
      </c>
      <c r="D116" s="1607"/>
      <c r="E116" s="1607"/>
      <c r="F116" s="1607"/>
      <c r="G116" s="1607"/>
      <c r="H116" s="1607"/>
      <c r="I116" s="1607"/>
      <c r="J116" s="1607"/>
      <c r="K116" s="1607"/>
      <c r="L116" s="1607">
        <v>2065.29</v>
      </c>
      <c r="M116" s="1607" t="s">
        <v>887</v>
      </c>
    </row>
    <row r="117" spans="1:13" x14ac:dyDescent="0.25">
      <c r="A117" s="1536">
        <v>1029</v>
      </c>
      <c r="B117" s="1536" t="s">
        <v>736</v>
      </c>
      <c r="C117" s="1536" t="s">
        <v>664</v>
      </c>
      <c r="D117" s="1607"/>
      <c r="E117" s="1607"/>
      <c r="F117" s="1607"/>
      <c r="G117" s="1607"/>
      <c r="H117" s="1607"/>
      <c r="I117" s="1607"/>
      <c r="J117" s="1607">
        <v>2065.29</v>
      </c>
      <c r="K117" s="1607"/>
      <c r="L117" s="1607"/>
      <c r="M117" s="1607" t="s">
        <v>887</v>
      </c>
    </row>
    <row r="118" spans="1:13" x14ac:dyDescent="0.25">
      <c r="A118" s="1536">
        <v>1030</v>
      </c>
      <c r="B118" s="1536" t="s">
        <v>892</v>
      </c>
      <c r="C118" s="1536" t="s">
        <v>664</v>
      </c>
      <c r="D118" s="1607">
        <v>3809</v>
      </c>
      <c r="E118" s="1607"/>
      <c r="F118" s="1607"/>
      <c r="G118" s="1607"/>
      <c r="H118" s="1607"/>
      <c r="I118" s="1607"/>
      <c r="J118" s="1607">
        <v>2065.29</v>
      </c>
      <c r="K118" s="1607"/>
      <c r="L118" s="1607"/>
      <c r="M118" s="1607" t="s">
        <v>887</v>
      </c>
    </row>
    <row r="119" spans="1:13" x14ac:dyDescent="0.25">
      <c r="A119" s="1607">
        <v>1032</v>
      </c>
      <c r="B119" s="1607" t="s">
        <v>498</v>
      </c>
      <c r="C119" s="1607"/>
      <c r="D119" s="1607"/>
      <c r="E119" s="1607"/>
      <c r="F119" s="1607"/>
      <c r="G119" s="1607"/>
      <c r="H119" s="1607"/>
      <c r="I119" s="1607"/>
      <c r="J119" s="1607"/>
      <c r="K119" s="1607"/>
      <c r="L119" s="1607">
        <v>2471.0740000000001</v>
      </c>
      <c r="M119" s="1607"/>
    </row>
    <row r="120" spans="1:13" x14ac:dyDescent="0.25">
      <c r="A120" s="1607">
        <v>1033</v>
      </c>
      <c r="B120" s="1607" t="s">
        <v>499</v>
      </c>
      <c r="C120" s="1607"/>
      <c r="D120" s="1607"/>
      <c r="E120" s="1607"/>
      <c r="F120" s="1607"/>
      <c r="G120" s="1607"/>
      <c r="H120" s="1607"/>
      <c r="I120" s="1607"/>
      <c r="J120" s="1607"/>
      <c r="K120" s="1607"/>
      <c r="L120" s="1607">
        <v>1644.6279999999999</v>
      </c>
      <c r="M120" s="1607"/>
    </row>
    <row r="121" spans="1:13" x14ac:dyDescent="0.25">
      <c r="A121" s="1607">
        <v>1036</v>
      </c>
      <c r="B121" s="1607" t="s">
        <v>500</v>
      </c>
      <c r="C121" s="1607"/>
      <c r="D121" s="1607"/>
      <c r="E121" s="1607"/>
      <c r="F121" s="1607"/>
      <c r="G121" s="1607"/>
      <c r="H121" s="1607"/>
      <c r="I121" s="1607"/>
      <c r="J121" s="1607"/>
      <c r="K121" s="1607"/>
      <c r="L121" s="1607">
        <v>818.18200000000002</v>
      </c>
      <c r="M121" s="1607"/>
    </row>
    <row r="122" spans="1:13" x14ac:dyDescent="0.25">
      <c r="A122" s="1607">
        <v>1037</v>
      </c>
      <c r="B122" s="1607" t="s">
        <v>501</v>
      </c>
      <c r="C122" s="1607"/>
      <c r="D122" s="1607"/>
      <c r="E122" s="1607"/>
      <c r="F122" s="1607"/>
      <c r="G122" s="1607"/>
      <c r="H122" s="1607"/>
      <c r="I122" s="1607"/>
      <c r="J122" s="1607"/>
      <c r="K122" s="1607"/>
      <c r="L122" s="1607">
        <v>818.18200000000002</v>
      </c>
      <c r="M122" s="1607"/>
    </row>
    <row r="123" spans="1:13" x14ac:dyDescent="0.25">
      <c r="A123" s="1607">
        <v>1038</v>
      </c>
      <c r="B123" s="1607" t="s">
        <v>502</v>
      </c>
      <c r="C123" s="1607"/>
      <c r="D123" s="1607"/>
      <c r="E123" s="1607"/>
      <c r="F123" s="1607"/>
      <c r="G123" s="1607"/>
      <c r="H123" s="1607"/>
      <c r="I123" s="1607"/>
      <c r="J123" s="1607"/>
      <c r="K123" s="1607"/>
      <c r="L123" s="1607">
        <v>1975.2070000000001</v>
      </c>
      <c r="M123" s="1607"/>
    </row>
    <row r="124" spans="1:13" x14ac:dyDescent="0.25">
      <c r="A124" s="1607">
        <v>1039</v>
      </c>
      <c r="B124" s="1607" t="s">
        <v>290</v>
      </c>
      <c r="C124" s="1607"/>
      <c r="D124" s="1607"/>
      <c r="E124" s="1607"/>
      <c r="F124" s="1607"/>
      <c r="G124" s="1607"/>
      <c r="H124" s="1607"/>
      <c r="I124" s="1607"/>
      <c r="J124" s="1607"/>
      <c r="K124" s="1607"/>
      <c r="L124" s="1607">
        <v>1148.76</v>
      </c>
      <c r="M124" s="1607"/>
    </row>
    <row r="125" spans="1:13" x14ac:dyDescent="0.25">
      <c r="A125" s="1607">
        <v>1046</v>
      </c>
      <c r="B125" s="1607" t="s">
        <v>941</v>
      </c>
      <c r="C125" s="1607" t="s">
        <v>657</v>
      </c>
      <c r="D125" s="1607">
        <v>8256.2000000000007</v>
      </c>
      <c r="E125" s="1607"/>
      <c r="F125" s="1607"/>
      <c r="G125" s="1607"/>
      <c r="H125" s="1607"/>
      <c r="I125" s="1607"/>
      <c r="J125" s="1607"/>
      <c r="K125" s="1607"/>
      <c r="L125" s="1607">
        <v>8256.2000000000007</v>
      </c>
      <c r="M125" s="1607" t="s">
        <v>799</v>
      </c>
    </row>
    <row r="126" spans="1:13" x14ac:dyDescent="0.25">
      <c r="A126" s="1607">
        <v>1047</v>
      </c>
      <c r="B126" s="1607" t="s">
        <v>942</v>
      </c>
      <c r="C126" s="1607" t="s">
        <v>657</v>
      </c>
      <c r="D126" s="1607">
        <v>11975.21</v>
      </c>
      <c r="E126" s="1607"/>
      <c r="F126" s="1607"/>
      <c r="G126" s="1607"/>
      <c r="H126" s="1607"/>
      <c r="I126" s="1607"/>
      <c r="J126" s="1607"/>
      <c r="K126" s="1607"/>
      <c r="L126" s="1607">
        <v>11975.21</v>
      </c>
      <c r="M126" s="1607" t="s">
        <v>799</v>
      </c>
    </row>
    <row r="127" spans="1:13" x14ac:dyDescent="0.25">
      <c r="A127" s="1607">
        <v>1048</v>
      </c>
      <c r="B127" s="1607" t="s">
        <v>943</v>
      </c>
      <c r="C127" s="1607" t="s">
        <v>657</v>
      </c>
      <c r="D127" s="1607">
        <v>11148.76</v>
      </c>
      <c r="E127" s="1607"/>
      <c r="F127" s="1607"/>
      <c r="G127" s="1607"/>
      <c r="H127" s="1607"/>
      <c r="I127" s="1607"/>
      <c r="J127" s="1607"/>
      <c r="K127" s="1607"/>
      <c r="L127" s="1607">
        <v>11148.76</v>
      </c>
      <c r="M127" s="1607" t="s">
        <v>799</v>
      </c>
    </row>
    <row r="128" spans="1:13" x14ac:dyDescent="0.25">
      <c r="A128" s="1607">
        <v>1065</v>
      </c>
      <c r="B128" s="1607" t="s">
        <v>944</v>
      </c>
      <c r="C128" s="1607"/>
      <c r="D128" s="1607">
        <v>22615.38</v>
      </c>
      <c r="E128" s="1607"/>
      <c r="F128" s="1607"/>
      <c r="G128" s="1607"/>
      <c r="H128" s="1607"/>
      <c r="I128" s="1607"/>
      <c r="J128" s="1607"/>
      <c r="K128" s="1607"/>
      <c r="L128" s="1607">
        <v>19900.45</v>
      </c>
      <c r="M128" s="1607" t="s">
        <v>799</v>
      </c>
    </row>
    <row r="129" spans="1:13" x14ac:dyDescent="0.25">
      <c r="A129" s="1607">
        <v>1066</v>
      </c>
      <c r="B129" s="1607" t="s">
        <v>945</v>
      </c>
      <c r="C129" s="1607"/>
      <c r="D129" s="1607">
        <v>22615.38</v>
      </c>
      <c r="E129" s="1607"/>
      <c r="F129" s="1607"/>
      <c r="G129" s="1607"/>
      <c r="H129" s="1607"/>
      <c r="I129" s="1607"/>
      <c r="J129" s="1607"/>
      <c r="K129" s="1607"/>
      <c r="L129" s="1607">
        <v>19900.45</v>
      </c>
      <c r="M129" s="1607" t="s">
        <v>799</v>
      </c>
    </row>
    <row r="130" spans="1:13" x14ac:dyDescent="0.25">
      <c r="A130" s="1607">
        <v>1068</v>
      </c>
      <c r="B130" s="1607" t="s">
        <v>946</v>
      </c>
      <c r="C130" s="1607"/>
      <c r="D130" s="1607">
        <v>22615.38</v>
      </c>
      <c r="E130" s="1607"/>
      <c r="F130" s="1607"/>
      <c r="G130" s="1607"/>
      <c r="H130" s="1607"/>
      <c r="I130" s="1607"/>
      <c r="J130" s="1607"/>
      <c r="K130" s="1607"/>
      <c r="L130" s="1607">
        <v>21710.41</v>
      </c>
      <c r="M130" s="1607" t="s">
        <v>799</v>
      </c>
    </row>
    <row r="131" spans="1:13" x14ac:dyDescent="0.25">
      <c r="A131" s="1607">
        <v>1069</v>
      </c>
      <c r="B131" s="1607" t="s">
        <v>947</v>
      </c>
      <c r="C131" s="1607"/>
      <c r="D131" s="1607">
        <v>22615.38</v>
      </c>
      <c r="E131" s="1607"/>
      <c r="F131" s="1607"/>
      <c r="G131" s="1607"/>
      <c r="H131" s="1607"/>
      <c r="I131" s="1607"/>
      <c r="J131" s="1607"/>
      <c r="K131" s="1607"/>
      <c r="L131" s="1607">
        <v>22615.38</v>
      </c>
      <c r="M131" s="1607" t="s">
        <v>799</v>
      </c>
    </row>
    <row r="132" spans="1:13" x14ac:dyDescent="0.25">
      <c r="A132" s="1607">
        <v>1070</v>
      </c>
      <c r="B132" s="1607" t="s">
        <v>948</v>
      </c>
      <c r="C132" s="1607"/>
      <c r="D132" s="1607">
        <v>22615.38</v>
      </c>
      <c r="E132" s="1607"/>
      <c r="F132" s="1607"/>
      <c r="G132" s="1607"/>
      <c r="H132" s="1607"/>
      <c r="I132" s="1607"/>
      <c r="J132" s="1607"/>
      <c r="K132" s="1607"/>
      <c r="L132" s="1607">
        <v>22615.38</v>
      </c>
      <c r="M132" s="1607" t="s">
        <v>799</v>
      </c>
    </row>
    <row r="133" spans="1:13" x14ac:dyDescent="0.25">
      <c r="A133" s="1607">
        <v>1071</v>
      </c>
      <c r="B133" s="1607" t="s">
        <v>949</v>
      </c>
      <c r="C133" s="1607"/>
      <c r="D133" s="1607">
        <v>22615.38</v>
      </c>
      <c r="E133" s="1607"/>
      <c r="F133" s="1607"/>
      <c r="G133" s="1607"/>
      <c r="H133" s="1607"/>
      <c r="I133" s="1607"/>
      <c r="J133" s="1607"/>
      <c r="K133" s="1607"/>
      <c r="L133" s="1607">
        <v>19900.45</v>
      </c>
      <c r="M133" s="1607" t="s">
        <v>799</v>
      </c>
    </row>
    <row r="134" spans="1:13" x14ac:dyDescent="0.25">
      <c r="A134" s="1607">
        <v>1072</v>
      </c>
      <c r="B134" s="1607" t="s">
        <v>950</v>
      </c>
      <c r="C134" s="1607"/>
      <c r="D134" s="1607">
        <v>22615.38</v>
      </c>
      <c r="E134" s="1607"/>
      <c r="F134" s="1607"/>
      <c r="G134" s="1607"/>
      <c r="H134" s="1607"/>
      <c r="I134" s="1607"/>
      <c r="J134" s="1607"/>
      <c r="K134" s="1607"/>
      <c r="L134" s="1607">
        <v>22615.38</v>
      </c>
      <c r="M134" s="1607" t="s">
        <v>799</v>
      </c>
    </row>
    <row r="135" spans="1:13" x14ac:dyDescent="0.25">
      <c r="A135" s="1607">
        <v>1073</v>
      </c>
      <c r="B135" s="1607" t="s">
        <v>951</v>
      </c>
      <c r="C135" s="1607"/>
      <c r="D135" s="1607">
        <v>22615.38</v>
      </c>
      <c r="E135" s="1607"/>
      <c r="F135" s="1607"/>
      <c r="G135" s="1607"/>
      <c r="H135" s="1607"/>
      <c r="I135" s="1607"/>
      <c r="J135" s="1607"/>
      <c r="K135" s="1607"/>
      <c r="L135" s="1607">
        <v>22615.38</v>
      </c>
      <c r="M135" s="1607" t="s">
        <v>799</v>
      </c>
    </row>
    <row r="136" spans="1:13" x14ac:dyDescent="0.25">
      <c r="A136" s="1607">
        <v>1074</v>
      </c>
      <c r="B136" s="1607" t="s">
        <v>952</v>
      </c>
      <c r="C136" s="1607"/>
      <c r="D136" s="1607">
        <v>23520.36</v>
      </c>
      <c r="E136" s="1607"/>
      <c r="F136" s="1607"/>
      <c r="G136" s="1607"/>
      <c r="H136" s="1607"/>
      <c r="I136" s="1607"/>
      <c r="J136" s="1607"/>
      <c r="K136" s="1607"/>
      <c r="L136" s="1607">
        <v>22615.38</v>
      </c>
      <c r="M136" s="1607" t="s">
        <v>799</v>
      </c>
    </row>
    <row r="137" spans="1:13" x14ac:dyDescent="0.25">
      <c r="A137" s="1607">
        <v>1082</v>
      </c>
      <c r="B137" s="1607" t="s">
        <v>953</v>
      </c>
      <c r="C137" s="1607"/>
      <c r="D137" s="1607">
        <v>4523.9799999999996</v>
      </c>
      <c r="E137" s="1607"/>
      <c r="F137" s="1607"/>
      <c r="G137" s="1607"/>
      <c r="H137" s="1607"/>
      <c r="I137" s="1607"/>
      <c r="J137" s="1607"/>
      <c r="K137" s="1607"/>
      <c r="L137" s="1607">
        <v>5420.81</v>
      </c>
      <c r="M137" s="1607" t="s">
        <v>799</v>
      </c>
    </row>
    <row r="138" spans="1:13" x14ac:dyDescent="0.25">
      <c r="A138" s="1607">
        <v>1083</v>
      </c>
      <c r="B138" s="1607" t="s">
        <v>954</v>
      </c>
      <c r="C138" s="1607"/>
      <c r="D138" s="1607">
        <v>4063.35</v>
      </c>
      <c r="E138" s="1607"/>
      <c r="F138" s="1607"/>
      <c r="G138" s="1607"/>
      <c r="H138" s="1607"/>
      <c r="I138" s="1607"/>
      <c r="J138" s="1607"/>
      <c r="K138" s="1607"/>
      <c r="L138" s="1607">
        <v>4063.35</v>
      </c>
      <c r="M138" s="1607" t="s">
        <v>799</v>
      </c>
    </row>
    <row r="139" spans="1:13" x14ac:dyDescent="0.25">
      <c r="A139" s="1607">
        <v>1084</v>
      </c>
      <c r="B139" s="1607" t="s">
        <v>955</v>
      </c>
      <c r="C139" s="1607"/>
      <c r="D139" s="1607">
        <v>4063.35</v>
      </c>
      <c r="E139" s="1607"/>
      <c r="F139" s="1607"/>
      <c r="G139" s="1607"/>
      <c r="H139" s="1607"/>
      <c r="I139" s="1607"/>
      <c r="J139" s="1607"/>
      <c r="K139" s="1607"/>
      <c r="L139" s="1607">
        <v>4063.35</v>
      </c>
      <c r="M139" s="1607" t="s">
        <v>799</v>
      </c>
    </row>
    <row r="140" spans="1:13" x14ac:dyDescent="0.25">
      <c r="A140" s="1607">
        <v>1085</v>
      </c>
      <c r="B140" s="1607" t="s">
        <v>956</v>
      </c>
      <c r="C140" s="1607"/>
      <c r="D140" s="1607">
        <v>9945.7000000000007</v>
      </c>
      <c r="E140" s="1607"/>
      <c r="F140" s="1607"/>
      <c r="G140" s="1607"/>
      <c r="H140" s="1607"/>
      <c r="I140" s="1607"/>
      <c r="J140" s="1607"/>
      <c r="K140" s="1607"/>
      <c r="L140" s="1607">
        <v>9048.8700000000008</v>
      </c>
      <c r="M140" s="1607" t="s">
        <v>799</v>
      </c>
    </row>
    <row r="141" spans="1:13" x14ac:dyDescent="0.25">
      <c r="A141" s="1607">
        <v>1086</v>
      </c>
      <c r="B141" s="1607" t="s">
        <v>957</v>
      </c>
      <c r="C141" s="1607"/>
      <c r="D141" s="1607">
        <v>18090.5</v>
      </c>
      <c r="E141" s="1607"/>
      <c r="F141" s="1607"/>
      <c r="G141" s="1607"/>
      <c r="H141" s="1607"/>
      <c r="I141" s="1607"/>
      <c r="J141" s="1607"/>
      <c r="K141" s="1607"/>
      <c r="L141" s="1607">
        <v>18090.5</v>
      </c>
      <c r="M141" s="1607" t="s">
        <v>799</v>
      </c>
    </row>
    <row r="142" spans="1:13" x14ac:dyDescent="0.25">
      <c r="A142" s="1607">
        <v>1087</v>
      </c>
      <c r="B142" s="1607" t="s">
        <v>958</v>
      </c>
      <c r="C142" s="1607"/>
      <c r="D142" s="1607">
        <v>6325.79</v>
      </c>
      <c r="E142" s="1607"/>
      <c r="F142" s="1607"/>
      <c r="G142" s="1607"/>
      <c r="H142" s="1607"/>
      <c r="I142" s="1607"/>
      <c r="J142" s="1607"/>
      <c r="K142" s="1607"/>
      <c r="L142" s="1607">
        <v>6325.79</v>
      </c>
      <c r="M142" s="1607" t="s">
        <v>799</v>
      </c>
    </row>
    <row r="143" spans="1:13" x14ac:dyDescent="0.25">
      <c r="A143" s="1607">
        <v>1088</v>
      </c>
      <c r="B143" s="1607" t="s">
        <v>959</v>
      </c>
      <c r="C143" s="1607"/>
      <c r="D143" s="1607">
        <v>7592.76</v>
      </c>
      <c r="E143" s="1607"/>
      <c r="F143" s="1607"/>
      <c r="G143" s="1607"/>
      <c r="H143" s="1607"/>
      <c r="I143" s="1607"/>
      <c r="J143" s="1607"/>
      <c r="K143" s="1607"/>
      <c r="L143" s="1607">
        <v>7592.76</v>
      </c>
      <c r="M143" s="1607" t="s">
        <v>799</v>
      </c>
    </row>
    <row r="144" spans="1:13" x14ac:dyDescent="0.25">
      <c r="A144" s="1607">
        <v>1091</v>
      </c>
      <c r="B144" s="1607" t="s">
        <v>22</v>
      </c>
      <c r="C144" s="1607"/>
      <c r="D144" s="1607">
        <v>18995.48</v>
      </c>
      <c r="E144" s="1607"/>
      <c r="F144" s="1607"/>
      <c r="G144" s="1607"/>
      <c r="H144" s="1607"/>
      <c r="I144" s="1607"/>
      <c r="J144" s="1607"/>
      <c r="K144" s="1607"/>
      <c r="L144" s="1607">
        <v>18995.48</v>
      </c>
      <c r="M144" s="1607" t="s">
        <v>799</v>
      </c>
    </row>
    <row r="145" spans="1:13" x14ac:dyDescent="0.25">
      <c r="A145" s="1607">
        <v>1092</v>
      </c>
      <c r="B145" s="1607" t="s">
        <v>960</v>
      </c>
      <c r="C145" s="1607"/>
      <c r="D145" s="1607">
        <v>4787.33</v>
      </c>
      <c r="E145" s="1607"/>
      <c r="F145" s="1607"/>
      <c r="G145" s="1607"/>
      <c r="H145" s="1607"/>
      <c r="I145" s="1607"/>
      <c r="J145" s="1607"/>
      <c r="K145" s="1607"/>
      <c r="L145" s="1607">
        <v>4787.33</v>
      </c>
      <c r="M145" s="1607" t="s">
        <v>799</v>
      </c>
    </row>
    <row r="146" spans="1:13" x14ac:dyDescent="0.25">
      <c r="A146" s="1607">
        <v>1093</v>
      </c>
      <c r="B146" s="1607" t="s">
        <v>961</v>
      </c>
      <c r="C146" s="1607"/>
      <c r="D146" s="1607">
        <v>3067.87</v>
      </c>
      <c r="E146" s="1607"/>
      <c r="F146" s="1607"/>
      <c r="G146" s="1607"/>
      <c r="H146" s="1607"/>
      <c r="I146" s="1607"/>
      <c r="J146" s="1607"/>
      <c r="K146" s="1607"/>
      <c r="L146" s="1607">
        <v>3067.87</v>
      </c>
      <c r="M146" s="1607" t="s">
        <v>799</v>
      </c>
    </row>
    <row r="147" spans="1:13" x14ac:dyDescent="0.25">
      <c r="A147" s="1607">
        <v>1094</v>
      </c>
      <c r="B147" s="1607" t="s">
        <v>962</v>
      </c>
      <c r="C147" s="1607"/>
      <c r="D147" s="1607">
        <v>3339.37</v>
      </c>
      <c r="E147" s="1607"/>
      <c r="F147" s="1607"/>
      <c r="G147" s="1607"/>
      <c r="H147" s="1607"/>
      <c r="I147" s="1607"/>
      <c r="J147" s="1607"/>
      <c r="K147" s="1607"/>
      <c r="L147" s="1607">
        <v>3339.37</v>
      </c>
      <c r="M147" s="1607" t="s">
        <v>799</v>
      </c>
    </row>
    <row r="148" spans="1:13" x14ac:dyDescent="0.25">
      <c r="A148" s="1607">
        <v>1095</v>
      </c>
      <c r="B148" s="1607" t="s">
        <v>963</v>
      </c>
      <c r="C148" s="1607"/>
      <c r="D148" s="1607">
        <v>9945.7000000000007</v>
      </c>
      <c r="E148" s="1607"/>
      <c r="F148" s="1607"/>
      <c r="G148" s="1607"/>
      <c r="H148" s="1607"/>
      <c r="I148" s="1607"/>
      <c r="J148" s="1607"/>
      <c r="K148" s="1607"/>
      <c r="L148" s="1607">
        <v>9945.7000000000007</v>
      </c>
      <c r="M148" s="1607" t="s">
        <v>799</v>
      </c>
    </row>
    <row r="149" spans="1:13" x14ac:dyDescent="0.25">
      <c r="A149" s="1607">
        <v>1097</v>
      </c>
      <c r="B149" s="1607" t="s">
        <v>520</v>
      </c>
      <c r="C149" s="1607"/>
      <c r="D149" s="1607"/>
      <c r="E149" s="1607"/>
      <c r="F149" s="1607"/>
      <c r="G149" s="1607"/>
      <c r="H149" s="1607"/>
      <c r="I149" s="1607"/>
      <c r="J149" s="1607"/>
      <c r="K149" s="1607"/>
      <c r="L149" s="1607">
        <v>2140.4960000000001</v>
      </c>
      <c r="M149" s="1607"/>
    </row>
    <row r="150" spans="1:13" x14ac:dyDescent="0.25">
      <c r="A150" s="1607">
        <v>1110</v>
      </c>
      <c r="B150" s="1607" t="s">
        <v>289</v>
      </c>
      <c r="C150" s="1607"/>
      <c r="D150" s="1607"/>
      <c r="E150" s="1607"/>
      <c r="F150" s="1607"/>
      <c r="G150" s="1607"/>
      <c r="H150" s="1607"/>
      <c r="I150" s="1607"/>
      <c r="J150" s="1607"/>
      <c r="K150" s="1607"/>
      <c r="L150" s="1607">
        <v>1066.116</v>
      </c>
      <c r="M150" s="1607"/>
    </row>
    <row r="151" spans="1:13" x14ac:dyDescent="0.25">
      <c r="A151" s="1607">
        <v>1117</v>
      </c>
      <c r="B151" s="1607" t="s">
        <v>284</v>
      </c>
      <c r="C151" s="1607"/>
      <c r="D151" s="1607"/>
      <c r="E151" s="1607"/>
      <c r="F151" s="1607"/>
      <c r="G151" s="1607"/>
      <c r="H151" s="1607"/>
      <c r="I151" s="1607"/>
      <c r="J151" s="1607"/>
      <c r="K151" s="1607"/>
      <c r="L151" s="1607">
        <v>2471.0740000000001</v>
      </c>
      <c r="M151" s="1607"/>
    </row>
    <row r="152" spans="1:13" x14ac:dyDescent="0.25">
      <c r="A152" s="1607">
        <v>1121</v>
      </c>
      <c r="B152" s="1607" t="s">
        <v>288</v>
      </c>
      <c r="C152" s="1607"/>
      <c r="D152" s="1607"/>
      <c r="E152" s="1607"/>
      <c r="F152" s="1607"/>
      <c r="G152" s="1607"/>
      <c r="H152" s="1607"/>
      <c r="I152" s="1607"/>
      <c r="J152" s="1607"/>
      <c r="K152" s="1607"/>
      <c r="L152" s="1607">
        <v>6603.3059999999996</v>
      </c>
      <c r="M152" s="1607"/>
    </row>
    <row r="153" spans="1:13" x14ac:dyDescent="0.25">
      <c r="A153" s="1607">
        <v>1129</v>
      </c>
      <c r="B153" s="1607" t="s">
        <v>285</v>
      </c>
      <c r="C153" s="1607"/>
      <c r="D153" s="1607"/>
      <c r="E153" s="1607"/>
      <c r="F153" s="1607"/>
      <c r="G153" s="1607"/>
      <c r="H153" s="1607"/>
      <c r="I153" s="1607"/>
      <c r="J153" s="1607"/>
      <c r="K153" s="1607"/>
      <c r="L153" s="1607">
        <v>6768.5950000000003</v>
      </c>
      <c r="M153" s="1607"/>
    </row>
    <row r="154" spans="1:13" x14ac:dyDescent="0.25">
      <c r="A154" s="1607">
        <v>1133</v>
      </c>
      <c r="B154" s="1607" t="s">
        <v>383</v>
      </c>
      <c r="C154" s="1607"/>
      <c r="D154" s="1607"/>
      <c r="E154" s="1607"/>
      <c r="F154" s="1607"/>
      <c r="G154" s="1607"/>
      <c r="H154" s="1607"/>
      <c r="I154" s="1607"/>
      <c r="J154" s="1607"/>
      <c r="K154" s="1607"/>
      <c r="L154" s="1607">
        <v>2471.0740000000001</v>
      </c>
      <c r="M154" s="1607"/>
    </row>
    <row r="155" spans="1:13" x14ac:dyDescent="0.25">
      <c r="A155" s="1607">
        <v>1147</v>
      </c>
      <c r="B155" s="1607" t="s">
        <v>286</v>
      </c>
      <c r="C155" s="1607"/>
      <c r="D155" s="1607"/>
      <c r="E155" s="1607"/>
      <c r="F155" s="1607"/>
      <c r="G155" s="1607"/>
      <c r="H155" s="1607"/>
      <c r="I155" s="1607"/>
      <c r="J155" s="1607"/>
      <c r="K155" s="1607"/>
      <c r="L155" s="1607">
        <v>4950.4129999999996</v>
      </c>
      <c r="M155" s="1607"/>
    </row>
    <row r="156" spans="1:13" x14ac:dyDescent="0.25">
      <c r="A156" s="1607">
        <v>1154</v>
      </c>
      <c r="B156" s="1607" t="s">
        <v>287</v>
      </c>
      <c r="C156" s="1607"/>
      <c r="D156" s="1607"/>
      <c r="E156" s="1607"/>
      <c r="F156" s="1607"/>
      <c r="G156" s="1607"/>
      <c r="H156" s="1607"/>
      <c r="I156" s="1607"/>
      <c r="J156" s="1607"/>
      <c r="K156" s="1607"/>
      <c r="L156" s="1607">
        <v>4950.4129999999996</v>
      </c>
      <c r="M156" s="1607"/>
    </row>
    <row r="157" spans="1:13" x14ac:dyDescent="0.25">
      <c r="A157" s="1607">
        <v>1161</v>
      </c>
      <c r="B157" s="1607" t="s">
        <v>291</v>
      </c>
      <c r="C157" s="1607"/>
      <c r="D157" s="1607"/>
      <c r="E157" s="1607"/>
      <c r="F157" s="1607"/>
      <c r="G157" s="1607"/>
      <c r="H157" s="1607"/>
      <c r="I157" s="1607"/>
      <c r="J157" s="1607"/>
      <c r="K157" s="1607"/>
      <c r="L157" s="1607">
        <v>1561.9829999999999</v>
      </c>
      <c r="M157" s="1607"/>
    </row>
    <row r="158" spans="1:13" x14ac:dyDescent="0.25">
      <c r="A158" s="1607">
        <v>1174</v>
      </c>
      <c r="B158" s="1607" t="s">
        <v>293</v>
      </c>
      <c r="C158" s="1607"/>
      <c r="D158" s="1607"/>
      <c r="E158" s="1607"/>
      <c r="F158" s="1607"/>
      <c r="G158" s="1607"/>
      <c r="H158" s="1607"/>
      <c r="I158" s="1607"/>
      <c r="J158" s="1607"/>
      <c r="K158" s="1607"/>
      <c r="L158" s="1607">
        <v>2140.4960000000001</v>
      </c>
      <c r="M158" s="1607"/>
    </row>
    <row r="159" spans="1:13" x14ac:dyDescent="0.25">
      <c r="A159" s="1607">
        <v>1175</v>
      </c>
      <c r="B159" s="1607" t="s">
        <v>357</v>
      </c>
      <c r="C159" s="1607"/>
      <c r="D159" s="1607"/>
      <c r="E159" s="1607"/>
      <c r="F159" s="1607"/>
      <c r="G159" s="1607"/>
      <c r="H159" s="1607"/>
      <c r="I159" s="1607"/>
      <c r="J159" s="1607"/>
      <c r="K159" s="1607"/>
      <c r="L159" s="1607">
        <v>2057.8510000000001</v>
      </c>
      <c r="M159" s="1607"/>
    </row>
    <row r="160" spans="1:13" x14ac:dyDescent="0.25">
      <c r="A160" s="1607">
        <v>1178</v>
      </c>
      <c r="B160" s="1607" t="s">
        <v>472</v>
      </c>
      <c r="C160" s="1607"/>
      <c r="D160" s="1607"/>
      <c r="E160" s="1607"/>
      <c r="F160" s="1607"/>
      <c r="G160" s="1607"/>
      <c r="H160" s="1607"/>
      <c r="I160" s="1607"/>
      <c r="J160" s="1607"/>
      <c r="K160" s="1607"/>
      <c r="L160" s="1607">
        <v>15694.215</v>
      </c>
      <c r="M160" s="1607"/>
    </row>
    <row r="161" spans="1:13" x14ac:dyDescent="0.25">
      <c r="A161" s="1607">
        <v>1183</v>
      </c>
      <c r="B161" s="1607" t="s">
        <v>334</v>
      </c>
      <c r="C161" s="1607"/>
      <c r="D161" s="1607"/>
      <c r="E161" s="1607"/>
      <c r="F161" s="1607"/>
      <c r="G161" s="1607"/>
      <c r="H161" s="1607"/>
      <c r="I161" s="1607"/>
      <c r="J161" s="1607"/>
      <c r="K161" s="1607"/>
      <c r="L161" s="1607">
        <v>1231.405</v>
      </c>
      <c r="M161" s="1607"/>
    </row>
    <row r="162" spans="1:13" x14ac:dyDescent="0.25">
      <c r="A162" s="1607">
        <v>1184</v>
      </c>
      <c r="B162" s="1607" t="s">
        <v>335</v>
      </c>
      <c r="C162" s="1607"/>
      <c r="D162" s="1607"/>
      <c r="E162" s="1607"/>
      <c r="F162" s="1607"/>
      <c r="G162" s="1607"/>
      <c r="H162" s="1607"/>
      <c r="I162" s="1607"/>
      <c r="J162" s="1607"/>
      <c r="K162" s="1607"/>
      <c r="L162" s="1607">
        <v>1561.9829999999999</v>
      </c>
      <c r="M162" s="1607"/>
    </row>
    <row r="163" spans="1:13" x14ac:dyDescent="0.25">
      <c r="A163" s="1607">
        <v>1185</v>
      </c>
      <c r="B163" s="1607" t="s">
        <v>336</v>
      </c>
      <c r="C163" s="1607"/>
      <c r="D163" s="1607"/>
      <c r="E163" s="1607"/>
      <c r="F163" s="1607"/>
      <c r="G163" s="1607"/>
      <c r="H163" s="1607"/>
      <c r="I163" s="1607"/>
      <c r="J163" s="1607"/>
      <c r="K163" s="1607"/>
      <c r="L163" s="1607">
        <v>3462.81</v>
      </c>
      <c r="M163" s="1607"/>
    </row>
    <row r="164" spans="1:13" x14ac:dyDescent="0.25">
      <c r="A164" s="1607">
        <v>1186</v>
      </c>
      <c r="B164" s="1607" t="s">
        <v>337</v>
      </c>
      <c r="C164" s="1607"/>
      <c r="D164" s="1607"/>
      <c r="E164" s="1607"/>
      <c r="F164" s="1607"/>
      <c r="G164" s="1607"/>
      <c r="H164" s="1607"/>
      <c r="I164" s="1607"/>
      <c r="J164" s="1607"/>
      <c r="K164" s="1607"/>
      <c r="L164" s="1607">
        <v>4454.5450000000001</v>
      </c>
      <c r="M164" s="1607"/>
    </row>
    <row r="165" spans="1:13" x14ac:dyDescent="0.25">
      <c r="A165" s="1607">
        <v>1200</v>
      </c>
      <c r="B165" s="1607" t="s">
        <v>388</v>
      </c>
      <c r="C165" s="1607"/>
      <c r="D165" s="1607"/>
      <c r="E165" s="1607"/>
      <c r="F165" s="1607"/>
      <c r="G165" s="1607"/>
      <c r="H165" s="1607"/>
      <c r="I165" s="1607"/>
      <c r="J165" s="1607"/>
      <c r="K165" s="1607"/>
      <c r="L165" s="1607">
        <v>2636.364</v>
      </c>
      <c r="M165" s="1607"/>
    </row>
    <row r="166" spans="1:13" x14ac:dyDescent="0.25">
      <c r="A166" s="1536">
        <v>1201</v>
      </c>
      <c r="B166" s="1536" t="s">
        <v>997</v>
      </c>
      <c r="C166" s="1536"/>
      <c r="D166" s="1607">
        <v>1652</v>
      </c>
      <c r="E166" s="1607"/>
      <c r="F166" s="1607"/>
      <c r="G166" s="1607"/>
      <c r="H166" s="1607"/>
      <c r="I166" s="1607"/>
      <c r="J166" s="1607"/>
      <c r="K166" s="1607"/>
      <c r="L166" s="1607">
        <v>2471.0740000000001</v>
      </c>
      <c r="M166" s="1607" t="s">
        <v>887</v>
      </c>
    </row>
    <row r="167" spans="1:13" x14ac:dyDescent="0.25">
      <c r="A167" s="1607">
        <v>1206</v>
      </c>
      <c r="B167" s="1607" t="s">
        <v>338</v>
      </c>
      <c r="C167" s="1607"/>
      <c r="D167" s="1607"/>
      <c r="E167" s="1607"/>
      <c r="F167" s="1607"/>
      <c r="G167" s="1607"/>
      <c r="H167" s="1607"/>
      <c r="I167" s="1607"/>
      <c r="J167" s="1607"/>
      <c r="K167" s="1607"/>
      <c r="L167" s="1607">
        <v>1231.405</v>
      </c>
      <c r="M167" s="1607"/>
    </row>
    <row r="168" spans="1:13" x14ac:dyDescent="0.25">
      <c r="A168" s="1607">
        <v>1207</v>
      </c>
      <c r="B168" s="1607" t="s">
        <v>339</v>
      </c>
      <c r="C168" s="1607"/>
      <c r="D168" s="1607"/>
      <c r="E168" s="1607"/>
      <c r="F168" s="1607"/>
      <c r="G168" s="1607"/>
      <c r="H168" s="1607"/>
      <c r="I168" s="1607"/>
      <c r="J168" s="1607"/>
      <c r="K168" s="1607"/>
      <c r="L168" s="1607">
        <v>1561.9829999999999</v>
      </c>
      <c r="M168" s="1607"/>
    </row>
    <row r="169" spans="1:13" x14ac:dyDescent="0.25">
      <c r="A169" s="1607">
        <v>1208</v>
      </c>
      <c r="B169" s="1607" t="s">
        <v>340</v>
      </c>
      <c r="C169" s="1607"/>
      <c r="D169" s="1607"/>
      <c r="E169" s="1607"/>
      <c r="F169" s="1607"/>
      <c r="G169" s="1607"/>
      <c r="H169" s="1607"/>
      <c r="I169" s="1607"/>
      <c r="J169" s="1607"/>
      <c r="K169" s="1607"/>
      <c r="L169" s="1607">
        <v>3462.81</v>
      </c>
      <c r="M169" s="1607"/>
    </row>
    <row r="170" spans="1:13" x14ac:dyDescent="0.25">
      <c r="A170" s="1607">
        <v>1210</v>
      </c>
      <c r="B170" s="1607" t="s">
        <v>341</v>
      </c>
      <c r="C170" s="1607"/>
      <c r="D170" s="1607"/>
      <c r="E170" s="1607"/>
      <c r="F170" s="1607"/>
      <c r="G170" s="1607"/>
      <c r="H170" s="1607"/>
      <c r="I170" s="1607"/>
      <c r="J170" s="1607"/>
      <c r="K170" s="1607"/>
      <c r="L170" s="1607">
        <v>4454.5450000000001</v>
      </c>
      <c r="M170" s="1607"/>
    </row>
    <row r="171" spans="1:13" x14ac:dyDescent="0.25">
      <c r="A171" s="1607">
        <v>1211</v>
      </c>
      <c r="B171" s="1607" t="s">
        <v>342</v>
      </c>
      <c r="C171" s="1607"/>
      <c r="D171" s="1607"/>
      <c r="E171" s="1607"/>
      <c r="F171" s="1607"/>
      <c r="G171" s="1607"/>
      <c r="H171" s="1607"/>
      <c r="I171" s="1607"/>
      <c r="J171" s="1607"/>
      <c r="K171" s="1607"/>
      <c r="L171" s="1607">
        <v>1561.9829999999999</v>
      </c>
      <c r="M171" s="1607"/>
    </row>
    <row r="172" spans="1:13" x14ac:dyDescent="0.25">
      <c r="A172" s="1607">
        <v>1212</v>
      </c>
      <c r="B172" s="1607" t="s">
        <v>343</v>
      </c>
      <c r="C172" s="1607"/>
      <c r="D172" s="1607"/>
      <c r="E172" s="1607"/>
      <c r="F172" s="1607"/>
      <c r="G172" s="1607"/>
      <c r="H172" s="1607"/>
      <c r="I172" s="1607"/>
      <c r="J172" s="1607"/>
      <c r="K172" s="1607"/>
      <c r="L172" s="1607">
        <v>3462.81</v>
      </c>
      <c r="M172" s="1607"/>
    </row>
    <row r="173" spans="1:13" x14ac:dyDescent="0.25">
      <c r="A173" s="1607">
        <v>1213</v>
      </c>
      <c r="B173" s="1607" t="s">
        <v>344</v>
      </c>
      <c r="C173" s="1607"/>
      <c r="D173" s="1607"/>
      <c r="E173" s="1607"/>
      <c r="F173" s="1607"/>
      <c r="G173" s="1607"/>
      <c r="H173" s="1607"/>
      <c r="I173" s="1607"/>
      <c r="J173" s="1607"/>
      <c r="K173" s="1607"/>
      <c r="L173" s="1607">
        <v>4454.5450000000001</v>
      </c>
      <c r="M173" s="1607"/>
    </row>
    <row r="174" spans="1:13" x14ac:dyDescent="0.25">
      <c r="A174" s="1607">
        <v>1214</v>
      </c>
      <c r="B174" s="1607" t="s">
        <v>345</v>
      </c>
      <c r="C174" s="1607"/>
      <c r="D174" s="1607"/>
      <c r="E174" s="1607"/>
      <c r="F174" s="1607"/>
      <c r="G174" s="1607"/>
      <c r="H174" s="1607"/>
      <c r="I174" s="1607"/>
      <c r="J174" s="1607"/>
      <c r="K174" s="1607"/>
      <c r="L174" s="1607">
        <v>2140.4960000000001</v>
      </c>
      <c r="M174" s="1607"/>
    </row>
    <row r="175" spans="1:13" x14ac:dyDescent="0.25">
      <c r="A175" s="1607">
        <v>1216</v>
      </c>
      <c r="B175" s="1607" t="s">
        <v>346</v>
      </c>
      <c r="C175" s="1607"/>
      <c r="D175" s="1607"/>
      <c r="E175" s="1607"/>
      <c r="F175" s="1607"/>
      <c r="G175" s="1607"/>
      <c r="H175" s="1607"/>
      <c r="I175" s="1607"/>
      <c r="J175" s="1607"/>
      <c r="K175" s="1607"/>
      <c r="L175" s="1607">
        <v>2140.4960000000001</v>
      </c>
      <c r="M175" s="1607"/>
    </row>
    <row r="176" spans="1:13" x14ac:dyDescent="0.25">
      <c r="A176" s="1607">
        <v>1217</v>
      </c>
      <c r="B176" s="1607" t="s">
        <v>347</v>
      </c>
      <c r="C176" s="1607"/>
      <c r="D176" s="1607"/>
      <c r="E176" s="1607"/>
      <c r="F176" s="1607"/>
      <c r="G176" s="1607"/>
      <c r="H176" s="1607"/>
      <c r="I176" s="1607"/>
      <c r="J176" s="1607"/>
      <c r="K176" s="1607"/>
      <c r="L176" s="1607">
        <v>3297.5210000000002</v>
      </c>
      <c r="M176" s="1607"/>
    </row>
    <row r="177" spans="1:13" x14ac:dyDescent="0.25">
      <c r="A177" s="1607">
        <v>1218</v>
      </c>
      <c r="B177" s="1607" t="s">
        <v>348</v>
      </c>
      <c r="C177" s="1607"/>
      <c r="D177" s="1607"/>
      <c r="E177" s="1607"/>
      <c r="F177" s="1607"/>
      <c r="G177" s="1607"/>
      <c r="H177" s="1607"/>
      <c r="I177" s="1607"/>
      <c r="J177" s="1607"/>
      <c r="K177" s="1607"/>
      <c r="L177" s="1607">
        <v>3297.5210000000002</v>
      </c>
      <c r="M177" s="1607"/>
    </row>
    <row r="178" spans="1:13" x14ac:dyDescent="0.25">
      <c r="A178" s="1607">
        <v>1232</v>
      </c>
      <c r="B178" s="1607" t="s">
        <v>360</v>
      </c>
      <c r="C178" s="1607"/>
      <c r="D178" s="1607"/>
      <c r="E178" s="1607"/>
      <c r="F178" s="1607"/>
      <c r="G178" s="1607"/>
      <c r="H178" s="1607"/>
      <c r="I178" s="1607"/>
      <c r="J178" s="1607"/>
      <c r="K178" s="1607"/>
      <c r="L178" s="1607">
        <v>1644.6279999999999</v>
      </c>
      <c r="M178" s="1607"/>
    </row>
    <row r="179" spans="1:13" x14ac:dyDescent="0.25">
      <c r="A179" s="1607">
        <v>1243</v>
      </c>
      <c r="B179" s="1607" t="s">
        <v>421</v>
      </c>
      <c r="C179" s="1607"/>
      <c r="D179" s="1607"/>
      <c r="E179" s="1607"/>
      <c r="F179" s="1607"/>
      <c r="G179" s="1607"/>
      <c r="H179" s="1607"/>
      <c r="I179" s="1607"/>
      <c r="J179" s="1607"/>
      <c r="K179" s="1607"/>
      <c r="L179" s="1607">
        <v>1892.5619999999999</v>
      </c>
      <c r="M179" s="1607"/>
    </row>
    <row r="180" spans="1:13" x14ac:dyDescent="0.25">
      <c r="A180" s="1607">
        <v>1244</v>
      </c>
      <c r="B180" s="1607" t="s">
        <v>420</v>
      </c>
      <c r="C180" s="1607"/>
      <c r="D180" s="1607"/>
      <c r="E180" s="1607"/>
      <c r="F180" s="1607"/>
      <c r="G180" s="1607"/>
      <c r="H180" s="1607"/>
      <c r="I180" s="1607"/>
      <c r="J180" s="1607"/>
      <c r="K180" s="1607"/>
      <c r="L180" s="1607">
        <v>1892.5619999999999</v>
      </c>
      <c r="M180" s="1607"/>
    </row>
    <row r="181" spans="1:13" x14ac:dyDescent="0.25">
      <c r="A181" s="1607">
        <v>1245</v>
      </c>
      <c r="B181" s="1607" t="s">
        <v>419</v>
      </c>
      <c r="C181" s="1607"/>
      <c r="D181" s="1607"/>
      <c r="E181" s="1607"/>
      <c r="F181" s="1607"/>
      <c r="G181" s="1607"/>
      <c r="H181" s="1607"/>
      <c r="I181" s="1607"/>
      <c r="J181" s="1607"/>
      <c r="K181" s="1607"/>
      <c r="L181" s="1607">
        <v>1396.694</v>
      </c>
      <c r="M181" s="1607"/>
    </row>
    <row r="182" spans="1:13" x14ac:dyDescent="0.25">
      <c r="A182" s="1607">
        <v>1246</v>
      </c>
      <c r="B182" s="1607" t="s">
        <v>418</v>
      </c>
      <c r="C182" s="1607"/>
      <c r="D182" s="1607"/>
      <c r="E182" s="1607"/>
      <c r="F182" s="1607"/>
      <c r="G182" s="1607"/>
      <c r="H182" s="1607"/>
      <c r="I182" s="1607"/>
      <c r="J182" s="1607"/>
      <c r="K182" s="1607"/>
      <c r="L182" s="1607">
        <v>1148.76</v>
      </c>
      <c r="M182" s="1607"/>
    </row>
    <row r="183" spans="1:13" x14ac:dyDescent="0.25">
      <c r="A183" s="1607">
        <v>1247</v>
      </c>
      <c r="B183" s="1607" t="s">
        <v>417</v>
      </c>
      <c r="C183" s="1607"/>
      <c r="D183" s="1607"/>
      <c r="E183" s="1607"/>
      <c r="F183" s="1607"/>
      <c r="G183" s="1607"/>
      <c r="H183" s="1607"/>
      <c r="I183" s="1607"/>
      <c r="J183" s="1607"/>
      <c r="K183" s="1607"/>
      <c r="L183" s="1607">
        <v>1066.116</v>
      </c>
      <c r="M183" s="1607"/>
    </row>
    <row r="184" spans="1:13" x14ac:dyDescent="0.25">
      <c r="A184" s="1607">
        <v>1248</v>
      </c>
      <c r="B184" s="1607" t="s">
        <v>416</v>
      </c>
      <c r="C184" s="1607"/>
      <c r="D184" s="1607"/>
      <c r="E184" s="1607"/>
      <c r="F184" s="1607"/>
      <c r="G184" s="1607"/>
      <c r="H184" s="1607"/>
      <c r="I184" s="1607"/>
      <c r="J184" s="1607"/>
      <c r="K184" s="1607"/>
      <c r="L184" s="1607">
        <v>1314.05</v>
      </c>
      <c r="M184" s="1607"/>
    </row>
    <row r="185" spans="1:13" x14ac:dyDescent="0.25">
      <c r="A185" s="1607">
        <v>1249</v>
      </c>
      <c r="B185" s="1607" t="s">
        <v>415</v>
      </c>
      <c r="C185" s="1607"/>
      <c r="D185" s="1607"/>
      <c r="E185" s="1607"/>
      <c r="F185" s="1607"/>
      <c r="G185" s="1607"/>
      <c r="H185" s="1607"/>
      <c r="I185" s="1607"/>
      <c r="J185" s="1607"/>
      <c r="K185" s="1607"/>
      <c r="L185" s="1607">
        <v>1148.76</v>
      </c>
      <c r="M185" s="1607"/>
    </row>
    <row r="186" spans="1:13" x14ac:dyDescent="0.25">
      <c r="A186" s="1607">
        <v>1257</v>
      </c>
      <c r="B186" s="1607" t="s">
        <v>356</v>
      </c>
      <c r="C186" s="1607"/>
      <c r="D186" s="1607"/>
      <c r="E186" s="1607"/>
      <c r="F186" s="1607"/>
      <c r="G186" s="1607"/>
      <c r="H186" s="1607"/>
      <c r="I186" s="1607"/>
      <c r="J186" s="1607"/>
      <c r="K186" s="1607"/>
      <c r="L186" s="1607">
        <v>2388.4299999999998</v>
      </c>
      <c r="M186" s="1607"/>
    </row>
    <row r="187" spans="1:13" x14ac:dyDescent="0.25">
      <c r="A187" s="1607">
        <v>1259</v>
      </c>
      <c r="B187" s="1607" t="s">
        <v>355</v>
      </c>
      <c r="C187" s="1607"/>
      <c r="D187" s="1607"/>
      <c r="E187" s="1607"/>
      <c r="F187" s="1607"/>
      <c r="G187" s="1607"/>
      <c r="H187" s="1607"/>
      <c r="I187" s="1607"/>
      <c r="J187" s="1607"/>
      <c r="K187" s="1607"/>
      <c r="L187" s="1607">
        <v>1809.9169999999999</v>
      </c>
      <c r="M187" s="1607"/>
    </row>
    <row r="188" spans="1:13" x14ac:dyDescent="0.25">
      <c r="A188" s="1607">
        <v>1272</v>
      </c>
      <c r="B188" s="1607" t="s">
        <v>389</v>
      </c>
      <c r="C188" s="1607"/>
      <c r="D188" s="1607"/>
      <c r="E188" s="1607"/>
      <c r="F188" s="1607"/>
      <c r="G188" s="1607"/>
      <c r="H188" s="1607"/>
      <c r="I188" s="1607"/>
      <c r="J188" s="1607"/>
      <c r="K188" s="1607"/>
      <c r="L188" s="1607">
        <v>3297.5210000000002</v>
      </c>
      <c r="M188" s="1607"/>
    </row>
    <row r="189" spans="1:13" x14ac:dyDescent="0.25">
      <c r="A189" s="1607">
        <v>1274</v>
      </c>
      <c r="B189" s="1607" t="s">
        <v>292</v>
      </c>
      <c r="C189" s="1607"/>
      <c r="D189" s="1607"/>
      <c r="E189" s="1607"/>
      <c r="F189" s="1607"/>
      <c r="G189" s="1607"/>
      <c r="H189" s="1607"/>
      <c r="I189" s="1607"/>
      <c r="J189" s="1607"/>
      <c r="K189" s="1607"/>
      <c r="L189" s="1607">
        <v>1975.2070000000001</v>
      </c>
      <c r="M189" s="1607"/>
    </row>
    <row r="190" spans="1:13" x14ac:dyDescent="0.25">
      <c r="A190" s="1607">
        <v>1275</v>
      </c>
      <c r="B190" s="1607" t="s">
        <v>477</v>
      </c>
      <c r="C190" s="1607"/>
      <c r="D190" s="1607"/>
      <c r="E190" s="1607"/>
      <c r="F190" s="1607"/>
      <c r="G190" s="1607"/>
      <c r="H190" s="1607"/>
      <c r="I190" s="1607"/>
      <c r="J190" s="1607"/>
      <c r="K190" s="1607"/>
      <c r="L190" s="1607">
        <v>16520.661</v>
      </c>
      <c r="M190" s="1607"/>
    </row>
    <row r="191" spans="1:13" x14ac:dyDescent="0.25">
      <c r="A191" s="1607">
        <v>1276</v>
      </c>
      <c r="B191" s="1607" t="s">
        <v>478</v>
      </c>
      <c r="C191" s="1607"/>
      <c r="D191" s="1607"/>
      <c r="E191" s="1607"/>
      <c r="F191" s="1607"/>
      <c r="G191" s="1607"/>
      <c r="H191" s="1607"/>
      <c r="I191" s="1607"/>
      <c r="J191" s="1607"/>
      <c r="K191" s="1607"/>
      <c r="L191" s="1607">
        <v>5611.57</v>
      </c>
      <c r="M191" s="1607"/>
    </row>
    <row r="192" spans="1:13" x14ac:dyDescent="0.25">
      <c r="A192" s="1607">
        <v>1277</v>
      </c>
      <c r="B192" s="1607" t="s">
        <v>479</v>
      </c>
      <c r="C192" s="1607"/>
      <c r="D192" s="1607"/>
      <c r="E192" s="1607"/>
      <c r="F192" s="1607"/>
      <c r="G192" s="1607"/>
      <c r="H192" s="1607"/>
      <c r="I192" s="1607"/>
      <c r="J192" s="1607"/>
      <c r="K192" s="1607"/>
      <c r="L192" s="1607">
        <v>7429.7520000000004</v>
      </c>
      <c r="M192" s="1607"/>
    </row>
    <row r="193" spans="1:13" x14ac:dyDescent="0.25">
      <c r="A193" s="1607">
        <v>1278</v>
      </c>
      <c r="B193" s="1607" t="s">
        <v>480</v>
      </c>
      <c r="C193" s="1607"/>
      <c r="D193" s="1607"/>
      <c r="E193" s="1607"/>
      <c r="F193" s="1607"/>
      <c r="G193" s="1607"/>
      <c r="H193" s="1607"/>
      <c r="I193" s="1607"/>
      <c r="J193" s="1607"/>
      <c r="K193" s="1607"/>
      <c r="L193" s="1607">
        <v>9495.8680000000004</v>
      </c>
      <c r="M193" s="1607"/>
    </row>
    <row r="194" spans="1:13" x14ac:dyDescent="0.25">
      <c r="A194" s="1607">
        <v>1279</v>
      </c>
      <c r="B194" s="1607" t="s">
        <v>481</v>
      </c>
      <c r="C194" s="1607"/>
      <c r="D194" s="1607"/>
      <c r="E194" s="1607"/>
      <c r="F194" s="1607"/>
      <c r="G194" s="1607"/>
      <c r="H194" s="1607"/>
      <c r="I194" s="1607"/>
      <c r="J194" s="1607"/>
      <c r="K194" s="1607"/>
      <c r="L194" s="1607">
        <v>3958.6779999999999</v>
      </c>
      <c r="M194" s="1607"/>
    </row>
    <row r="195" spans="1:13" x14ac:dyDescent="0.25">
      <c r="A195" s="1607">
        <v>1302</v>
      </c>
      <c r="B195" s="1607" t="s">
        <v>390</v>
      </c>
      <c r="C195" s="1607"/>
      <c r="D195" s="1607"/>
      <c r="E195" s="1607"/>
      <c r="F195" s="1607"/>
      <c r="G195" s="1607"/>
      <c r="H195" s="1607"/>
      <c r="I195" s="1607"/>
      <c r="J195" s="1607"/>
      <c r="K195" s="1607"/>
      <c r="L195" s="1607">
        <v>5776.86</v>
      </c>
      <c r="M195" s="1607"/>
    </row>
    <row r="196" spans="1:13" x14ac:dyDescent="0.25">
      <c r="A196" s="1607">
        <v>1303</v>
      </c>
      <c r="B196" s="1607" t="s">
        <v>391</v>
      </c>
      <c r="C196" s="1607"/>
      <c r="D196" s="1607"/>
      <c r="E196" s="1607"/>
      <c r="F196" s="1607"/>
      <c r="G196" s="1607"/>
      <c r="H196" s="1607"/>
      <c r="I196" s="1607"/>
      <c r="J196" s="1607"/>
      <c r="K196" s="1607"/>
      <c r="L196" s="1607">
        <v>1561.9829999999999</v>
      </c>
      <c r="M196" s="1607"/>
    </row>
    <row r="197" spans="1:13" x14ac:dyDescent="0.25">
      <c r="A197" s="1607">
        <v>1304</v>
      </c>
      <c r="B197" s="1607" t="s">
        <v>392</v>
      </c>
      <c r="C197" s="1607"/>
      <c r="D197" s="1607"/>
      <c r="E197" s="1607"/>
      <c r="F197" s="1607"/>
      <c r="G197" s="1607"/>
      <c r="H197" s="1607"/>
      <c r="I197" s="1607"/>
      <c r="J197" s="1607"/>
      <c r="K197" s="1607"/>
      <c r="L197" s="1607">
        <v>1396.694</v>
      </c>
      <c r="M197" s="1607"/>
    </row>
    <row r="198" spans="1:13" x14ac:dyDescent="0.25">
      <c r="A198" s="1607">
        <v>1305</v>
      </c>
      <c r="B198" s="1607" t="s">
        <v>393</v>
      </c>
      <c r="C198" s="1607"/>
      <c r="D198" s="1607"/>
      <c r="E198" s="1607"/>
      <c r="F198" s="1607"/>
      <c r="G198" s="1607"/>
      <c r="H198" s="1607"/>
      <c r="I198" s="1607"/>
      <c r="J198" s="1607"/>
      <c r="K198" s="1607"/>
      <c r="L198" s="1607">
        <v>1396.694</v>
      </c>
      <c r="M198" s="1607"/>
    </row>
    <row r="199" spans="1:13" x14ac:dyDescent="0.25">
      <c r="A199" s="1607">
        <v>1306</v>
      </c>
      <c r="B199" s="1607" t="s">
        <v>394</v>
      </c>
      <c r="C199" s="1607"/>
      <c r="D199" s="1607"/>
      <c r="E199" s="1607"/>
      <c r="F199" s="1607"/>
      <c r="G199" s="1607"/>
      <c r="H199" s="1607"/>
      <c r="I199" s="1607"/>
      <c r="J199" s="1607"/>
      <c r="K199" s="1607"/>
      <c r="L199" s="1607">
        <v>1148.76</v>
      </c>
      <c r="M199" s="1607"/>
    </row>
    <row r="200" spans="1:13" x14ac:dyDescent="0.25">
      <c r="A200" s="1607">
        <v>1307</v>
      </c>
      <c r="B200" s="1607" t="s">
        <v>395</v>
      </c>
      <c r="C200" s="1607"/>
      <c r="D200" s="1607"/>
      <c r="E200" s="1607"/>
      <c r="F200" s="1607"/>
      <c r="G200" s="1607"/>
      <c r="H200" s="1607"/>
      <c r="I200" s="1607"/>
      <c r="J200" s="1607"/>
      <c r="K200" s="1607"/>
      <c r="L200" s="1607">
        <v>1396.694</v>
      </c>
      <c r="M200" s="1607"/>
    </row>
    <row r="201" spans="1:13" x14ac:dyDescent="0.25">
      <c r="A201" s="1607">
        <v>1308</v>
      </c>
      <c r="B201" s="1607" t="s">
        <v>280</v>
      </c>
      <c r="C201" s="1607"/>
      <c r="D201" s="1607"/>
      <c r="E201" s="1607"/>
      <c r="F201" s="1607"/>
      <c r="G201" s="1607"/>
      <c r="H201" s="1607"/>
      <c r="I201" s="1607"/>
      <c r="J201" s="1607"/>
      <c r="K201" s="1607"/>
      <c r="L201" s="1607">
        <v>4950.4129999999996</v>
      </c>
      <c r="M201" s="1607"/>
    </row>
    <row r="202" spans="1:13" x14ac:dyDescent="0.25">
      <c r="A202" s="1607">
        <v>1309</v>
      </c>
      <c r="B202" s="1607" t="s">
        <v>281</v>
      </c>
      <c r="C202" s="1607"/>
      <c r="D202" s="1607"/>
      <c r="E202" s="1607"/>
      <c r="F202" s="1607"/>
      <c r="G202" s="1607"/>
      <c r="H202" s="1607"/>
      <c r="I202" s="1607"/>
      <c r="J202" s="1607"/>
      <c r="K202" s="1607"/>
      <c r="L202" s="1607">
        <v>4950.4129999999996</v>
      </c>
      <c r="M202" s="1607"/>
    </row>
    <row r="203" spans="1:13" x14ac:dyDescent="0.25">
      <c r="A203" s="1607">
        <v>1310</v>
      </c>
      <c r="B203" s="1607" t="s">
        <v>386</v>
      </c>
      <c r="C203" s="1607"/>
      <c r="D203" s="1607"/>
      <c r="E203" s="1607"/>
      <c r="F203" s="1607"/>
      <c r="G203" s="1607"/>
      <c r="H203" s="1607"/>
      <c r="I203" s="1607"/>
      <c r="J203" s="1607"/>
      <c r="K203" s="1607"/>
      <c r="L203" s="1607">
        <v>5115.7020000000002</v>
      </c>
      <c r="M203" s="1607"/>
    </row>
    <row r="204" spans="1:13" x14ac:dyDescent="0.25">
      <c r="A204" s="1607">
        <v>1311</v>
      </c>
      <c r="B204" s="1607" t="s">
        <v>387</v>
      </c>
      <c r="C204" s="1607"/>
      <c r="D204" s="1607"/>
      <c r="E204" s="1607"/>
      <c r="F204" s="1607"/>
      <c r="G204" s="1607"/>
      <c r="H204" s="1607"/>
      <c r="I204" s="1607"/>
      <c r="J204" s="1607"/>
      <c r="K204" s="1607"/>
      <c r="L204" s="1607">
        <v>983.471</v>
      </c>
      <c r="M204" s="1607"/>
    </row>
    <row r="205" spans="1:13" x14ac:dyDescent="0.25">
      <c r="A205" s="1607">
        <v>1340</v>
      </c>
      <c r="B205" s="1607" t="s">
        <v>359</v>
      </c>
      <c r="C205" s="1607"/>
      <c r="D205" s="1607"/>
      <c r="E205" s="1607"/>
      <c r="F205" s="1607"/>
      <c r="G205" s="1607"/>
      <c r="H205" s="1607"/>
      <c r="I205" s="1607"/>
      <c r="J205" s="1607"/>
      <c r="K205" s="1607"/>
      <c r="L205" s="1607">
        <v>1561.9829999999999</v>
      </c>
      <c r="M205" s="1607"/>
    </row>
    <row r="206" spans="1:13" x14ac:dyDescent="0.25">
      <c r="A206" s="1607">
        <v>1341</v>
      </c>
      <c r="B206" s="1607" t="s">
        <v>354</v>
      </c>
      <c r="C206" s="1607"/>
      <c r="D206" s="1607"/>
      <c r="E206" s="1607"/>
      <c r="F206" s="1607"/>
      <c r="G206" s="1607"/>
      <c r="H206" s="1607"/>
      <c r="I206" s="1607"/>
      <c r="J206" s="1607"/>
      <c r="K206" s="1607"/>
      <c r="L206" s="1607">
        <v>12471.074000000001</v>
      </c>
      <c r="M206" s="1607"/>
    </row>
    <row r="207" spans="1:13" x14ac:dyDescent="0.25">
      <c r="A207" s="1607">
        <v>1376</v>
      </c>
      <c r="B207" s="1607" t="s">
        <v>629</v>
      </c>
      <c r="C207" s="1607"/>
      <c r="D207" s="1607"/>
      <c r="E207" s="1607"/>
      <c r="F207" s="1607"/>
      <c r="G207" s="1607"/>
      <c r="H207" s="1607"/>
      <c r="I207" s="1607"/>
      <c r="J207" s="1607"/>
      <c r="K207" s="1607"/>
      <c r="L207" s="1607">
        <v>9867.7690000000002</v>
      </c>
      <c r="M207" s="1607"/>
    </row>
    <row r="208" spans="1:13" x14ac:dyDescent="0.25">
      <c r="A208" s="1607">
        <v>1377</v>
      </c>
      <c r="B208" s="1607" t="s">
        <v>628</v>
      </c>
      <c r="C208" s="1607"/>
      <c r="D208" s="1607"/>
      <c r="E208" s="1607"/>
      <c r="F208" s="1607"/>
      <c r="G208" s="1607"/>
      <c r="H208" s="1607"/>
      <c r="I208" s="1607"/>
      <c r="J208" s="1607"/>
      <c r="K208" s="1607"/>
      <c r="L208" s="1607">
        <v>7000</v>
      </c>
      <c r="M208" s="1607"/>
    </row>
    <row r="209" spans="1:13" x14ac:dyDescent="0.25">
      <c r="A209" s="1607">
        <v>1393</v>
      </c>
      <c r="B209" s="1607" t="s">
        <v>964</v>
      </c>
      <c r="C209" s="1607"/>
      <c r="D209" s="1607">
        <v>9040.7199999999993</v>
      </c>
      <c r="E209" s="1607"/>
      <c r="F209" s="1607"/>
      <c r="G209" s="1607"/>
      <c r="H209" s="1607"/>
      <c r="I209" s="1607"/>
      <c r="J209" s="1607"/>
      <c r="K209" s="1607"/>
      <c r="L209" s="1607">
        <v>9040.7199999999993</v>
      </c>
      <c r="M209" s="1607" t="s">
        <v>799</v>
      </c>
    </row>
    <row r="210" spans="1:13" x14ac:dyDescent="0.25">
      <c r="A210" s="1607">
        <v>1394</v>
      </c>
      <c r="B210" s="1607" t="s">
        <v>692</v>
      </c>
      <c r="C210" s="1607"/>
      <c r="D210" s="1607">
        <v>7230.77</v>
      </c>
      <c r="E210" s="1607"/>
      <c r="F210" s="1607"/>
      <c r="G210" s="1607"/>
      <c r="H210" s="1607"/>
      <c r="I210" s="1607"/>
      <c r="J210" s="1607"/>
      <c r="K210" s="1607"/>
      <c r="L210" s="1607">
        <v>7230.77</v>
      </c>
      <c r="M210" s="1607" t="s">
        <v>799</v>
      </c>
    </row>
    <row r="211" spans="1:13" x14ac:dyDescent="0.25">
      <c r="A211" s="1607">
        <v>1395</v>
      </c>
      <c r="B211" s="1607" t="s">
        <v>22</v>
      </c>
      <c r="C211" s="1607"/>
      <c r="D211" s="1607">
        <v>21710.41</v>
      </c>
      <c r="E211" s="1607"/>
      <c r="F211" s="1607"/>
      <c r="G211" s="1607"/>
      <c r="H211" s="1607"/>
      <c r="I211" s="1607"/>
      <c r="J211" s="1607"/>
      <c r="K211" s="1607"/>
      <c r="L211" s="1607">
        <v>21710.41</v>
      </c>
      <c r="M211" s="1607" t="s">
        <v>799</v>
      </c>
    </row>
    <row r="212" spans="1:13" x14ac:dyDescent="0.25">
      <c r="A212" s="1607">
        <v>1408</v>
      </c>
      <c r="B212" s="1607" t="s">
        <v>965</v>
      </c>
      <c r="C212" s="1607"/>
      <c r="D212" s="1607">
        <v>22615.38</v>
      </c>
      <c r="E212" s="1607"/>
      <c r="F212" s="1607"/>
      <c r="G212" s="1607"/>
      <c r="H212" s="1607"/>
      <c r="I212" s="1607"/>
      <c r="J212" s="1607"/>
      <c r="K212" s="1607"/>
      <c r="L212" s="1607">
        <v>19900.45</v>
      </c>
      <c r="M212" s="1607" t="s">
        <v>799</v>
      </c>
    </row>
    <row r="213" spans="1:13" x14ac:dyDescent="0.25">
      <c r="A213" s="1607">
        <v>1409</v>
      </c>
      <c r="B213" s="1607" t="s">
        <v>944</v>
      </c>
      <c r="C213" s="1607"/>
      <c r="D213" s="1607">
        <v>22615.38</v>
      </c>
      <c r="E213" s="1607"/>
      <c r="F213" s="1607"/>
      <c r="G213" s="1607"/>
      <c r="H213" s="1607"/>
      <c r="I213" s="1607"/>
      <c r="J213" s="1607"/>
      <c r="K213" s="1607"/>
      <c r="L213" s="1607">
        <v>19900.45</v>
      </c>
      <c r="M213" s="1607" t="s">
        <v>799</v>
      </c>
    </row>
    <row r="214" spans="1:13" x14ac:dyDescent="0.25">
      <c r="A214" s="1607">
        <v>1410</v>
      </c>
      <c r="B214" s="1607" t="s">
        <v>945</v>
      </c>
      <c r="C214" s="1607"/>
      <c r="D214" s="1607">
        <v>22615.38</v>
      </c>
      <c r="E214" s="1607"/>
      <c r="F214" s="1607"/>
      <c r="G214" s="1607"/>
      <c r="H214" s="1607"/>
      <c r="I214" s="1607"/>
      <c r="J214" s="1607"/>
      <c r="K214" s="1607"/>
      <c r="L214" s="1607">
        <v>19900.45</v>
      </c>
      <c r="M214" s="1607" t="s">
        <v>799</v>
      </c>
    </row>
    <row r="215" spans="1:13" x14ac:dyDescent="0.25">
      <c r="A215" s="1607">
        <v>1412</v>
      </c>
      <c r="B215" s="1607" t="s">
        <v>946</v>
      </c>
      <c r="C215" s="1607"/>
      <c r="D215" s="1607">
        <v>22615.38</v>
      </c>
      <c r="E215" s="1607"/>
      <c r="F215" s="1607"/>
      <c r="G215" s="1607"/>
      <c r="H215" s="1607"/>
      <c r="I215" s="1607"/>
      <c r="J215" s="1607"/>
      <c r="K215" s="1607"/>
      <c r="L215" s="1607">
        <v>21710.41</v>
      </c>
      <c r="M215" s="1607" t="s">
        <v>799</v>
      </c>
    </row>
    <row r="216" spans="1:13" x14ac:dyDescent="0.25">
      <c r="A216" s="1607">
        <v>1413</v>
      </c>
      <c r="B216" s="1607" t="s">
        <v>947</v>
      </c>
      <c r="C216" s="1607"/>
      <c r="D216" s="1607">
        <v>22615.38</v>
      </c>
      <c r="E216" s="1607"/>
      <c r="F216" s="1607"/>
      <c r="G216" s="1607"/>
      <c r="H216" s="1607"/>
      <c r="I216" s="1607"/>
      <c r="J216" s="1607"/>
      <c r="K216" s="1607"/>
      <c r="L216" s="1607">
        <v>22615.38</v>
      </c>
      <c r="M216" s="1607" t="s">
        <v>799</v>
      </c>
    </row>
    <row r="217" spans="1:13" x14ac:dyDescent="0.25">
      <c r="A217" s="1607">
        <v>1414</v>
      </c>
      <c r="B217" s="1607" t="s">
        <v>948</v>
      </c>
      <c r="C217" s="1607"/>
      <c r="D217" s="1607">
        <v>22615.38</v>
      </c>
      <c r="E217" s="1607"/>
      <c r="F217" s="1607"/>
      <c r="G217" s="1607"/>
      <c r="H217" s="1607"/>
      <c r="I217" s="1607"/>
      <c r="J217" s="1607"/>
      <c r="K217" s="1607"/>
      <c r="L217" s="1607">
        <v>22615.38</v>
      </c>
      <c r="M217" s="1607" t="s">
        <v>799</v>
      </c>
    </row>
    <row r="218" spans="1:13" x14ac:dyDescent="0.25">
      <c r="A218" s="1607">
        <v>1415</v>
      </c>
      <c r="B218" s="1607" t="s">
        <v>949</v>
      </c>
      <c r="C218" s="1607"/>
      <c r="D218" s="1607">
        <v>22615.38</v>
      </c>
      <c r="E218" s="1607"/>
      <c r="F218" s="1607"/>
      <c r="G218" s="1607"/>
      <c r="H218" s="1607"/>
      <c r="I218" s="1607"/>
      <c r="J218" s="1607"/>
      <c r="K218" s="1607"/>
      <c r="L218" s="1607">
        <v>19900.45</v>
      </c>
      <c r="M218" s="1607" t="s">
        <v>799</v>
      </c>
    </row>
    <row r="219" spans="1:13" x14ac:dyDescent="0.25">
      <c r="A219" s="1607">
        <v>1416</v>
      </c>
      <c r="B219" s="1607" t="s">
        <v>952</v>
      </c>
      <c r="C219" s="1607"/>
      <c r="D219" s="1607">
        <v>23520.36</v>
      </c>
      <c r="E219" s="1607"/>
      <c r="F219" s="1607"/>
      <c r="G219" s="1607"/>
      <c r="H219" s="1607"/>
      <c r="I219" s="1607"/>
      <c r="J219" s="1607"/>
      <c r="K219" s="1607"/>
      <c r="L219" s="1607">
        <v>22615.38</v>
      </c>
      <c r="M219" s="1607" t="s">
        <v>799</v>
      </c>
    </row>
    <row r="220" spans="1:13" x14ac:dyDescent="0.25">
      <c r="A220" s="1607">
        <v>1417</v>
      </c>
      <c r="B220" s="1607" t="s">
        <v>950</v>
      </c>
      <c r="C220" s="1607"/>
      <c r="D220" s="1607">
        <v>22615.38</v>
      </c>
      <c r="E220" s="1607"/>
      <c r="F220" s="1607"/>
      <c r="G220" s="1607"/>
      <c r="H220" s="1607"/>
      <c r="I220" s="1607"/>
      <c r="J220" s="1607"/>
      <c r="K220" s="1607"/>
      <c r="L220" s="1607">
        <v>22615.38</v>
      </c>
      <c r="M220" s="1607" t="s">
        <v>799</v>
      </c>
    </row>
    <row r="221" spans="1:13" x14ac:dyDescent="0.25">
      <c r="A221" s="1607">
        <v>1418</v>
      </c>
      <c r="B221" s="1607" t="s">
        <v>951</v>
      </c>
      <c r="C221" s="1607"/>
      <c r="D221" s="1607">
        <v>22615.38</v>
      </c>
      <c r="E221" s="1607"/>
      <c r="F221" s="1607"/>
      <c r="G221" s="1607"/>
      <c r="H221" s="1607"/>
      <c r="I221" s="1607"/>
      <c r="J221" s="1607"/>
      <c r="K221" s="1607"/>
      <c r="L221" s="1607">
        <v>22615.38</v>
      </c>
      <c r="M221" s="1607" t="s">
        <v>799</v>
      </c>
    </row>
    <row r="222" spans="1:13" x14ac:dyDescent="0.25">
      <c r="A222" s="1607">
        <v>1424</v>
      </c>
      <c r="B222" s="1607" t="s">
        <v>889</v>
      </c>
      <c r="C222" s="1607"/>
      <c r="D222" s="1607"/>
      <c r="E222" s="1607"/>
      <c r="F222" s="1607">
        <v>12102.75</v>
      </c>
      <c r="G222" s="1607"/>
      <c r="H222" s="1607"/>
      <c r="I222" s="1607"/>
      <c r="J222" s="1607"/>
      <c r="K222" s="1607"/>
      <c r="L222" s="1607"/>
      <c r="M222" s="1607" t="s">
        <v>799</v>
      </c>
    </row>
    <row r="223" spans="1:13" x14ac:dyDescent="0.25">
      <c r="A223" s="1536">
        <v>1428</v>
      </c>
      <c r="B223" s="1536" t="s">
        <v>886</v>
      </c>
      <c r="C223" s="1536"/>
      <c r="D223" s="1607"/>
      <c r="E223" s="1607"/>
      <c r="F223" s="1607"/>
      <c r="G223" s="1607"/>
      <c r="H223" s="1607">
        <v>15288.43</v>
      </c>
      <c r="I223" s="1607"/>
      <c r="J223" s="1607"/>
      <c r="K223" s="1607"/>
      <c r="L223" s="1607"/>
      <c r="M223" s="1607" t="s">
        <v>887</v>
      </c>
    </row>
    <row r="224" spans="1:13" x14ac:dyDescent="0.25">
      <c r="A224" s="1536">
        <v>1429</v>
      </c>
      <c r="B224" s="1536" t="s">
        <v>890</v>
      </c>
      <c r="C224" s="1536"/>
      <c r="D224" s="1607"/>
      <c r="E224" s="1607"/>
      <c r="F224" s="1607"/>
      <c r="G224" s="1607"/>
      <c r="H224" s="1607">
        <v>27685.119999999999</v>
      </c>
      <c r="I224" s="1607"/>
      <c r="J224" s="1607"/>
      <c r="K224" s="1607"/>
      <c r="L224" s="1607"/>
      <c r="M224" s="1607" t="s">
        <v>887</v>
      </c>
    </row>
    <row r="225" spans="1:13" x14ac:dyDescent="0.25">
      <c r="A225" s="1607">
        <v>1503</v>
      </c>
      <c r="B225" s="1607" t="s">
        <v>28</v>
      </c>
      <c r="C225" s="1607"/>
      <c r="D225" s="1607">
        <v>24425.34</v>
      </c>
      <c r="E225" s="1607"/>
      <c r="F225" s="1607"/>
      <c r="G225" s="1607"/>
      <c r="H225" s="1607"/>
      <c r="I225" s="1607"/>
      <c r="J225" s="1607"/>
      <c r="K225" s="1607"/>
      <c r="L225" s="1607">
        <v>24425.34</v>
      </c>
      <c r="M225" s="1607" t="s">
        <v>799</v>
      </c>
    </row>
    <row r="226" spans="1:13" x14ac:dyDescent="0.25">
      <c r="A226" s="1607">
        <v>1504</v>
      </c>
      <c r="B226" s="1607" t="s">
        <v>541</v>
      </c>
      <c r="C226" s="1607"/>
      <c r="D226" s="1607"/>
      <c r="E226" s="1607"/>
      <c r="F226" s="1607"/>
      <c r="G226" s="1607"/>
      <c r="H226" s="1607"/>
      <c r="I226" s="1607"/>
      <c r="J226" s="1607"/>
      <c r="K226" s="1607"/>
      <c r="L226" s="1607">
        <v>1892.5619999999999</v>
      </c>
      <c r="M226" s="1607"/>
    </row>
    <row r="227" spans="1:13" x14ac:dyDescent="0.25">
      <c r="A227" s="1607">
        <v>1509</v>
      </c>
      <c r="B227" s="1607" t="s">
        <v>483</v>
      </c>
      <c r="C227" s="1607"/>
      <c r="D227" s="1607"/>
      <c r="E227" s="1607"/>
      <c r="F227" s="1607"/>
      <c r="G227" s="1607"/>
      <c r="H227" s="1607"/>
      <c r="I227" s="1607"/>
      <c r="J227" s="1607"/>
      <c r="K227" s="1607"/>
      <c r="L227" s="1607">
        <v>2636.364</v>
      </c>
      <c r="M227" s="1607"/>
    </row>
    <row r="228" spans="1:13" x14ac:dyDescent="0.25">
      <c r="A228" s="1607">
        <v>1510</v>
      </c>
      <c r="B228" s="1607" t="s">
        <v>484</v>
      </c>
      <c r="C228" s="1607"/>
      <c r="D228" s="1607"/>
      <c r="E228" s="1607"/>
      <c r="F228" s="1607"/>
      <c r="G228" s="1607"/>
      <c r="H228" s="1607"/>
      <c r="I228" s="1607"/>
      <c r="J228" s="1607"/>
      <c r="K228" s="1607"/>
      <c r="L228" s="1607">
        <v>17264.463</v>
      </c>
      <c r="M228" s="1607"/>
    </row>
    <row r="229" spans="1:13" x14ac:dyDescent="0.25">
      <c r="A229" s="1607">
        <v>1511</v>
      </c>
      <c r="B229" s="1607" t="s">
        <v>485</v>
      </c>
      <c r="C229" s="1607"/>
      <c r="D229" s="1607"/>
      <c r="E229" s="1607"/>
      <c r="F229" s="1607"/>
      <c r="G229" s="1607"/>
      <c r="H229" s="1607"/>
      <c r="I229" s="1607"/>
      <c r="J229" s="1607"/>
      <c r="K229" s="1607"/>
      <c r="L229" s="1607">
        <v>1892.5619999999999</v>
      </c>
      <c r="M229" s="1607"/>
    </row>
    <row r="230" spans="1:13" x14ac:dyDescent="0.25">
      <c r="A230" s="1607">
        <v>1518</v>
      </c>
      <c r="B230" s="1607" t="s">
        <v>533</v>
      </c>
      <c r="C230" s="1607"/>
      <c r="D230" s="1607"/>
      <c r="E230" s="1607"/>
      <c r="F230" s="1607"/>
      <c r="G230" s="1607"/>
      <c r="H230" s="1607"/>
      <c r="I230" s="1607"/>
      <c r="J230" s="1607"/>
      <c r="K230" s="1607"/>
      <c r="L230" s="1607">
        <v>4123.9669999999996</v>
      </c>
      <c r="M230" s="1607"/>
    </row>
    <row r="231" spans="1:13" x14ac:dyDescent="0.25">
      <c r="A231" s="1607">
        <v>1672</v>
      </c>
      <c r="B231" s="1607" t="s">
        <v>428</v>
      </c>
      <c r="C231" s="1607"/>
      <c r="D231" s="1607"/>
      <c r="E231" s="1607"/>
      <c r="F231" s="1607"/>
      <c r="G231" s="1607"/>
      <c r="H231" s="1607"/>
      <c r="I231" s="1607"/>
      <c r="J231" s="1607"/>
      <c r="K231" s="1607"/>
      <c r="L231" s="1607">
        <v>3132.2310000000002</v>
      </c>
      <c r="M231" s="1607"/>
    </row>
    <row r="232" spans="1:13" x14ac:dyDescent="0.25">
      <c r="A232" s="1607">
        <v>2014</v>
      </c>
      <c r="B232" s="1607" t="s">
        <v>966</v>
      </c>
      <c r="C232" s="1607"/>
      <c r="D232" s="1607">
        <v>17457.009999999998</v>
      </c>
      <c r="E232" s="1607"/>
      <c r="F232" s="1607"/>
      <c r="G232" s="1607"/>
      <c r="H232" s="1607"/>
      <c r="I232" s="1607"/>
      <c r="J232" s="1607"/>
      <c r="K232" s="1607"/>
      <c r="L232" s="1607">
        <v>17457.009999999998</v>
      </c>
      <c r="M232" s="1607" t="s">
        <v>799</v>
      </c>
    </row>
    <row r="233" spans="1:13" x14ac:dyDescent="0.25">
      <c r="A233" s="1607">
        <v>2016</v>
      </c>
      <c r="B233" s="1607" t="s">
        <v>634</v>
      </c>
      <c r="C233" s="1607"/>
      <c r="D233" s="1607"/>
      <c r="E233" s="1607"/>
      <c r="F233" s="1607"/>
      <c r="G233" s="1607"/>
      <c r="H233" s="1607"/>
      <c r="I233" s="1607"/>
      <c r="J233" s="1607"/>
      <c r="K233" s="1607"/>
      <c r="L233" s="1607">
        <v>41322.313999999998</v>
      </c>
      <c r="M233" s="1607"/>
    </row>
    <row r="234" spans="1:13" x14ac:dyDescent="0.25">
      <c r="A234" s="1607">
        <v>2070</v>
      </c>
      <c r="B234" s="1607" t="s">
        <v>967</v>
      </c>
      <c r="C234" s="1607"/>
      <c r="D234" s="1607">
        <v>22615.38</v>
      </c>
      <c r="E234" s="1607"/>
      <c r="F234" s="1607"/>
      <c r="G234" s="1607"/>
      <c r="H234" s="1607"/>
      <c r="I234" s="1607"/>
      <c r="J234" s="1607"/>
      <c r="K234" s="1607"/>
      <c r="L234" s="1607">
        <v>19900.45</v>
      </c>
      <c r="M234" s="1607" t="s">
        <v>799</v>
      </c>
    </row>
    <row r="235" spans="1:13" x14ac:dyDescent="0.25">
      <c r="A235" s="1607">
        <v>2230</v>
      </c>
      <c r="B235" s="1607" t="s">
        <v>432</v>
      </c>
      <c r="C235" s="1607"/>
      <c r="D235" s="1607"/>
      <c r="E235" s="1607"/>
      <c r="F235" s="1607"/>
      <c r="G235" s="1607"/>
      <c r="H235" s="1607"/>
      <c r="I235" s="1607"/>
      <c r="J235" s="1607"/>
      <c r="K235" s="1607"/>
      <c r="L235" s="1607">
        <v>2140.4960000000001</v>
      </c>
      <c r="M235" s="1607"/>
    </row>
    <row r="236" spans="1:13" x14ac:dyDescent="0.25">
      <c r="A236" s="1607">
        <v>2499</v>
      </c>
      <c r="B236" s="1607" t="s">
        <v>434</v>
      </c>
      <c r="C236" s="1607"/>
      <c r="D236" s="1607"/>
      <c r="E236" s="1607"/>
      <c r="F236" s="1607"/>
      <c r="G236" s="1607"/>
      <c r="H236" s="1607"/>
      <c r="I236" s="1607"/>
      <c r="J236" s="1607"/>
      <c r="K236" s="1607"/>
      <c r="L236" s="1607">
        <v>7925.62</v>
      </c>
      <c r="M236" s="1607"/>
    </row>
    <row r="237" spans="1:13" x14ac:dyDescent="0.25">
      <c r="A237" s="1607">
        <v>3181</v>
      </c>
      <c r="B237" s="1607" t="s">
        <v>427</v>
      </c>
      <c r="C237" s="1607"/>
      <c r="D237" s="1607"/>
      <c r="E237" s="1607"/>
      <c r="F237" s="1607"/>
      <c r="G237" s="1607"/>
      <c r="H237" s="1607"/>
      <c r="I237" s="1607"/>
      <c r="J237" s="1607"/>
      <c r="K237" s="1607"/>
      <c r="L237" s="1607">
        <v>12140.495999999999</v>
      </c>
      <c r="M237" s="1607"/>
    </row>
    <row r="238" spans="1:13" x14ac:dyDescent="0.25">
      <c r="A238" s="1607">
        <v>3720</v>
      </c>
      <c r="B238" s="1607" t="s">
        <v>433</v>
      </c>
      <c r="C238" s="1607"/>
      <c r="D238" s="1607"/>
      <c r="E238" s="1607"/>
      <c r="F238" s="1607"/>
      <c r="G238" s="1607"/>
      <c r="H238" s="1607"/>
      <c r="I238" s="1607"/>
      <c r="J238" s="1607"/>
      <c r="K238" s="1607"/>
      <c r="L238" s="1607">
        <v>3297.5210000000002</v>
      </c>
      <c r="M238" s="1607"/>
    </row>
    <row r="239" spans="1:13" x14ac:dyDescent="0.25">
      <c r="A239" s="1607">
        <v>4663</v>
      </c>
      <c r="B239" s="1607" t="s">
        <v>426</v>
      </c>
      <c r="C239" s="1607"/>
      <c r="D239" s="1607"/>
      <c r="E239" s="1607"/>
      <c r="F239" s="1607"/>
      <c r="G239" s="1607"/>
      <c r="H239" s="1607"/>
      <c r="I239" s="1607"/>
      <c r="J239" s="1607"/>
      <c r="K239" s="1607"/>
      <c r="L239" s="1607">
        <v>11396.694</v>
      </c>
      <c r="M239" s="1607"/>
    </row>
    <row r="240" spans="1:13" x14ac:dyDescent="0.25">
      <c r="A240" s="1607">
        <v>4687</v>
      </c>
      <c r="B240" s="1607" t="s">
        <v>430</v>
      </c>
      <c r="C240" s="1607"/>
      <c r="D240" s="1607"/>
      <c r="E240" s="1607"/>
      <c r="F240" s="1607"/>
      <c r="G240" s="1607"/>
      <c r="H240" s="1607"/>
      <c r="I240" s="1607"/>
      <c r="J240" s="1607"/>
      <c r="K240" s="1607"/>
      <c r="L240" s="1607">
        <v>16520.661</v>
      </c>
      <c r="M240" s="1607"/>
    </row>
    <row r="241" spans="1:13" x14ac:dyDescent="0.25">
      <c r="A241" s="1607">
        <v>4704</v>
      </c>
      <c r="B241" s="1607" t="s">
        <v>431</v>
      </c>
      <c r="C241" s="1607"/>
      <c r="D241" s="1607"/>
      <c r="E241" s="1607"/>
      <c r="F241" s="1607"/>
      <c r="G241" s="1607"/>
      <c r="H241" s="1607"/>
      <c r="I241" s="1607"/>
      <c r="J241" s="1607"/>
      <c r="K241" s="1607"/>
      <c r="L241" s="1607">
        <v>23545.455000000002</v>
      </c>
      <c r="M241" s="1607"/>
    </row>
    <row r="242" spans="1:13" x14ac:dyDescent="0.25">
      <c r="A242" s="1607">
        <v>4713</v>
      </c>
      <c r="B242" s="1607" t="s">
        <v>429</v>
      </c>
      <c r="C242" s="1607"/>
      <c r="D242" s="1607"/>
      <c r="E242" s="1607"/>
      <c r="F242" s="1607"/>
      <c r="G242" s="1607"/>
      <c r="H242" s="1607"/>
      <c r="I242" s="1607"/>
      <c r="J242" s="1607"/>
      <c r="K242" s="1607"/>
      <c r="L242" s="1607">
        <v>4537.1899999999996</v>
      </c>
      <c r="M242" s="1607"/>
    </row>
    <row r="243" spans="1:13" x14ac:dyDescent="0.25">
      <c r="A243" s="1607">
        <v>6071</v>
      </c>
      <c r="B243" s="1607" t="s">
        <v>968</v>
      </c>
      <c r="C243" s="1607"/>
      <c r="D243" s="1607">
        <v>10488.69</v>
      </c>
      <c r="E243" s="1607"/>
      <c r="F243" s="1607"/>
      <c r="G243" s="1607"/>
      <c r="H243" s="1607"/>
      <c r="I243" s="1607"/>
      <c r="J243" s="1607"/>
      <c r="K243" s="1607"/>
      <c r="L243" s="1607">
        <v>10488.69</v>
      </c>
      <c r="M243" s="1607" t="s">
        <v>799</v>
      </c>
    </row>
    <row r="244" spans="1:13" x14ac:dyDescent="0.25">
      <c r="A244" s="1607">
        <v>6072</v>
      </c>
      <c r="B244" s="1607" t="s">
        <v>969</v>
      </c>
      <c r="C244" s="1607"/>
      <c r="D244" s="1607">
        <v>13565.61</v>
      </c>
      <c r="E244" s="1607"/>
      <c r="F244" s="1607"/>
      <c r="G244" s="1607"/>
      <c r="H244" s="1607"/>
      <c r="I244" s="1607"/>
      <c r="J244" s="1607"/>
      <c r="K244" s="1607"/>
      <c r="L244" s="1607">
        <v>11763.8</v>
      </c>
      <c r="M244" s="1607" t="s">
        <v>799</v>
      </c>
    </row>
    <row r="245" spans="1:13" x14ac:dyDescent="0.25">
      <c r="A245" s="1607">
        <v>6073</v>
      </c>
      <c r="B245" s="1607" t="s">
        <v>789</v>
      </c>
      <c r="C245" s="1607"/>
      <c r="D245" s="1607">
        <v>6959.28</v>
      </c>
      <c r="E245" s="1607"/>
      <c r="F245" s="1607"/>
      <c r="G245" s="1607"/>
      <c r="H245" s="1607"/>
      <c r="I245" s="1607"/>
      <c r="J245" s="1607"/>
      <c r="K245" s="1607"/>
      <c r="L245" s="1607">
        <v>6959.28</v>
      </c>
      <c r="M245" s="1607" t="s">
        <v>799</v>
      </c>
    </row>
    <row r="246" spans="1:13" x14ac:dyDescent="0.25">
      <c r="A246" s="1607">
        <v>6074</v>
      </c>
      <c r="B246" s="1607" t="s">
        <v>790</v>
      </c>
      <c r="C246" s="1607"/>
      <c r="D246" s="1607">
        <v>7049.77</v>
      </c>
      <c r="E246" s="1607"/>
      <c r="F246" s="1607"/>
      <c r="G246" s="1607"/>
      <c r="H246" s="1607"/>
      <c r="I246" s="1607"/>
      <c r="J246" s="1607"/>
      <c r="K246" s="1607"/>
      <c r="L246" s="1607">
        <v>7049.77</v>
      </c>
      <c r="M246" s="1607" t="s">
        <v>799</v>
      </c>
    </row>
    <row r="247" spans="1:13" x14ac:dyDescent="0.25">
      <c r="A247" s="1607">
        <v>6075</v>
      </c>
      <c r="B247" s="1607" t="s">
        <v>970</v>
      </c>
      <c r="C247" s="1607"/>
      <c r="D247" s="1607">
        <v>9493.2099999999991</v>
      </c>
      <c r="E247" s="1607"/>
      <c r="F247" s="1607"/>
      <c r="G247" s="1607"/>
      <c r="H247" s="1607"/>
      <c r="I247" s="1607"/>
      <c r="J247" s="1607"/>
      <c r="K247" s="1607"/>
      <c r="L247" s="1607">
        <v>9493.2099999999991</v>
      </c>
      <c r="M247" s="1607" t="s">
        <v>799</v>
      </c>
    </row>
    <row r="248" spans="1:13" x14ac:dyDescent="0.25">
      <c r="A248" s="1607">
        <v>6076</v>
      </c>
      <c r="B248" s="1607" t="s">
        <v>259</v>
      </c>
      <c r="C248" s="1607"/>
      <c r="D248" s="1607">
        <v>8588.24</v>
      </c>
      <c r="E248" s="1607"/>
      <c r="F248" s="1607"/>
      <c r="G248" s="1607"/>
      <c r="H248" s="1607"/>
      <c r="I248" s="1607"/>
      <c r="J248" s="1607"/>
      <c r="K248" s="1607"/>
      <c r="L248" s="1607">
        <v>8588.24</v>
      </c>
      <c r="M248" s="1607" t="s">
        <v>799</v>
      </c>
    </row>
    <row r="249" spans="1:13" x14ac:dyDescent="0.25">
      <c r="A249" s="1607">
        <v>6077</v>
      </c>
      <c r="B249" s="1607" t="s">
        <v>971</v>
      </c>
      <c r="C249" s="1607"/>
      <c r="D249" s="1607">
        <v>1809.05</v>
      </c>
      <c r="E249" s="1607"/>
      <c r="F249" s="1607"/>
      <c r="G249" s="1607"/>
      <c r="H249" s="1607"/>
      <c r="I249" s="1607"/>
      <c r="J249" s="1607"/>
      <c r="K249" s="1607"/>
      <c r="L249" s="1607">
        <v>2434.39</v>
      </c>
      <c r="M249" s="1607" t="s">
        <v>799</v>
      </c>
    </row>
    <row r="250" spans="1:13" x14ac:dyDescent="0.25">
      <c r="A250" s="1607">
        <v>6078</v>
      </c>
      <c r="B250" s="1607" t="s">
        <v>972</v>
      </c>
      <c r="C250" s="1607"/>
      <c r="D250" s="1607">
        <v>9312.2199999999993</v>
      </c>
      <c r="E250" s="1607"/>
      <c r="F250" s="1607"/>
      <c r="G250" s="1607"/>
      <c r="H250" s="1607"/>
      <c r="I250" s="1607"/>
      <c r="J250" s="1607"/>
      <c r="K250" s="1607"/>
      <c r="L250" s="1607">
        <v>9312.2199999999993</v>
      </c>
      <c r="M250" s="1607" t="s">
        <v>799</v>
      </c>
    </row>
    <row r="251" spans="1:13" x14ac:dyDescent="0.25">
      <c r="A251" s="1607">
        <v>6079</v>
      </c>
      <c r="B251" s="1607" t="s">
        <v>262</v>
      </c>
      <c r="C251" s="1607"/>
      <c r="D251" s="1607">
        <v>6959.28</v>
      </c>
      <c r="E251" s="1607"/>
      <c r="F251" s="1607"/>
      <c r="G251" s="1607"/>
      <c r="H251" s="1607"/>
      <c r="I251" s="1607"/>
      <c r="J251" s="1607"/>
      <c r="K251" s="1607"/>
      <c r="L251" s="1607">
        <v>6959.28</v>
      </c>
      <c r="M251" s="1607" t="s">
        <v>799</v>
      </c>
    </row>
    <row r="252" spans="1:13" x14ac:dyDescent="0.25">
      <c r="A252" s="1607">
        <v>6080</v>
      </c>
      <c r="B252" s="1607" t="s">
        <v>263</v>
      </c>
      <c r="C252" s="1607"/>
      <c r="D252" s="1607">
        <v>9945.7000000000007</v>
      </c>
      <c r="E252" s="1607"/>
      <c r="F252" s="1607"/>
      <c r="G252" s="1607"/>
      <c r="H252" s="1607"/>
      <c r="I252" s="1607"/>
      <c r="J252" s="1607"/>
      <c r="K252" s="1607"/>
      <c r="L252" s="1607">
        <v>9945.7000000000007</v>
      </c>
      <c r="M252" s="1607" t="s">
        <v>799</v>
      </c>
    </row>
    <row r="253" spans="1:13" x14ac:dyDescent="0.25">
      <c r="A253" s="1607">
        <v>6081</v>
      </c>
      <c r="B253" s="1607" t="s">
        <v>973</v>
      </c>
      <c r="C253" s="1607"/>
      <c r="D253" s="1607">
        <v>9040.7199999999993</v>
      </c>
      <c r="E253" s="1607"/>
      <c r="F253" s="1607"/>
      <c r="G253" s="1607"/>
      <c r="H253" s="1607"/>
      <c r="I253" s="1607"/>
      <c r="J253" s="1607"/>
      <c r="K253" s="1607"/>
      <c r="L253" s="1607">
        <v>9040.7199999999993</v>
      </c>
      <c r="M253" s="1607" t="s">
        <v>799</v>
      </c>
    </row>
    <row r="254" spans="1:13" x14ac:dyDescent="0.25">
      <c r="A254" s="1607">
        <v>7217</v>
      </c>
      <c r="B254" s="1607" t="s">
        <v>71</v>
      </c>
      <c r="C254" s="1607"/>
      <c r="D254" s="1607"/>
      <c r="E254" s="1607"/>
      <c r="F254" s="1607"/>
      <c r="G254" s="1607"/>
      <c r="H254" s="1607"/>
      <c r="I254" s="1607"/>
      <c r="J254" s="1607"/>
      <c r="K254" s="1607"/>
      <c r="L254" s="1607">
        <v>10850.679</v>
      </c>
      <c r="M254" s="1607"/>
    </row>
    <row r="255" spans="1:13" x14ac:dyDescent="0.25">
      <c r="A255" s="1607">
        <v>7224</v>
      </c>
      <c r="B255" s="1607" t="s">
        <v>795</v>
      </c>
      <c r="C255" s="1607" t="s">
        <v>669</v>
      </c>
      <c r="D255" s="1607">
        <v>17547.509999999998</v>
      </c>
      <c r="E255" s="1607"/>
      <c r="F255" s="1607"/>
      <c r="G255" s="1607"/>
      <c r="H255" s="1607"/>
      <c r="I255" s="1607"/>
      <c r="J255" s="1607"/>
      <c r="K255" s="1607"/>
      <c r="L255" s="1607">
        <v>17547.509999999998</v>
      </c>
      <c r="M255" s="1607" t="s">
        <v>799</v>
      </c>
    </row>
    <row r="256" spans="1:13" x14ac:dyDescent="0.25">
      <c r="A256" s="1607">
        <v>7225</v>
      </c>
      <c r="B256" s="1607" t="s">
        <v>75</v>
      </c>
      <c r="C256" s="1607"/>
      <c r="D256" s="1607"/>
      <c r="E256" s="1607"/>
      <c r="F256" s="1607"/>
      <c r="G256" s="1607"/>
      <c r="H256" s="1607"/>
      <c r="I256" s="1607"/>
      <c r="J256" s="1607"/>
      <c r="K256" s="1607"/>
      <c r="L256" s="1607">
        <v>13022.624</v>
      </c>
      <c r="M256" s="1607"/>
    </row>
    <row r="257" spans="1:13" x14ac:dyDescent="0.25">
      <c r="A257" s="1607">
        <v>9721</v>
      </c>
      <c r="B257" s="1607" t="s">
        <v>891</v>
      </c>
      <c r="C257" s="1607"/>
      <c r="D257" s="1607">
        <v>1257.92</v>
      </c>
      <c r="E257" s="1609">
        <v>-6.0000000000000002E-5</v>
      </c>
      <c r="F257" s="1607">
        <v>1258</v>
      </c>
      <c r="G257" s="1607"/>
      <c r="H257" s="1607"/>
      <c r="I257" s="1607"/>
      <c r="J257" s="1607"/>
      <c r="K257" s="1607"/>
      <c r="L257" s="1607">
        <v>1348.4159999999999</v>
      </c>
      <c r="M257" s="1607" t="s">
        <v>799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D5" sqref="D5"/>
    </sheetView>
  </sheetViews>
  <sheetFormatPr baseColWidth="10" defaultRowHeight="15" x14ac:dyDescent="0.25"/>
  <cols>
    <col min="1" max="1" width="27.28515625" bestFit="1" customWidth="1"/>
    <col min="2" max="2" width="6.140625" style="84" bestFit="1" customWidth="1"/>
    <col min="3" max="3" width="54.28515625" bestFit="1" customWidth="1"/>
    <col min="4" max="5" width="12.85546875" style="1" customWidth="1"/>
    <col min="6" max="6" width="6.42578125" style="71" customWidth="1"/>
    <col min="7" max="7" width="11.85546875" style="1" bestFit="1" customWidth="1"/>
    <col min="8" max="8" width="14" style="1" bestFit="1" customWidth="1"/>
    <col min="9" max="9" width="5.5703125" style="71" bestFit="1" customWidth="1"/>
    <col min="10" max="10" width="11.5703125" style="1" bestFit="1" customWidth="1"/>
    <col min="11" max="11" width="14" style="1" bestFit="1" customWidth="1"/>
    <col min="12" max="12" width="6.5703125" style="71" bestFit="1" customWidth="1"/>
    <col min="13" max="13" width="11.5703125" style="1" bestFit="1" customWidth="1"/>
    <col min="14" max="14" width="14" style="1" bestFit="1" customWidth="1"/>
    <col min="15" max="15" width="8.5703125" style="71" bestFit="1" customWidth="1"/>
    <col min="16" max="16" width="11.5703125" style="1" bestFit="1" customWidth="1"/>
    <col min="17" max="17" width="14" style="1" bestFit="1" customWidth="1"/>
    <col min="18" max="18" width="8.5703125" style="71" bestFit="1" customWidth="1"/>
    <col min="19" max="19" width="11.85546875" style="1" bestFit="1" customWidth="1"/>
    <col min="20" max="20" width="13.5703125" style="1" bestFit="1" customWidth="1"/>
    <col min="21" max="21" width="7.42578125" style="71" bestFit="1" customWidth="1"/>
    <col min="22" max="22" width="11.85546875" style="1" bestFit="1" customWidth="1"/>
    <col min="23" max="23" width="12.5703125" style="1" bestFit="1" customWidth="1"/>
    <col min="24" max="24" width="6.5703125" style="71" bestFit="1" customWidth="1"/>
    <col min="25" max="25" width="12.28515625" bestFit="1" customWidth="1"/>
    <col min="26" max="26" width="12.5703125" style="1" bestFit="1" customWidth="1"/>
    <col min="27" max="27" width="7.42578125" style="71" bestFit="1" customWidth="1"/>
    <col min="28" max="28" width="11.85546875" bestFit="1" customWidth="1"/>
    <col min="29" max="29" width="12.5703125" style="1206" bestFit="1" customWidth="1"/>
    <col min="30" max="30" width="6.140625" style="71" bestFit="1" customWidth="1"/>
    <col min="31" max="31" width="12.28515625" bestFit="1" customWidth="1"/>
    <col min="32" max="32" width="12.5703125" style="1206" bestFit="1" customWidth="1"/>
    <col min="33" max="33" width="6.140625" style="71" bestFit="1" customWidth="1"/>
    <col min="34" max="34" width="12.28515625" bestFit="1" customWidth="1"/>
    <col min="35" max="35" width="13.5703125" style="1206" bestFit="1" customWidth="1"/>
    <col min="36" max="36" width="6.5703125" style="71" bestFit="1" customWidth="1"/>
    <col min="37" max="37" width="12.28515625" bestFit="1" customWidth="1"/>
    <col min="38" max="38" width="13.5703125" style="1206" bestFit="1" customWidth="1"/>
    <col min="39" max="39" width="7.140625" style="71" bestFit="1" customWidth="1"/>
    <col min="40" max="40" width="11.85546875" bestFit="1" customWidth="1"/>
    <col min="41" max="41" width="12.5703125" style="1206" bestFit="1" customWidth="1"/>
    <col min="42" max="42" width="6.5703125" style="71" bestFit="1" customWidth="1"/>
    <col min="43" max="44" width="11.85546875" bestFit="1" customWidth="1"/>
    <col min="45" max="45" width="5.42578125" style="71" bestFit="1" customWidth="1"/>
    <col min="46" max="47" width="11.85546875" bestFit="1" customWidth="1"/>
    <col min="48" max="48" width="6.140625" style="71" bestFit="1" customWidth="1"/>
    <col min="49" max="49" width="11.42578125" bestFit="1" customWidth="1"/>
    <col min="50" max="50" width="11.5703125" bestFit="1" customWidth="1"/>
    <col min="51" max="51" width="5.5703125" style="71" bestFit="1" customWidth="1"/>
    <col min="52" max="53" width="11.42578125" bestFit="1" customWidth="1"/>
    <col min="54" max="54" width="6.5703125" style="71" bestFit="1" customWidth="1"/>
    <col min="55" max="55" width="11.85546875" style="11" bestFit="1" customWidth="1"/>
    <col min="56" max="56" width="11.85546875" bestFit="1" customWidth="1"/>
    <col min="57" max="57" width="5.5703125" style="71" bestFit="1" customWidth="1"/>
    <col min="58" max="58" width="11" style="11" bestFit="1" customWidth="1"/>
    <col min="59" max="59" width="11.140625" bestFit="1" customWidth="1"/>
    <col min="60" max="60" width="5.5703125" style="71" bestFit="1" customWidth="1"/>
    <col min="61" max="61" width="11.85546875" style="11" bestFit="1" customWidth="1"/>
    <col min="62" max="62" width="11.85546875" bestFit="1" customWidth="1"/>
    <col min="63" max="63" width="6.5703125" style="71" bestFit="1" customWidth="1"/>
    <col min="64" max="65" width="11.42578125" bestFit="1" customWidth="1"/>
    <col min="66" max="66" width="6.5703125" style="71" bestFit="1" customWidth="1"/>
    <col min="67" max="68" width="11.85546875" bestFit="1" customWidth="1"/>
    <col min="69" max="69" width="7.85546875" style="71" bestFit="1" customWidth="1"/>
    <col min="70" max="70" width="11.85546875" style="199" bestFit="1" customWidth="1"/>
    <col min="71" max="71" width="11.85546875" style="16" bestFit="1" customWidth="1"/>
    <col min="72" max="72" width="5.5703125" style="71" bestFit="1" customWidth="1"/>
    <col min="73" max="73" width="12.28515625" style="199" bestFit="1" customWidth="1"/>
    <col min="74" max="74" width="12.28515625" style="16" bestFit="1" customWidth="1"/>
    <col min="75" max="75" width="6.140625" style="71" bestFit="1" customWidth="1"/>
    <col min="76" max="76" width="12.28515625" style="199" bestFit="1" customWidth="1"/>
    <col min="77" max="77" width="12.28515625" style="16" bestFit="1" customWidth="1"/>
    <col min="78" max="78" width="5.140625" style="71" bestFit="1" customWidth="1"/>
    <col min="79" max="79" width="12.28515625" style="199" bestFit="1" customWidth="1"/>
    <col min="80" max="80" width="12.28515625" style="16" bestFit="1" customWidth="1"/>
    <col min="81" max="81" width="6.5703125" style="71" bestFit="1" customWidth="1"/>
    <col min="82" max="82" width="11.85546875" style="199" bestFit="1" customWidth="1"/>
    <col min="83" max="83" width="11.85546875" style="16" bestFit="1" customWidth="1"/>
    <col min="84" max="84" width="6.140625" style="71" bestFit="1" customWidth="1"/>
    <col min="85" max="85" width="11.85546875" style="199" bestFit="1" customWidth="1"/>
    <col min="86" max="86" width="11.85546875" style="16" bestFit="1" customWidth="1"/>
    <col min="87" max="87" width="6" style="71" bestFit="1" customWidth="1"/>
    <col min="88" max="88" width="12.28515625" style="199" bestFit="1" customWidth="1"/>
    <col min="89" max="89" width="12.28515625" style="16" bestFit="1" customWidth="1"/>
  </cols>
  <sheetData>
    <row r="1" spans="1:89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C1" s="1206"/>
      <c r="AD1" s="71"/>
      <c r="AF1" s="1206"/>
      <c r="AG1" s="71"/>
      <c r="AI1" s="1206"/>
      <c r="AJ1" s="71"/>
      <c r="AL1" s="1206"/>
      <c r="AM1" s="71"/>
      <c r="AO1" s="1206"/>
      <c r="AP1" s="71"/>
      <c r="AS1" s="71"/>
      <c r="AV1" s="71"/>
      <c r="AY1" s="71"/>
      <c r="BB1" s="71"/>
      <c r="BC1" s="11"/>
      <c r="BD1"/>
      <c r="BE1" s="71"/>
      <c r="BF1" s="11"/>
      <c r="BG1"/>
      <c r="BH1" s="71"/>
      <c r="BI1" s="6"/>
      <c r="BK1" s="71"/>
      <c r="BN1" s="71"/>
      <c r="BQ1" s="71"/>
      <c r="BR1" s="201"/>
      <c r="BS1" s="84"/>
      <c r="BT1" s="71"/>
      <c r="BU1" s="201"/>
      <c r="BV1" s="84"/>
      <c r="BW1" s="71"/>
      <c r="BX1" s="201"/>
      <c r="BY1" s="84"/>
      <c r="BZ1" s="71"/>
      <c r="CA1" s="201"/>
      <c r="CB1" s="84"/>
      <c r="CC1" s="71"/>
      <c r="CD1" s="201"/>
      <c r="CE1" s="84"/>
      <c r="CF1" s="71"/>
      <c r="CG1" s="201"/>
      <c r="CH1" s="84"/>
      <c r="CI1" s="71"/>
      <c r="CJ1" s="201"/>
      <c r="CK1" s="84"/>
    </row>
    <row r="2" spans="1:89" s="1" customFormat="1" ht="20.25" thickBot="1" x14ac:dyDescent="0.35">
      <c r="B2" s="17"/>
      <c r="C2" s="18" t="s">
        <v>296</v>
      </c>
      <c r="D2" s="923"/>
      <c r="E2" s="13">
        <v>46003</v>
      </c>
      <c r="F2" s="65"/>
      <c r="G2" s="923"/>
      <c r="H2" s="13">
        <v>45995</v>
      </c>
      <c r="I2" s="65"/>
      <c r="J2" s="923"/>
      <c r="K2" s="13">
        <v>45992</v>
      </c>
      <c r="L2" s="65"/>
      <c r="M2" s="923"/>
      <c r="N2" s="13">
        <v>45981</v>
      </c>
      <c r="O2" s="65"/>
      <c r="P2" s="923"/>
      <c r="Q2" s="13">
        <v>45962</v>
      </c>
      <c r="R2" s="65"/>
      <c r="S2" s="923"/>
      <c r="T2" s="13">
        <v>45901</v>
      </c>
      <c r="U2" s="65"/>
      <c r="V2" s="18"/>
      <c r="W2" s="13">
        <v>45870</v>
      </c>
      <c r="X2" s="65"/>
      <c r="Y2" s="18"/>
      <c r="Z2" s="13">
        <v>45810</v>
      </c>
      <c r="AA2" s="65"/>
      <c r="AB2" s="18"/>
      <c r="AC2" s="1207">
        <v>45796</v>
      </c>
      <c r="AD2" s="65"/>
      <c r="AE2" s="18"/>
      <c r="AF2" s="1207">
        <v>45775</v>
      </c>
      <c r="AG2" s="65"/>
      <c r="AH2" s="18"/>
      <c r="AI2" s="1207">
        <v>45755</v>
      </c>
      <c r="AJ2" s="65"/>
      <c r="AK2" s="18"/>
      <c r="AL2" s="1207">
        <v>45740</v>
      </c>
      <c r="AM2" s="65"/>
      <c r="AN2" s="18"/>
      <c r="AO2" s="1207">
        <v>45726</v>
      </c>
      <c r="AP2" s="65"/>
      <c r="AQ2" s="18"/>
      <c r="AR2" s="46">
        <v>45701</v>
      </c>
      <c r="AS2" s="65"/>
      <c r="AT2" s="18"/>
      <c r="AU2" s="46">
        <v>45686</v>
      </c>
      <c r="AV2" s="65"/>
      <c r="AW2" s="18"/>
      <c r="AX2" s="46">
        <v>45670</v>
      </c>
      <c r="AY2" s="65"/>
      <c r="AZ2" s="18"/>
      <c r="BA2" s="46">
        <v>45638</v>
      </c>
      <c r="BB2" s="65"/>
      <c r="BC2" s="19"/>
      <c r="BD2" s="46">
        <v>45628</v>
      </c>
      <c r="BE2" s="65"/>
      <c r="BF2" s="19"/>
      <c r="BG2" s="46">
        <v>45615</v>
      </c>
      <c r="BH2" s="65"/>
      <c r="BI2" s="19" t="s">
        <v>0</v>
      </c>
      <c r="BJ2" s="46">
        <v>45594</v>
      </c>
      <c r="BK2" s="65"/>
      <c r="BL2" s="19" t="s">
        <v>0</v>
      </c>
      <c r="BM2" s="46">
        <v>45580</v>
      </c>
      <c r="BN2" s="65"/>
      <c r="BO2" s="19" t="s">
        <v>0</v>
      </c>
      <c r="BP2" s="13">
        <v>45567</v>
      </c>
      <c r="BQ2" s="65"/>
      <c r="BR2" s="200" t="s">
        <v>0</v>
      </c>
      <c r="BS2" s="13">
        <v>45552</v>
      </c>
      <c r="BT2" s="65"/>
      <c r="BU2" s="200" t="s">
        <v>0</v>
      </c>
      <c r="BV2" s="13">
        <v>45538</v>
      </c>
      <c r="BW2" s="65"/>
      <c r="BX2" s="200" t="s">
        <v>0</v>
      </c>
      <c r="BY2" s="13">
        <v>45530</v>
      </c>
      <c r="BZ2" s="65"/>
      <c r="CA2" s="200" t="s">
        <v>0</v>
      </c>
      <c r="CB2" s="13">
        <v>45524</v>
      </c>
      <c r="CC2" s="65"/>
      <c r="CD2" s="200" t="s">
        <v>0</v>
      </c>
      <c r="CE2" s="13">
        <v>45490</v>
      </c>
      <c r="CF2" s="65"/>
      <c r="CG2" s="200" t="s">
        <v>0</v>
      </c>
      <c r="CH2" s="13">
        <v>45457</v>
      </c>
      <c r="CI2" s="65"/>
      <c r="CJ2" s="200" t="s">
        <v>0</v>
      </c>
      <c r="CK2" s="13">
        <v>45436</v>
      </c>
    </row>
    <row r="3" spans="1:89" s="1" customFormat="1" ht="15.75" thickBot="1" x14ac:dyDescent="0.3">
      <c r="B3" s="17"/>
      <c r="D3" s="834"/>
      <c r="E3" s="834"/>
      <c r="F3" s="71"/>
      <c r="G3" s="834"/>
      <c r="H3" s="834"/>
      <c r="I3" s="71"/>
      <c r="J3" s="834"/>
      <c r="K3" s="834"/>
      <c r="L3" s="71"/>
      <c r="M3" s="834"/>
      <c r="N3" s="834"/>
      <c r="O3" s="71"/>
      <c r="P3" s="834"/>
      <c r="Q3" s="834"/>
      <c r="R3" s="71"/>
      <c r="S3" s="834"/>
      <c r="T3" s="834"/>
      <c r="U3" s="71"/>
      <c r="X3" s="71"/>
      <c r="AA3" s="71"/>
      <c r="AC3" s="1206"/>
      <c r="AD3" s="71"/>
      <c r="AF3" s="1206"/>
      <c r="AG3" s="71"/>
      <c r="AI3" s="1206"/>
      <c r="AJ3" s="71"/>
      <c r="AL3" s="1206"/>
      <c r="AM3" s="71"/>
      <c r="AO3" s="1206"/>
      <c r="AP3" s="71"/>
      <c r="AS3" s="71"/>
      <c r="AV3" s="71"/>
      <c r="AY3" s="71"/>
      <c r="BB3" s="71"/>
      <c r="BC3" s="6"/>
      <c r="BD3"/>
      <c r="BE3" s="71"/>
      <c r="BF3" s="6"/>
      <c r="BG3"/>
      <c r="BH3" s="71"/>
      <c r="BI3" s="6"/>
      <c r="BK3" s="71"/>
      <c r="BL3" s="6"/>
      <c r="BM3"/>
      <c r="BN3" s="71"/>
      <c r="BO3" s="6"/>
      <c r="BQ3" s="71"/>
      <c r="BR3" s="201"/>
      <c r="BT3" s="71"/>
      <c r="BU3" s="201"/>
      <c r="BW3" s="71"/>
      <c r="BX3" s="201"/>
      <c r="BY3" s="84"/>
      <c r="BZ3" s="71"/>
      <c r="CA3" s="201"/>
      <c r="CB3" s="84"/>
      <c r="CC3" s="71"/>
      <c r="CD3" s="201"/>
      <c r="CE3" s="84"/>
      <c r="CF3" s="71"/>
      <c r="CG3" s="201"/>
      <c r="CH3" s="84"/>
      <c r="CI3" s="71"/>
      <c r="CJ3" s="201"/>
      <c r="CK3" s="84"/>
    </row>
    <row r="4" spans="1:89" ht="15.75" thickBot="1" x14ac:dyDescent="0.3">
      <c r="A4" s="13" t="s">
        <v>1002</v>
      </c>
      <c r="B4" s="13" t="s">
        <v>1003</v>
      </c>
      <c r="C4" s="13" t="s">
        <v>372</v>
      </c>
      <c r="D4" s="13">
        <v>46003</v>
      </c>
      <c r="E4" s="1251" t="s">
        <v>1</v>
      </c>
      <c r="F4" s="635" t="s">
        <v>130</v>
      </c>
      <c r="G4" s="13">
        <v>45995</v>
      </c>
      <c r="H4" s="1251" t="s">
        <v>1</v>
      </c>
      <c r="I4" s="635" t="s">
        <v>130</v>
      </c>
      <c r="J4" s="13">
        <v>45992</v>
      </c>
      <c r="K4" s="1251" t="s">
        <v>1</v>
      </c>
      <c r="L4" s="635" t="s">
        <v>130</v>
      </c>
      <c r="M4" s="13">
        <v>45981</v>
      </c>
      <c r="N4" s="1251" t="s">
        <v>1</v>
      </c>
      <c r="O4" s="635" t="s">
        <v>130</v>
      </c>
      <c r="P4" s="13">
        <v>45962</v>
      </c>
      <c r="Q4" s="1251" t="s">
        <v>1</v>
      </c>
      <c r="R4" s="635" t="s">
        <v>130</v>
      </c>
      <c r="S4" s="13">
        <v>45901</v>
      </c>
      <c r="T4" s="1251" t="s">
        <v>1</v>
      </c>
      <c r="U4" s="635" t="s">
        <v>130</v>
      </c>
      <c r="V4" s="13">
        <v>45870</v>
      </c>
      <c r="W4" s="1254" t="s">
        <v>1</v>
      </c>
      <c r="X4" s="635" t="s">
        <v>130</v>
      </c>
      <c r="Y4" s="13">
        <v>45810</v>
      </c>
      <c r="Z4" s="1254" t="s">
        <v>1</v>
      </c>
      <c r="AA4" s="635" t="s">
        <v>130</v>
      </c>
      <c r="AB4" s="1207">
        <v>45796</v>
      </c>
      <c r="AC4" s="1208" t="s">
        <v>1</v>
      </c>
      <c r="AD4" s="635" t="s">
        <v>130</v>
      </c>
      <c r="AE4" s="1207">
        <v>45775</v>
      </c>
      <c r="AF4" s="1208" t="s">
        <v>1</v>
      </c>
      <c r="AG4" s="635" t="s">
        <v>130</v>
      </c>
      <c r="AH4" s="1207">
        <v>45755</v>
      </c>
      <c r="AI4" s="1208" t="s">
        <v>1</v>
      </c>
      <c r="AJ4" s="635" t="s">
        <v>130</v>
      </c>
      <c r="AK4" s="1207">
        <v>45740</v>
      </c>
      <c r="AL4" s="1208" t="s">
        <v>1</v>
      </c>
      <c r="AM4" s="635" t="s">
        <v>130</v>
      </c>
      <c r="AN4" s="1207">
        <v>45726</v>
      </c>
      <c r="AO4" s="1208" t="s">
        <v>1</v>
      </c>
      <c r="AP4" s="635" t="s">
        <v>130</v>
      </c>
      <c r="AQ4" s="46">
        <v>45701</v>
      </c>
      <c r="AR4" s="634" t="s">
        <v>1</v>
      </c>
      <c r="AS4" s="635" t="s">
        <v>130</v>
      </c>
      <c r="AT4" s="46">
        <v>45686</v>
      </c>
      <c r="AU4" s="634" t="s">
        <v>1</v>
      </c>
      <c r="AV4" s="635" t="s">
        <v>130</v>
      </c>
      <c r="AW4" s="46">
        <v>45670</v>
      </c>
      <c r="AX4" s="634" t="s">
        <v>1</v>
      </c>
      <c r="AY4" s="635" t="s">
        <v>130</v>
      </c>
      <c r="AZ4" s="46">
        <v>45638</v>
      </c>
      <c r="BA4" s="634" t="s">
        <v>1</v>
      </c>
      <c r="BB4" s="635" t="s">
        <v>130</v>
      </c>
      <c r="BC4" s="46">
        <v>45628</v>
      </c>
      <c r="BD4" s="634" t="s">
        <v>1</v>
      </c>
      <c r="BE4" s="635" t="s">
        <v>130</v>
      </c>
      <c r="BF4" s="46">
        <v>45615</v>
      </c>
      <c r="BG4" s="634" t="s">
        <v>1</v>
      </c>
      <c r="BH4" s="635" t="s">
        <v>130</v>
      </c>
      <c r="BI4" s="46">
        <v>45594</v>
      </c>
      <c r="BJ4" s="636" t="s">
        <v>1</v>
      </c>
      <c r="BK4" s="635" t="s">
        <v>130</v>
      </c>
      <c r="BL4" s="46">
        <v>45580</v>
      </c>
      <c r="BM4" s="637" t="s">
        <v>1</v>
      </c>
      <c r="BN4" s="635" t="s">
        <v>130</v>
      </c>
      <c r="BO4" s="13">
        <v>45567</v>
      </c>
      <c r="BP4" s="637" t="s">
        <v>1</v>
      </c>
      <c r="BQ4" s="635" t="s">
        <v>130</v>
      </c>
      <c r="BR4" s="13">
        <v>45552</v>
      </c>
      <c r="BS4" s="638" t="s">
        <v>1</v>
      </c>
      <c r="BT4" s="639" t="s">
        <v>130</v>
      </c>
      <c r="BU4" s="13">
        <v>45538</v>
      </c>
      <c r="BV4" s="637" t="s">
        <v>1</v>
      </c>
      <c r="BW4" s="635" t="s">
        <v>130</v>
      </c>
      <c r="BX4" s="13">
        <v>45530</v>
      </c>
      <c r="BY4" s="640" t="s">
        <v>1</v>
      </c>
      <c r="BZ4" s="639" t="s">
        <v>130</v>
      </c>
      <c r="CA4" s="13">
        <v>45524</v>
      </c>
      <c r="CB4" s="637" t="s">
        <v>1</v>
      </c>
      <c r="CC4" s="635" t="s">
        <v>130</v>
      </c>
      <c r="CD4" s="13">
        <v>45490</v>
      </c>
      <c r="CE4" s="638" t="s">
        <v>1</v>
      </c>
      <c r="CF4" s="639" t="s">
        <v>130</v>
      </c>
      <c r="CG4" s="13">
        <v>45457</v>
      </c>
      <c r="CH4" s="637" t="s">
        <v>1</v>
      </c>
      <c r="CI4" s="635" t="s">
        <v>130</v>
      </c>
      <c r="CJ4" s="13">
        <v>45436</v>
      </c>
      <c r="CK4" s="637" t="s">
        <v>1</v>
      </c>
    </row>
    <row r="5" spans="1:89" s="510" customFormat="1" x14ac:dyDescent="0.25">
      <c r="A5" s="298" t="s">
        <v>2</v>
      </c>
      <c r="B5" s="275">
        <v>88</v>
      </c>
      <c r="C5" s="447" t="s">
        <v>4</v>
      </c>
      <c r="D5" s="925">
        <v>8669.4214876033056</v>
      </c>
      <c r="E5" s="1037">
        <v>10490</v>
      </c>
      <c r="F5" s="343">
        <f>(E5-H5)/H5</f>
        <v>0</v>
      </c>
      <c r="G5" s="925">
        <v>8669.4214876033056</v>
      </c>
      <c r="H5" s="1131">
        <v>10490</v>
      </c>
      <c r="I5" s="343">
        <f>(H5-K5)/K5</f>
        <v>0</v>
      </c>
      <c r="J5" s="925">
        <v>8669.4214876033056</v>
      </c>
      <c r="K5" s="1150">
        <v>10490</v>
      </c>
      <c r="L5" s="343">
        <f>(K5-N5)/N5</f>
        <v>0.16568507611956884</v>
      </c>
      <c r="M5" s="925">
        <v>7437.1900826446281</v>
      </c>
      <c r="N5" s="1150">
        <v>8999</v>
      </c>
      <c r="O5" s="343">
        <f>(N5-Q5)/Q5</f>
        <v>5.8830450641251912E-2</v>
      </c>
      <c r="P5" s="925">
        <v>7023.9669421487606</v>
      </c>
      <c r="Q5" s="1131">
        <v>8499</v>
      </c>
      <c r="R5" s="343">
        <f>(Q5-T5)/T5</f>
        <v>1.0600706713780918E-3</v>
      </c>
      <c r="S5" s="925">
        <v>7016.5289256198348</v>
      </c>
      <c r="T5" s="1131">
        <v>8490</v>
      </c>
      <c r="U5" s="343">
        <f>(T5-W5)/W5</f>
        <v>0</v>
      </c>
      <c r="V5" s="925">
        <f>W5/1.21</f>
        <v>7016.5289256198348</v>
      </c>
      <c r="W5" s="1131">
        <v>8490</v>
      </c>
      <c r="X5" s="343">
        <f>(W5-Z5)/Z5</f>
        <v>0</v>
      </c>
      <c r="Y5" s="925">
        <f>Z5/1.21</f>
        <v>7016.5289256198348</v>
      </c>
      <c r="Z5" s="1150">
        <v>8490</v>
      </c>
      <c r="AA5" s="343">
        <f>(Z5-AC5)/AC5</f>
        <v>6.1382672834104264E-2</v>
      </c>
      <c r="AB5" s="925">
        <v>6610.7438016528931</v>
      </c>
      <c r="AC5" s="1150">
        <v>7999</v>
      </c>
      <c r="AD5" s="343">
        <f>(AC5-AF5)/AF5</f>
        <v>2.5644313373509423E-2</v>
      </c>
      <c r="AE5" s="925">
        <v>6445.454545454546</v>
      </c>
      <c r="AF5" s="1209">
        <v>7799</v>
      </c>
      <c r="AG5" s="343">
        <f>(AF5-AI5)/AI5</f>
        <v>-2.3904881101376722E-2</v>
      </c>
      <c r="AH5" s="494">
        <v>6603.3057851239673</v>
      </c>
      <c r="AI5" s="1216">
        <v>7990</v>
      </c>
      <c r="AJ5" s="343">
        <f>(AI5-AL5)/AL5</f>
        <v>0</v>
      </c>
      <c r="AK5" s="925">
        <v>6603.3057851239673</v>
      </c>
      <c r="AL5" s="1216">
        <v>7990</v>
      </c>
      <c r="AM5" s="343">
        <f>(AL5-AO5)/AO5</f>
        <v>2.5673940949935817E-2</v>
      </c>
      <c r="AN5" s="925">
        <v>6438.0165289256202</v>
      </c>
      <c r="AO5" s="1216">
        <v>7790</v>
      </c>
      <c r="AP5" s="343">
        <f>(AO5-AR5)/AR5</f>
        <v>8.3449235048678724E-2</v>
      </c>
      <c r="AQ5" s="107">
        <v>5942.1487603305786</v>
      </c>
      <c r="AR5" s="102">
        <v>7190</v>
      </c>
      <c r="AS5" s="343">
        <f>(AR5-AU5)/AU5</f>
        <v>0</v>
      </c>
      <c r="AT5" s="494">
        <v>5942.1487603305786</v>
      </c>
      <c r="AU5" s="311">
        <v>7190</v>
      </c>
      <c r="AV5" s="343">
        <f>(AU5-AX5)/AX5</f>
        <v>2.8612303290414878E-2</v>
      </c>
      <c r="AW5" s="494">
        <v>5776.8595041322315</v>
      </c>
      <c r="AX5" s="311">
        <v>6990</v>
      </c>
      <c r="AY5" s="343">
        <f>(AX5-BA5)/BA5</f>
        <v>2.9455081001472753E-2</v>
      </c>
      <c r="AZ5" s="494">
        <v>5611.5702479338843</v>
      </c>
      <c r="BA5" s="311">
        <v>6790</v>
      </c>
      <c r="BB5" s="343">
        <f>(BA5-BD5)/BD5</f>
        <v>0</v>
      </c>
      <c r="BC5" s="107">
        <v>5611.5702479338843</v>
      </c>
      <c r="BD5" s="319">
        <v>6790</v>
      </c>
      <c r="BE5" s="343">
        <f>(BD5-BG5)/BG5</f>
        <v>6.2597809076682318E-2</v>
      </c>
      <c r="BF5" s="107">
        <v>5280.9917355371899</v>
      </c>
      <c r="BG5" s="372">
        <v>6390</v>
      </c>
      <c r="BH5" s="343">
        <f>(BG5-BJ5)/BJ5</f>
        <v>8.4889643463497449E-2</v>
      </c>
      <c r="BI5" s="107">
        <v>4867.7685950413224</v>
      </c>
      <c r="BJ5" s="312">
        <v>5890</v>
      </c>
      <c r="BK5" s="343">
        <f>(BJ5-BM5)/BM5</f>
        <v>0</v>
      </c>
      <c r="BL5" s="107">
        <v>4867.7685950413224</v>
      </c>
      <c r="BM5" s="372">
        <v>5890</v>
      </c>
      <c r="BN5" s="343">
        <f>(BM5-BP5)/BP5</f>
        <v>0</v>
      </c>
      <c r="BO5" s="107">
        <v>4867.7685950413224</v>
      </c>
      <c r="BP5" s="304">
        <v>5890</v>
      </c>
      <c r="BQ5" s="343">
        <f>(BP5-BS5)/BS5</f>
        <v>-1.6694490818030049E-2</v>
      </c>
      <c r="BR5" s="344">
        <f>BS5/1.21</f>
        <v>4950.4132231404956</v>
      </c>
      <c r="BS5" s="329">
        <v>5990</v>
      </c>
      <c r="BT5" s="345">
        <f>(BS5-BV5)/BV5</f>
        <v>3.4542314335060449E-2</v>
      </c>
      <c r="BU5" s="344">
        <f>BV5/1.21</f>
        <v>4785.1239669421493</v>
      </c>
      <c r="BV5" s="304">
        <v>5790</v>
      </c>
      <c r="BW5" s="343">
        <f>(BV5-BY5)/BY5</f>
        <v>-3.3388981636060099E-2</v>
      </c>
      <c r="BX5" s="344">
        <f>BY5/1.21</f>
        <v>4950.4132231404956</v>
      </c>
      <c r="BY5" s="346">
        <v>5990</v>
      </c>
      <c r="BZ5" s="345">
        <f>(BY5-CB5)/CB5</f>
        <v>9.107468123861566E-2</v>
      </c>
      <c r="CA5" s="347">
        <f>CB5/1.21</f>
        <v>4537.1900826446281</v>
      </c>
      <c r="CB5" s="308">
        <v>5490</v>
      </c>
      <c r="CC5" s="343">
        <f>(CB5-CE5)/CE5</f>
        <v>0.22271714922048999</v>
      </c>
      <c r="CD5" s="347">
        <f>CE5/1.21</f>
        <v>3710.7438016528927</v>
      </c>
      <c r="CE5" s="348">
        <v>4490</v>
      </c>
      <c r="CF5" s="349">
        <f>(CE5-CH5)/CH5</f>
        <v>0</v>
      </c>
      <c r="CG5" s="344">
        <f>CH5/1.21</f>
        <v>3710.7438016528927</v>
      </c>
      <c r="CH5" s="350">
        <v>4490</v>
      </c>
      <c r="CI5" s="351">
        <f>(CH5-CK5)/CK5</f>
        <v>0.12531328320802004</v>
      </c>
      <c r="CJ5" s="344">
        <f>CK5/1.21</f>
        <v>3297.5206611570247</v>
      </c>
      <c r="CK5" s="350">
        <v>3990</v>
      </c>
    </row>
    <row r="6" spans="1:89" x14ac:dyDescent="0.25">
      <c r="A6" s="299" t="s">
        <v>2</v>
      </c>
      <c r="B6" s="276">
        <v>1017</v>
      </c>
      <c r="C6" s="448" t="s">
        <v>273</v>
      </c>
      <c r="D6" s="926">
        <v>8669.4214876033056</v>
      </c>
      <c r="E6" s="99">
        <v>10490</v>
      </c>
      <c r="F6" s="267">
        <f>(E6-H6)/H6</f>
        <v>0</v>
      </c>
      <c r="G6" s="926">
        <v>8669.4214876033056</v>
      </c>
      <c r="H6" s="1132">
        <v>10490</v>
      </c>
      <c r="I6" s="267">
        <f>(H6-K6)/K6</f>
        <v>0</v>
      </c>
      <c r="J6" s="926">
        <v>8669.4214876033056</v>
      </c>
      <c r="K6" s="1147">
        <v>10490</v>
      </c>
      <c r="L6" s="267">
        <f>(K6-N6)/N6</f>
        <v>0.10537407797681771</v>
      </c>
      <c r="M6" s="926">
        <v>7842.9752066115707</v>
      </c>
      <c r="N6" s="1147">
        <v>9490</v>
      </c>
      <c r="O6" s="267">
        <f>(N6-Q6)/Q6</f>
        <v>5.5617352614015569E-2</v>
      </c>
      <c r="P6" s="926">
        <v>7429.7520661157023</v>
      </c>
      <c r="Q6" s="1132">
        <v>8990</v>
      </c>
      <c r="R6" s="267">
        <f>(Q6-T6)/T6</f>
        <v>5.8892815076560662E-2</v>
      </c>
      <c r="S6" s="926">
        <v>7016.5289256198348</v>
      </c>
      <c r="T6" s="1132">
        <v>8490</v>
      </c>
      <c r="U6" s="267">
        <f>(T6-W6)/W6</f>
        <v>0</v>
      </c>
      <c r="V6" s="926">
        <f>W6/1.21</f>
        <v>7016.5289256198348</v>
      </c>
      <c r="W6" s="1132">
        <v>8490</v>
      </c>
      <c r="X6" s="267">
        <f>(W6-Z6)/Z6</f>
        <v>0</v>
      </c>
      <c r="Y6" s="926">
        <f>Z6/1.21</f>
        <v>7016.5289256198348</v>
      </c>
      <c r="Z6" s="1132">
        <v>8490</v>
      </c>
      <c r="AA6" s="267">
        <f>(Z6-AC6)/AC6</f>
        <v>0</v>
      </c>
      <c r="AB6" s="926">
        <v>7016.5289256198348</v>
      </c>
      <c r="AC6" s="1147">
        <v>8490</v>
      </c>
      <c r="AD6" s="267">
        <f>(AC6-AF6)/AF6</f>
        <v>1.1918951132300357E-2</v>
      </c>
      <c r="AE6" s="926">
        <v>6933.8842975206617</v>
      </c>
      <c r="AF6" s="1210">
        <v>8390</v>
      </c>
      <c r="AG6" s="267">
        <f>(AF6-AI6)/AI6</f>
        <v>5.0062578222778473E-2</v>
      </c>
      <c r="AH6" s="495">
        <v>6603.3057851239673</v>
      </c>
      <c r="AI6" s="1216">
        <v>7990</v>
      </c>
      <c r="AJ6" s="267">
        <f>(AI6-AL6)/AL6</f>
        <v>0</v>
      </c>
      <c r="AK6" s="926">
        <v>6603.3057851239673</v>
      </c>
      <c r="AL6" s="1216">
        <v>7990</v>
      </c>
      <c r="AM6" s="267">
        <f>(AL6-AO6)/AO6</f>
        <v>2.5673940949935817E-2</v>
      </c>
      <c r="AN6" s="926">
        <v>6438.0165289256202</v>
      </c>
      <c r="AO6" s="1216">
        <v>7790</v>
      </c>
      <c r="AP6" s="267">
        <f>(AO6-AR6)/AR6</f>
        <v>8.3449235048678724E-2</v>
      </c>
      <c r="AQ6" s="104">
        <v>5942.1487603305786</v>
      </c>
      <c r="AR6" s="100">
        <v>7190</v>
      </c>
      <c r="AS6" s="267">
        <f>(AR6-AU6)/AU6</f>
        <v>0</v>
      </c>
      <c r="AT6" s="495">
        <v>5942.1487603305786</v>
      </c>
      <c r="AU6" s="150">
        <v>7190</v>
      </c>
      <c r="AV6" s="267">
        <f>(AU6-AX6)/AX6</f>
        <v>2.8612303290414878E-2</v>
      </c>
      <c r="AW6" s="495">
        <v>5776.8595041322315</v>
      </c>
      <c r="AX6" s="150">
        <v>6990</v>
      </c>
      <c r="AY6" s="267">
        <f>(AX6-BA6)/BA6</f>
        <v>2.9455081001472753E-2</v>
      </c>
      <c r="AZ6" s="495">
        <v>5611.5702479338843</v>
      </c>
      <c r="BA6" s="150">
        <v>6790</v>
      </c>
      <c r="BB6" s="267">
        <f>(BA6-BD6)/BD6</f>
        <v>0</v>
      </c>
      <c r="BC6" s="104">
        <v>5611.5702479338843</v>
      </c>
      <c r="BD6" s="173">
        <v>6790</v>
      </c>
      <c r="BE6" s="267">
        <f>(BD6-BG6)/BG6</f>
        <v>6.2597809076682318E-2</v>
      </c>
      <c r="BF6" s="104">
        <v>5280.9917355371899</v>
      </c>
      <c r="BG6" s="340">
        <v>6390</v>
      </c>
      <c r="BH6" s="267">
        <f>(BG6-BJ6)/BJ6</f>
        <v>8.4889643463497449E-2</v>
      </c>
      <c r="BI6" s="105">
        <v>4867.7685950413224</v>
      </c>
      <c r="BJ6" s="147">
        <v>5890</v>
      </c>
      <c r="BK6" s="267">
        <f>(BJ6-BM6)/BM6</f>
        <v>0</v>
      </c>
      <c r="BL6" s="104">
        <v>4867.7685950413224</v>
      </c>
      <c r="BM6" s="340">
        <v>5890</v>
      </c>
      <c r="BN6" s="267">
        <f>(BM6-BP6)/BP6</f>
        <v>0</v>
      </c>
      <c r="BO6" s="104">
        <v>4867.7685950413224</v>
      </c>
      <c r="BP6" s="246">
        <v>5890</v>
      </c>
      <c r="BQ6" s="267">
        <f>(BP6-BS6)/BS6</f>
        <v>-1.6694490818030049E-2</v>
      </c>
      <c r="BR6" s="222">
        <f>BS6/1.21</f>
        <v>4950.4132231404956</v>
      </c>
      <c r="BS6" s="264">
        <v>5990</v>
      </c>
      <c r="BT6" s="268">
        <f>(BS6-BV6)/BV6</f>
        <v>3.4542314335060449E-2</v>
      </c>
      <c r="BU6" s="222">
        <f>BV6/1.21</f>
        <v>4785.1239669421493</v>
      </c>
      <c r="BV6" s="190">
        <v>5790</v>
      </c>
      <c r="BW6" s="267">
        <f>(BV6-BY6)/BY6</f>
        <v>-3.3388981636060099E-2</v>
      </c>
      <c r="BX6" s="222">
        <f>BY6/1.21</f>
        <v>4950.4132231404956</v>
      </c>
      <c r="BY6" s="216">
        <v>5990</v>
      </c>
      <c r="BZ6" s="268">
        <f>(BY6-CB6)/CB6</f>
        <v>9.107468123861566E-2</v>
      </c>
      <c r="CA6" s="223">
        <f>CB6/1.21</f>
        <v>4537.1900826446281</v>
      </c>
      <c r="CB6" s="136">
        <v>5490</v>
      </c>
      <c r="CC6" s="267"/>
      <c r="CD6" s="223"/>
      <c r="CE6" s="269"/>
      <c r="CF6" s="205"/>
      <c r="CG6" s="222"/>
      <c r="CH6" s="202"/>
      <c r="CI6" s="206"/>
      <c r="CJ6" s="222"/>
      <c r="CK6" s="202"/>
    </row>
    <row r="7" spans="1:89" x14ac:dyDescent="0.25">
      <c r="A7" s="299" t="s">
        <v>2</v>
      </c>
      <c r="B7" s="276">
        <v>89</v>
      </c>
      <c r="C7" s="448" t="s">
        <v>6</v>
      </c>
      <c r="D7" s="927">
        <v>4950.4132231404956</v>
      </c>
      <c r="E7" s="99">
        <v>5990</v>
      </c>
      <c r="F7" s="267">
        <f t="shared" ref="F7:F159" si="0">(E7-H7)/H7</f>
        <v>0</v>
      </c>
      <c r="G7" s="927">
        <v>4950.4132231404956</v>
      </c>
      <c r="H7" s="1132">
        <v>5990</v>
      </c>
      <c r="I7" s="267">
        <f t="shared" ref="I7:I159" si="1">(H7-K7)/K7</f>
        <v>0</v>
      </c>
      <c r="J7" s="927">
        <v>4950.4132231404956</v>
      </c>
      <c r="K7" s="1147">
        <v>5990</v>
      </c>
      <c r="L7" s="267">
        <f t="shared" ref="L7:L159" si="2">(K7-N7)/N7</f>
        <v>3.4542314335060449E-2</v>
      </c>
      <c r="M7" s="927">
        <v>4785.1239669421493</v>
      </c>
      <c r="N7" s="1147">
        <v>5790</v>
      </c>
      <c r="O7" s="267">
        <f t="shared" ref="O7:O159" si="3">(N7-Q7)/Q7</f>
        <v>5.4644808743169397E-2</v>
      </c>
      <c r="P7" s="927">
        <v>4537.1900826446281</v>
      </c>
      <c r="Q7" s="1132">
        <v>5490</v>
      </c>
      <c r="R7" s="267">
        <f t="shared" ref="R7:R159" si="4">(Q7-T7)/T7</f>
        <v>0.10020040080160321</v>
      </c>
      <c r="S7" s="927">
        <v>4123.9669421487606</v>
      </c>
      <c r="T7" s="1132">
        <v>4990</v>
      </c>
      <c r="U7" s="267">
        <f t="shared" ref="U7:U159" si="5">(T7-W7)/W7</f>
        <v>0</v>
      </c>
      <c r="V7" s="927">
        <f>W7/1.21</f>
        <v>4123.9669421487606</v>
      </c>
      <c r="W7" s="1132">
        <v>4990</v>
      </c>
      <c r="X7" s="267">
        <f t="shared" ref="X7:X159" si="6">(W7-Z7)/Z7</f>
        <v>0</v>
      </c>
      <c r="Y7" s="927">
        <f>Z7/1.21</f>
        <v>4123.9669421487606</v>
      </c>
      <c r="Z7" s="1132">
        <v>4990</v>
      </c>
      <c r="AA7" s="267">
        <f t="shared" ref="AA7:AA159" si="7">(Z7-AC7)/AC7</f>
        <v>0</v>
      </c>
      <c r="AB7" s="927">
        <v>4123.9669421487606</v>
      </c>
      <c r="AC7" s="1147">
        <v>4990</v>
      </c>
      <c r="AD7" s="267">
        <f t="shared" ref="AD7:AD159" si="8">(AC7-AF7)/AF7</f>
        <v>4.1753653444676408E-2</v>
      </c>
      <c r="AE7" s="927">
        <v>3958.6776859504134</v>
      </c>
      <c r="AF7" s="1210">
        <v>4790</v>
      </c>
      <c r="AG7" s="267">
        <f t="shared" ref="AG7:AG159" si="9">(AF7-AI7)/AI7</f>
        <v>9.1116173120728935E-2</v>
      </c>
      <c r="AH7" s="496">
        <v>3628.0991735537191</v>
      </c>
      <c r="AI7" s="1216">
        <v>4390</v>
      </c>
      <c r="AJ7" s="267">
        <f t="shared" ref="AJ7:AJ159" si="10">(AI7-AL7)/AL7</f>
        <v>0</v>
      </c>
      <c r="AK7" s="927">
        <v>3628.0991735537191</v>
      </c>
      <c r="AL7" s="1216">
        <v>4390</v>
      </c>
      <c r="AM7" s="267">
        <f t="shared" ref="AM7:AM159" si="11">(AL7-AO7)/AO7</f>
        <v>0</v>
      </c>
      <c r="AN7" s="927">
        <v>3628.0991735537191</v>
      </c>
      <c r="AO7" s="1216">
        <v>4390</v>
      </c>
      <c r="AP7" s="267">
        <f t="shared" ref="AP7:AP159" si="12">(AO7-AR7)/AR7</f>
        <v>4.77326968973747E-2</v>
      </c>
      <c r="AQ7" s="105">
        <v>3462.8099173553719</v>
      </c>
      <c r="AR7" s="100">
        <v>4190</v>
      </c>
      <c r="AS7" s="267">
        <f t="shared" ref="AS7:AS159" si="13">(AR7-AU7)/AU7</f>
        <v>0</v>
      </c>
      <c r="AT7" s="496">
        <v>3462.8099173553719</v>
      </c>
      <c r="AU7" s="146">
        <v>4190</v>
      </c>
      <c r="AV7" s="267">
        <f t="shared" ref="AV7:AV159" si="14">(AU7-AX7)/AX7</f>
        <v>0.13550135501355012</v>
      </c>
      <c r="AW7" s="496">
        <v>3049.5867768595044</v>
      </c>
      <c r="AX7" s="146">
        <v>3690</v>
      </c>
      <c r="AY7" s="267">
        <f t="shared" ref="AY7:AY159" si="15">(AX7-BA7)/BA7</f>
        <v>5.730659025787966E-2</v>
      </c>
      <c r="AZ7" s="496">
        <v>2884.2975206611573</v>
      </c>
      <c r="BA7" s="146">
        <v>3490</v>
      </c>
      <c r="BB7" s="267">
        <f t="shared" ref="BB7:BB159" si="16">(BA7-BD7)/BD7</f>
        <v>0</v>
      </c>
      <c r="BC7" s="105">
        <v>2884.2975206611573</v>
      </c>
      <c r="BD7" s="173">
        <v>3490</v>
      </c>
      <c r="BE7" s="267">
        <f t="shared" ref="BE7:BE159" si="17">(BD7-BG7)/BG7</f>
        <v>0</v>
      </c>
      <c r="BF7" s="105">
        <v>2884.2975206611573</v>
      </c>
      <c r="BG7" s="203">
        <v>3490</v>
      </c>
      <c r="BH7" s="267">
        <f t="shared" ref="BH7:BH159" si="18">(BG7-BJ7)/BJ7</f>
        <v>9.4043887147335428E-2</v>
      </c>
      <c r="BI7" s="105">
        <v>2636.3636363636365</v>
      </c>
      <c r="BJ7" s="147">
        <v>3190</v>
      </c>
      <c r="BK7" s="267">
        <f t="shared" ref="BK7:BK159" si="19">(BJ7-BM7)/BM7</f>
        <v>0</v>
      </c>
      <c r="BL7" s="105">
        <v>2636.3636363636365</v>
      </c>
      <c r="BM7" s="203">
        <v>3190</v>
      </c>
      <c r="BN7" s="267">
        <f t="shared" ref="BN7:BN159" si="20">(BM7-BP7)/BP7</f>
        <v>0</v>
      </c>
      <c r="BO7" s="105">
        <v>2636.3636363636365</v>
      </c>
      <c r="BP7" s="136">
        <v>3190</v>
      </c>
      <c r="BQ7" s="267">
        <f t="shared" ref="BQ7:BQ159" si="21">(BP7-BS7)/BS7</f>
        <v>0</v>
      </c>
      <c r="BR7" s="222">
        <f>BS7/1.21</f>
        <v>2636.3636363636365</v>
      </c>
      <c r="BS7" s="265">
        <v>3190</v>
      </c>
      <c r="BT7" s="268">
        <f t="shared" ref="BT7:BT159" si="22">(BS7-BV7)/BV7</f>
        <v>0</v>
      </c>
      <c r="BU7" s="222">
        <f>BV7/1.21</f>
        <v>2636.3636363636365</v>
      </c>
      <c r="BV7" s="190">
        <v>3190</v>
      </c>
      <c r="BW7" s="267">
        <f t="shared" ref="BW7:BW159" si="23">(BV7-BY7)/BY7</f>
        <v>-3.0395136778115502E-2</v>
      </c>
      <c r="BX7" s="222">
        <f>BY7/1.21</f>
        <v>2719.0082644628101</v>
      </c>
      <c r="BY7" s="216">
        <v>3290</v>
      </c>
      <c r="BZ7" s="268">
        <f t="shared" ref="BZ7:BZ159" si="24">(BY7-CB7)/CB7</f>
        <v>0.10033444816053512</v>
      </c>
      <c r="CA7" s="223">
        <f>CB7/1.21</f>
        <v>2471.0743801652893</v>
      </c>
      <c r="CB7" s="136">
        <v>2990</v>
      </c>
      <c r="CC7" s="267">
        <f t="shared" ref="CC7:CC159" si="25">(CB7-CE7)/CE7</f>
        <v>0.20080321285140562</v>
      </c>
      <c r="CD7" s="223">
        <f>CE7/1.21</f>
        <v>2057.8512396694214</v>
      </c>
      <c r="CE7" s="204">
        <v>2490</v>
      </c>
      <c r="CF7" s="205">
        <f t="shared" ref="CF7:CF159" si="26">(CE7-CH7)/CH7</f>
        <v>0</v>
      </c>
      <c r="CG7" s="222">
        <f>CH7/1.21</f>
        <v>2057.8512396694214</v>
      </c>
      <c r="CH7" s="202">
        <v>2490</v>
      </c>
      <c r="CI7" s="206">
        <f t="shared" ref="CI7:CI159" si="27">(CH7-CK7)/CK7</f>
        <v>0</v>
      </c>
      <c r="CJ7" s="222">
        <f>CK7/1.21</f>
        <v>2057.8512396694214</v>
      </c>
      <c r="CK7" s="202">
        <v>2490</v>
      </c>
    </row>
    <row r="8" spans="1:89" x14ac:dyDescent="0.25">
      <c r="A8" s="299" t="s">
        <v>2</v>
      </c>
      <c r="B8" s="276">
        <v>90</v>
      </c>
      <c r="C8" s="448" t="s">
        <v>8</v>
      </c>
      <c r="D8" s="927">
        <v>8263.636363636364</v>
      </c>
      <c r="E8" s="99">
        <v>9999</v>
      </c>
      <c r="F8" s="267">
        <f t="shared" si="0"/>
        <v>0</v>
      </c>
      <c r="G8" s="927">
        <v>8263.636363636364</v>
      </c>
      <c r="H8" s="1132">
        <v>9999</v>
      </c>
      <c r="I8" s="267">
        <f t="shared" si="1"/>
        <v>0</v>
      </c>
      <c r="J8" s="927">
        <v>8263.636363636364</v>
      </c>
      <c r="K8" s="1147">
        <v>9999</v>
      </c>
      <c r="L8" s="267">
        <f t="shared" si="2"/>
        <v>-4.680648236415634E-2</v>
      </c>
      <c r="M8" s="927">
        <v>8669.4214876033056</v>
      </c>
      <c r="N8" s="1147">
        <v>10490</v>
      </c>
      <c r="O8" s="267">
        <f t="shared" si="3"/>
        <v>5.0050050050050053E-2</v>
      </c>
      <c r="P8" s="928">
        <v>8256.1983471074382</v>
      </c>
      <c r="Q8" s="1147">
        <v>9990</v>
      </c>
      <c r="R8" s="267">
        <f t="shared" si="4"/>
        <v>0.17667844522968199</v>
      </c>
      <c r="S8" s="928">
        <v>7016.5289256198348</v>
      </c>
      <c r="T8" s="1132">
        <v>8490</v>
      </c>
      <c r="U8" s="267">
        <f t="shared" si="5"/>
        <v>0</v>
      </c>
      <c r="V8" s="928">
        <f>W8/1.21</f>
        <v>7016.5289256198348</v>
      </c>
      <c r="W8" s="1147">
        <v>8490</v>
      </c>
      <c r="X8" s="267">
        <f t="shared" si="6"/>
        <v>2.3014821062778648E-2</v>
      </c>
      <c r="Y8" s="928">
        <f>Z8/1.21</f>
        <v>6858.6776859504134</v>
      </c>
      <c r="Z8" s="1147">
        <v>8299</v>
      </c>
      <c r="AA8" s="267">
        <f t="shared" si="7"/>
        <v>-2.2497055359246173E-2</v>
      </c>
      <c r="AB8" s="928">
        <v>7016.5289256198348</v>
      </c>
      <c r="AC8" s="1147">
        <v>8490</v>
      </c>
      <c r="AD8" s="267">
        <f t="shared" si="8"/>
        <v>6.2578222778473094E-2</v>
      </c>
      <c r="AE8" s="928">
        <v>6603.3057851239673</v>
      </c>
      <c r="AF8" s="1210">
        <v>7990</v>
      </c>
      <c r="AG8" s="267">
        <f t="shared" si="9"/>
        <v>3.7797116508637485E-2</v>
      </c>
      <c r="AH8" s="496">
        <v>6362.8099173553719</v>
      </c>
      <c r="AI8" s="1216">
        <v>7699</v>
      </c>
      <c r="AJ8" s="267">
        <f t="shared" si="10"/>
        <v>0</v>
      </c>
      <c r="AK8" s="928">
        <v>6362.8099173553719</v>
      </c>
      <c r="AL8" s="1216">
        <v>7699</v>
      </c>
      <c r="AM8" s="1129">
        <f t="shared" si="11"/>
        <v>-3.6420525657071337E-2</v>
      </c>
      <c r="AN8" s="928">
        <v>6603.3057851239673</v>
      </c>
      <c r="AO8" s="1216">
        <v>7990</v>
      </c>
      <c r="AP8" s="267">
        <f t="shared" si="12"/>
        <v>5.2700922266139656E-2</v>
      </c>
      <c r="AQ8" s="478">
        <v>6272.727272727273</v>
      </c>
      <c r="AR8" s="100">
        <v>7590</v>
      </c>
      <c r="AS8" s="267">
        <f t="shared" si="13"/>
        <v>0</v>
      </c>
      <c r="AT8" s="496">
        <v>6272.727272727273</v>
      </c>
      <c r="AU8" s="146">
        <v>7590</v>
      </c>
      <c r="AV8" s="267">
        <f t="shared" si="14"/>
        <v>2.7063599458728011E-2</v>
      </c>
      <c r="AW8" s="496">
        <v>6107.4380165289258</v>
      </c>
      <c r="AX8" s="146">
        <v>7390</v>
      </c>
      <c r="AY8" s="267">
        <f t="shared" si="15"/>
        <v>5.7224606580829757E-2</v>
      </c>
      <c r="AZ8" s="496">
        <v>5776.8595041322315</v>
      </c>
      <c r="BA8" s="146">
        <v>6990</v>
      </c>
      <c r="BB8" s="267">
        <f t="shared" si="16"/>
        <v>0</v>
      </c>
      <c r="BC8" s="478">
        <v>5776.8595041322315</v>
      </c>
      <c r="BD8" s="173">
        <v>6990</v>
      </c>
      <c r="BE8" s="267">
        <f t="shared" si="17"/>
        <v>7.7041602465331274E-2</v>
      </c>
      <c r="BF8" s="105">
        <v>5363.636363636364</v>
      </c>
      <c r="BG8" s="203">
        <v>6490</v>
      </c>
      <c r="BH8" s="267">
        <f t="shared" si="18"/>
        <v>0.10186757215619695</v>
      </c>
      <c r="BI8" s="105">
        <v>4867.7685950413224</v>
      </c>
      <c r="BJ8" s="147">
        <v>5890</v>
      </c>
      <c r="BK8" s="267">
        <f t="shared" si="19"/>
        <v>0</v>
      </c>
      <c r="BL8" s="105">
        <v>4867.7685950413224</v>
      </c>
      <c r="BM8" s="203">
        <v>5890</v>
      </c>
      <c r="BN8" s="267">
        <f t="shared" si="20"/>
        <v>0</v>
      </c>
      <c r="BO8" s="105">
        <v>4867.7685950413224</v>
      </c>
      <c r="BP8" s="190">
        <v>5890</v>
      </c>
      <c r="BQ8" s="267">
        <f t="shared" si="21"/>
        <v>-9.2449922958397532E-2</v>
      </c>
      <c r="BR8" s="222">
        <f>BS8/1.21</f>
        <v>5363.636363636364</v>
      </c>
      <c r="BS8" s="264">
        <v>6490</v>
      </c>
      <c r="BT8" s="268">
        <f t="shared" si="22"/>
        <v>8.347245409015025E-2</v>
      </c>
      <c r="BU8" s="222">
        <f>BV8/1.21</f>
        <v>4950.4132231404956</v>
      </c>
      <c r="BV8" s="190">
        <v>5990</v>
      </c>
      <c r="BW8" s="267">
        <f t="shared" si="23"/>
        <v>-7.7041602465331274E-2</v>
      </c>
      <c r="BX8" s="222">
        <f>BY8/1.21</f>
        <v>5363.636363636364</v>
      </c>
      <c r="BY8" s="216">
        <v>6490</v>
      </c>
      <c r="BZ8" s="268">
        <f t="shared" si="24"/>
        <v>8.347245409015025E-2</v>
      </c>
      <c r="CA8" s="223">
        <f>CB8/1.21</f>
        <v>4950.4132231404956</v>
      </c>
      <c r="CB8" s="136">
        <v>5990</v>
      </c>
      <c r="CC8" s="267">
        <f t="shared" si="25"/>
        <v>0.20040080160320642</v>
      </c>
      <c r="CD8" s="223">
        <f>CE8/1.21</f>
        <v>4123.9669421487606</v>
      </c>
      <c r="CE8" s="204">
        <v>4990</v>
      </c>
      <c r="CF8" s="205">
        <f t="shared" si="26"/>
        <v>4.1753653444676408E-2</v>
      </c>
      <c r="CG8" s="222">
        <f>CH8/1.21</f>
        <v>3958.6776859504134</v>
      </c>
      <c r="CH8" s="202">
        <v>4790</v>
      </c>
      <c r="CI8" s="206">
        <f t="shared" si="27"/>
        <v>6.6815144766147E-2</v>
      </c>
      <c r="CJ8" s="222">
        <f>CK8/1.21</f>
        <v>3710.7438016528927</v>
      </c>
      <c r="CK8" s="202">
        <v>4490</v>
      </c>
    </row>
    <row r="9" spans="1:89" s="512" customFormat="1" ht="15.75" thickBot="1" x14ac:dyDescent="0.3">
      <c r="A9" s="300" t="s">
        <v>2</v>
      </c>
      <c r="B9" s="277">
        <v>91</v>
      </c>
      <c r="C9" s="454" t="s">
        <v>10</v>
      </c>
      <c r="D9" s="929">
        <v>4950.4132231404956</v>
      </c>
      <c r="E9" s="600">
        <v>5990</v>
      </c>
      <c r="F9" s="352">
        <f t="shared" si="0"/>
        <v>0</v>
      </c>
      <c r="G9" s="929">
        <v>4950.4132231404956</v>
      </c>
      <c r="H9" s="1160">
        <v>5990</v>
      </c>
      <c r="I9" s="352">
        <f t="shared" si="1"/>
        <v>0</v>
      </c>
      <c r="J9" s="929">
        <v>4950.4132231404956</v>
      </c>
      <c r="K9" s="1148">
        <v>5990</v>
      </c>
      <c r="L9" s="352">
        <f t="shared" si="2"/>
        <v>3.4542314335060449E-2</v>
      </c>
      <c r="M9" s="929">
        <v>4785.1239669421493</v>
      </c>
      <c r="N9" s="1148">
        <v>5790</v>
      </c>
      <c r="O9" s="352">
        <f t="shared" si="3"/>
        <v>5.4644808743169397E-2</v>
      </c>
      <c r="P9" s="929">
        <v>4537.1900826446281</v>
      </c>
      <c r="Q9" s="1160">
        <v>5490</v>
      </c>
      <c r="R9" s="352">
        <f t="shared" si="4"/>
        <v>0.10020040080160321</v>
      </c>
      <c r="S9" s="929">
        <v>4123.9669421487606</v>
      </c>
      <c r="T9" s="1148">
        <v>4990</v>
      </c>
      <c r="U9" s="352">
        <f t="shared" si="5"/>
        <v>0.13434871561718573</v>
      </c>
      <c r="V9" s="929">
        <f>W9/1.21</f>
        <v>3635.5371900826449</v>
      </c>
      <c r="W9" s="1160">
        <v>4399</v>
      </c>
      <c r="X9" s="352">
        <f t="shared" si="6"/>
        <v>0</v>
      </c>
      <c r="Y9" s="929">
        <f>Z9/1.21</f>
        <v>3635.5371900826449</v>
      </c>
      <c r="Z9" s="1160">
        <v>4399</v>
      </c>
      <c r="AA9" s="352">
        <f t="shared" si="7"/>
        <v>0</v>
      </c>
      <c r="AB9" s="929">
        <v>3635.5371900826449</v>
      </c>
      <c r="AC9" s="1160">
        <v>4399</v>
      </c>
      <c r="AD9" s="352">
        <f t="shared" si="8"/>
        <v>0</v>
      </c>
      <c r="AE9" s="929">
        <v>3635.5371900826449</v>
      </c>
      <c r="AF9" s="1211">
        <v>4399</v>
      </c>
      <c r="AG9" s="352">
        <f t="shared" si="9"/>
        <v>0.1000250062515629</v>
      </c>
      <c r="AH9" s="498">
        <v>3304.9586776859505</v>
      </c>
      <c r="AI9" s="1216">
        <v>3999</v>
      </c>
      <c r="AJ9" s="352">
        <f t="shared" si="10"/>
        <v>-8.9066059225512528E-2</v>
      </c>
      <c r="AK9" s="929">
        <v>3628.0991735537191</v>
      </c>
      <c r="AL9" s="1216">
        <v>4390</v>
      </c>
      <c r="AM9" s="352">
        <f t="shared" si="11"/>
        <v>0</v>
      </c>
      <c r="AN9" s="929">
        <v>3628.0991735537191</v>
      </c>
      <c r="AO9" s="1216">
        <v>4390</v>
      </c>
      <c r="AP9" s="352">
        <f t="shared" si="12"/>
        <v>4.77326968973747E-2</v>
      </c>
      <c r="AQ9" s="114">
        <v>3462.8099173553719</v>
      </c>
      <c r="AR9" s="103">
        <v>4190</v>
      </c>
      <c r="AS9" s="352">
        <f t="shared" si="13"/>
        <v>0</v>
      </c>
      <c r="AT9" s="498">
        <v>3462.8099173553719</v>
      </c>
      <c r="AU9" s="183">
        <v>4190</v>
      </c>
      <c r="AV9" s="352">
        <f t="shared" si="14"/>
        <v>0.13550135501355012</v>
      </c>
      <c r="AW9" s="498">
        <v>3049.5867768595044</v>
      </c>
      <c r="AX9" s="183">
        <v>3690</v>
      </c>
      <c r="AY9" s="352">
        <f t="shared" si="15"/>
        <v>5.730659025787966E-2</v>
      </c>
      <c r="AZ9" s="498">
        <v>2884.2975206611573</v>
      </c>
      <c r="BA9" s="183">
        <v>3490</v>
      </c>
      <c r="BB9" s="352">
        <f t="shared" si="16"/>
        <v>0</v>
      </c>
      <c r="BC9" s="114">
        <v>2884.2975206611573</v>
      </c>
      <c r="BD9" s="411">
        <v>3490</v>
      </c>
      <c r="BE9" s="352">
        <f t="shared" si="17"/>
        <v>0</v>
      </c>
      <c r="BF9" s="114">
        <v>2884.2975206611573</v>
      </c>
      <c r="BG9" s="410">
        <v>3490</v>
      </c>
      <c r="BH9" s="352">
        <f t="shared" si="18"/>
        <v>9.4043887147335428E-2</v>
      </c>
      <c r="BI9" s="114">
        <v>2636.3636363636365</v>
      </c>
      <c r="BJ9" s="149">
        <v>3190</v>
      </c>
      <c r="BK9" s="352">
        <f t="shared" si="19"/>
        <v>0</v>
      </c>
      <c r="BL9" s="114">
        <v>2636.3636363636365</v>
      </c>
      <c r="BM9" s="410">
        <v>3190</v>
      </c>
      <c r="BN9" s="352">
        <f t="shared" si="20"/>
        <v>0</v>
      </c>
      <c r="BO9" s="114">
        <v>2636.3636363636365</v>
      </c>
      <c r="BP9" s="305">
        <v>3190</v>
      </c>
      <c r="BQ9" s="352">
        <f t="shared" si="21"/>
        <v>0</v>
      </c>
      <c r="BR9" s="353">
        <f>BS9/1.21</f>
        <v>2636.3636363636365</v>
      </c>
      <c r="BS9" s="354">
        <v>3190</v>
      </c>
      <c r="BT9" s="355">
        <f t="shared" si="22"/>
        <v>0</v>
      </c>
      <c r="BU9" s="353">
        <f>BV9/1.21</f>
        <v>2636.3636363636365</v>
      </c>
      <c r="BV9" s="309">
        <v>3190</v>
      </c>
      <c r="BW9" s="352">
        <f t="shared" si="23"/>
        <v>-3.0395136778115502E-2</v>
      </c>
      <c r="BX9" s="353">
        <f>BY9/1.21</f>
        <v>2719.0082644628101</v>
      </c>
      <c r="BY9" s="356">
        <v>3290</v>
      </c>
      <c r="BZ9" s="355">
        <f t="shared" si="24"/>
        <v>0.10033444816053512</v>
      </c>
      <c r="CA9" s="357">
        <f>CB9/1.21</f>
        <v>2471.0743801652893</v>
      </c>
      <c r="CB9" s="305">
        <v>2990</v>
      </c>
      <c r="CC9" s="352">
        <f t="shared" si="25"/>
        <v>0.20080321285140562</v>
      </c>
      <c r="CD9" s="357">
        <f>CE9/1.21</f>
        <v>2057.8512396694214</v>
      </c>
      <c r="CE9" s="271">
        <v>2490</v>
      </c>
      <c r="CF9" s="218">
        <f t="shared" si="26"/>
        <v>0</v>
      </c>
      <c r="CG9" s="353">
        <f>CH9/1.21</f>
        <v>2057.8512396694214</v>
      </c>
      <c r="CH9" s="358">
        <v>2490</v>
      </c>
      <c r="CI9" s="217">
        <f t="shared" si="27"/>
        <v>8.7336244541484712E-2</v>
      </c>
      <c r="CJ9" s="353">
        <f>CK9/1.21</f>
        <v>1892.5619834710744</v>
      </c>
      <c r="CK9" s="358">
        <v>2290</v>
      </c>
    </row>
    <row r="10" spans="1:89" x14ac:dyDescent="0.25">
      <c r="A10" s="306" t="s">
        <v>12</v>
      </c>
      <c r="B10" s="276">
        <v>154</v>
      </c>
      <c r="C10" s="452" t="s">
        <v>14</v>
      </c>
      <c r="D10" s="925">
        <v>11763.800904977375</v>
      </c>
      <c r="E10" s="1037">
        <v>12999</v>
      </c>
      <c r="F10" s="335">
        <f t="shared" si="0"/>
        <v>0</v>
      </c>
      <c r="G10" s="925">
        <v>11763.800904977375</v>
      </c>
      <c r="H10" s="1131">
        <v>12999</v>
      </c>
      <c r="I10" s="335">
        <f t="shared" si="1"/>
        <v>0</v>
      </c>
      <c r="J10" s="925">
        <v>11763.800904977375</v>
      </c>
      <c r="K10" s="1150">
        <v>12999</v>
      </c>
      <c r="L10" s="335">
        <f t="shared" si="2"/>
        <v>2.3623907394283016E-2</v>
      </c>
      <c r="M10" s="925">
        <v>11492.307692307693</v>
      </c>
      <c r="N10" s="1150">
        <v>12699</v>
      </c>
      <c r="O10" s="335">
        <f t="shared" si="3"/>
        <v>5.8338194849570799E-2</v>
      </c>
      <c r="P10" s="925">
        <v>10858.823529411766</v>
      </c>
      <c r="Q10" s="1131">
        <v>11999</v>
      </c>
      <c r="R10" s="335">
        <f t="shared" si="4"/>
        <v>-7.6289453425712084E-2</v>
      </c>
      <c r="S10" s="925">
        <v>11755.656108597284</v>
      </c>
      <c r="T10" s="1150">
        <v>12990</v>
      </c>
      <c r="U10" s="335">
        <f t="shared" si="5"/>
        <v>3.1771247021445591E-2</v>
      </c>
      <c r="V10" s="925">
        <f t="shared" ref="V10:V55" si="28">W10/(1.105)</f>
        <v>11393.665158371041</v>
      </c>
      <c r="W10" s="1131">
        <v>12590</v>
      </c>
      <c r="X10" s="335">
        <f t="shared" si="6"/>
        <v>0</v>
      </c>
      <c r="Y10" s="925">
        <f t="shared" ref="Y10:Y64" si="29">Z10/(1.105)</f>
        <v>11393.665158371041</v>
      </c>
      <c r="Z10" s="1150">
        <v>12590</v>
      </c>
      <c r="AA10" s="335">
        <f t="shared" si="7"/>
        <v>8.0064051240992789E-3</v>
      </c>
      <c r="AB10" s="925">
        <v>11303.16742081448</v>
      </c>
      <c r="AC10" s="1131">
        <v>12490</v>
      </c>
      <c r="AD10" s="335">
        <f t="shared" si="8"/>
        <v>0</v>
      </c>
      <c r="AE10" s="925">
        <v>11303.16742081448</v>
      </c>
      <c r="AF10" s="1209">
        <v>12490</v>
      </c>
      <c r="AG10" s="335">
        <f t="shared" si="9"/>
        <v>4.1701417848206836E-2</v>
      </c>
      <c r="AH10" s="495">
        <v>10850.6787330317</v>
      </c>
      <c r="AI10" s="1216">
        <v>11990</v>
      </c>
      <c r="AJ10" s="335">
        <f t="shared" si="10"/>
        <v>0</v>
      </c>
      <c r="AK10" s="926">
        <v>10850.678733031675</v>
      </c>
      <c r="AL10" s="1216">
        <v>11990</v>
      </c>
      <c r="AM10" s="335">
        <f t="shared" si="11"/>
        <v>0</v>
      </c>
      <c r="AN10" s="926">
        <v>10850.678733031675</v>
      </c>
      <c r="AO10" s="1216">
        <v>11990</v>
      </c>
      <c r="AP10" s="335">
        <f t="shared" si="12"/>
        <v>0</v>
      </c>
      <c r="AQ10" s="104">
        <v>10850.678733031675</v>
      </c>
      <c r="AR10" s="100">
        <v>11990</v>
      </c>
      <c r="AS10" s="335">
        <f t="shared" si="13"/>
        <v>0</v>
      </c>
      <c r="AT10" s="495">
        <v>10850.678733031675</v>
      </c>
      <c r="AU10" s="150">
        <v>11990</v>
      </c>
      <c r="AV10" s="335">
        <f t="shared" si="14"/>
        <v>0</v>
      </c>
      <c r="AW10" s="495">
        <v>10850.678733031675</v>
      </c>
      <c r="AX10" s="150">
        <v>11990</v>
      </c>
      <c r="AY10" s="335">
        <f t="shared" si="15"/>
        <v>1.6963528413910092E-2</v>
      </c>
      <c r="AZ10" s="495">
        <v>10669.683257918552</v>
      </c>
      <c r="BA10" s="150">
        <v>11790</v>
      </c>
      <c r="BB10" s="335">
        <f t="shared" si="16"/>
        <v>0</v>
      </c>
      <c r="BC10" s="104">
        <v>10669.683257918552</v>
      </c>
      <c r="BD10" s="173">
        <v>11790</v>
      </c>
      <c r="BE10" s="335">
        <f t="shared" si="17"/>
        <v>7.2793448589626927E-2</v>
      </c>
      <c r="BF10" s="104">
        <v>9945.7013574660632</v>
      </c>
      <c r="BG10" s="173">
        <v>10990</v>
      </c>
      <c r="BH10" s="335">
        <f t="shared" si="18"/>
        <v>0.10010010010010011</v>
      </c>
      <c r="BI10" s="104">
        <f>BJ10/1.105</f>
        <v>9040.7239819004535</v>
      </c>
      <c r="BJ10" s="340">
        <v>9990</v>
      </c>
      <c r="BK10" s="335">
        <f t="shared" si="19"/>
        <v>0.11123470522803114</v>
      </c>
      <c r="BL10" s="104">
        <v>8135.746606334842</v>
      </c>
      <c r="BM10" s="173">
        <v>8990</v>
      </c>
      <c r="BN10" s="335">
        <f t="shared" si="20"/>
        <v>0</v>
      </c>
      <c r="BO10" s="104">
        <v>8135.746606334842</v>
      </c>
      <c r="BP10" s="100">
        <v>8990</v>
      </c>
      <c r="BQ10" s="335">
        <f t="shared" si="21"/>
        <v>0</v>
      </c>
      <c r="BR10" s="336">
        <f>BS10/(1.105)</f>
        <v>8135.746606334842</v>
      </c>
      <c r="BS10" s="337">
        <v>8990</v>
      </c>
      <c r="BT10" s="338">
        <f t="shared" si="22"/>
        <v>9.768009768009768E-2</v>
      </c>
      <c r="BU10" s="336">
        <f>BV10/(1.105)</f>
        <v>7411.7647058823532</v>
      </c>
      <c r="BV10" s="100">
        <v>8190</v>
      </c>
      <c r="BW10" s="335">
        <f t="shared" si="23"/>
        <v>0</v>
      </c>
      <c r="BX10" s="336">
        <f>BY10/(1.105)</f>
        <v>7411.7647058823532</v>
      </c>
      <c r="BY10" s="339">
        <v>8190</v>
      </c>
      <c r="BZ10" s="338">
        <f t="shared" si="24"/>
        <v>0.10825439783491204</v>
      </c>
      <c r="CA10" s="336">
        <f>CB10/(1.105)</f>
        <v>6687.7828054298643</v>
      </c>
      <c r="CB10" s="340">
        <v>7390</v>
      </c>
      <c r="CC10" s="335">
        <f t="shared" si="25"/>
        <v>0.29876977152899825</v>
      </c>
      <c r="CD10" s="336">
        <f>CE10/(1.105)</f>
        <v>5149.3212669683262</v>
      </c>
      <c r="CE10" s="341">
        <v>5690</v>
      </c>
      <c r="CF10" s="338">
        <f t="shared" si="26"/>
        <v>0</v>
      </c>
      <c r="CG10" s="336">
        <f>CH10/(1.105)</f>
        <v>5149.3212669683262</v>
      </c>
      <c r="CH10" s="342">
        <v>5690</v>
      </c>
      <c r="CI10" s="335">
        <f t="shared" si="27"/>
        <v>0</v>
      </c>
      <c r="CJ10" s="336">
        <f>CK10/(1.105)</f>
        <v>5149.3212669683262</v>
      </c>
      <c r="CK10" s="342">
        <v>5690</v>
      </c>
    </row>
    <row r="11" spans="1:89" x14ac:dyDescent="0.25">
      <c r="A11" s="299" t="s">
        <v>12</v>
      </c>
      <c r="B11" s="276">
        <v>159</v>
      </c>
      <c r="C11" s="448" t="s">
        <v>16</v>
      </c>
      <c r="D11" s="927">
        <v>9945.7013574660632</v>
      </c>
      <c r="E11" s="99">
        <v>10990</v>
      </c>
      <c r="F11" s="206">
        <f t="shared" si="0"/>
        <v>0</v>
      </c>
      <c r="G11" s="927">
        <v>9945.7013574660632</v>
      </c>
      <c r="H11" s="1132">
        <v>10990</v>
      </c>
      <c r="I11" s="206">
        <f t="shared" si="1"/>
        <v>0</v>
      </c>
      <c r="J11" s="927">
        <v>9945.7013574660632</v>
      </c>
      <c r="K11" s="1132">
        <v>10990</v>
      </c>
      <c r="L11" s="206">
        <f t="shared" si="2"/>
        <v>0</v>
      </c>
      <c r="M11" s="927">
        <v>9945.7013574660632</v>
      </c>
      <c r="N11" s="1147">
        <v>10990</v>
      </c>
      <c r="O11" s="206">
        <f t="shared" si="3"/>
        <v>4.7664442326024785E-2</v>
      </c>
      <c r="P11" s="927">
        <v>9493.2126696832584</v>
      </c>
      <c r="Q11" s="1132">
        <v>10490</v>
      </c>
      <c r="R11" s="206">
        <f t="shared" si="4"/>
        <v>5.0050050050050053E-2</v>
      </c>
      <c r="S11" s="927">
        <v>9040.7239819004535</v>
      </c>
      <c r="T11" s="1147">
        <v>9990</v>
      </c>
      <c r="U11" s="206">
        <f t="shared" si="5"/>
        <v>3.0959752321981424E-2</v>
      </c>
      <c r="V11" s="927">
        <f t="shared" si="28"/>
        <v>8769.2307692307695</v>
      </c>
      <c r="W11" s="1132">
        <v>9690</v>
      </c>
      <c r="X11" s="206">
        <f t="shared" si="6"/>
        <v>0</v>
      </c>
      <c r="Y11" s="927">
        <f t="shared" si="29"/>
        <v>8769.2307692307695</v>
      </c>
      <c r="Z11" s="1147">
        <v>9690</v>
      </c>
      <c r="AA11" s="206">
        <f t="shared" si="7"/>
        <v>1.0427528675703858E-2</v>
      </c>
      <c r="AB11" s="927">
        <v>8678.7330316742082</v>
      </c>
      <c r="AC11" s="1132">
        <v>9590</v>
      </c>
      <c r="AD11" s="206">
        <f t="shared" si="8"/>
        <v>0</v>
      </c>
      <c r="AE11" s="927">
        <v>8678.7330316742082</v>
      </c>
      <c r="AF11" s="1210">
        <v>9590</v>
      </c>
      <c r="AG11" s="206">
        <f t="shared" si="9"/>
        <v>2.1299254526091587E-2</v>
      </c>
      <c r="AH11" s="496">
        <v>8497.7375565610855</v>
      </c>
      <c r="AI11" s="1216">
        <v>9390</v>
      </c>
      <c r="AJ11" s="206">
        <f t="shared" si="10"/>
        <v>0</v>
      </c>
      <c r="AK11" s="927">
        <v>8497.7375565610855</v>
      </c>
      <c r="AL11" s="1216">
        <v>9390</v>
      </c>
      <c r="AM11" s="206">
        <f t="shared" si="11"/>
        <v>0</v>
      </c>
      <c r="AN11" s="927">
        <v>8497.7375565610855</v>
      </c>
      <c r="AO11" s="1216">
        <v>9390</v>
      </c>
      <c r="AP11" s="206">
        <f t="shared" si="12"/>
        <v>0</v>
      </c>
      <c r="AQ11" s="105">
        <v>8497.7375565610855</v>
      </c>
      <c r="AR11" s="100">
        <v>9390</v>
      </c>
      <c r="AS11" s="206">
        <f t="shared" si="13"/>
        <v>0</v>
      </c>
      <c r="AT11" s="496">
        <v>8497.7375565610855</v>
      </c>
      <c r="AU11" s="146">
        <v>9390</v>
      </c>
      <c r="AV11" s="206">
        <f t="shared" si="14"/>
        <v>0</v>
      </c>
      <c r="AW11" s="496">
        <v>8497.7375565610855</v>
      </c>
      <c r="AX11" s="146">
        <v>9390</v>
      </c>
      <c r="AY11" s="206">
        <f t="shared" si="15"/>
        <v>3.3003300330033E-2</v>
      </c>
      <c r="AZ11" s="496">
        <v>8226.2443438914033</v>
      </c>
      <c r="BA11" s="146">
        <v>9090</v>
      </c>
      <c r="BB11" s="206">
        <f t="shared" si="16"/>
        <v>0</v>
      </c>
      <c r="BC11" s="105">
        <v>8226.2443438914033</v>
      </c>
      <c r="BD11" s="173">
        <v>9090</v>
      </c>
      <c r="BE11" s="206">
        <f t="shared" si="17"/>
        <v>7.0671378091872794E-2</v>
      </c>
      <c r="BF11" s="105">
        <v>7683.2579185520362</v>
      </c>
      <c r="BG11" s="173">
        <v>8490</v>
      </c>
      <c r="BH11" s="206">
        <f t="shared" si="18"/>
        <v>0.10403120936280884</v>
      </c>
      <c r="BI11" s="105">
        <f t="shared" ref="BI11:BI39" si="30">BJ11/1.105</f>
        <v>6959.2760180995474</v>
      </c>
      <c r="BJ11" s="203">
        <v>7690</v>
      </c>
      <c r="BK11" s="206">
        <f t="shared" si="19"/>
        <v>0.10014306151645208</v>
      </c>
      <c r="BL11" s="105">
        <v>6325.7918552036199</v>
      </c>
      <c r="BM11" s="173">
        <v>6990</v>
      </c>
      <c r="BN11" s="206">
        <f t="shared" si="20"/>
        <v>0</v>
      </c>
      <c r="BO11" s="105">
        <v>6325.7918552036199</v>
      </c>
      <c r="BP11" s="247">
        <v>6990</v>
      </c>
      <c r="BQ11" s="206">
        <f t="shared" si="21"/>
        <v>-7.9051383399209488E-2</v>
      </c>
      <c r="BR11" s="222">
        <f t="shared" ref="BR11:BR58" si="31">BS11/(1.105)</f>
        <v>6868.778280542987</v>
      </c>
      <c r="BS11" s="266">
        <v>7590</v>
      </c>
      <c r="BT11" s="205">
        <f t="shared" si="22"/>
        <v>4.1152263374485597E-2</v>
      </c>
      <c r="BU11" s="222">
        <f t="shared" ref="BU11:BU58" si="32">BV11/(1.105)</f>
        <v>6597.285067873303</v>
      </c>
      <c r="BV11" s="59">
        <v>7290</v>
      </c>
      <c r="BW11" s="206">
        <f t="shared" si="23"/>
        <v>0</v>
      </c>
      <c r="BX11" s="222">
        <f t="shared" ref="BX11:BX58" si="33">BY11/(1.105)</f>
        <v>6597.285067873303</v>
      </c>
      <c r="BY11" s="216">
        <v>7290</v>
      </c>
      <c r="BZ11" s="205">
        <f t="shared" si="24"/>
        <v>0.1062215477996965</v>
      </c>
      <c r="CA11" s="222">
        <f t="shared" ref="CA11:CA58" si="34">CB11/(1.105)</f>
        <v>5963.8009049773755</v>
      </c>
      <c r="CB11" s="203">
        <v>6590</v>
      </c>
      <c r="CC11" s="206">
        <f t="shared" si="25"/>
        <v>0.20036429872495445</v>
      </c>
      <c r="CD11" s="222">
        <f t="shared" ref="CD11:CD58" si="35">CE11/(1.105)</f>
        <v>4968.3257918552035</v>
      </c>
      <c r="CE11" s="204">
        <v>5490</v>
      </c>
      <c r="CF11" s="205">
        <f t="shared" si="26"/>
        <v>0</v>
      </c>
      <c r="CG11" s="222">
        <f t="shared" ref="CG11:CG58" si="36">CH11/(1.105)</f>
        <v>4968.3257918552035</v>
      </c>
      <c r="CH11" s="202">
        <v>5490</v>
      </c>
      <c r="CI11" s="206">
        <f t="shared" si="27"/>
        <v>0</v>
      </c>
      <c r="CJ11" s="222">
        <f t="shared" ref="CJ11:CJ58" si="37">CK11/(1.105)</f>
        <v>4968.3257918552035</v>
      </c>
      <c r="CK11" s="202">
        <v>5490</v>
      </c>
    </row>
    <row r="12" spans="1:89" x14ac:dyDescent="0.25">
      <c r="A12" s="299" t="s">
        <v>12</v>
      </c>
      <c r="B12" s="276">
        <v>193</v>
      </c>
      <c r="C12" s="448" t="s">
        <v>17</v>
      </c>
      <c r="D12" s="927">
        <v>9040.7239819004535</v>
      </c>
      <c r="E12" s="1544">
        <v>9990</v>
      </c>
      <c r="F12" s="206">
        <f t="shared" si="0"/>
        <v>0</v>
      </c>
      <c r="G12" s="927">
        <v>9040.7239819004535</v>
      </c>
      <c r="H12" s="1137">
        <v>9990</v>
      </c>
      <c r="I12" s="206">
        <f t="shared" si="1"/>
        <v>0</v>
      </c>
      <c r="J12" s="927">
        <v>9040.7239819004535</v>
      </c>
      <c r="K12" s="1137">
        <v>9990</v>
      </c>
      <c r="L12" s="206">
        <f t="shared" si="2"/>
        <v>-9.0009000900090005E-4</v>
      </c>
      <c r="M12" s="927">
        <v>9048.8687782805428</v>
      </c>
      <c r="N12" s="1153">
        <v>9999</v>
      </c>
      <c r="O12" s="206">
        <f t="shared" si="3"/>
        <v>5.3635405690200214E-2</v>
      </c>
      <c r="P12" s="927">
        <v>8588.2352941176468</v>
      </c>
      <c r="Q12" s="1137">
        <v>9490</v>
      </c>
      <c r="R12" s="206">
        <f t="shared" si="4"/>
        <v>5.5617352614015569E-2</v>
      </c>
      <c r="S12" s="927">
        <v>8135.746606334842</v>
      </c>
      <c r="T12" s="1137">
        <v>8990</v>
      </c>
      <c r="U12" s="206">
        <f t="shared" si="5"/>
        <v>0</v>
      </c>
      <c r="V12" s="927">
        <f t="shared" si="28"/>
        <v>8135.746606334842</v>
      </c>
      <c r="W12" s="1137">
        <v>8990</v>
      </c>
      <c r="X12" s="206">
        <f t="shared" si="6"/>
        <v>0</v>
      </c>
      <c r="Y12" s="927">
        <f t="shared" si="29"/>
        <v>8135.746606334842</v>
      </c>
      <c r="Z12" s="1137">
        <v>8990</v>
      </c>
      <c r="AA12" s="206">
        <f t="shared" si="7"/>
        <v>0</v>
      </c>
      <c r="AB12" s="927">
        <v>8135.746606334842</v>
      </c>
      <c r="AC12" s="1137">
        <v>8990</v>
      </c>
      <c r="AD12" s="206">
        <f t="shared" si="8"/>
        <v>0</v>
      </c>
      <c r="AE12" s="927">
        <v>8135.746606334842</v>
      </c>
      <c r="AF12" s="1212">
        <v>8990</v>
      </c>
      <c r="AG12" s="206">
        <f t="shared" si="9"/>
        <v>0</v>
      </c>
      <c r="AH12" s="496">
        <v>8135.746606334842</v>
      </c>
      <c r="AI12" s="1227">
        <v>8990</v>
      </c>
      <c r="AJ12" s="206">
        <f t="shared" si="10"/>
        <v>0</v>
      </c>
      <c r="AK12" s="927">
        <v>8135.746606334842</v>
      </c>
      <c r="AL12" s="1227">
        <v>8990</v>
      </c>
      <c r="AM12" s="206">
        <f t="shared" si="11"/>
        <v>0</v>
      </c>
      <c r="AN12" s="927">
        <v>8135.746606334842</v>
      </c>
      <c r="AO12" s="1216">
        <v>8990</v>
      </c>
      <c r="AP12" s="206">
        <f t="shared" si="12"/>
        <v>0</v>
      </c>
      <c r="AQ12" s="105">
        <v>8135.746606334842</v>
      </c>
      <c r="AR12" s="100">
        <v>8990</v>
      </c>
      <c r="AS12" s="206">
        <f t="shared" si="13"/>
        <v>0</v>
      </c>
      <c r="AT12" s="496">
        <v>8135.746606334842</v>
      </c>
      <c r="AU12" s="146">
        <v>8990</v>
      </c>
      <c r="AV12" s="206">
        <f t="shared" si="14"/>
        <v>0</v>
      </c>
      <c r="AW12" s="496">
        <v>8135.746606334842</v>
      </c>
      <c r="AX12" s="146">
        <v>8990</v>
      </c>
      <c r="AY12" s="206">
        <f t="shared" si="15"/>
        <v>8.4439083232810616E-2</v>
      </c>
      <c r="AZ12" s="496">
        <v>7502.2624434389145</v>
      </c>
      <c r="BA12" s="146">
        <v>8290</v>
      </c>
      <c r="BB12" s="206">
        <f t="shared" si="16"/>
        <v>0</v>
      </c>
      <c r="BC12" s="105">
        <v>7502.2624434389145</v>
      </c>
      <c r="BD12" s="173">
        <v>8290</v>
      </c>
      <c r="BE12" s="206">
        <f t="shared" si="17"/>
        <v>7.8023407022106639E-2</v>
      </c>
      <c r="BF12" s="105">
        <v>6959.2760180995474</v>
      </c>
      <c r="BG12" s="173">
        <v>7690</v>
      </c>
      <c r="BH12" s="206">
        <f t="shared" si="18"/>
        <v>0.10014306151645208</v>
      </c>
      <c r="BI12" s="105">
        <f t="shared" si="30"/>
        <v>6325.7918552036199</v>
      </c>
      <c r="BJ12" s="203">
        <v>6990</v>
      </c>
      <c r="BK12" s="206">
        <f t="shared" si="19"/>
        <v>0.1669449081803005</v>
      </c>
      <c r="BL12" s="105">
        <v>5420.8144796380093</v>
      </c>
      <c r="BM12" s="173">
        <v>5990</v>
      </c>
      <c r="BN12" s="206">
        <f t="shared" si="20"/>
        <v>0</v>
      </c>
      <c r="BO12" s="105">
        <v>5420.8144796380093</v>
      </c>
      <c r="BP12" s="247">
        <v>5990</v>
      </c>
      <c r="BQ12" s="206">
        <f t="shared" si="21"/>
        <v>-4.7694753577106522E-2</v>
      </c>
      <c r="BR12" s="222">
        <f t="shared" si="31"/>
        <v>5692.3076923076924</v>
      </c>
      <c r="BS12" s="117">
        <v>6290</v>
      </c>
      <c r="BT12" s="205">
        <f t="shared" si="22"/>
        <v>0</v>
      </c>
      <c r="BU12" s="222">
        <f t="shared" si="32"/>
        <v>5692.3076923076924</v>
      </c>
      <c r="BV12" s="59">
        <v>6290</v>
      </c>
      <c r="BW12" s="206">
        <f t="shared" si="23"/>
        <v>0</v>
      </c>
      <c r="BX12" s="222">
        <f t="shared" si="33"/>
        <v>5692.3076923076924</v>
      </c>
      <c r="BY12" s="216">
        <v>6290</v>
      </c>
      <c r="BZ12" s="205">
        <f t="shared" si="24"/>
        <v>0.1054481546572935</v>
      </c>
      <c r="CA12" s="222">
        <f t="shared" si="34"/>
        <v>5149.3212669683262</v>
      </c>
      <c r="CB12" s="203">
        <v>5690</v>
      </c>
      <c r="CC12" s="206">
        <f t="shared" si="25"/>
        <v>0.21321961620469082</v>
      </c>
      <c r="CD12" s="222">
        <f t="shared" si="35"/>
        <v>4244.3438914027147</v>
      </c>
      <c r="CE12" s="204">
        <v>4690</v>
      </c>
      <c r="CF12" s="205">
        <f t="shared" si="26"/>
        <v>0</v>
      </c>
      <c r="CG12" s="222">
        <f t="shared" si="36"/>
        <v>4244.3438914027147</v>
      </c>
      <c r="CH12" s="202">
        <v>4690</v>
      </c>
      <c r="CI12" s="206">
        <f t="shared" si="27"/>
        <v>0</v>
      </c>
      <c r="CJ12" s="222">
        <f t="shared" si="37"/>
        <v>4244.3438914027147</v>
      </c>
      <c r="CK12" s="202">
        <v>4690</v>
      </c>
    </row>
    <row r="13" spans="1:89" x14ac:dyDescent="0.25">
      <c r="A13" s="299" t="s">
        <v>12</v>
      </c>
      <c r="B13" s="276">
        <v>195</v>
      </c>
      <c r="C13" s="448" t="s">
        <v>18</v>
      </c>
      <c r="D13" s="927">
        <v>10488.687782805429</v>
      </c>
      <c r="E13" s="1544">
        <v>11590</v>
      </c>
      <c r="F13" s="206">
        <f t="shared" si="0"/>
        <v>0</v>
      </c>
      <c r="G13" s="927">
        <v>10488.687782805429</v>
      </c>
      <c r="H13" s="1137">
        <v>11590</v>
      </c>
      <c r="I13" s="206">
        <f t="shared" si="1"/>
        <v>0</v>
      </c>
      <c r="J13" s="927">
        <v>10488.687782805429</v>
      </c>
      <c r="K13" s="1137">
        <v>11590</v>
      </c>
      <c r="L13" s="206">
        <f t="shared" si="2"/>
        <v>0</v>
      </c>
      <c r="M13" s="927">
        <v>10488.687782805429</v>
      </c>
      <c r="N13" s="1153">
        <v>11590</v>
      </c>
      <c r="O13" s="206">
        <f t="shared" si="3"/>
        <v>5.3732157468860807E-2</v>
      </c>
      <c r="P13" s="927">
        <v>9953.8461538461543</v>
      </c>
      <c r="Q13" s="1137">
        <v>10999</v>
      </c>
      <c r="R13" s="206">
        <f t="shared" si="4"/>
        <v>0</v>
      </c>
      <c r="S13" s="927">
        <v>9953.8461538461543</v>
      </c>
      <c r="T13" s="1153">
        <v>10999</v>
      </c>
      <c r="U13" s="206">
        <f t="shared" si="5"/>
        <v>0.22347052280311458</v>
      </c>
      <c r="V13" s="927">
        <f t="shared" si="28"/>
        <v>8135.746606334842</v>
      </c>
      <c r="W13" s="1137">
        <v>8990</v>
      </c>
      <c r="X13" s="206">
        <f t="shared" si="6"/>
        <v>0</v>
      </c>
      <c r="Y13" s="927">
        <f t="shared" si="29"/>
        <v>8135.746606334842</v>
      </c>
      <c r="Z13" s="1137">
        <v>8990</v>
      </c>
      <c r="AA13" s="206">
        <f t="shared" si="7"/>
        <v>0</v>
      </c>
      <c r="AB13" s="927">
        <v>8135.746606334842</v>
      </c>
      <c r="AC13" s="1137">
        <v>8990</v>
      </c>
      <c r="AD13" s="206">
        <f t="shared" si="8"/>
        <v>0</v>
      </c>
      <c r="AE13" s="927">
        <v>8135.746606334842</v>
      </c>
      <c r="AF13" s="1212">
        <v>8990</v>
      </c>
      <c r="AG13" s="206">
        <f t="shared" si="9"/>
        <v>9.768009768009768E-2</v>
      </c>
      <c r="AH13" s="496">
        <v>7411.7647058823532</v>
      </c>
      <c r="AI13" s="1227">
        <v>8190</v>
      </c>
      <c r="AJ13" s="206">
        <f t="shared" si="10"/>
        <v>0</v>
      </c>
      <c r="AK13" s="927">
        <v>7411.7647058823532</v>
      </c>
      <c r="AL13" s="1227">
        <v>8190</v>
      </c>
      <c r="AM13" s="206">
        <f t="shared" si="11"/>
        <v>0</v>
      </c>
      <c r="AN13" s="927">
        <v>7411.7647058823532</v>
      </c>
      <c r="AO13" s="1216">
        <v>8190</v>
      </c>
      <c r="AP13" s="206">
        <f t="shared" si="12"/>
        <v>0</v>
      </c>
      <c r="AQ13" s="105">
        <v>7411.7647058823532</v>
      </c>
      <c r="AR13" s="100">
        <v>8190</v>
      </c>
      <c r="AS13" s="206">
        <f t="shared" si="13"/>
        <v>0</v>
      </c>
      <c r="AT13" s="496">
        <v>7411.7647058823532</v>
      </c>
      <c r="AU13" s="146">
        <v>8190</v>
      </c>
      <c r="AV13" s="206">
        <f t="shared" si="14"/>
        <v>0</v>
      </c>
      <c r="AW13" s="496">
        <v>7411.7647058823532</v>
      </c>
      <c r="AX13" s="146">
        <v>8190</v>
      </c>
      <c r="AY13" s="206">
        <f t="shared" si="15"/>
        <v>0</v>
      </c>
      <c r="AZ13" s="496">
        <v>7411.7647058823532</v>
      </c>
      <c r="BA13" s="146">
        <v>8190</v>
      </c>
      <c r="BB13" s="206">
        <f t="shared" si="16"/>
        <v>-6.8259385665529013E-2</v>
      </c>
      <c r="BC13" s="105">
        <v>7954.7511312217193</v>
      </c>
      <c r="BD13" s="173">
        <v>8790</v>
      </c>
      <c r="BE13" s="206">
        <f t="shared" si="17"/>
        <v>7.3260073260073263E-2</v>
      </c>
      <c r="BF13" s="105">
        <v>7411.7647058823532</v>
      </c>
      <c r="BG13" s="173">
        <v>8190</v>
      </c>
      <c r="BH13" s="206">
        <f t="shared" si="18"/>
        <v>0</v>
      </c>
      <c r="BI13" s="105">
        <f t="shared" si="30"/>
        <v>7411.7647058823532</v>
      </c>
      <c r="BJ13" s="203">
        <v>8190</v>
      </c>
      <c r="BK13" s="206">
        <f t="shared" si="19"/>
        <v>0.32310177705977383</v>
      </c>
      <c r="BL13" s="105">
        <v>5601.809954751131</v>
      </c>
      <c r="BM13" s="173">
        <v>6190</v>
      </c>
      <c r="BN13" s="206">
        <f t="shared" si="20"/>
        <v>0</v>
      </c>
      <c r="BO13" s="105">
        <v>5601.809954751131</v>
      </c>
      <c r="BP13" s="100">
        <v>6190</v>
      </c>
      <c r="BQ13" s="206">
        <f t="shared" si="21"/>
        <v>0</v>
      </c>
      <c r="BR13" s="222">
        <f t="shared" si="31"/>
        <v>5601.809954751131</v>
      </c>
      <c r="BS13" s="117">
        <v>6190</v>
      </c>
      <c r="BT13" s="205">
        <f t="shared" si="22"/>
        <v>0</v>
      </c>
      <c r="BU13" s="222">
        <f t="shared" si="32"/>
        <v>5601.809954751131</v>
      </c>
      <c r="BV13" s="59">
        <v>6190</v>
      </c>
      <c r="BW13" s="206">
        <f t="shared" si="23"/>
        <v>0</v>
      </c>
      <c r="BX13" s="222">
        <f t="shared" si="33"/>
        <v>5601.809954751131</v>
      </c>
      <c r="BY13" s="216">
        <v>6190</v>
      </c>
      <c r="BZ13" s="205">
        <f t="shared" si="24"/>
        <v>0.1073345259391771</v>
      </c>
      <c r="CA13" s="222">
        <f t="shared" si="34"/>
        <v>5058.8235294117649</v>
      </c>
      <c r="CB13" s="203">
        <v>5590</v>
      </c>
      <c r="CC13" s="206">
        <f t="shared" si="25"/>
        <v>0.24498886414253898</v>
      </c>
      <c r="CD13" s="222">
        <f t="shared" si="35"/>
        <v>4063.3484162895929</v>
      </c>
      <c r="CE13" s="204">
        <v>4490</v>
      </c>
      <c r="CF13" s="205">
        <f t="shared" si="26"/>
        <v>0</v>
      </c>
      <c r="CG13" s="222">
        <f t="shared" si="36"/>
        <v>4063.3484162895929</v>
      </c>
      <c r="CH13" s="202">
        <v>4490</v>
      </c>
      <c r="CI13" s="206">
        <f t="shared" si="27"/>
        <v>0.15424164524421594</v>
      </c>
      <c r="CJ13" s="222">
        <f t="shared" si="37"/>
        <v>3520.3619909502263</v>
      </c>
      <c r="CK13" s="202">
        <v>3890</v>
      </c>
    </row>
    <row r="14" spans="1:89" x14ac:dyDescent="0.25">
      <c r="A14" s="299" t="s">
        <v>12</v>
      </c>
      <c r="B14" s="276">
        <v>196</v>
      </c>
      <c r="C14" s="448" t="s">
        <v>19</v>
      </c>
      <c r="D14" s="927">
        <v>6959.2760180995474</v>
      </c>
      <c r="E14" s="1544">
        <v>7690</v>
      </c>
      <c r="F14" s="206">
        <f t="shared" si="0"/>
        <v>0</v>
      </c>
      <c r="G14" s="927">
        <v>6959.2760180995474</v>
      </c>
      <c r="H14" s="1137">
        <v>7690</v>
      </c>
      <c r="I14" s="206">
        <f t="shared" si="1"/>
        <v>0</v>
      </c>
      <c r="J14" s="927">
        <v>6959.2760180995474</v>
      </c>
      <c r="K14" s="1137">
        <v>7690</v>
      </c>
      <c r="L14" s="206">
        <f t="shared" si="2"/>
        <v>0</v>
      </c>
      <c r="M14" s="927">
        <v>6959.2760180995474</v>
      </c>
      <c r="N14" s="1153">
        <v>7690</v>
      </c>
      <c r="O14" s="206">
        <f t="shared" si="3"/>
        <v>5.4869684499314127E-2</v>
      </c>
      <c r="P14" s="927">
        <v>6597.285067873303</v>
      </c>
      <c r="Q14" s="1137">
        <v>7290</v>
      </c>
      <c r="R14" s="206">
        <f t="shared" si="4"/>
        <v>5.8055152394775038E-2</v>
      </c>
      <c r="S14" s="927">
        <v>6235.2941176470586</v>
      </c>
      <c r="T14" s="1153">
        <v>6890</v>
      </c>
      <c r="U14" s="206">
        <f t="shared" si="5"/>
        <v>0</v>
      </c>
      <c r="V14" s="927">
        <f t="shared" si="28"/>
        <v>6235.2941176470586</v>
      </c>
      <c r="W14" s="1153">
        <v>6890</v>
      </c>
      <c r="X14" s="206">
        <f t="shared" si="6"/>
        <v>0.5314514336519226</v>
      </c>
      <c r="Y14" s="927">
        <f t="shared" si="29"/>
        <v>4071.4932126696835</v>
      </c>
      <c r="Z14" s="1153">
        <v>4499</v>
      </c>
      <c r="AA14" s="206">
        <f t="shared" si="7"/>
        <v>-0.33740795287187042</v>
      </c>
      <c r="AB14" s="927">
        <v>6144.7963800904981</v>
      </c>
      <c r="AC14" s="1153">
        <v>6790</v>
      </c>
      <c r="AD14" s="206">
        <f t="shared" si="8"/>
        <v>4.6224961479198766E-2</v>
      </c>
      <c r="AE14" s="927">
        <v>5873.3031674208141</v>
      </c>
      <c r="AF14" s="1212">
        <v>6490</v>
      </c>
      <c r="AG14" s="206">
        <f t="shared" si="9"/>
        <v>8.347245409015025E-2</v>
      </c>
      <c r="AH14" s="496">
        <v>5420.8144796380093</v>
      </c>
      <c r="AI14" s="1227">
        <v>5990</v>
      </c>
      <c r="AJ14" s="206">
        <f t="shared" si="10"/>
        <v>0</v>
      </c>
      <c r="AK14" s="927">
        <v>5420.8144796380093</v>
      </c>
      <c r="AL14" s="1227">
        <v>5990</v>
      </c>
      <c r="AM14" s="206">
        <f t="shared" si="11"/>
        <v>0</v>
      </c>
      <c r="AN14" s="927">
        <v>5420.8144796380093</v>
      </c>
      <c r="AO14" s="1216">
        <v>5990</v>
      </c>
      <c r="AP14" s="206">
        <f t="shared" si="12"/>
        <v>0</v>
      </c>
      <c r="AQ14" s="105">
        <v>5420.8144796380093</v>
      </c>
      <c r="AR14" s="100">
        <v>5990</v>
      </c>
      <c r="AS14" s="206">
        <f t="shared" si="13"/>
        <v>-9.1047040971168433E-2</v>
      </c>
      <c r="AT14" s="496">
        <v>5963.8009049773755</v>
      </c>
      <c r="AU14" s="146">
        <v>6590</v>
      </c>
      <c r="AV14" s="206">
        <f t="shared" si="14"/>
        <v>4.7694753577106522E-2</v>
      </c>
      <c r="AW14" s="496">
        <v>5692.3076923076924</v>
      </c>
      <c r="AX14" s="146">
        <v>6290</v>
      </c>
      <c r="AY14" s="206">
        <f t="shared" si="15"/>
        <v>6.7911714770797965E-2</v>
      </c>
      <c r="AZ14" s="496">
        <v>5330.316742081448</v>
      </c>
      <c r="BA14" s="146">
        <v>5890</v>
      </c>
      <c r="BB14" s="206">
        <f t="shared" si="16"/>
        <v>0</v>
      </c>
      <c r="BC14" s="105">
        <v>5330.316742081448</v>
      </c>
      <c r="BD14" s="173">
        <v>5890</v>
      </c>
      <c r="BE14" s="206">
        <f t="shared" si="17"/>
        <v>7.2859744990892539E-2</v>
      </c>
      <c r="BF14" s="105">
        <v>4968.3257918552035</v>
      </c>
      <c r="BG14" s="173">
        <v>5490</v>
      </c>
      <c r="BH14" s="206">
        <f t="shared" si="18"/>
        <v>0.10020040080160321</v>
      </c>
      <c r="BI14" s="105">
        <f t="shared" si="30"/>
        <v>4515.8371040723987</v>
      </c>
      <c r="BJ14" s="203">
        <v>4990</v>
      </c>
      <c r="BK14" s="206">
        <f t="shared" si="19"/>
        <v>0</v>
      </c>
      <c r="BL14" s="105">
        <v>4515.8371040723987</v>
      </c>
      <c r="BM14" s="173">
        <v>4990</v>
      </c>
      <c r="BN14" s="206">
        <f t="shared" si="20"/>
        <v>0</v>
      </c>
      <c r="BO14" s="105">
        <v>4515.8371040723987</v>
      </c>
      <c r="BP14" s="100">
        <v>4990</v>
      </c>
      <c r="BQ14" s="206">
        <f t="shared" si="21"/>
        <v>0</v>
      </c>
      <c r="BR14" s="222">
        <f t="shared" si="31"/>
        <v>4515.8371040723987</v>
      </c>
      <c r="BS14" s="117">
        <v>4990</v>
      </c>
      <c r="BT14" s="205">
        <f t="shared" si="22"/>
        <v>0</v>
      </c>
      <c r="BU14" s="222">
        <f t="shared" si="32"/>
        <v>4515.8371040723987</v>
      </c>
      <c r="BV14" s="59">
        <v>4990</v>
      </c>
      <c r="BW14" s="206">
        <f t="shared" si="23"/>
        <v>0</v>
      </c>
      <c r="BX14" s="222">
        <f t="shared" si="33"/>
        <v>4515.8371040723987</v>
      </c>
      <c r="BY14" s="216">
        <v>4990</v>
      </c>
      <c r="BZ14" s="205">
        <f t="shared" si="24"/>
        <v>0.111358574610245</v>
      </c>
      <c r="CA14" s="222">
        <f t="shared" si="34"/>
        <v>4063.3484162895929</v>
      </c>
      <c r="CB14" s="203">
        <v>4490</v>
      </c>
      <c r="CC14" s="206">
        <f t="shared" si="25"/>
        <v>0.25069637883008355</v>
      </c>
      <c r="CD14" s="222">
        <f t="shared" si="35"/>
        <v>3248.8687782805432</v>
      </c>
      <c r="CE14" s="204">
        <v>3590</v>
      </c>
      <c r="CF14" s="205">
        <f t="shared" si="26"/>
        <v>0</v>
      </c>
      <c r="CG14" s="222">
        <f t="shared" si="36"/>
        <v>3248.8687782805432</v>
      </c>
      <c r="CH14" s="202">
        <v>3590</v>
      </c>
      <c r="CI14" s="206">
        <f t="shared" si="27"/>
        <v>0</v>
      </c>
      <c r="CJ14" s="222">
        <f t="shared" si="37"/>
        <v>3248.8687782805432</v>
      </c>
      <c r="CK14" s="202">
        <v>3590</v>
      </c>
    </row>
    <row r="15" spans="1:89" x14ac:dyDescent="0.25">
      <c r="A15" s="299" t="s">
        <v>12</v>
      </c>
      <c r="B15" s="276">
        <v>197</v>
      </c>
      <c r="C15" s="448" t="s">
        <v>21</v>
      </c>
      <c r="D15" s="927">
        <v>7049.7737556561087</v>
      </c>
      <c r="E15" s="1544">
        <v>7790</v>
      </c>
      <c r="F15" s="206">
        <f t="shared" si="0"/>
        <v>0</v>
      </c>
      <c r="G15" s="927">
        <v>7049.7737556561087</v>
      </c>
      <c r="H15" s="1137">
        <v>7790</v>
      </c>
      <c r="I15" s="206">
        <f t="shared" si="1"/>
        <v>0</v>
      </c>
      <c r="J15" s="927">
        <v>7049.7737556561087</v>
      </c>
      <c r="K15" s="1137">
        <v>7790</v>
      </c>
      <c r="L15" s="206">
        <f t="shared" si="2"/>
        <v>0</v>
      </c>
      <c r="M15" s="927">
        <v>7049.7737556561087</v>
      </c>
      <c r="N15" s="1153">
        <v>7790</v>
      </c>
      <c r="O15" s="206">
        <f t="shared" si="3"/>
        <v>5.4127198917456022E-2</v>
      </c>
      <c r="P15" s="927">
        <v>6687.7828054298643</v>
      </c>
      <c r="Q15" s="1137">
        <v>7390</v>
      </c>
      <c r="R15" s="206">
        <f t="shared" si="4"/>
        <v>5.7224606580829757E-2</v>
      </c>
      <c r="S15" s="927">
        <v>6325.7918552036199</v>
      </c>
      <c r="T15" s="1137">
        <v>6990</v>
      </c>
      <c r="U15" s="206">
        <f t="shared" si="5"/>
        <v>0</v>
      </c>
      <c r="V15" s="927">
        <f t="shared" si="28"/>
        <v>6325.7918552036199</v>
      </c>
      <c r="W15" s="1153">
        <v>6990</v>
      </c>
      <c r="X15" s="206">
        <f t="shared" si="6"/>
        <v>0.1651941990331722</v>
      </c>
      <c r="Y15" s="927">
        <f t="shared" si="29"/>
        <v>5428.9592760180994</v>
      </c>
      <c r="Z15" s="1137">
        <v>5999</v>
      </c>
      <c r="AA15" s="206">
        <f t="shared" si="7"/>
        <v>0</v>
      </c>
      <c r="AB15" s="927">
        <v>5428.9592760180994</v>
      </c>
      <c r="AC15" s="1137">
        <v>5999</v>
      </c>
      <c r="AD15" s="206">
        <f t="shared" si="8"/>
        <v>0</v>
      </c>
      <c r="AE15" s="927">
        <v>5428.9592760180994</v>
      </c>
      <c r="AF15" s="1212">
        <v>5999</v>
      </c>
      <c r="AG15" s="206">
        <f t="shared" si="9"/>
        <v>9.092562284051646E-2</v>
      </c>
      <c r="AH15" s="496">
        <v>4976.4705882352946</v>
      </c>
      <c r="AI15" s="1227">
        <v>5499</v>
      </c>
      <c r="AJ15" s="206">
        <f t="shared" si="10"/>
        <v>0.10002000400080016</v>
      </c>
      <c r="AK15" s="927">
        <v>4523.9819004524888</v>
      </c>
      <c r="AL15" s="1227">
        <v>4999</v>
      </c>
      <c r="AM15" s="206">
        <f t="shared" si="11"/>
        <v>0.1133630289532294</v>
      </c>
      <c r="AN15" s="927">
        <v>4063.3484162895929</v>
      </c>
      <c r="AO15" s="1229">
        <v>4490</v>
      </c>
      <c r="AP15" s="206">
        <f t="shared" si="12"/>
        <v>-0.29733959311424102</v>
      </c>
      <c r="AQ15" s="105">
        <v>5782.8054298642537</v>
      </c>
      <c r="AR15" s="100">
        <v>6390</v>
      </c>
      <c r="AS15" s="206">
        <f t="shared" si="13"/>
        <v>-7.2568940493468792E-2</v>
      </c>
      <c r="AT15" s="496">
        <v>6235.2941176470586</v>
      </c>
      <c r="AU15" s="146">
        <v>6890</v>
      </c>
      <c r="AV15" s="206">
        <f t="shared" si="14"/>
        <v>0</v>
      </c>
      <c r="AW15" s="496">
        <v>6235.2941176470586</v>
      </c>
      <c r="AX15" s="146">
        <v>6890</v>
      </c>
      <c r="AY15" s="206">
        <f t="shared" si="15"/>
        <v>7.82472613458529E-2</v>
      </c>
      <c r="AZ15" s="496">
        <v>5782.8054298642537</v>
      </c>
      <c r="BA15" s="146">
        <v>6390</v>
      </c>
      <c r="BB15" s="206">
        <f t="shared" si="16"/>
        <v>0</v>
      </c>
      <c r="BC15" s="105">
        <v>5782.8054298642537</v>
      </c>
      <c r="BD15" s="173">
        <v>6390</v>
      </c>
      <c r="BE15" s="206">
        <f t="shared" si="17"/>
        <v>6.6777963272120197E-2</v>
      </c>
      <c r="BF15" s="105">
        <v>5420.8144796380093</v>
      </c>
      <c r="BG15" s="173">
        <v>5990</v>
      </c>
      <c r="BH15" s="206">
        <f t="shared" si="18"/>
        <v>9.107468123861566E-2</v>
      </c>
      <c r="BI15" s="105">
        <f t="shared" si="30"/>
        <v>4968.3257918552035</v>
      </c>
      <c r="BJ15" s="203">
        <v>5490</v>
      </c>
      <c r="BK15" s="206">
        <f t="shared" si="19"/>
        <v>0</v>
      </c>
      <c r="BL15" s="105">
        <v>4968.3257918552035</v>
      </c>
      <c r="BM15" s="173">
        <v>5490</v>
      </c>
      <c r="BN15" s="206">
        <f t="shared" si="20"/>
        <v>0</v>
      </c>
      <c r="BO15" s="105">
        <v>4968.3257918552035</v>
      </c>
      <c r="BP15" s="100">
        <v>5490</v>
      </c>
      <c r="BQ15" s="206">
        <f t="shared" si="21"/>
        <v>0</v>
      </c>
      <c r="BR15" s="222">
        <f t="shared" si="31"/>
        <v>4968.3257918552035</v>
      </c>
      <c r="BS15" s="266">
        <v>5490</v>
      </c>
      <c r="BT15" s="205">
        <f t="shared" si="22"/>
        <v>3.780718336483932E-2</v>
      </c>
      <c r="BU15" s="222">
        <f t="shared" si="32"/>
        <v>4787.3303167420818</v>
      </c>
      <c r="BV15" s="59">
        <v>5290</v>
      </c>
      <c r="BW15" s="206">
        <f t="shared" si="23"/>
        <v>0</v>
      </c>
      <c r="BX15" s="222">
        <f t="shared" si="33"/>
        <v>4787.3303167420818</v>
      </c>
      <c r="BY15" s="216">
        <v>5290</v>
      </c>
      <c r="BZ15" s="205">
        <f t="shared" si="24"/>
        <v>0.10438413361169102</v>
      </c>
      <c r="CA15" s="222">
        <f t="shared" si="34"/>
        <v>4334.841628959276</v>
      </c>
      <c r="CB15" s="203">
        <v>4790</v>
      </c>
      <c r="CC15" s="206">
        <f t="shared" si="25"/>
        <v>0.37249283667621774</v>
      </c>
      <c r="CD15" s="222">
        <f t="shared" si="35"/>
        <v>3158.3710407239819</v>
      </c>
      <c r="CE15" s="204">
        <v>3490</v>
      </c>
      <c r="CF15" s="205">
        <f t="shared" si="26"/>
        <v>0</v>
      </c>
      <c r="CG15" s="222">
        <f t="shared" si="36"/>
        <v>3158.3710407239819</v>
      </c>
      <c r="CH15" s="202">
        <v>3490</v>
      </c>
      <c r="CI15" s="206">
        <f t="shared" si="27"/>
        <v>0</v>
      </c>
      <c r="CJ15" s="222">
        <f t="shared" si="37"/>
        <v>3158.3710407239819</v>
      </c>
      <c r="CK15" s="202">
        <v>3490</v>
      </c>
    </row>
    <row r="16" spans="1:89" x14ac:dyDescent="0.25">
      <c r="A16" s="299" t="s">
        <v>12</v>
      </c>
      <c r="B16" s="276">
        <v>198</v>
      </c>
      <c r="C16" s="448" t="s">
        <v>23</v>
      </c>
      <c r="D16" s="927">
        <v>1438.9140271493213</v>
      </c>
      <c r="E16" s="1544">
        <v>1590</v>
      </c>
      <c r="F16" s="206">
        <f t="shared" si="0"/>
        <v>0</v>
      </c>
      <c r="G16" s="927">
        <v>1438.9140271493213</v>
      </c>
      <c r="H16" s="1137">
        <v>1590</v>
      </c>
      <c r="I16" s="206">
        <f t="shared" si="1"/>
        <v>0</v>
      </c>
      <c r="J16" s="927">
        <v>1438.9140271493213</v>
      </c>
      <c r="K16" s="1137">
        <v>1590</v>
      </c>
      <c r="L16" s="206">
        <f t="shared" si="2"/>
        <v>0</v>
      </c>
      <c r="M16" s="927">
        <v>1438.9140271493213</v>
      </c>
      <c r="N16" s="1153">
        <v>1590</v>
      </c>
      <c r="O16" s="206">
        <f t="shared" si="3"/>
        <v>6.7114093959731544E-2</v>
      </c>
      <c r="P16" s="927">
        <v>1348.4162895927602</v>
      </c>
      <c r="Q16" s="1137">
        <v>1490</v>
      </c>
      <c r="R16" s="206">
        <f t="shared" si="4"/>
        <v>7.1942446043165464E-2</v>
      </c>
      <c r="S16" s="927">
        <v>1257.9185520361991</v>
      </c>
      <c r="T16" s="1153">
        <v>1390</v>
      </c>
      <c r="U16" s="206">
        <f t="shared" si="5"/>
        <v>7.0053887605850657E-2</v>
      </c>
      <c r="V16" s="927">
        <f t="shared" si="28"/>
        <v>1175.5656108597286</v>
      </c>
      <c r="W16" s="1137">
        <v>1299</v>
      </c>
      <c r="X16" s="206">
        <f t="shared" si="6"/>
        <v>0</v>
      </c>
      <c r="Y16" s="927">
        <f t="shared" si="29"/>
        <v>1175.5656108597286</v>
      </c>
      <c r="Z16" s="1137">
        <v>1299</v>
      </c>
      <c r="AA16" s="206">
        <f t="shared" si="7"/>
        <v>0</v>
      </c>
      <c r="AB16" s="927">
        <v>1175.5656108597286</v>
      </c>
      <c r="AC16" s="1137">
        <v>1299</v>
      </c>
      <c r="AD16" s="206">
        <f t="shared" si="8"/>
        <v>0</v>
      </c>
      <c r="AE16" s="927">
        <v>1175.5656108597286</v>
      </c>
      <c r="AF16" s="1212">
        <v>1299</v>
      </c>
      <c r="AG16" s="206">
        <f t="shared" si="9"/>
        <v>0</v>
      </c>
      <c r="AH16" s="496">
        <v>1175.5656108597286</v>
      </c>
      <c r="AI16" s="1227">
        <v>1299</v>
      </c>
      <c r="AJ16" s="206">
        <f t="shared" si="10"/>
        <v>-0.12818791946308725</v>
      </c>
      <c r="AK16" s="927">
        <v>1348.4162895927602</v>
      </c>
      <c r="AL16" s="1227">
        <v>1490</v>
      </c>
      <c r="AM16" s="206">
        <f t="shared" si="11"/>
        <v>-0.11834319526627218</v>
      </c>
      <c r="AN16" s="105">
        <v>1529.4117647058824</v>
      </c>
      <c r="AO16" s="1221">
        <v>1690</v>
      </c>
      <c r="AP16" s="206">
        <f t="shared" si="12"/>
        <v>0</v>
      </c>
      <c r="AQ16" s="105">
        <v>1529.4117647058824</v>
      </c>
      <c r="AR16" s="100">
        <v>1690</v>
      </c>
      <c r="AS16" s="206">
        <f t="shared" si="13"/>
        <v>0</v>
      </c>
      <c r="AT16" s="496">
        <v>1529.4117647058824</v>
      </c>
      <c r="AU16" s="146">
        <v>1690</v>
      </c>
      <c r="AV16" s="206">
        <f t="shared" si="14"/>
        <v>0</v>
      </c>
      <c r="AW16" s="496">
        <v>1529.4117647058824</v>
      </c>
      <c r="AX16" s="146">
        <v>1690</v>
      </c>
      <c r="AY16" s="206">
        <f t="shared" si="15"/>
        <v>6.2893081761006289E-2</v>
      </c>
      <c r="AZ16" s="496">
        <v>1438.9140271493213</v>
      </c>
      <c r="BA16" s="146">
        <v>1590</v>
      </c>
      <c r="BB16" s="206">
        <f t="shared" si="16"/>
        <v>0</v>
      </c>
      <c r="BC16" s="105">
        <v>1438.9140271493213</v>
      </c>
      <c r="BD16" s="173">
        <v>1590</v>
      </c>
      <c r="BE16" s="206">
        <f t="shared" si="17"/>
        <v>6.7114093959731544E-2</v>
      </c>
      <c r="BF16" s="105">
        <v>1348.4162895927602</v>
      </c>
      <c r="BG16" s="173">
        <v>1490</v>
      </c>
      <c r="BH16" s="206">
        <f t="shared" si="18"/>
        <v>0.25210084033613445</v>
      </c>
      <c r="BI16" s="105">
        <f t="shared" si="30"/>
        <v>1076.9230769230769</v>
      </c>
      <c r="BJ16" s="203">
        <v>1190</v>
      </c>
      <c r="BK16" s="206">
        <f t="shared" si="19"/>
        <v>0</v>
      </c>
      <c r="BL16" s="105">
        <v>1076.9230769230769</v>
      </c>
      <c r="BM16" s="173">
        <v>1190</v>
      </c>
      <c r="BN16" s="206">
        <f t="shared" si="20"/>
        <v>0</v>
      </c>
      <c r="BO16" s="105">
        <v>1076.9230769230769</v>
      </c>
      <c r="BP16" s="100">
        <v>1190</v>
      </c>
      <c r="BQ16" s="206">
        <f t="shared" si="21"/>
        <v>0</v>
      </c>
      <c r="BR16" s="222">
        <f t="shared" si="31"/>
        <v>1076.9230769230769</v>
      </c>
      <c r="BS16" s="117">
        <v>1190</v>
      </c>
      <c r="BT16" s="205">
        <f t="shared" si="22"/>
        <v>0</v>
      </c>
      <c r="BU16" s="222">
        <f t="shared" si="32"/>
        <v>1076.9230769230769</v>
      </c>
      <c r="BV16" s="59">
        <v>1190</v>
      </c>
      <c r="BW16" s="206">
        <f t="shared" si="23"/>
        <v>0</v>
      </c>
      <c r="BX16" s="222">
        <f t="shared" si="33"/>
        <v>1076.9230769230769</v>
      </c>
      <c r="BY16" s="216">
        <v>1190</v>
      </c>
      <c r="BZ16" s="205">
        <f t="shared" si="24"/>
        <v>9.1743119266055051E-2</v>
      </c>
      <c r="CA16" s="222">
        <f t="shared" si="34"/>
        <v>986.4253393665158</v>
      </c>
      <c r="CB16" s="203">
        <v>1090</v>
      </c>
      <c r="CC16" s="206">
        <f t="shared" si="25"/>
        <v>0.2247191011235955</v>
      </c>
      <c r="CD16" s="222">
        <f t="shared" si="35"/>
        <v>805.4298642533937</v>
      </c>
      <c r="CE16" s="204">
        <v>890</v>
      </c>
      <c r="CF16" s="205">
        <f t="shared" si="26"/>
        <v>0</v>
      </c>
      <c r="CG16" s="222">
        <f t="shared" si="36"/>
        <v>805.4298642533937</v>
      </c>
      <c r="CH16" s="202">
        <v>890</v>
      </c>
      <c r="CI16" s="206">
        <f t="shared" si="27"/>
        <v>0.12658227848101267</v>
      </c>
      <c r="CJ16" s="222">
        <f t="shared" si="37"/>
        <v>714.9321266968326</v>
      </c>
      <c r="CK16" s="202">
        <v>790</v>
      </c>
    </row>
    <row r="17" spans="1:89" x14ac:dyDescent="0.25">
      <c r="A17" s="299" t="s">
        <v>12</v>
      </c>
      <c r="B17" s="276">
        <v>199</v>
      </c>
      <c r="C17" s="448" t="s">
        <v>25</v>
      </c>
      <c r="D17" s="927">
        <v>1529.4117647058824</v>
      </c>
      <c r="E17" s="1544">
        <v>1690</v>
      </c>
      <c r="F17" s="206">
        <f t="shared" si="0"/>
        <v>0</v>
      </c>
      <c r="G17" s="927">
        <v>1529.4117647058824</v>
      </c>
      <c r="H17" s="1137">
        <v>1690</v>
      </c>
      <c r="I17" s="206">
        <f t="shared" si="1"/>
        <v>0</v>
      </c>
      <c r="J17" s="927">
        <v>1529.4117647058824</v>
      </c>
      <c r="K17" s="1137">
        <v>1690</v>
      </c>
      <c r="L17" s="206">
        <f t="shared" si="2"/>
        <v>0</v>
      </c>
      <c r="M17" s="927">
        <v>1529.4117647058824</v>
      </c>
      <c r="N17" s="1153">
        <v>1690</v>
      </c>
      <c r="O17" s="206">
        <f t="shared" si="3"/>
        <v>6.2893081761006289E-2</v>
      </c>
      <c r="P17" s="927">
        <v>1438.9140271493213</v>
      </c>
      <c r="Q17" s="1137">
        <v>1590</v>
      </c>
      <c r="R17" s="206">
        <f t="shared" si="4"/>
        <v>6.7114093959731544E-2</v>
      </c>
      <c r="S17" s="927">
        <v>1348.4162895927602</v>
      </c>
      <c r="T17" s="1153">
        <v>1490</v>
      </c>
      <c r="U17" s="206">
        <f t="shared" si="5"/>
        <v>6.5046461758398857E-2</v>
      </c>
      <c r="V17" s="927">
        <f t="shared" si="28"/>
        <v>1266.0633484162895</v>
      </c>
      <c r="W17" s="1137">
        <v>1399</v>
      </c>
      <c r="X17" s="206">
        <f t="shared" si="6"/>
        <v>0</v>
      </c>
      <c r="Y17" s="927">
        <f t="shared" si="29"/>
        <v>1266.0633484162895</v>
      </c>
      <c r="Z17" s="1137">
        <v>1399</v>
      </c>
      <c r="AA17" s="206">
        <f t="shared" si="7"/>
        <v>0.16680567139282734</v>
      </c>
      <c r="AB17" s="927">
        <v>1085.0678733031675</v>
      </c>
      <c r="AC17" s="1137">
        <v>1199</v>
      </c>
      <c r="AD17" s="206">
        <f t="shared" si="8"/>
        <v>0</v>
      </c>
      <c r="AE17" s="927">
        <v>1085.0678733031675</v>
      </c>
      <c r="AF17" s="1212">
        <v>1199</v>
      </c>
      <c r="AG17" s="206">
        <f t="shared" si="9"/>
        <v>0</v>
      </c>
      <c r="AH17" s="496">
        <v>1085.0678733031675</v>
      </c>
      <c r="AI17" s="1227">
        <v>1199</v>
      </c>
      <c r="AJ17" s="206">
        <f t="shared" si="10"/>
        <v>-0.1953020134228188</v>
      </c>
      <c r="AK17" s="927">
        <v>1348.4162895927602</v>
      </c>
      <c r="AL17" s="1227">
        <v>1490</v>
      </c>
      <c r="AM17" s="206">
        <f t="shared" si="11"/>
        <v>-0.11834319526627218</v>
      </c>
      <c r="AN17" s="105">
        <v>1529.4117647058824</v>
      </c>
      <c r="AO17" s="1221">
        <v>1690</v>
      </c>
      <c r="AP17" s="206">
        <f t="shared" si="12"/>
        <v>0</v>
      </c>
      <c r="AQ17" s="105">
        <v>1529.4117647058824</v>
      </c>
      <c r="AR17" s="100">
        <v>1690</v>
      </c>
      <c r="AS17" s="206">
        <f t="shared" si="13"/>
        <v>0</v>
      </c>
      <c r="AT17" s="496">
        <v>1529.4117647058824</v>
      </c>
      <c r="AU17" s="146">
        <v>1690</v>
      </c>
      <c r="AV17" s="206">
        <f t="shared" si="14"/>
        <v>0</v>
      </c>
      <c r="AW17" s="496">
        <v>1529.4117647058824</v>
      </c>
      <c r="AX17" s="146">
        <v>1690</v>
      </c>
      <c r="AY17" s="206">
        <f t="shared" si="15"/>
        <v>6.2893081761006289E-2</v>
      </c>
      <c r="AZ17" s="496">
        <v>1438.9140271493213</v>
      </c>
      <c r="BA17" s="146">
        <v>1590</v>
      </c>
      <c r="BB17" s="206">
        <f t="shared" si="16"/>
        <v>0</v>
      </c>
      <c r="BC17" s="105">
        <v>1438.9140271493213</v>
      </c>
      <c r="BD17" s="173">
        <v>1590</v>
      </c>
      <c r="BE17" s="206">
        <f t="shared" si="17"/>
        <v>6.7114093959731544E-2</v>
      </c>
      <c r="BF17" s="105">
        <v>1348.4162895927602</v>
      </c>
      <c r="BG17" s="173">
        <v>1490</v>
      </c>
      <c r="BH17" s="206">
        <f t="shared" si="18"/>
        <v>0.25210084033613445</v>
      </c>
      <c r="BI17" s="105">
        <f t="shared" si="30"/>
        <v>1076.9230769230769</v>
      </c>
      <c r="BJ17" s="203">
        <v>1190</v>
      </c>
      <c r="BK17" s="206">
        <f t="shared" si="19"/>
        <v>0</v>
      </c>
      <c r="BL17" s="105">
        <v>1076.9230769230769</v>
      </c>
      <c r="BM17" s="173">
        <v>1190</v>
      </c>
      <c r="BN17" s="206">
        <f t="shared" si="20"/>
        <v>0</v>
      </c>
      <c r="BO17" s="105">
        <v>1076.9230769230769</v>
      </c>
      <c r="BP17" s="100">
        <v>1190</v>
      </c>
      <c r="BQ17" s="206">
        <f t="shared" si="21"/>
        <v>0</v>
      </c>
      <c r="BR17" s="222">
        <f t="shared" si="31"/>
        <v>1076.9230769230769</v>
      </c>
      <c r="BS17" s="117">
        <v>1190</v>
      </c>
      <c r="BT17" s="205">
        <f t="shared" si="22"/>
        <v>0</v>
      </c>
      <c r="BU17" s="222">
        <f t="shared" si="32"/>
        <v>1076.9230769230769</v>
      </c>
      <c r="BV17" s="59">
        <v>1190</v>
      </c>
      <c r="BW17" s="206">
        <f t="shared" si="23"/>
        <v>0</v>
      </c>
      <c r="BX17" s="222">
        <f t="shared" si="33"/>
        <v>1076.9230769230769</v>
      </c>
      <c r="BY17" s="216">
        <v>1190</v>
      </c>
      <c r="BZ17" s="205">
        <f t="shared" si="24"/>
        <v>9.1743119266055051E-2</v>
      </c>
      <c r="CA17" s="222">
        <f t="shared" si="34"/>
        <v>986.4253393665158</v>
      </c>
      <c r="CB17" s="203">
        <v>1090</v>
      </c>
      <c r="CC17" s="206">
        <f t="shared" si="25"/>
        <v>0.2247191011235955</v>
      </c>
      <c r="CD17" s="222">
        <f t="shared" si="35"/>
        <v>805.4298642533937</v>
      </c>
      <c r="CE17" s="204">
        <v>890</v>
      </c>
      <c r="CF17" s="205">
        <f t="shared" si="26"/>
        <v>0</v>
      </c>
      <c r="CG17" s="222">
        <f t="shared" si="36"/>
        <v>805.4298642533937</v>
      </c>
      <c r="CH17" s="202">
        <f>CH16</f>
        <v>890</v>
      </c>
      <c r="CI17" s="206">
        <f t="shared" si="27"/>
        <v>0.12658227848101267</v>
      </c>
      <c r="CJ17" s="222">
        <f t="shared" si="37"/>
        <v>714.9321266968326</v>
      </c>
      <c r="CK17" s="202">
        <v>790</v>
      </c>
    </row>
    <row r="18" spans="1:89" x14ac:dyDescent="0.25">
      <c r="A18" s="299" t="s">
        <v>12</v>
      </c>
      <c r="B18" s="276">
        <v>200</v>
      </c>
      <c r="C18" s="448" t="s">
        <v>27</v>
      </c>
      <c r="D18" s="927">
        <v>1800.9049773755657</v>
      </c>
      <c r="E18" s="1544">
        <v>1990</v>
      </c>
      <c r="F18" s="206">
        <f t="shared" si="0"/>
        <v>0</v>
      </c>
      <c r="G18" s="927">
        <v>1800.9049773755657</v>
      </c>
      <c r="H18" s="1137">
        <v>1990</v>
      </c>
      <c r="I18" s="206">
        <f t="shared" si="1"/>
        <v>0</v>
      </c>
      <c r="J18" s="927">
        <v>1800.9049773755657</v>
      </c>
      <c r="K18" s="1137">
        <v>1990</v>
      </c>
      <c r="L18" s="206">
        <f t="shared" si="2"/>
        <v>0</v>
      </c>
      <c r="M18" s="927">
        <v>1800.9049773755657</v>
      </c>
      <c r="N18" s="1153">
        <v>1990</v>
      </c>
      <c r="O18" s="206">
        <f t="shared" si="3"/>
        <v>5.2910052910052907E-2</v>
      </c>
      <c r="P18" s="927">
        <v>1710.4072398190046</v>
      </c>
      <c r="Q18" s="1137">
        <v>1890</v>
      </c>
      <c r="R18" s="206">
        <f t="shared" si="4"/>
        <v>5.5865921787709494E-2</v>
      </c>
      <c r="S18" s="927">
        <v>1619.9095022624435</v>
      </c>
      <c r="T18" s="1137">
        <v>1790</v>
      </c>
      <c r="U18" s="206">
        <f t="shared" si="5"/>
        <v>0</v>
      </c>
      <c r="V18" s="927">
        <f t="shared" si="28"/>
        <v>1619.9095022624435</v>
      </c>
      <c r="W18" s="1137">
        <v>1790</v>
      </c>
      <c r="X18" s="206">
        <f t="shared" si="6"/>
        <v>0</v>
      </c>
      <c r="Y18" s="927">
        <f t="shared" si="29"/>
        <v>1619.9095022624435</v>
      </c>
      <c r="Z18" s="1137">
        <v>1790</v>
      </c>
      <c r="AA18" s="206">
        <f t="shared" si="7"/>
        <v>0</v>
      </c>
      <c r="AB18" s="927">
        <v>1619.9095022624435</v>
      </c>
      <c r="AC18" s="1137">
        <v>1790</v>
      </c>
      <c r="AD18" s="206">
        <f t="shared" si="8"/>
        <v>0</v>
      </c>
      <c r="AE18" s="927">
        <v>1619.9095022624435</v>
      </c>
      <c r="AF18" s="1212">
        <v>1790</v>
      </c>
      <c r="AG18" s="206">
        <f t="shared" si="9"/>
        <v>5.9171597633136092E-2</v>
      </c>
      <c r="AH18" s="496">
        <v>1529.4117647058824</v>
      </c>
      <c r="AI18" s="1227">
        <v>1690</v>
      </c>
      <c r="AJ18" s="206">
        <f t="shared" si="10"/>
        <v>0</v>
      </c>
      <c r="AK18" s="927">
        <v>1529.4117647058824</v>
      </c>
      <c r="AL18" s="1227">
        <v>1690</v>
      </c>
      <c r="AM18" s="206">
        <f t="shared" si="11"/>
        <v>0</v>
      </c>
      <c r="AN18" s="927">
        <v>1529.4117647058824</v>
      </c>
      <c r="AO18" s="1216">
        <v>1690</v>
      </c>
      <c r="AP18" s="206">
        <f t="shared" si="12"/>
        <v>0</v>
      </c>
      <c r="AQ18" s="105">
        <v>1529.4117647058824</v>
      </c>
      <c r="AR18" s="100">
        <v>1690</v>
      </c>
      <c r="AS18" s="206">
        <f t="shared" si="13"/>
        <v>0</v>
      </c>
      <c r="AT18" s="496">
        <v>1529.4117647058824</v>
      </c>
      <c r="AU18" s="146">
        <v>1690</v>
      </c>
      <c r="AV18" s="206">
        <f t="shared" si="14"/>
        <v>0</v>
      </c>
      <c r="AW18" s="496">
        <v>1529.4117647058824</v>
      </c>
      <c r="AX18" s="146">
        <v>1690</v>
      </c>
      <c r="AY18" s="206">
        <f t="shared" si="15"/>
        <v>6.2893081761006289E-2</v>
      </c>
      <c r="AZ18" s="496">
        <v>1438.9140271493213</v>
      </c>
      <c r="BA18" s="146">
        <v>1590</v>
      </c>
      <c r="BB18" s="206">
        <f t="shared" si="16"/>
        <v>0</v>
      </c>
      <c r="BC18" s="105">
        <v>1438.9140271493213</v>
      </c>
      <c r="BD18" s="173">
        <v>1590</v>
      </c>
      <c r="BE18" s="206">
        <f t="shared" si="17"/>
        <v>6.7114093959731544E-2</v>
      </c>
      <c r="BF18" s="105">
        <v>1348.4162895927602</v>
      </c>
      <c r="BG18" s="173">
        <v>1490</v>
      </c>
      <c r="BH18" s="206">
        <f t="shared" si="18"/>
        <v>0.25210084033613445</v>
      </c>
      <c r="BI18" s="105">
        <f t="shared" si="30"/>
        <v>1076.9230769230769</v>
      </c>
      <c r="BJ18" s="203">
        <v>1190</v>
      </c>
      <c r="BK18" s="206">
        <f t="shared" si="19"/>
        <v>0</v>
      </c>
      <c r="BL18" s="105">
        <v>1076.9230769230769</v>
      </c>
      <c r="BM18" s="173">
        <v>1190</v>
      </c>
      <c r="BN18" s="206">
        <f t="shared" si="20"/>
        <v>0</v>
      </c>
      <c r="BO18" s="105">
        <v>1076.9230769230769</v>
      </c>
      <c r="BP18" s="100">
        <v>1190</v>
      </c>
      <c r="BQ18" s="206">
        <f t="shared" si="21"/>
        <v>0</v>
      </c>
      <c r="BR18" s="222">
        <f t="shared" si="31"/>
        <v>1076.9230769230769</v>
      </c>
      <c r="BS18" s="117">
        <v>1190</v>
      </c>
      <c r="BT18" s="205">
        <f t="shared" si="22"/>
        <v>0</v>
      </c>
      <c r="BU18" s="222">
        <f t="shared" si="32"/>
        <v>1076.9230769230769</v>
      </c>
      <c r="BV18" s="59">
        <v>1190</v>
      </c>
      <c r="BW18" s="206">
        <f t="shared" si="23"/>
        <v>0</v>
      </c>
      <c r="BX18" s="222">
        <f t="shared" si="33"/>
        <v>1076.9230769230769</v>
      </c>
      <c r="BY18" s="216">
        <v>1190</v>
      </c>
      <c r="BZ18" s="205">
        <f t="shared" si="24"/>
        <v>9.1743119266055051E-2</v>
      </c>
      <c r="CA18" s="222">
        <f t="shared" si="34"/>
        <v>986.4253393665158</v>
      </c>
      <c r="CB18" s="203">
        <v>1090</v>
      </c>
      <c r="CC18" s="206">
        <f t="shared" si="25"/>
        <v>0.2247191011235955</v>
      </c>
      <c r="CD18" s="222">
        <f t="shared" si="35"/>
        <v>805.4298642533937</v>
      </c>
      <c r="CE18" s="204">
        <v>890</v>
      </c>
      <c r="CF18" s="205">
        <f t="shared" si="26"/>
        <v>0</v>
      </c>
      <c r="CG18" s="222">
        <f t="shared" si="36"/>
        <v>805.4298642533937</v>
      </c>
      <c r="CH18" s="202">
        <f>CH16</f>
        <v>890</v>
      </c>
      <c r="CI18" s="206">
        <f t="shared" si="27"/>
        <v>0.12658227848101267</v>
      </c>
      <c r="CJ18" s="222">
        <f t="shared" si="37"/>
        <v>714.9321266968326</v>
      </c>
      <c r="CK18" s="202">
        <v>790</v>
      </c>
    </row>
    <row r="19" spans="1:89" x14ac:dyDescent="0.25">
      <c r="A19" s="299" t="s">
        <v>12</v>
      </c>
      <c r="B19" s="276">
        <v>201</v>
      </c>
      <c r="C19" s="448" t="s">
        <v>29</v>
      </c>
      <c r="D19" s="927">
        <v>2162.8959276018099</v>
      </c>
      <c r="E19" s="1544">
        <v>2390</v>
      </c>
      <c r="F19" s="206">
        <f t="shared" si="0"/>
        <v>0</v>
      </c>
      <c r="G19" s="927">
        <v>2162.8959276018099</v>
      </c>
      <c r="H19" s="1137">
        <v>2390</v>
      </c>
      <c r="I19" s="206">
        <f t="shared" si="1"/>
        <v>0</v>
      </c>
      <c r="J19" s="927">
        <v>2162.8959276018099</v>
      </c>
      <c r="K19" s="1137">
        <v>2390</v>
      </c>
      <c r="L19" s="206">
        <f t="shared" si="2"/>
        <v>0</v>
      </c>
      <c r="M19" s="927">
        <v>2162.8959276018099</v>
      </c>
      <c r="N19" s="1153">
        <v>2390</v>
      </c>
      <c r="O19" s="206">
        <f t="shared" si="3"/>
        <v>4.3668122270742356E-2</v>
      </c>
      <c r="P19" s="927">
        <v>2072.3981900452491</v>
      </c>
      <c r="Q19" s="1137">
        <v>2290</v>
      </c>
      <c r="R19" s="206">
        <f t="shared" si="4"/>
        <v>4.5662100456621002E-2</v>
      </c>
      <c r="S19" s="927">
        <v>1981.9004524886877</v>
      </c>
      <c r="T19" s="1153">
        <v>2190</v>
      </c>
      <c r="U19" s="206">
        <f t="shared" si="5"/>
        <v>9.5547773886943466E-2</v>
      </c>
      <c r="V19" s="927">
        <f t="shared" si="28"/>
        <v>1809.0497737556561</v>
      </c>
      <c r="W19" s="1137">
        <v>1999</v>
      </c>
      <c r="X19" s="206">
        <f t="shared" si="6"/>
        <v>0</v>
      </c>
      <c r="Y19" s="927">
        <f t="shared" si="29"/>
        <v>1809.0497737556561</v>
      </c>
      <c r="Z19" s="1137">
        <v>1999</v>
      </c>
      <c r="AA19" s="206">
        <f t="shared" si="7"/>
        <v>0</v>
      </c>
      <c r="AB19" s="927">
        <v>1809.0497737556561</v>
      </c>
      <c r="AC19" s="1137">
        <v>1999</v>
      </c>
      <c r="AD19" s="206">
        <f t="shared" si="8"/>
        <v>0</v>
      </c>
      <c r="AE19" s="927">
        <v>1809.0497737556561</v>
      </c>
      <c r="AF19" s="1212">
        <v>1999</v>
      </c>
      <c r="AG19" s="206">
        <f t="shared" si="9"/>
        <v>0</v>
      </c>
      <c r="AH19" s="496">
        <v>1809.0497737556561</v>
      </c>
      <c r="AI19" s="1227">
        <v>1999</v>
      </c>
      <c r="AJ19" s="206">
        <f t="shared" si="10"/>
        <v>-4.3540669856459331E-2</v>
      </c>
      <c r="AK19" s="927">
        <v>1891.4027149321266</v>
      </c>
      <c r="AL19" s="1227">
        <v>2090</v>
      </c>
      <c r="AM19" s="206">
        <f t="shared" si="11"/>
        <v>5.0251256281407038E-2</v>
      </c>
      <c r="AN19" s="927">
        <v>1800.9049773755657</v>
      </c>
      <c r="AO19" s="1216">
        <v>1990</v>
      </c>
      <c r="AP19" s="206">
        <f t="shared" si="12"/>
        <v>0</v>
      </c>
      <c r="AQ19" s="105">
        <v>1800.9049773755657</v>
      </c>
      <c r="AR19" s="100">
        <v>1990</v>
      </c>
      <c r="AS19" s="206">
        <f t="shared" si="13"/>
        <v>0</v>
      </c>
      <c r="AT19" s="496">
        <v>1800.9049773755657</v>
      </c>
      <c r="AU19" s="146">
        <v>1990</v>
      </c>
      <c r="AV19" s="206">
        <f t="shared" si="14"/>
        <v>0</v>
      </c>
      <c r="AW19" s="496">
        <v>1800.9049773755657</v>
      </c>
      <c r="AX19" s="146">
        <v>1990</v>
      </c>
      <c r="AY19" s="206">
        <f t="shared" si="15"/>
        <v>0</v>
      </c>
      <c r="AZ19" s="496">
        <v>1800.9049773755657</v>
      </c>
      <c r="BA19" s="146">
        <v>1990</v>
      </c>
      <c r="BB19" s="206">
        <f t="shared" si="16"/>
        <v>0</v>
      </c>
      <c r="BC19" s="105">
        <v>1800.9049773755657</v>
      </c>
      <c r="BD19" s="173">
        <v>1990</v>
      </c>
      <c r="BE19" s="206">
        <f t="shared" si="17"/>
        <v>5.2910052910052907E-2</v>
      </c>
      <c r="BF19" s="105">
        <v>1710.4072398190046</v>
      </c>
      <c r="BG19" s="173">
        <v>1890</v>
      </c>
      <c r="BH19" s="206">
        <f t="shared" si="18"/>
        <v>0.11834319526627218</v>
      </c>
      <c r="BI19" s="105">
        <f t="shared" si="30"/>
        <v>1529.4117647058824</v>
      </c>
      <c r="BJ19" s="203">
        <v>1690</v>
      </c>
      <c r="BK19" s="206">
        <f t="shared" si="19"/>
        <v>0</v>
      </c>
      <c r="BL19" s="105">
        <v>1529.4117647058824</v>
      </c>
      <c r="BM19" s="173">
        <v>1690</v>
      </c>
      <c r="BN19" s="206">
        <f t="shared" si="20"/>
        <v>0</v>
      </c>
      <c r="BO19" s="105">
        <v>1529.4117647058824</v>
      </c>
      <c r="BP19" s="100">
        <v>1690</v>
      </c>
      <c r="BQ19" s="206">
        <f t="shared" si="21"/>
        <v>0</v>
      </c>
      <c r="BR19" s="222">
        <f t="shared" si="31"/>
        <v>1529.4117647058824</v>
      </c>
      <c r="BS19" s="117">
        <v>1690</v>
      </c>
      <c r="BT19" s="205">
        <f t="shared" si="22"/>
        <v>0</v>
      </c>
      <c r="BU19" s="222">
        <f t="shared" si="32"/>
        <v>1529.4117647058824</v>
      </c>
      <c r="BV19" s="59">
        <v>1690</v>
      </c>
      <c r="BW19" s="206">
        <f t="shared" si="23"/>
        <v>0</v>
      </c>
      <c r="BX19" s="222">
        <f t="shared" si="33"/>
        <v>1529.4117647058824</v>
      </c>
      <c r="BY19" s="216">
        <v>1690</v>
      </c>
      <c r="BZ19" s="205">
        <f t="shared" si="24"/>
        <v>6.2893081761006289E-2</v>
      </c>
      <c r="CA19" s="222">
        <f t="shared" si="34"/>
        <v>1438.9140271493213</v>
      </c>
      <c r="CB19" s="203">
        <v>1590</v>
      </c>
      <c r="CC19" s="206">
        <f t="shared" si="25"/>
        <v>0.23255813953488372</v>
      </c>
      <c r="CD19" s="222">
        <f t="shared" si="35"/>
        <v>1167.420814479638</v>
      </c>
      <c r="CE19" s="204">
        <v>1290</v>
      </c>
      <c r="CF19" s="205">
        <f t="shared" si="26"/>
        <v>0</v>
      </c>
      <c r="CG19" s="222">
        <f t="shared" si="36"/>
        <v>1167.420814479638</v>
      </c>
      <c r="CH19" s="202">
        <v>1290</v>
      </c>
      <c r="CI19" s="206">
        <f t="shared" si="27"/>
        <v>0</v>
      </c>
      <c r="CJ19" s="222">
        <f t="shared" si="37"/>
        <v>1167.420814479638</v>
      </c>
      <c r="CK19" s="202">
        <v>1290</v>
      </c>
    </row>
    <row r="20" spans="1:89" x14ac:dyDescent="0.25">
      <c r="A20" s="299" t="s">
        <v>12</v>
      </c>
      <c r="B20" s="276">
        <v>202</v>
      </c>
      <c r="C20" s="448" t="s">
        <v>31</v>
      </c>
      <c r="D20" s="927">
        <v>11303.16742081448</v>
      </c>
      <c r="E20" s="99">
        <v>12490</v>
      </c>
      <c r="F20" s="206">
        <f t="shared" si="0"/>
        <v>0</v>
      </c>
      <c r="G20" s="927">
        <v>11303.16742081448</v>
      </c>
      <c r="H20" s="1132">
        <v>12490</v>
      </c>
      <c r="I20" s="206">
        <f t="shared" si="1"/>
        <v>0</v>
      </c>
      <c r="J20" s="927">
        <v>11303.16742081448</v>
      </c>
      <c r="K20" s="1132">
        <v>12490</v>
      </c>
      <c r="L20" s="206">
        <f t="shared" si="2"/>
        <v>0</v>
      </c>
      <c r="M20" s="927">
        <v>11303.16742081448</v>
      </c>
      <c r="N20" s="1147">
        <v>12490</v>
      </c>
      <c r="O20" s="206">
        <f t="shared" si="3"/>
        <v>5.0462573591253154E-2</v>
      </c>
      <c r="P20" s="928">
        <v>10760.180995475113</v>
      </c>
      <c r="Q20" s="1132">
        <v>11890</v>
      </c>
      <c r="R20" s="206">
        <f t="shared" si="4"/>
        <v>6.2555853440571935E-2</v>
      </c>
      <c r="S20" s="928">
        <v>10126.696832579186</v>
      </c>
      <c r="T20" s="1132">
        <v>11190</v>
      </c>
      <c r="U20" s="206">
        <f t="shared" si="5"/>
        <v>0</v>
      </c>
      <c r="V20" s="928">
        <f t="shared" si="28"/>
        <v>10126.696832579186</v>
      </c>
      <c r="W20" s="1132">
        <v>11190</v>
      </c>
      <c r="X20" s="206">
        <f t="shared" si="6"/>
        <v>0</v>
      </c>
      <c r="Y20" s="928">
        <f t="shared" si="29"/>
        <v>10126.696832579186</v>
      </c>
      <c r="Z20" s="1147">
        <v>11190</v>
      </c>
      <c r="AA20" s="206">
        <f t="shared" si="7"/>
        <v>1.8198362147406732E-2</v>
      </c>
      <c r="AB20" s="928">
        <v>9945.7013574660632</v>
      </c>
      <c r="AC20" s="1132">
        <v>10990</v>
      </c>
      <c r="AD20" s="206">
        <f t="shared" si="8"/>
        <v>0</v>
      </c>
      <c r="AE20" s="928">
        <v>9945.7013574660632</v>
      </c>
      <c r="AF20" s="1210">
        <v>10990</v>
      </c>
      <c r="AG20" s="206">
        <f t="shared" si="9"/>
        <v>0.10010010010010011</v>
      </c>
      <c r="AH20" s="496">
        <v>9040.7239819004535</v>
      </c>
      <c r="AI20" s="1216">
        <v>9990</v>
      </c>
      <c r="AJ20" s="206">
        <f t="shared" si="10"/>
        <v>0</v>
      </c>
      <c r="AK20" s="928">
        <v>9040.7239819004535</v>
      </c>
      <c r="AL20" s="1216">
        <v>9990</v>
      </c>
      <c r="AM20" s="206">
        <f t="shared" si="11"/>
        <v>0</v>
      </c>
      <c r="AN20" s="928">
        <v>9040.7239819004535</v>
      </c>
      <c r="AO20" s="1216">
        <v>9990</v>
      </c>
      <c r="AP20" s="206">
        <f t="shared" si="12"/>
        <v>0</v>
      </c>
      <c r="AQ20" s="478">
        <v>9040.7239819004535</v>
      </c>
      <c r="AR20" s="100">
        <v>9990</v>
      </c>
      <c r="AS20" s="206">
        <f t="shared" si="13"/>
        <v>0</v>
      </c>
      <c r="AT20" s="496">
        <v>9040.7239819004535</v>
      </c>
      <c r="AU20" s="146">
        <v>9990</v>
      </c>
      <c r="AV20" s="206">
        <f t="shared" si="14"/>
        <v>0</v>
      </c>
      <c r="AW20" s="496">
        <v>9040.7239819004535</v>
      </c>
      <c r="AX20" s="146">
        <v>9990</v>
      </c>
      <c r="AY20" s="206">
        <f t="shared" si="15"/>
        <v>0</v>
      </c>
      <c r="AZ20" s="496">
        <v>9040.7239819004535</v>
      </c>
      <c r="BA20" s="146">
        <v>9990</v>
      </c>
      <c r="BB20" s="206">
        <f t="shared" si="16"/>
        <v>0</v>
      </c>
      <c r="BC20" s="478">
        <v>9040.7239819004535</v>
      </c>
      <c r="BD20" s="100">
        <v>9990</v>
      </c>
      <c r="BE20" s="206">
        <f t="shared" si="17"/>
        <v>2.0429009193054137E-2</v>
      </c>
      <c r="BF20" s="105">
        <v>8859.7285067873308</v>
      </c>
      <c r="BG20" s="173">
        <v>9790</v>
      </c>
      <c r="BH20" s="206">
        <f t="shared" si="18"/>
        <v>8.8987764182424919E-2</v>
      </c>
      <c r="BI20" s="105">
        <f t="shared" si="30"/>
        <v>8135.746606334842</v>
      </c>
      <c r="BJ20" s="203">
        <v>8990</v>
      </c>
      <c r="BK20" s="206">
        <f t="shared" si="19"/>
        <v>0</v>
      </c>
      <c r="BL20" s="105">
        <v>8135.746606334842</v>
      </c>
      <c r="BM20" s="173">
        <v>8990</v>
      </c>
      <c r="BN20" s="206">
        <f t="shared" si="20"/>
        <v>0</v>
      </c>
      <c r="BO20" s="105">
        <v>8135.746606334842</v>
      </c>
      <c r="BP20" s="247">
        <v>8990</v>
      </c>
      <c r="BQ20" s="206">
        <f t="shared" si="21"/>
        <v>-6.2565172054223156E-2</v>
      </c>
      <c r="BR20" s="222">
        <f t="shared" si="31"/>
        <v>8678.7330316742082</v>
      </c>
      <c r="BS20" s="266">
        <v>9590</v>
      </c>
      <c r="BT20" s="205">
        <f t="shared" si="22"/>
        <v>4.3525571273122961E-2</v>
      </c>
      <c r="BU20" s="222">
        <f t="shared" si="32"/>
        <v>8316.7420814479647</v>
      </c>
      <c r="BV20" s="59">
        <v>9190</v>
      </c>
      <c r="BW20" s="206">
        <f t="shared" si="23"/>
        <v>0</v>
      </c>
      <c r="BX20" s="222">
        <f t="shared" si="33"/>
        <v>8316.7420814479647</v>
      </c>
      <c r="BY20" s="216">
        <v>9190</v>
      </c>
      <c r="BZ20" s="205">
        <f t="shared" si="24"/>
        <v>9.5351609058402856E-2</v>
      </c>
      <c r="CA20" s="222">
        <f t="shared" si="34"/>
        <v>7592.7601809954749</v>
      </c>
      <c r="CB20" s="203">
        <v>8390</v>
      </c>
      <c r="CC20" s="206">
        <f t="shared" si="25"/>
        <v>0.29275808936825887</v>
      </c>
      <c r="CD20" s="222">
        <f t="shared" si="35"/>
        <v>5873.3031674208141</v>
      </c>
      <c r="CE20" s="204">
        <v>6490</v>
      </c>
      <c r="CF20" s="205">
        <f t="shared" si="26"/>
        <v>0</v>
      </c>
      <c r="CG20" s="222">
        <f t="shared" si="36"/>
        <v>5873.3031674208141</v>
      </c>
      <c r="CH20" s="202">
        <v>6490</v>
      </c>
      <c r="CI20" s="206">
        <f t="shared" si="27"/>
        <v>0</v>
      </c>
      <c r="CJ20" s="222">
        <f t="shared" si="37"/>
        <v>5873.3031674208141</v>
      </c>
      <c r="CK20" s="202">
        <v>6490</v>
      </c>
    </row>
    <row r="21" spans="1:89" x14ac:dyDescent="0.25">
      <c r="A21" s="299" t="s">
        <v>12</v>
      </c>
      <c r="B21" s="276">
        <v>208</v>
      </c>
      <c r="C21" s="448" t="s">
        <v>33</v>
      </c>
      <c r="D21" s="927">
        <v>8135.746606334842</v>
      </c>
      <c r="E21" s="99">
        <v>8990</v>
      </c>
      <c r="F21" s="206">
        <f t="shared" si="0"/>
        <v>0</v>
      </c>
      <c r="G21" s="927">
        <v>8135.746606334842</v>
      </c>
      <c r="H21" s="1132">
        <v>8990</v>
      </c>
      <c r="I21" s="206">
        <f t="shared" si="1"/>
        <v>0</v>
      </c>
      <c r="J21" s="927">
        <v>8135.746606334842</v>
      </c>
      <c r="K21" s="1132">
        <v>8990</v>
      </c>
      <c r="L21" s="206">
        <f t="shared" si="2"/>
        <v>0</v>
      </c>
      <c r="M21" s="927">
        <v>8135.746606334842</v>
      </c>
      <c r="N21" s="1147">
        <v>8990</v>
      </c>
      <c r="O21" s="206">
        <f t="shared" si="3"/>
        <v>3.4522439585730723E-2</v>
      </c>
      <c r="P21" s="928">
        <v>7864.2533936651589</v>
      </c>
      <c r="Q21" s="1132">
        <v>8690</v>
      </c>
      <c r="R21" s="206">
        <f t="shared" si="4"/>
        <v>6.1050061050061048E-2</v>
      </c>
      <c r="S21" s="928">
        <v>7411.7647058823532</v>
      </c>
      <c r="T21" s="1132">
        <v>8190</v>
      </c>
      <c r="U21" s="206">
        <f t="shared" si="5"/>
        <v>0</v>
      </c>
      <c r="V21" s="928">
        <f t="shared" si="28"/>
        <v>7411.7647058823532</v>
      </c>
      <c r="W21" s="1132">
        <v>8190</v>
      </c>
      <c r="X21" s="206">
        <f t="shared" si="6"/>
        <v>0</v>
      </c>
      <c r="Y21" s="928">
        <f t="shared" si="29"/>
        <v>7411.7647058823532</v>
      </c>
      <c r="Z21" s="1147">
        <v>8190</v>
      </c>
      <c r="AA21" s="206">
        <f t="shared" si="7"/>
        <v>2.5031289111389236E-2</v>
      </c>
      <c r="AB21" s="928">
        <v>7230.7692307692305</v>
      </c>
      <c r="AC21" s="1132">
        <v>7990</v>
      </c>
      <c r="AD21" s="206">
        <f t="shared" si="8"/>
        <v>0</v>
      </c>
      <c r="AE21" s="928">
        <v>7230.7692307692305</v>
      </c>
      <c r="AF21" s="1210">
        <v>7990</v>
      </c>
      <c r="AG21" s="206">
        <f t="shared" si="9"/>
        <v>0</v>
      </c>
      <c r="AH21" s="496">
        <v>7230.7692307692305</v>
      </c>
      <c r="AI21" s="1216">
        <v>7990</v>
      </c>
      <c r="AJ21" s="206">
        <f t="shared" si="10"/>
        <v>0</v>
      </c>
      <c r="AK21" s="928">
        <v>7230.7692307692305</v>
      </c>
      <c r="AL21" s="1216">
        <v>7990</v>
      </c>
      <c r="AM21" s="206">
        <f t="shared" si="11"/>
        <v>0</v>
      </c>
      <c r="AN21" s="928">
        <v>7230.7692307692305</v>
      </c>
      <c r="AO21" s="1216">
        <v>7990</v>
      </c>
      <c r="AP21" s="206">
        <f t="shared" si="12"/>
        <v>0</v>
      </c>
      <c r="AQ21" s="478">
        <v>7230.7692307692305</v>
      </c>
      <c r="AR21" s="100">
        <v>7990</v>
      </c>
      <c r="AS21" s="206">
        <f t="shared" si="13"/>
        <v>0</v>
      </c>
      <c r="AT21" s="496">
        <v>7230.7692307692305</v>
      </c>
      <c r="AU21" s="146">
        <v>7990</v>
      </c>
      <c r="AV21" s="206">
        <f t="shared" si="14"/>
        <v>0</v>
      </c>
      <c r="AW21" s="496">
        <v>7230.7692307692305</v>
      </c>
      <c r="AX21" s="146">
        <v>7990</v>
      </c>
      <c r="AY21" s="206">
        <f t="shared" si="15"/>
        <v>6.6755674232309742E-2</v>
      </c>
      <c r="AZ21" s="496">
        <v>6778.2805429864256</v>
      </c>
      <c r="BA21" s="146">
        <v>7490</v>
      </c>
      <c r="BB21" s="206">
        <f t="shared" si="16"/>
        <v>0</v>
      </c>
      <c r="BC21" s="478">
        <v>6778.2805429864256</v>
      </c>
      <c r="BD21" s="100">
        <v>7490</v>
      </c>
      <c r="BE21" s="206">
        <f t="shared" si="17"/>
        <v>7.1530758226037203E-2</v>
      </c>
      <c r="BF21" s="105">
        <v>6325.7918552036199</v>
      </c>
      <c r="BG21" s="173">
        <v>6990</v>
      </c>
      <c r="BH21" s="206">
        <f t="shared" si="18"/>
        <v>0</v>
      </c>
      <c r="BI21" s="105">
        <f t="shared" si="30"/>
        <v>6325.7918552036199</v>
      </c>
      <c r="BJ21" s="203">
        <v>6990</v>
      </c>
      <c r="BK21" s="206">
        <f t="shared" si="19"/>
        <v>0</v>
      </c>
      <c r="BL21" s="105">
        <v>6325.7918552036199</v>
      </c>
      <c r="BM21" s="173">
        <v>6990</v>
      </c>
      <c r="BN21" s="206">
        <f t="shared" si="20"/>
        <v>0</v>
      </c>
      <c r="BO21" s="105">
        <v>6325.7918552036199</v>
      </c>
      <c r="BP21" s="100">
        <v>6990</v>
      </c>
      <c r="BQ21" s="206">
        <f t="shared" si="21"/>
        <v>0</v>
      </c>
      <c r="BR21" s="222">
        <f t="shared" si="31"/>
        <v>6325.7918552036199</v>
      </c>
      <c r="BS21" s="266">
        <v>6990</v>
      </c>
      <c r="BT21" s="205">
        <f t="shared" si="22"/>
        <v>2.9455081001472753E-2</v>
      </c>
      <c r="BU21" s="222">
        <f t="shared" si="32"/>
        <v>6144.7963800904981</v>
      </c>
      <c r="BV21" s="59">
        <v>6790</v>
      </c>
      <c r="BW21" s="206">
        <f t="shared" si="23"/>
        <v>0</v>
      </c>
      <c r="BX21" s="222">
        <f t="shared" si="33"/>
        <v>6144.7963800904981</v>
      </c>
      <c r="BY21" s="216">
        <v>6790</v>
      </c>
      <c r="BZ21" s="205">
        <f t="shared" si="24"/>
        <v>9.6930533117932149E-2</v>
      </c>
      <c r="CA21" s="222">
        <f t="shared" si="34"/>
        <v>5601.809954751131</v>
      </c>
      <c r="CB21" s="203">
        <v>6190</v>
      </c>
      <c r="CC21" s="206">
        <f t="shared" si="25"/>
        <v>0.19267822736030829</v>
      </c>
      <c r="CD21" s="222">
        <f t="shared" si="35"/>
        <v>4696.8325791855204</v>
      </c>
      <c r="CE21" s="204">
        <v>5190</v>
      </c>
      <c r="CF21" s="205">
        <f t="shared" si="26"/>
        <v>0</v>
      </c>
      <c r="CG21" s="222">
        <f t="shared" si="36"/>
        <v>4696.8325791855204</v>
      </c>
      <c r="CH21" s="202">
        <v>5190</v>
      </c>
      <c r="CI21" s="206">
        <f t="shared" si="27"/>
        <v>0</v>
      </c>
      <c r="CJ21" s="222">
        <f t="shared" si="37"/>
        <v>4696.8325791855204</v>
      </c>
      <c r="CK21" s="202">
        <v>5190</v>
      </c>
    </row>
    <row r="22" spans="1:89" x14ac:dyDescent="0.25">
      <c r="A22" s="299" t="s">
        <v>12</v>
      </c>
      <c r="B22" s="276">
        <v>215</v>
      </c>
      <c r="C22" s="448" t="s">
        <v>35</v>
      </c>
      <c r="D22" s="927">
        <v>9312.2171945701357</v>
      </c>
      <c r="E22" s="99">
        <v>10290</v>
      </c>
      <c r="F22" s="206">
        <f t="shared" si="0"/>
        <v>0</v>
      </c>
      <c r="G22" s="927">
        <v>9312.2171945701357</v>
      </c>
      <c r="H22" s="1132">
        <v>10290</v>
      </c>
      <c r="I22" s="206">
        <f t="shared" si="1"/>
        <v>0</v>
      </c>
      <c r="J22" s="927">
        <v>9312.2171945701357</v>
      </c>
      <c r="K22" s="1132">
        <v>10290</v>
      </c>
      <c r="L22" s="206">
        <f t="shared" si="2"/>
        <v>0</v>
      </c>
      <c r="M22" s="927">
        <v>9312.2171945701357</v>
      </c>
      <c r="N22" s="1147">
        <v>10290</v>
      </c>
      <c r="O22" s="206">
        <f t="shared" si="3"/>
        <v>5.1072522982635343E-2</v>
      </c>
      <c r="P22" s="928">
        <v>8859.7285067873308</v>
      </c>
      <c r="Q22" s="1132">
        <v>9790</v>
      </c>
      <c r="R22" s="206">
        <f t="shared" si="4"/>
        <v>6.5288356909684445E-2</v>
      </c>
      <c r="S22" s="928">
        <v>8316.7420814479647</v>
      </c>
      <c r="T22" s="1132">
        <v>9190</v>
      </c>
      <c r="U22" s="206">
        <f t="shared" si="5"/>
        <v>0</v>
      </c>
      <c r="V22" s="928">
        <f t="shared" si="28"/>
        <v>8316.7420814479647</v>
      </c>
      <c r="W22" s="1132">
        <v>9190</v>
      </c>
      <c r="X22" s="206">
        <f t="shared" si="6"/>
        <v>0</v>
      </c>
      <c r="Y22" s="928">
        <f t="shared" si="29"/>
        <v>8316.7420814479647</v>
      </c>
      <c r="Z22" s="1147">
        <v>9190</v>
      </c>
      <c r="AA22" s="206">
        <f t="shared" si="7"/>
        <v>2.224694104560623E-2</v>
      </c>
      <c r="AB22" s="928">
        <v>8135.746606334842</v>
      </c>
      <c r="AC22" s="1132">
        <v>8990</v>
      </c>
      <c r="AD22" s="206">
        <f t="shared" si="8"/>
        <v>0</v>
      </c>
      <c r="AE22" s="928">
        <v>8135.746606334842</v>
      </c>
      <c r="AF22" s="1210">
        <v>8990</v>
      </c>
      <c r="AG22" s="206">
        <f t="shared" si="9"/>
        <v>5.8892815076560662E-2</v>
      </c>
      <c r="AH22" s="496">
        <v>7683.2579185520362</v>
      </c>
      <c r="AI22" s="1216">
        <v>8490</v>
      </c>
      <c r="AJ22" s="206">
        <f t="shared" si="10"/>
        <v>0</v>
      </c>
      <c r="AK22" s="928">
        <v>7683.2579185520362</v>
      </c>
      <c r="AL22" s="1216">
        <v>8490</v>
      </c>
      <c r="AM22" s="206">
        <f t="shared" si="11"/>
        <v>0</v>
      </c>
      <c r="AN22" s="928">
        <v>7683.2579185520362</v>
      </c>
      <c r="AO22" s="1216">
        <v>8490</v>
      </c>
      <c r="AP22" s="206">
        <f t="shared" si="12"/>
        <v>0</v>
      </c>
      <c r="AQ22" s="478">
        <v>7683.2579185520362</v>
      </c>
      <c r="AR22" s="100">
        <v>8490</v>
      </c>
      <c r="AS22" s="206">
        <f t="shared" si="13"/>
        <v>0</v>
      </c>
      <c r="AT22" s="496">
        <v>7683.2579185520362</v>
      </c>
      <c r="AU22" s="146">
        <v>8490</v>
      </c>
      <c r="AV22" s="206">
        <f t="shared" si="14"/>
        <v>0</v>
      </c>
      <c r="AW22" s="496">
        <v>7683.2579185520362</v>
      </c>
      <c r="AX22" s="146">
        <v>8490</v>
      </c>
      <c r="AY22" s="206">
        <f t="shared" si="15"/>
        <v>6.2578222778473094E-2</v>
      </c>
      <c r="AZ22" s="496">
        <v>7230.7692307692305</v>
      </c>
      <c r="BA22" s="146">
        <v>7990</v>
      </c>
      <c r="BB22" s="206">
        <f t="shared" si="16"/>
        <v>0</v>
      </c>
      <c r="BC22" s="478">
        <v>7230.7692307692305</v>
      </c>
      <c r="BD22" s="100">
        <v>7990</v>
      </c>
      <c r="BE22" s="206">
        <f t="shared" si="17"/>
        <v>6.6755674232309742E-2</v>
      </c>
      <c r="BF22" s="105">
        <v>6778.2805429864256</v>
      </c>
      <c r="BG22" s="173">
        <v>7490</v>
      </c>
      <c r="BH22" s="206">
        <f t="shared" si="18"/>
        <v>0.10309278350515463</v>
      </c>
      <c r="BI22" s="105">
        <f t="shared" si="30"/>
        <v>6144.7963800904981</v>
      </c>
      <c r="BJ22" s="203">
        <v>6790</v>
      </c>
      <c r="BK22" s="206">
        <f t="shared" si="19"/>
        <v>0.13355592654424039</v>
      </c>
      <c r="BL22" s="105">
        <v>5420.8144796380093</v>
      </c>
      <c r="BM22" s="173">
        <v>5990</v>
      </c>
      <c r="BN22" s="206">
        <f t="shared" si="20"/>
        <v>0</v>
      </c>
      <c r="BO22" s="105">
        <v>5420.8144796380093</v>
      </c>
      <c r="BP22" s="247">
        <v>5990</v>
      </c>
      <c r="BQ22" s="206">
        <f t="shared" si="21"/>
        <v>-0.14306151645207441</v>
      </c>
      <c r="BR22" s="222">
        <f t="shared" si="31"/>
        <v>6325.7918552036199</v>
      </c>
      <c r="BS22" s="266">
        <v>6990</v>
      </c>
      <c r="BT22" s="205">
        <f t="shared" si="22"/>
        <v>0.12924071082390953</v>
      </c>
      <c r="BU22" s="222">
        <f t="shared" si="32"/>
        <v>5601.809954751131</v>
      </c>
      <c r="BV22" s="59">
        <v>6190</v>
      </c>
      <c r="BW22" s="206">
        <f t="shared" si="23"/>
        <v>0</v>
      </c>
      <c r="BX22" s="222">
        <f t="shared" si="33"/>
        <v>5601.809954751131</v>
      </c>
      <c r="BY22" s="216">
        <v>6190</v>
      </c>
      <c r="BZ22" s="205">
        <f t="shared" si="24"/>
        <v>0.12750455373406194</v>
      </c>
      <c r="CA22" s="222">
        <f t="shared" si="34"/>
        <v>4968.3257918552035</v>
      </c>
      <c r="CB22" s="203">
        <v>5490</v>
      </c>
      <c r="CC22" s="206">
        <f t="shared" si="25"/>
        <v>0.37593984962406013</v>
      </c>
      <c r="CD22" s="222">
        <f t="shared" si="35"/>
        <v>3610.8597285067872</v>
      </c>
      <c r="CE22" s="204">
        <v>3990</v>
      </c>
      <c r="CF22" s="205">
        <f t="shared" si="26"/>
        <v>0</v>
      </c>
      <c r="CG22" s="222">
        <f t="shared" si="36"/>
        <v>3610.8597285067872</v>
      </c>
      <c r="CH22" s="202">
        <v>3990</v>
      </c>
      <c r="CI22" s="206">
        <f t="shared" si="27"/>
        <v>0</v>
      </c>
      <c r="CJ22" s="222">
        <f t="shared" si="37"/>
        <v>3610.8597285067872</v>
      </c>
      <c r="CK22" s="202">
        <v>3990</v>
      </c>
    </row>
    <row r="23" spans="1:89" x14ac:dyDescent="0.25">
      <c r="A23" s="299" t="s">
        <v>12</v>
      </c>
      <c r="B23" s="276">
        <v>221</v>
      </c>
      <c r="C23" s="448" t="s">
        <v>37</v>
      </c>
      <c r="D23" s="927">
        <v>6959.2760180995474</v>
      </c>
      <c r="E23" s="99">
        <v>7690</v>
      </c>
      <c r="F23" s="206">
        <f t="shared" si="0"/>
        <v>0</v>
      </c>
      <c r="G23" s="927">
        <v>6959.2760180995474</v>
      </c>
      <c r="H23" s="1132">
        <v>7690</v>
      </c>
      <c r="I23" s="206">
        <f t="shared" si="1"/>
        <v>0</v>
      </c>
      <c r="J23" s="927">
        <v>6959.2760180995474</v>
      </c>
      <c r="K23" s="1132">
        <v>7690</v>
      </c>
      <c r="L23" s="206">
        <f t="shared" si="2"/>
        <v>0</v>
      </c>
      <c r="M23" s="927">
        <v>6959.2760180995474</v>
      </c>
      <c r="N23" s="1147">
        <v>7690</v>
      </c>
      <c r="O23" s="206">
        <f t="shared" si="3"/>
        <v>5.4869684499314127E-2</v>
      </c>
      <c r="P23" s="928">
        <v>6597.285067873303</v>
      </c>
      <c r="Q23" s="1132">
        <v>7290</v>
      </c>
      <c r="R23" s="206">
        <f t="shared" si="4"/>
        <v>8.9686098654708515E-2</v>
      </c>
      <c r="S23" s="928">
        <v>6054.2986425339368</v>
      </c>
      <c r="T23" s="1132">
        <v>6690</v>
      </c>
      <c r="U23" s="206">
        <f t="shared" si="5"/>
        <v>0</v>
      </c>
      <c r="V23" s="928">
        <f t="shared" si="28"/>
        <v>6054.2986425339368</v>
      </c>
      <c r="W23" s="1132">
        <v>6690</v>
      </c>
      <c r="X23" s="206">
        <f t="shared" si="6"/>
        <v>0</v>
      </c>
      <c r="Y23" s="928">
        <f t="shared" si="29"/>
        <v>6054.2986425339368</v>
      </c>
      <c r="Z23" s="1147">
        <v>6690</v>
      </c>
      <c r="AA23" s="206">
        <f t="shared" si="7"/>
        <v>1.5174506828528073E-2</v>
      </c>
      <c r="AB23" s="928">
        <v>5963.8009049773755</v>
      </c>
      <c r="AC23" s="1132">
        <v>6590</v>
      </c>
      <c r="AD23" s="206">
        <f t="shared" si="8"/>
        <v>0</v>
      </c>
      <c r="AE23" s="928">
        <v>5963.8009049773755</v>
      </c>
      <c r="AF23" s="1210">
        <v>6590</v>
      </c>
      <c r="AG23" s="206">
        <f t="shared" si="9"/>
        <v>0.1001669449081803</v>
      </c>
      <c r="AH23" s="496">
        <v>5420.8144796380093</v>
      </c>
      <c r="AI23" s="1216">
        <v>5990</v>
      </c>
      <c r="AJ23" s="206">
        <f t="shared" si="10"/>
        <v>0</v>
      </c>
      <c r="AK23" s="928">
        <v>5420.8144796380093</v>
      </c>
      <c r="AL23" s="1216">
        <v>5990</v>
      </c>
      <c r="AM23" s="206">
        <f t="shared" si="11"/>
        <v>0</v>
      </c>
      <c r="AN23" s="928">
        <v>5420.8144796380093</v>
      </c>
      <c r="AO23" s="1216">
        <v>5990</v>
      </c>
      <c r="AP23" s="206">
        <f t="shared" si="12"/>
        <v>0</v>
      </c>
      <c r="AQ23" s="478">
        <v>5420.8144796380093</v>
      </c>
      <c r="AR23" s="100">
        <v>5990</v>
      </c>
      <c r="AS23" s="206">
        <f t="shared" si="13"/>
        <v>0</v>
      </c>
      <c r="AT23" s="496">
        <v>5420.8144796380093</v>
      </c>
      <c r="AU23" s="146">
        <v>5990</v>
      </c>
      <c r="AV23" s="206">
        <f t="shared" si="14"/>
        <v>0</v>
      </c>
      <c r="AW23" s="496">
        <v>5420.8144796380093</v>
      </c>
      <c r="AX23" s="146">
        <v>5990</v>
      </c>
      <c r="AY23" s="206">
        <f t="shared" si="15"/>
        <v>5.272407732864675E-2</v>
      </c>
      <c r="AZ23" s="496">
        <v>5149.3212669683262</v>
      </c>
      <c r="BA23" s="146">
        <v>5690</v>
      </c>
      <c r="BB23" s="206">
        <f t="shared" si="16"/>
        <v>0</v>
      </c>
      <c r="BC23" s="478">
        <v>5149.3212669683262</v>
      </c>
      <c r="BD23" s="100">
        <v>5690</v>
      </c>
      <c r="BE23" s="206">
        <f t="shared" si="17"/>
        <v>7.5614366729678639E-2</v>
      </c>
      <c r="BF23" s="105">
        <v>4787.3303167420818</v>
      </c>
      <c r="BG23" s="173">
        <v>5290</v>
      </c>
      <c r="BH23" s="206">
        <f t="shared" si="18"/>
        <v>0.10438413361169102</v>
      </c>
      <c r="BI23" s="105">
        <f t="shared" si="30"/>
        <v>4334.841628959276</v>
      </c>
      <c r="BJ23" s="203">
        <v>4790</v>
      </c>
      <c r="BK23" s="206">
        <f t="shared" si="19"/>
        <v>9.1116173120728935E-2</v>
      </c>
      <c r="BL23" s="105">
        <v>3972.8506787330316</v>
      </c>
      <c r="BM23" s="173">
        <v>4390</v>
      </c>
      <c r="BN23" s="206">
        <f t="shared" si="20"/>
        <v>0</v>
      </c>
      <c r="BO23" s="105">
        <v>3972.8506787330316</v>
      </c>
      <c r="BP23" s="100">
        <v>4390</v>
      </c>
      <c r="BQ23" s="206">
        <f t="shared" si="21"/>
        <v>0</v>
      </c>
      <c r="BR23" s="222">
        <f t="shared" si="31"/>
        <v>3972.8506787330316</v>
      </c>
      <c r="BS23" s="117">
        <v>4390</v>
      </c>
      <c r="BT23" s="205">
        <f t="shared" si="22"/>
        <v>0</v>
      </c>
      <c r="BU23" s="222">
        <f t="shared" si="32"/>
        <v>3972.8506787330316</v>
      </c>
      <c r="BV23" s="59">
        <v>4390</v>
      </c>
      <c r="BW23" s="206">
        <f t="shared" si="23"/>
        <v>0</v>
      </c>
      <c r="BX23" s="222">
        <f t="shared" si="33"/>
        <v>3972.8506787330316</v>
      </c>
      <c r="BY23" s="216">
        <v>4390</v>
      </c>
      <c r="BZ23" s="205">
        <f t="shared" si="24"/>
        <v>4.77326968973747E-2</v>
      </c>
      <c r="CA23" s="222">
        <f t="shared" si="34"/>
        <v>3791.8552036199094</v>
      </c>
      <c r="CB23" s="203">
        <v>4190</v>
      </c>
      <c r="CC23" s="206">
        <f t="shared" si="25"/>
        <v>0.20057306590257878</v>
      </c>
      <c r="CD23" s="222">
        <f t="shared" si="35"/>
        <v>3158.3710407239819</v>
      </c>
      <c r="CE23" s="204">
        <v>3490</v>
      </c>
      <c r="CF23" s="205">
        <f t="shared" si="26"/>
        <v>0</v>
      </c>
      <c r="CG23" s="222">
        <f t="shared" si="36"/>
        <v>3158.3710407239819</v>
      </c>
      <c r="CH23" s="202">
        <v>3490</v>
      </c>
      <c r="CI23" s="206">
        <f t="shared" si="27"/>
        <v>0</v>
      </c>
      <c r="CJ23" s="222">
        <f t="shared" si="37"/>
        <v>3158.3710407239819</v>
      </c>
      <c r="CK23" s="202">
        <v>3490</v>
      </c>
    </row>
    <row r="24" spans="1:89" x14ac:dyDescent="0.25">
      <c r="A24" s="299" t="s">
        <v>12</v>
      </c>
      <c r="B24" s="276">
        <v>243</v>
      </c>
      <c r="C24" s="448" t="s">
        <v>39</v>
      </c>
      <c r="D24" s="927">
        <v>10488.687782805429</v>
      </c>
      <c r="E24" s="99">
        <v>11590</v>
      </c>
      <c r="F24" s="206">
        <f t="shared" si="0"/>
        <v>0</v>
      </c>
      <c r="G24" s="927">
        <v>10488.687782805429</v>
      </c>
      <c r="H24" s="1132">
        <v>11590</v>
      </c>
      <c r="I24" s="206">
        <f t="shared" si="1"/>
        <v>0</v>
      </c>
      <c r="J24" s="927">
        <v>10488.687782805429</v>
      </c>
      <c r="K24" s="1132">
        <v>11590</v>
      </c>
      <c r="L24" s="206">
        <f t="shared" si="2"/>
        <v>0</v>
      </c>
      <c r="M24" s="927">
        <v>10488.687782805429</v>
      </c>
      <c r="N24" s="1147">
        <v>11590</v>
      </c>
      <c r="O24" s="206">
        <f t="shared" si="3"/>
        <v>5.4595086442220199E-2</v>
      </c>
      <c r="P24" s="928">
        <v>9945.7013574660632</v>
      </c>
      <c r="Q24" s="1132">
        <v>10990</v>
      </c>
      <c r="R24" s="206">
        <f t="shared" si="4"/>
        <v>6.8027210884353748E-2</v>
      </c>
      <c r="S24" s="928">
        <v>9312.2171945701357</v>
      </c>
      <c r="T24" s="1132">
        <v>10290</v>
      </c>
      <c r="U24" s="206">
        <f t="shared" si="5"/>
        <v>0</v>
      </c>
      <c r="V24" s="928">
        <f t="shared" si="28"/>
        <v>9312.2171945701357</v>
      </c>
      <c r="W24" s="1132">
        <v>10290</v>
      </c>
      <c r="X24" s="206">
        <f t="shared" si="6"/>
        <v>0</v>
      </c>
      <c r="Y24" s="928">
        <f t="shared" si="29"/>
        <v>9312.2171945701357</v>
      </c>
      <c r="Z24" s="1147">
        <v>10290</v>
      </c>
      <c r="AA24" s="206">
        <f t="shared" si="7"/>
        <v>9.8135426889106973E-3</v>
      </c>
      <c r="AB24" s="928">
        <v>9221.7194570135744</v>
      </c>
      <c r="AC24" s="1132">
        <v>10190</v>
      </c>
      <c r="AD24" s="206">
        <f t="shared" si="8"/>
        <v>0</v>
      </c>
      <c r="AE24" s="928">
        <v>9221.7194570135744</v>
      </c>
      <c r="AF24" s="1210">
        <v>10190</v>
      </c>
      <c r="AG24" s="206">
        <f t="shared" si="9"/>
        <v>9.6878363832077499E-2</v>
      </c>
      <c r="AH24" s="496">
        <v>8407.2398190045242</v>
      </c>
      <c r="AI24" s="1216">
        <v>9290</v>
      </c>
      <c r="AJ24" s="206">
        <f t="shared" si="10"/>
        <v>0</v>
      </c>
      <c r="AK24" s="928">
        <v>8407.2398190045242</v>
      </c>
      <c r="AL24" s="1216">
        <v>9290</v>
      </c>
      <c r="AM24" s="206">
        <f t="shared" si="11"/>
        <v>0</v>
      </c>
      <c r="AN24" s="928">
        <v>8407.2398190045242</v>
      </c>
      <c r="AO24" s="1216">
        <v>9290</v>
      </c>
      <c r="AP24" s="206">
        <f t="shared" si="12"/>
        <v>0</v>
      </c>
      <c r="AQ24" s="478">
        <v>8407.2398190045242</v>
      </c>
      <c r="AR24" s="100">
        <v>9290</v>
      </c>
      <c r="AS24" s="206">
        <f t="shared" si="13"/>
        <v>0</v>
      </c>
      <c r="AT24" s="496">
        <v>8407.2398190045242</v>
      </c>
      <c r="AU24" s="146">
        <v>9290</v>
      </c>
      <c r="AV24" s="206">
        <f t="shared" si="14"/>
        <v>0</v>
      </c>
      <c r="AW24" s="496">
        <v>8407.2398190045242</v>
      </c>
      <c r="AX24" s="146">
        <v>9290</v>
      </c>
      <c r="AY24" s="206">
        <f t="shared" si="15"/>
        <v>8.1490104772991845E-2</v>
      </c>
      <c r="AZ24" s="496">
        <v>7773.7556561085976</v>
      </c>
      <c r="BA24" s="146">
        <v>8590</v>
      </c>
      <c r="BB24" s="206">
        <f t="shared" si="16"/>
        <v>0</v>
      </c>
      <c r="BC24" s="478">
        <v>7773.7556561085976</v>
      </c>
      <c r="BD24" s="100">
        <v>8590</v>
      </c>
      <c r="BE24" s="206">
        <f t="shared" si="17"/>
        <v>7.5093867334167716E-2</v>
      </c>
      <c r="BF24" s="105">
        <v>7230.7692307692305</v>
      </c>
      <c r="BG24" s="173">
        <v>7990</v>
      </c>
      <c r="BH24" s="206">
        <f t="shared" si="18"/>
        <v>9.6021947873799723E-2</v>
      </c>
      <c r="BI24" s="105">
        <f t="shared" si="30"/>
        <v>6597.285067873303</v>
      </c>
      <c r="BJ24" s="203">
        <v>7290</v>
      </c>
      <c r="BK24" s="206">
        <f t="shared" si="19"/>
        <v>0</v>
      </c>
      <c r="BL24" s="105">
        <v>6597.285067873303</v>
      </c>
      <c r="BM24" s="173">
        <v>7290</v>
      </c>
      <c r="BN24" s="206">
        <f t="shared" si="20"/>
        <v>0</v>
      </c>
      <c r="BO24" s="105">
        <v>6597.285067873303</v>
      </c>
      <c r="BP24" s="100">
        <v>7290</v>
      </c>
      <c r="BQ24" s="206">
        <f t="shared" si="21"/>
        <v>0</v>
      </c>
      <c r="BR24" s="222">
        <f t="shared" si="31"/>
        <v>6597.285067873303</v>
      </c>
      <c r="BS24" s="266">
        <v>7290</v>
      </c>
      <c r="BT24" s="205">
        <f t="shared" si="22"/>
        <v>0.1062215477996965</v>
      </c>
      <c r="BU24" s="222">
        <f t="shared" si="32"/>
        <v>5963.8009049773755</v>
      </c>
      <c r="BV24" s="59">
        <v>6590</v>
      </c>
      <c r="BW24" s="206">
        <f t="shared" si="23"/>
        <v>0</v>
      </c>
      <c r="BX24" s="222">
        <f t="shared" si="33"/>
        <v>5963.8009049773755</v>
      </c>
      <c r="BY24" s="216">
        <v>6590</v>
      </c>
      <c r="BZ24" s="205">
        <f t="shared" si="24"/>
        <v>0.1001669449081803</v>
      </c>
      <c r="CA24" s="222">
        <f t="shared" si="34"/>
        <v>5420.8144796380093</v>
      </c>
      <c r="CB24" s="203">
        <v>5990</v>
      </c>
      <c r="CC24" s="206">
        <f t="shared" si="25"/>
        <v>0.20040080160320642</v>
      </c>
      <c r="CD24" s="222">
        <f t="shared" si="35"/>
        <v>4515.8371040723987</v>
      </c>
      <c r="CE24" s="204">
        <v>4990</v>
      </c>
      <c r="CF24" s="205">
        <f t="shared" si="26"/>
        <v>0</v>
      </c>
      <c r="CG24" s="222">
        <f t="shared" si="36"/>
        <v>4515.8371040723987</v>
      </c>
      <c r="CH24" s="202">
        <v>4990</v>
      </c>
      <c r="CI24" s="206">
        <f t="shared" si="27"/>
        <v>0</v>
      </c>
      <c r="CJ24" s="222">
        <f t="shared" si="37"/>
        <v>4515.8371040723987</v>
      </c>
      <c r="CK24" s="202">
        <v>4990</v>
      </c>
    </row>
    <row r="25" spans="1:89" x14ac:dyDescent="0.25">
      <c r="A25" s="299" t="s">
        <v>12</v>
      </c>
      <c r="B25" s="276">
        <v>266</v>
      </c>
      <c r="C25" s="448" t="s">
        <v>41</v>
      </c>
      <c r="D25" s="931">
        <v>8588.2352941176468</v>
      </c>
      <c r="E25" s="1143">
        <v>9490</v>
      </c>
      <c r="F25" s="206">
        <f t="shared" si="0"/>
        <v>0</v>
      </c>
      <c r="G25" s="931">
        <v>8588.2352941176468</v>
      </c>
      <c r="H25" s="1134">
        <v>9490</v>
      </c>
      <c r="I25" s="206">
        <f t="shared" si="1"/>
        <v>0</v>
      </c>
      <c r="J25" s="931">
        <v>8588.2352941176468</v>
      </c>
      <c r="K25" s="1152">
        <v>9490</v>
      </c>
      <c r="L25" s="206">
        <f t="shared" si="2"/>
        <v>0.10477299185098952</v>
      </c>
      <c r="M25" s="931">
        <v>7773.7556561085976</v>
      </c>
      <c r="N25" s="1152">
        <v>8590</v>
      </c>
      <c r="O25" s="206">
        <f t="shared" si="3"/>
        <v>4.884004884004884E-2</v>
      </c>
      <c r="P25" s="930">
        <v>7411.7647058823532</v>
      </c>
      <c r="Q25" s="1134">
        <v>8190</v>
      </c>
      <c r="R25" s="206">
        <f t="shared" si="4"/>
        <v>0.17016716673810545</v>
      </c>
      <c r="S25" s="930">
        <v>6333.936651583711</v>
      </c>
      <c r="T25" s="1134">
        <v>6999</v>
      </c>
      <c r="U25" s="206">
        <f t="shared" si="5"/>
        <v>0</v>
      </c>
      <c r="V25" s="930">
        <f t="shared" si="28"/>
        <v>6333.936651583711</v>
      </c>
      <c r="W25" s="1152">
        <v>6999</v>
      </c>
      <c r="X25" s="206">
        <f t="shared" si="6"/>
        <v>-0.23841131664853102</v>
      </c>
      <c r="Y25" s="930">
        <f t="shared" si="29"/>
        <v>8316.7420814479647</v>
      </c>
      <c r="Z25" s="1152">
        <v>9190</v>
      </c>
      <c r="AA25" s="206">
        <f t="shared" si="7"/>
        <v>4.4436867825889306E-2</v>
      </c>
      <c r="AB25" s="930">
        <v>7962.8959276018104</v>
      </c>
      <c r="AC25" s="1134">
        <v>8799</v>
      </c>
      <c r="AD25" s="206">
        <f t="shared" si="8"/>
        <v>0</v>
      </c>
      <c r="AE25" s="930">
        <v>7962.8959276018104</v>
      </c>
      <c r="AF25" s="1213">
        <v>8799</v>
      </c>
      <c r="AG25" s="206">
        <f t="shared" si="9"/>
        <v>0.10001250156269534</v>
      </c>
      <c r="AH25" s="496">
        <v>7238.9140271493216</v>
      </c>
      <c r="AI25" s="1216">
        <v>7999</v>
      </c>
      <c r="AJ25" s="206">
        <f t="shared" si="10"/>
        <v>0</v>
      </c>
      <c r="AK25" s="928">
        <v>7238.9140271493216</v>
      </c>
      <c r="AL25" s="1216">
        <v>7999</v>
      </c>
      <c r="AM25" s="206">
        <f t="shared" si="11"/>
        <v>-0.11023359288097886</v>
      </c>
      <c r="AN25" s="928">
        <v>8135.746606334842</v>
      </c>
      <c r="AO25" s="1216">
        <v>8990</v>
      </c>
      <c r="AP25" s="206">
        <f t="shared" si="12"/>
        <v>0</v>
      </c>
      <c r="AQ25" s="478">
        <v>8135.746606334842</v>
      </c>
      <c r="AR25" s="100">
        <v>8990</v>
      </c>
      <c r="AS25" s="206">
        <f t="shared" si="13"/>
        <v>0</v>
      </c>
      <c r="AT25" s="496">
        <v>8135.746606334842</v>
      </c>
      <c r="AU25" s="146">
        <v>8990</v>
      </c>
      <c r="AV25" s="206">
        <f t="shared" si="14"/>
        <v>0</v>
      </c>
      <c r="AW25" s="496">
        <v>8135.746606334842</v>
      </c>
      <c r="AX25" s="146">
        <v>8990</v>
      </c>
      <c r="AY25" s="206">
        <f t="shared" si="15"/>
        <v>0.12515644555694619</v>
      </c>
      <c r="AZ25" s="496">
        <v>7230.7692307692305</v>
      </c>
      <c r="BA25" s="146">
        <v>7990</v>
      </c>
      <c r="BB25" s="206">
        <f t="shared" si="16"/>
        <v>0</v>
      </c>
      <c r="BC25" s="478">
        <v>7230.7692307692305</v>
      </c>
      <c r="BD25" s="100">
        <v>7990</v>
      </c>
      <c r="BE25" s="206">
        <f t="shared" si="17"/>
        <v>6.6755674232309742E-2</v>
      </c>
      <c r="BF25" s="105">
        <v>6778.2805429864256</v>
      </c>
      <c r="BG25" s="173">
        <v>7490</v>
      </c>
      <c r="BH25" s="206">
        <f t="shared" si="18"/>
        <v>0.10309278350515463</v>
      </c>
      <c r="BI25" s="105">
        <f t="shared" si="30"/>
        <v>6144.7963800904981</v>
      </c>
      <c r="BJ25" s="203">
        <v>6790</v>
      </c>
      <c r="BK25" s="206">
        <f t="shared" si="19"/>
        <v>0</v>
      </c>
      <c r="BL25" s="105">
        <v>6144.7963800904981</v>
      </c>
      <c r="BM25" s="173">
        <v>6790</v>
      </c>
      <c r="BN25" s="206">
        <f t="shared" si="20"/>
        <v>0</v>
      </c>
      <c r="BO25" s="105">
        <v>6144.7963800904981</v>
      </c>
      <c r="BP25" s="100">
        <v>6790</v>
      </c>
      <c r="BQ25" s="206">
        <f t="shared" si="21"/>
        <v>0</v>
      </c>
      <c r="BR25" s="222">
        <f t="shared" si="31"/>
        <v>6144.7963800904981</v>
      </c>
      <c r="BS25" s="117">
        <v>6790</v>
      </c>
      <c r="BT25" s="205">
        <f t="shared" si="22"/>
        <v>0</v>
      </c>
      <c r="BU25" s="222">
        <f t="shared" si="32"/>
        <v>6144.7963800904981</v>
      </c>
      <c r="BV25" s="59">
        <v>6790</v>
      </c>
      <c r="BW25" s="206">
        <f t="shared" si="23"/>
        <v>0</v>
      </c>
      <c r="BX25" s="222">
        <f t="shared" si="33"/>
        <v>6144.7963800904981</v>
      </c>
      <c r="BY25" s="216">
        <v>6790</v>
      </c>
      <c r="BZ25" s="205">
        <f t="shared" si="24"/>
        <v>9.6930533117932149E-2</v>
      </c>
      <c r="CA25" s="222">
        <f t="shared" si="34"/>
        <v>5601.809954751131</v>
      </c>
      <c r="CB25" s="203">
        <v>6190</v>
      </c>
      <c r="CC25" s="206">
        <f t="shared" si="25"/>
        <v>0.44289044289044288</v>
      </c>
      <c r="CD25" s="222">
        <f t="shared" si="35"/>
        <v>3882.3529411764707</v>
      </c>
      <c r="CE25" s="204">
        <v>4290</v>
      </c>
      <c r="CF25" s="205">
        <f t="shared" si="26"/>
        <v>0</v>
      </c>
      <c r="CG25" s="222">
        <f t="shared" si="36"/>
        <v>3882.3529411764707</v>
      </c>
      <c r="CH25" s="202">
        <v>4290</v>
      </c>
      <c r="CI25" s="206">
        <f t="shared" si="27"/>
        <v>7.5187969924812026E-2</v>
      </c>
      <c r="CJ25" s="222">
        <f t="shared" si="37"/>
        <v>3610.8597285067872</v>
      </c>
      <c r="CK25" s="202">
        <v>3990</v>
      </c>
    </row>
    <row r="26" spans="1:89" x14ac:dyDescent="0.25">
      <c r="A26" s="299" t="s">
        <v>12</v>
      </c>
      <c r="B26" s="276">
        <v>416</v>
      </c>
      <c r="C26" s="448" t="s">
        <v>43</v>
      </c>
      <c r="D26" s="927">
        <v>9493.2126696832584</v>
      </c>
      <c r="E26" s="99">
        <v>10490</v>
      </c>
      <c r="F26" s="206">
        <f t="shared" si="0"/>
        <v>0</v>
      </c>
      <c r="G26" s="927">
        <v>9493.2126696832584</v>
      </c>
      <c r="H26" s="1132">
        <v>10490</v>
      </c>
      <c r="I26" s="206">
        <f t="shared" si="1"/>
        <v>0</v>
      </c>
      <c r="J26" s="927">
        <v>9493.2126696832584</v>
      </c>
      <c r="K26" s="1132">
        <v>10490</v>
      </c>
      <c r="L26" s="206">
        <f t="shared" si="2"/>
        <v>0</v>
      </c>
      <c r="M26" s="927">
        <v>9493.2126696832584</v>
      </c>
      <c r="N26" s="1147">
        <v>10490</v>
      </c>
      <c r="O26" s="206">
        <f t="shared" si="3"/>
        <v>5.0050050050050053E-2</v>
      </c>
      <c r="P26" s="928">
        <v>9040.7239819004535</v>
      </c>
      <c r="Q26" s="1132">
        <v>9990</v>
      </c>
      <c r="R26" s="206">
        <f t="shared" si="4"/>
        <v>3.0959752321981424E-2</v>
      </c>
      <c r="S26" s="928">
        <v>8769.2307692307695</v>
      </c>
      <c r="T26" s="1132">
        <v>9690</v>
      </c>
      <c r="U26" s="206">
        <f t="shared" si="5"/>
        <v>0</v>
      </c>
      <c r="V26" s="928">
        <f t="shared" si="28"/>
        <v>8769.2307692307695</v>
      </c>
      <c r="W26" s="1132">
        <v>9690</v>
      </c>
      <c r="X26" s="206">
        <f t="shared" si="6"/>
        <v>0</v>
      </c>
      <c r="Y26" s="928">
        <f t="shared" si="29"/>
        <v>8769.2307692307695</v>
      </c>
      <c r="Z26" s="1147">
        <v>9690</v>
      </c>
      <c r="AA26" s="206">
        <f t="shared" si="7"/>
        <v>1.0427528675703858E-2</v>
      </c>
      <c r="AB26" s="928">
        <v>8678.7330316742082</v>
      </c>
      <c r="AC26" s="1132">
        <v>9590</v>
      </c>
      <c r="AD26" s="206">
        <f t="shared" si="8"/>
        <v>0</v>
      </c>
      <c r="AE26" s="928">
        <v>8678.7330316742082</v>
      </c>
      <c r="AF26" s="1210">
        <v>9590</v>
      </c>
      <c r="AG26" s="206">
        <f t="shared" si="9"/>
        <v>0.10356731875719218</v>
      </c>
      <c r="AH26" s="496">
        <v>7864.2533936651589</v>
      </c>
      <c r="AI26" s="1216">
        <v>8690</v>
      </c>
      <c r="AJ26" s="206">
        <f t="shared" si="10"/>
        <v>0</v>
      </c>
      <c r="AK26" s="928">
        <v>7864.2533936651589</v>
      </c>
      <c r="AL26" s="1216">
        <v>8690</v>
      </c>
      <c r="AM26" s="206">
        <f t="shared" si="11"/>
        <v>0</v>
      </c>
      <c r="AN26" s="928">
        <v>7864.2533936651589</v>
      </c>
      <c r="AO26" s="1216">
        <v>8690</v>
      </c>
      <c r="AP26" s="206">
        <f t="shared" si="12"/>
        <v>0</v>
      </c>
      <c r="AQ26" s="478">
        <v>7864.2533936651589</v>
      </c>
      <c r="AR26" s="100">
        <v>8690</v>
      </c>
      <c r="AS26" s="206">
        <f t="shared" si="13"/>
        <v>0</v>
      </c>
      <c r="AT26" s="496">
        <v>7864.2533936651589</v>
      </c>
      <c r="AU26" s="146">
        <v>8690</v>
      </c>
      <c r="AV26" s="206">
        <f t="shared" si="14"/>
        <v>0</v>
      </c>
      <c r="AW26" s="496">
        <v>7864.2533936651589</v>
      </c>
      <c r="AX26" s="146">
        <v>8690</v>
      </c>
      <c r="AY26" s="206">
        <f t="shared" si="15"/>
        <v>6.1050061050061048E-2</v>
      </c>
      <c r="AZ26" s="496">
        <v>7411.7647058823532</v>
      </c>
      <c r="BA26" s="146">
        <v>8190</v>
      </c>
      <c r="BB26" s="206">
        <f t="shared" si="16"/>
        <v>0</v>
      </c>
      <c r="BC26" s="478">
        <v>7411.7647058823532</v>
      </c>
      <c r="BD26" s="100">
        <v>8190</v>
      </c>
      <c r="BE26" s="206">
        <f t="shared" si="17"/>
        <v>6.5019505851755532E-2</v>
      </c>
      <c r="BF26" s="105">
        <v>6959.2760180995474</v>
      </c>
      <c r="BG26" s="173">
        <v>7690</v>
      </c>
      <c r="BH26" s="206">
        <f t="shared" si="18"/>
        <v>0.10014306151645208</v>
      </c>
      <c r="BI26" s="105">
        <f t="shared" si="30"/>
        <v>6325.7918552036199</v>
      </c>
      <c r="BJ26" s="203">
        <v>6990</v>
      </c>
      <c r="BK26" s="206">
        <f t="shared" si="19"/>
        <v>0</v>
      </c>
      <c r="BL26" s="105">
        <v>6325.7918552036199</v>
      </c>
      <c r="BM26" s="173">
        <v>6990</v>
      </c>
      <c r="BN26" s="206">
        <f t="shared" si="20"/>
        <v>0</v>
      </c>
      <c r="BO26" s="105">
        <v>6325.7918552036199</v>
      </c>
      <c r="BP26" s="100">
        <v>6990</v>
      </c>
      <c r="BQ26" s="206">
        <f t="shared" si="21"/>
        <v>-5.4127198917456022E-2</v>
      </c>
      <c r="BR26" s="222">
        <f t="shared" si="31"/>
        <v>6687.7828054298643</v>
      </c>
      <c r="BS26" s="266">
        <v>7390</v>
      </c>
      <c r="BT26" s="205">
        <f t="shared" si="22"/>
        <v>5.7224606580829757E-2</v>
      </c>
      <c r="BU26" s="222">
        <f t="shared" si="32"/>
        <v>6325.7918552036199</v>
      </c>
      <c r="BV26" s="59">
        <v>6990</v>
      </c>
      <c r="BW26" s="206">
        <f t="shared" si="23"/>
        <v>0</v>
      </c>
      <c r="BX26" s="222">
        <f t="shared" si="33"/>
        <v>6325.7918552036199</v>
      </c>
      <c r="BY26" s="216">
        <v>6990</v>
      </c>
      <c r="BZ26" s="205">
        <f t="shared" si="24"/>
        <v>6.0698027314112293E-2</v>
      </c>
      <c r="CA26" s="222">
        <f t="shared" si="34"/>
        <v>5963.8009049773755</v>
      </c>
      <c r="CB26" s="203">
        <v>6590</v>
      </c>
      <c r="CC26" s="206">
        <f t="shared" si="25"/>
        <v>0.26974951830443161</v>
      </c>
      <c r="CD26" s="222">
        <f t="shared" si="35"/>
        <v>4696.8325791855204</v>
      </c>
      <c r="CE26" s="204">
        <v>5190</v>
      </c>
      <c r="CF26" s="205">
        <f t="shared" si="26"/>
        <v>0</v>
      </c>
      <c r="CG26" s="222">
        <f t="shared" si="36"/>
        <v>4696.8325791855204</v>
      </c>
      <c r="CH26" s="202">
        <v>5190</v>
      </c>
      <c r="CI26" s="206">
        <f t="shared" si="27"/>
        <v>4.0080160320641281E-2</v>
      </c>
      <c r="CJ26" s="222">
        <f t="shared" si="37"/>
        <v>4515.8371040723987</v>
      </c>
      <c r="CK26" s="202">
        <v>4990</v>
      </c>
    </row>
    <row r="27" spans="1:89" x14ac:dyDescent="0.25">
      <c r="A27" s="299" t="s">
        <v>12</v>
      </c>
      <c r="B27" s="276">
        <v>468</v>
      </c>
      <c r="C27" s="448" t="s">
        <v>44</v>
      </c>
      <c r="D27" s="940">
        <v>2434.389140271493</v>
      </c>
      <c r="E27" s="1135">
        <v>2690</v>
      </c>
      <c r="F27" s="206">
        <f t="shared" si="0"/>
        <v>0</v>
      </c>
      <c r="G27" s="940">
        <v>2434.389140271493</v>
      </c>
      <c r="H27" s="1161">
        <v>2690</v>
      </c>
      <c r="I27" s="206">
        <f t="shared" si="1"/>
        <v>0</v>
      </c>
      <c r="J27" s="940">
        <v>2434.389140271493</v>
      </c>
      <c r="K27" s="1161">
        <v>2690</v>
      </c>
      <c r="L27" s="206">
        <f t="shared" si="2"/>
        <v>0</v>
      </c>
      <c r="M27" s="940">
        <v>2434.389140271493</v>
      </c>
      <c r="N27" s="1151">
        <v>2690</v>
      </c>
      <c r="O27" s="206">
        <f t="shared" si="3"/>
        <v>8.0321285140562249E-2</v>
      </c>
      <c r="P27" s="1144">
        <v>2253.3936651583713</v>
      </c>
      <c r="Q27" s="1161">
        <v>2490</v>
      </c>
      <c r="R27" s="206">
        <f t="shared" si="4"/>
        <v>8.7336244541484712E-2</v>
      </c>
      <c r="S27" s="1144">
        <v>2072.3981900452491</v>
      </c>
      <c r="T27" s="1151">
        <v>2290</v>
      </c>
      <c r="U27" s="206">
        <f t="shared" si="5"/>
        <v>0.53691275167785235</v>
      </c>
      <c r="V27" s="1144">
        <f t="shared" si="28"/>
        <v>1348.4162895927602</v>
      </c>
      <c r="W27" s="1151">
        <v>1490</v>
      </c>
      <c r="X27" s="206">
        <f t="shared" si="6"/>
        <v>0.15503875968992248</v>
      </c>
      <c r="Y27" s="1144">
        <f t="shared" si="29"/>
        <v>1167.420814479638</v>
      </c>
      <c r="Z27" s="1161">
        <v>1290</v>
      </c>
      <c r="AA27" s="206">
        <f t="shared" si="7"/>
        <v>0</v>
      </c>
      <c r="AB27" s="1144">
        <v>1167.420814479638</v>
      </c>
      <c r="AC27" s="1161">
        <v>1290</v>
      </c>
      <c r="AD27" s="206">
        <f t="shared" si="8"/>
        <v>0</v>
      </c>
      <c r="AE27" s="1144">
        <v>1167.420814479638</v>
      </c>
      <c r="AF27" s="1214">
        <v>1290</v>
      </c>
      <c r="AG27" s="206">
        <f t="shared" si="9"/>
        <v>8.4033613445378158E-2</v>
      </c>
      <c r="AH27" s="496">
        <v>1076.9230769230769</v>
      </c>
      <c r="AI27" s="1216">
        <v>1190</v>
      </c>
      <c r="AJ27" s="206">
        <f t="shared" si="10"/>
        <v>0</v>
      </c>
      <c r="AK27" s="928">
        <v>1076.9230769230769</v>
      </c>
      <c r="AL27" s="1216">
        <v>1190</v>
      </c>
      <c r="AM27" s="206">
        <f t="shared" si="11"/>
        <v>0</v>
      </c>
      <c r="AN27" s="928">
        <v>1076.9230769230769</v>
      </c>
      <c r="AO27" s="1216">
        <v>1190</v>
      </c>
      <c r="AP27" s="206">
        <f t="shared" si="12"/>
        <v>0</v>
      </c>
      <c r="AQ27" s="478">
        <v>1076.9230769230769</v>
      </c>
      <c r="AR27" s="100">
        <v>1190</v>
      </c>
      <c r="AS27" s="206">
        <f t="shared" si="13"/>
        <v>0</v>
      </c>
      <c r="AT27" s="496">
        <v>1076.9230769230769</v>
      </c>
      <c r="AU27" s="146">
        <v>1190</v>
      </c>
      <c r="AV27" s="206">
        <f t="shared" si="14"/>
        <v>0</v>
      </c>
      <c r="AW27" s="496">
        <v>1076.9230769230769</v>
      </c>
      <c r="AX27" s="146">
        <v>1190</v>
      </c>
      <c r="AY27" s="206">
        <f t="shared" si="15"/>
        <v>0</v>
      </c>
      <c r="AZ27" s="496">
        <v>1076.9230769230769</v>
      </c>
      <c r="BA27" s="146">
        <v>1190</v>
      </c>
      <c r="BB27" s="206">
        <f t="shared" si="16"/>
        <v>0</v>
      </c>
      <c r="BC27" s="478">
        <v>1076.9230769230769</v>
      </c>
      <c r="BD27" s="100">
        <v>1190</v>
      </c>
      <c r="BE27" s="206">
        <f t="shared" si="17"/>
        <v>9.1743119266055051E-2</v>
      </c>
      <c r="BF27" s="105">
        <v>986.4253393665158</v>
      </c>
      <c r="BG27" s="173">
        <v>1090</v>
      </c>
      <c r="BH27" s="206">
        <f t="shared" si="18"/>
        <v>0.2247191011235955</v>
      </c>
      <c r="BI27" s="105">
        <f t="shared" si="30"/>
        <v>805.4298642533937</v>
      </c>
      <c r="BJ27" s="203">
        <v>890</v>
      </c>
      <c r="BK27" s="206">
        <f t="shared" si="19"/>
        <v>0</v>
      </c>
      <c r="BL27" s="105">
        <v>805.4298642533937</v>
      </c>
      <c r="BM27" s="173">
        <v>890</v>
      </c>
      <c r="BN27" s="206">
        <f t="shared" si="20"/>
        <v>0</v>
      </c>
      <c r="BO27" s="105">
        <v>805.4298642533937</v>
      </c>
      <c r="BP27" s="247">
        <v>890</v>
      </c>
      <c r="BQ27" s="206">
        <f t="shared" si="21"/>
        <v>-0.25210084033613445</v>
      </c>
      <c r="BR27" s="222">
        <f t="shared" si="31"/>
        <v>1076.9230769230769</v>
      </c>
      <c r="BS27" s="117">
        <v>1190</v>
      </c>
      <c r="BT27" s="205">
        <f t="shared" si="22"/>
        <v>0</v>
      </c>
      <c r="BU27" s="222">
        <f t="shared" si="32"/>
        <v>1076.9230769230769</v>
      </c>
      <c r="BV27" s="59">
        <v>1190</v>
      </c>
      <c r="BW27" s="206">
        <f t="shared" si="23"/>
        <v>0</v>
      </c>
      <c r="BX27" s="222">
        <f t="shared" si="33"/>
        <v>1076.9230769230769</v>
      </c>
      <c r="BY27" s="216">
        <v>1190</v>
      </c>
      <c r="BZ27" s="205">
        <f t="shared" si="24"/>
        <v>9.1743119266055051E-2</v>
      </c>
      <c r="CA27" s="222">
        <f t="shared" si="34"/>
        <v>986.4253393665158</v>
      </c>
      <c r="CB27" s="203">
        <v>1090</v>
      </c>
      <c r="CC27" s="206">
        <f t="shared" si="25"/>
        <v>0.2247191011235955</v>
      </c>
      <c r="CD27" s="222">
        <f t="shared" si="35"/>
        <v>805.4298642533937</v>
      </c>
      <c r="CE27" s="204">
        <v>890</v>
      </c>
      <c r="CF27" s="205">
        <f t="shared" si="26"/>
        <v>0</v>
      </c>
      <c r="CG27" s="222">
        <f t="shared" si="36"/>
        <v>805.4298642533937</v>
      </c>
      <c r="CH27" s="202">
        <f>CH16</f>
        <v>890</v>
      </c>
      <c r="CI27" s="206">
        <f t="shared" si="27"/>
        <v>0.12658227848101267</v>
      </c>
      <c r="CJ27" s="222">
        <f t="shared" si="37"/>
        <v>714.9321266968326</v>
      </c>
      <c r="CK27" s="202">
        <v>790</v>
      </c>
    </row>
    <row r="28" spans="1:89" ht="15.75" thickBot="1" x14ac:dyDescent="0.3">
      <c r="A28" s="299" t="s">
        <v>12</v>
      </c>
      <c r="B28" s="276">
        <v>665</v>
      </c>
      <c r="C28" s="448" t="s">
        <v>46</v>
      </c>
      <c r="D28" s="929">
        <v>11122.171945701357</v>
      </c>
      <c r="E28" s="600">
        <v>12290</v>
      </c>
      <c r="F28" s="206">
        <f t="shared" si="0"/>
        <v>0</v>
      </c>
      <c r="G28" s="929">
        <v>11122.171945701357</v>
      </c>
      <c r="H28" s="1160">
        <v>12290</v>
      </c>
      <c r="I28" s="206">
        <f t="shared" si="1"/>
        <v>0</v>
      </c>
      <c r="J28" s="929">
        <v>11122.171945701357</v>
      </c>
      <c r="K28" s="1160">
        <v>12290</v>
      </c>
      <c r="L28" s="206">
        <f t="shared" si="2"/>
        <v>0</v>
      </c>
      <c r="M28" s="929">
        <v>11122.171945701357</v>
      </c>
      <c r="N28" s="1148">
        <v>12290</v>
      </c>
      <c r="O28" s="206">
        <f t="shared" si="3"/>
        <v>5.1325919589392643E-2</v>
      </c>
      <c r="P28" s="1159">
        <v>10579.185520361991</v>
      </c>
      <c r="Q28" s="1160">
        <v>11690</v>
      </c>
      <c r="R28" s="206">
        <f t="shared" si="4"/>
        <v>6.3694267515923567E-2</v>
      </c>
      <c r="S28" s="1159">
        <v>9945.7013574660632</v>
      </c>
      <c r="T28" s="1160">
        <v>10990</v>
      </c>
      <c r="U28" s="206">
        <f t="shared" si="5"/>
        <v>0</v>
      </c>
      <c r="V28" s="1159">
        <f t="shared" si="28"/>
        <v>9945.7013574660632</v>
      </c>
      <c r="W28" s="1160">
        <v>10990</v>
      </c>
      <c r="X28" s="206">
        <f t="shared" si="6"/>
        <v>0</v>
      </c>
      <c r="Y28" s="1159">
        <f t="shared" si="29"/>
        <v>9945.7013574660632</v>
      </c>
      <c r="Z28" s="1160">
        <v>10990</v>
      </c>
      <c r="AA28" s="206">
        <f t="shared" si="7"/>
        <v>0</v>
      </c>
      <c r="AB28" s="1159">
        <v>9945.7013574660632</v>
      </c>
      <c r="AC28" s="1160">
        <v>10990</v>
      </c>
      <c r="AD28" s="206">
        <f t="shared" si="8"/>
        <v>0</v>
      </c>
      <c r="AE28" s="1159">
        <v>9945.7013574660632</v>
      </c>
      <c r="AF28" s="1211">
        <v>10990</v>
      </c>
      <c r="AG28" s="206">
        <f t="shared" si="9"/>
        <v>0.10010010010010011</v>
      </c>
      <c r="AH28" s="497">
        <v>9040.7239819004535</v>
      </c>
      <c r="AI28" s="1216">
        <v>9990</v>
      </c>
      <c r="AJ28" s="206">
        <f t="shared" si="10"/>
        <v>0</v>
      </c>
      <c r="AK28" s="930">
        <v>9040.7239819004535</v>
      </c>
      <c r="AL28" s="1216">
        <v>9990</v>
      </c>
      <c r="AM28" s="206">
        <f t="shared" si="11"/>
        <v>0</v>
      </c>
      <c r="AN28" s="930">
        <v>9040.7239819004535</v>
      </c>
      <c r="AO28" s="1216">
        <v>9990</v>
      </c>
      <c r="AP28" s="206">
        <f t="shared" si="12"/>
        <v>0</v>
      </c>
      <c r="AQ28" s="479">
        <v>9040.7239819004535</v>
      </c>
      <c r="AR28" s="100">
        <v>9990</v>
      </c>
      <c r="AS28" s="206">
        <f t="shared" si="13"/>
        <v>0</v>
      </c>
      <c r="AT28" s="497">
        <v>9040.7239819004535</v>
      </c>
      <c r="AU28" s="148">
        <v>9990</v>
      </c>
      <c r="AV28" s="206">
        <f t="shared" si="14"/>
        <v>0</v>
      </c>
      <c r="AW28" s="497">
        <v>9040.7239819004535</v>
      </c>
      <c r="AX28" s="148">
        <v>9990</v>
      </c>
      <c r="AY28" s="206">
        <f t="shared" si="15"/>
        <v>0</v>
      </c>
      <c r="AZ28" s="497">
        <v>9040.7239819004535</v>
      </c>
      <c r="BA28" s="148">
        <v>9990</v>
      </c>
      <c r="BB28" s="206">
        <f t="shared" si="16"/>
        <v>0</v>
      </c>
      <c r="BC28" s="479">
        <v>9040.7239819004535</v>
      </c>
      <c r="BD28" s="100">
        <v>9990</v>
      </c>
      <c r="BE28" s="206">
        <f t="shared" si="17"/>
        <v>1.0111223458038422E-2</v>
      </c>
      <c r="BF28" s="106">
        <v>8950.2262443438922</v>
      </c>
      <c r="BG28" s="173">
        <v>9890</v>
      </c>
      <c r="BH28" s="206">
        <f t="shared" si="18"/>
        <v>0.10011123470522804</v>
      </c>
      <c r="BI28" s="105">
        <f t="shared" si="30"/>
        <v>8135.746606334842</v>
      </c>
      <c r="BJ28" s="203">
        <v>8990</v>
      </c>
      <c r="BK28" s="206">
        <f t="shared" si="19"/>
        <v>0</v>
      </c>
      <c r="BL28" s="106">
        <v>8135.746606334842</v>
      </c>
      <c r="BM28" s="173">
        <v>8990</v>
      </c>
      <c r="BN28" s="206">
        <f t="shared" si="20"/>
        <v>0</v>
      </c>
      <c r="BO28" s="106">
        <v>8135.746606334842</v>
      </c>
      <c r="BP28" s="247">
        <v>8990</v>
      </c>
      <c r="BQ28" s="206">
        <f t="shared" si="21"/>
        <v>-4.2598509052183174E-2</v>
      </c>
      <c r="BR28" s="222">
        <f t="shared" si="31"/>
        <v>8497.7375565610855</v>
      </c>
      <c r="BS28" s="117">
        <v>9390</v>
      </c>
      <c r="BT28" s="205">
        <f t="shared" si="22"/>
        <v>0</v>
      </c>
      <c r="BU28" s="222">
        <f t="shared" si="32"/>
        <v>8497.7375565610855</v>
      </c>
      <c r="BV28" s="59">
        <v>9390</v>
      </c>
      <c r="BW28" s="206">
        <f t="shared" si="23"/>
        <v>0</v>
      </c>
      <c r="BX28" s="222">
        <f t="shared" si="33"/>
        <v>8497.7375565610855</v>
      </c>
      <c r="BY28" s="216">
        <v>9390</v>
      </c>
      <c r="BZ28" s="205">
        <f t="shared" si="24"/>
        <v>9.3131548311990692E-2</v>
      </c>
      <c r="CA28" s="222">
        <f t="shared" si="34"/>
        <v>7773.7556561085976</v>
      </c>
      <c r="CB28" s="203">
        <v>8590</v>
      </c>
      <c r="CC28" s="206">
        <f t="shared" si="25"/>
        <v>0.17832647462277093</v>
      </c>
      <c r="CD28" s="222">
        <f t="shared" si="35"/>
        <v>6597.285067873303</v>
      </c>
      <c r="CE28" s="204">
        <v>7290</v>
      </c>
      <c r="CF28" s="205">
        <f t="shared" si="26"/>
        <v>0</v>
      </c>
      <c r="CG28" s="222">
        <f t="shared" si="36"/>
        <v>6597.285067873303</v>
      </c>
      <c r="CH28" s="202">
        <v>7290</v>
      </c>
      <c r="CI28" s="206">
        <f t="shared" si="27"/>
        <v>4.2918454935622317E-2</v>
      </c>
      <c r="CJ28" s="222">
        <f t="shared" si="37"/>
        <v>6325.7918552036199</v>
      </c>
      <c r="CK28" s="202">
        <v>6990</v>
      </c>
    </row>
    <row r="29" spans="1:89" x14ac:dyDescent="0.25">
      <c r="A29" s="299" t="s">
        <v>12</v>
      </c>
      <c r="B29" s="276">
        <v>6071</v>
      </c>
      <c r="C29" s="448" t="s">
        <v>254</v>
      </c>
      <c r="D29" s="1539">
        <v>10488.687782805429</v>
      </c>
      <c r="E29" s="1037">
        <v>11590</v>
      </c>
      <c r="F29" s="206">
        <f t="shared" si="0"/>
        <v>0</v>
      </c>
      <c r="G29" s="1539">
        <v>10488.687782805429</v>
      </c>
      <c r="H29" s="1131">
        <v>11590</v>
      </c>
      <c r="I29" s="206">
        <f t="shared" si="1"/>
        <v>0</v>
      </c>
      <c r="J29" s="1539">
        <v>10488.687782805429</v>
      </c>
      <c r="K29" s="1131">
        <v>11590</v>
      </c>
      <c r="L29" s="206">
        <f t="shared" si="2"/>
        <v>4.376272802114476E-3</v>
      </c>
      <c r="M29" s="1539">
        <v>10442.986425339366</v>
      </c>
      <c r="N29" s="1150">
        <v>11539.5</v>
      </c>
      <c r="O29" s="206">
        <f t="shared" si="3"/>
        <v>0.05</v>
      </c>
      <c r="P29" s="1145">
        <v>9945.7013574660632</v>
      </c>
      <c r="Q29" s="1131">
        <v>10990</v>
      </c>
      <c r="R29" s="206">
        <f t="shared" si="4"/>
        <v>6.8027210884353748E-2</v>
      </c>
      <c r="S29" s="1145">
        <v>9312.2171945701357</v>
      </c>
      <c r="T29" s="1131">
        <v>10290</v>
      </c>
      <c r="U29" s="206">
        <f t="shared" si="5"/>
        <v>0</v>
      </c>
      <c r="V29" s="1145">
        <f t="shared" si="28"/>
        <v>9312.2171945701357</v>
      </c>
      <c r="W29" s="1131">
        <f>W24</f>
        <v>10290</v>
      </c>
      <c r="X29" s="206">
        <f t="shared" si="6"/>
        <v>0</v>
      </c>
      <c r="Y29" s="1145">
        <f t="shared" si="29"/>
        <v>9312.2171945701357</v>
      </c>
      <c r="Z29" s="1150">
        <f>Z24</f>
        <v>10290</v>
      </c>
      <c r="AA29" s="206">
        <f t="shared" si="7"/>
        <v>9.8135426889106973E-3</v>
      </c>
      <c r="AB29" s="1145">
        <v>9221.7194570135744</v>
      </c>
      <c r="AC29" s="1131">
        <v>10190</v>
      </c>
      <c r="AD29" s="206">
        <f t="shared" si="8"/>
        <v>0</v>
      </c>
      <c r="AE29" s="1145">
        <v>9221.7194570135744</v>
      </c>
      <c r="AF29" s="1209">
        <v>10190</v>
      </c>
      <c r="AG29" s="206">
        <f t="shared" si="9"/>
        <v>9.6878363832077499E-2</v>
      </c>
      <c r="AH29" s="497">
        <v>8407.2398190045242</v>
      </c>
      <c r="AI29" s="1216">
        <v>9290</v>
      </c>
      <c r="AJ29" s="206">
        <f t="shared" si="10"/>
        <v>0</v>
      </c>
      <c r="AK29" s="930">
        <v>8407.2398190045242</v>
      </c>
      <c r="AL29" s="1216">
        <v>9290</v>
      </c>
      <c r="AM29" s="206">
        <f t="shared" si="11"/>
        <v>0</v>
      </c>
      <c r="AN29" s="930">
        <v>8407.2398190045242</v>
      </c>
      <c r="AO29" s="1216">
        <v>9290</v>
      </c>
      <c r="AP29" s="206">
        <f t="shared" si="12"/>
        <v>0</v>
      </c>
      <c r="AQ29" s="479">
        <v>8407.2398190045242</v>
      </c>
      <c r="AR29" s="100">
        <v>9290</v>
      </c>
      <c r="AS29" s="206">
        <f t="shared" si="13"/>
        <v>0</v>
      </c>
      <c r="AT29" s="497">
        <v>8407.2398190045242</v>
      </c>
      <c r="AU29" s="148">
        <v>9290</v>
      </c>
      <c r="AV29" s="206">
        <f t="shared" si="14"/>
        <v>0</v>
      </c>
      <c r="AW29" s="497">
        <v>8407.2398190045242</v>
      </c>
      <c r="AX29" s="148">
        <v>9290</v>
      </c>
      <c r="AY29" s="206">
        <f t="shared" si="15"/>
        <v>8.1490104772991845E-2</v>
      </c>
      <c r="AZ29" s="497">
        <v>7773.7556561085976</v>
      </c>
      <c r="BA29" s="148">
        <v>8590</v>
      </c>
      <c r="BB29" s="206">
        <f t="shared" si="16"/>
        <v>0</v>
      </c>
      <c r="BC29" s="479">
        <v>7773.7556561085976</v>
      </c>
      <c r="BD29" s="100">
        <v>8590</v>
      </c>
      <c r="BE29" s="206">
        <f t="shared" si="17"/>
        <v>7.5093867334167716E-2</v>
      </c>
      <c r="BF29" s="106">
        <v>7230.7692307692305</v>
      </c>
      <c r="BG29" s="173">
        <v>7990</v>
      </c>
      <c r="BH29" s="206">
        <f t="shared" si="18"/>
        <v>9.6021947873799723E-2</v>
      </c>
      <c r="BI29" s="105">
        <f t="shared" si="30"/>
        <v>6597.285067873303</v>
      </c>
      <c r="BJ29" s="203">
        <f>BJ24</f>
        <v>7290</v>
      </c>
      <c r="BK29" s="206">
        <f t="shared" si="19"/>
        <v>0</v>
      </c>
      <c r="BL29" s="106">
        <v>6597.285067873303</v>
      </c>
      <c r="BM29" s="173">
        <v>7290</v>
      </c>
      <c r="BN29" s="206">
        <f t="shared" si="20"/>
        <v>0</v>
      </c>
      <c r="BO29" s="106">
        <v>6597.285067873303</v>
      </c>
      <c r="BP29" s="100">
        <v>7290</v>
      </c>
      <c r="BQ29" s="206">
        <f t="shared" si="21"/>
        <v>0</v>
      </c>
      <c r="BR29" s="263">
        <f t="shared" si="31"/>
        <v>6597.285067873303</v>
      </c>
      <c r="BS29" s="266">
        <v>7290</v>
      </c>
      <c r="BT29" s="205">
        <f t="shared" si="22"/>
        <v>0.1062215477996965</v>
      </c>
      <c r="BU29" s="263">
        <f t="shared" si="32"/>
        <v>5963.8009049773755</v>
      </c>
      <c r="BV29" s="59">
        <v>6590</v>
      </c>
      <c r="BW29" s="208"/>
      <c r="BX29" s="263">
        <f t="shared" si="33"/>
        <v>5963.8009049773755</v>
      </c>
      <c r="BY29" s="216">
        <v>6590</v>
      </c>
      <c r="BZ29" s="207"/>
      <c r="CA29" s="263">
        <f t="shared" si="34"/>
        <v>5420.8144796380093</v>
      </c>
      <c r="CB29" s="203">
        <v>5990</v>
      </c>
      <c r="CC29" s="208"/>
      <c r="CD29" s="263"/>
      <c r="CE29" s="269"/>
      <c r="CF29" s="207"/>
      <c r="CG29" s="263">
        <f t="shared" si="36"/>
        <v>4515.8371040723987</v>
      </c>
      <c r="CH29" s="202">
        <f>CH24</f>
        <v>4990</v>
      </c>
      <c r="CI29" s="208"/>
      <c r="CJ29" s="188"/>
      <c r="CK29" s="209"/>
    </row>
    <row r="30" spans="1:89" x14ac:dyDescent="0.25">
      <c r="A30" s="299" t="s">
        <v>12</v>
      </c>
      <c r="B30" s="276">
        <v>6072</v>
      </c>
      <c r="C30" s="448" t="s">
        <v>255</v>
      </c>
      <c r="D30" s="931">
        <v>11763.800904977375</v>
      </c>
      <c r="E30" s="99">
        <v>12999</v>
      </c>
      <c r="F30" s="206">
        <f t="shared" si="0"/>
        <v>0</v>
      </c>
      <c r="G30" s="931">
        <v>11763.800904977375</v>
      </c>
      <c r="H30" s="1132">
        <v>12999</v>
      </c>
      <c r="I30" s="206">
        <f t="shared" si="1"/>
        <v>0</v>
      </c>
      <c r="J30" s="931">
        <v>11763.800904977375</v>
      </c>
      <c r="K30" s="1132">
        <v>12999</v>
      </c>
      <c r="L30" s="206">
        <f t="shared" si="2"/>
        <v>3.1752646053837763E-2</v>
      </c>
      <c r="M30" s="931">
        <v>11401.764705882353</v>
      </c>
      <c r="N30" s="1147">
        <v>12598.95</v>
      </c>
      <c r="O30" s="206">
        <f t="shared" si="3"/>
        <v>5.0000000000000058E-2</v>
      </c>
      <c r="P30" s="930">
        <v>10858.823529411766</v>
      </c>
      <c r="Q30" s="1132">
        <v>11999</v>
      </c>
      <c r="R30" s="206">
        <f t="shared" si="4"/>
        <v>-7.6289453425712084E-2</v>
      </c>
      <c r="S30" s="930">
        <v>11755.656108597284</v>
      </c>
      <c r="T30" s="1147">
        <v>12990</v>
      </c>
      <c r="U30" s="206">
        <f t="shared" si="5"/>
        <v>3.1771247021445591E-2</v>
      </c>
      <c r="V30" s="930">
        <f t="shared" si="28"/>
        <v>11393.665158371041</v>
      </c>
      <c r="W30" s="1132">
        <f>W10</f>
        <v>12590</v>
      </c>
      <c r="X30" s="206">
        <f t="shared" si="6"/>
        <v>0</v>
      </c>
      <c r="Y30" s="930">
        <f t="shared" si="29"/>
        <v>11393.665158371041</v>
      </c>
      <c r="Z30" s="1147">
        <f>Z10</f>
        <v>12590</v>
      </c>
      <c r="AA30" s="206">
        <f t="shared" si="7"/>
        <v>8.0064051240992789E-3</v>
      </c>
      <c r="AB30" s="930">
        <v>11303.16742081448</v>
      </c>
      <c r="AC30" s="1132">
        <v>12490</v>
      </c>
      <c r="AD30" s="206">
        <f t="shared" si="8"/>
        <v>0</v>
      </c>
      <c r="AE30" s="930">
        <v>11303.16742081448</v>
      </c>
      <c r="AF30" s="1210">
        <v>12490</v>
      </c>
      <c r="AG30" s="206">
        <f t="shared" si="9"/>
        <v>4.1701417848206836E-2</v>
      </c>
      <c r="AH30" s="497">
        <v>10850.678733031675</v>
      </c>
      <c r="AI30" s="1216">
        <v>11990</v>
      </c>
      <c r="AJ30" s="206">
        <f t="shared" si="10"/>
        <v>0</v>
      </c>
      <c r="AK30" s="930">
        <v>10850.678733031675</v>
      </c>
      <c r="AL30" s="1216">
        <v>11990</v>
      </c>
      <c r="AM30" s="206">
        <f t="shared" si="11"/>
        <v>0</v>
      </c>
      <c r="AN30" s="930">
        <v>10850.678733031675</v>
      </c>
      <c r="AO30" s="1216">
        <v>11990</v>
      </c>
      <c r="AP30" s="206">
        <f t="shared" si="12"/>
        <v>0</v>
      </c>
      <c r="AQ30" s="479">
        <v>10850.678733031675</v>
      </c>
      <c r="AR30" s="100">
        <v>11990</v>
      </c>
      <c r="AS30" s="206">
        <f t="shared" si="13"/>
        <v>0</v>
      </c>
      <c r="AT30" s="497">
        <v>10850.678733031675</v>
      </c>
      <c r="AU30" s="148">
        <v>11990</v>
      </c>
      <c r="AV30" s="206">
        <f t="shared" si="14"/>
        <v>0</v>
      </c>
      <c r="AW30" s="497">
        <v>10850.678733031675</v>
      </c>
      <c r="AX30" s="148">
        <v>11990</v>
      </c>
      <c r="AY30" s="206">
        <f t="shared" si="15"/>
        <v>1.6963528413910092E-2</v>
      </c>
      <c r="AZ30" s="497">
        <v>10669.683257918552</v>
      </c>
      <c r="BA30" s="148">
        <v>11790</v>
      </c>
      <c r="BB30" s="206">
        <f t="shared" si="16"/>
        <v>0</v>
      </c>
      <c r="BC30" s="479">
        <v>10669.683257918552</v>
      </c>
      <c r="BD30" s="100">
        <v>11790</v>
      </c>
      <c r="BE30" s="206">
        <f t="shared" si="17"/>
        <v>7.2793448589626927E-2</v>
      </c>
      <c r="BF30" s="106">
        <v>9945.7013574660632</v>
      </c>
      <c r="BG30" s="173">
        <v>10990</v>
      </c>
      <c r="BH30" s="206">
        <f t="shared" si="18"/>
        <v>0.10010010010010011</v>
      </c>
      <c r="BI30" s="105">
        <f t="shared" si="30"/>
        <v>9040.7239819004535</v>
      </c>
      <c r="BJ30" s="203">
        <f>BJ10</f>
        <v>9990</v>
      </c>
      <c r="BK30" s="206">
        <f t="shared" si="19"/>
        <v>0.25031289111389238</v>
      </c>
      <c r="BL30" s="106">
        <v>7230.7692307692305</v>
      </c>
      <c r="BM30" s="173">
        <v>7990</v>
      </c>
      <c r="BN30" s="206">
        <f t="shared" si="20"/>
        <v>0</v>
      </c>
      <c r="BO30" s="106">
        <v>7230.7692307692305</v>
      </c>
      <c r="BP30" s="247">
        <v>7990</v>
      </c>
      <c r="BQ30" s="206">
        <f t="shared" si="21"/>
        <v>-0.11123470522803114</v>
      </c>
      <c r="BR30" s="263">
        <f t="shared" si="31"/>
        <v>8135.746606334842</v>
      </c>
      <c r="BS30" s="266">
        <v>8990</v>
      </c>
      <c r="BT30" s="205">
        <f t="shared" si="22"/>
        <v>9.768009768009768E-2</v>
      </c>
      <c r="BU30" s="263">
        <f t="shared" si="32"/>
        <v>7411.7647058823532</v>
      </c>
      <c r="BV30" s="59">
        <v>8190</v>
      </c>
      <c r="BW30" s="208"/>
      <c r="BX30" s="263">
        <f t="shared" si="33"/>
        <v>7411.7647058823532</v>
      </c>
      <c r="BY30" s="216">
        <v>8190</v>
      </c>
      <c r="BZ30" s="207"/>
      <c r="CA30" s="263">
        <f t="shared" si="34"/>
        <v>6687.7828054298643</v>
      </c>
      <c r="CB30" s="203">
        <v>7390</v>
      </c>
      <c r="CC30" s="208"/>
      <c r="CD30" s="263"/>
      <c r="CE30" s="269"/>
      <c r="CF30" s="207"/>
      <c r="CG30" s="263">
        <f t="shared" si="36"/>
        <v>5149.3212669683262</v>
      </c>
      <c r="CH30" s="202">
        <f>CH10</f>
        <v>5690</v>
      </c>
      <c r="CI30" s="208"/>
      <c r="CJ30" s="188"/>
      <c r="CK30" s="209"/>
    </row>
    <row r="31" spans="1:89" x14ac:dyDescent="0.25">
      <c r="A31" s="299" t="s">
        <v>12</v>
      </c>
      <c r="B31" s="276">
        <v>6073</v>
      </c>
      <c r="C31" s="448" t="s">
        <v>256</v>
      </c>
      <c r="D31" s="931">
        <v>6959.2760180995474</v>
      </c>
      <c r="E31" s="99">
        <v>7690</v>
      </c>
      <c r="F31" s="206">
        <f t="shared" si="0"/>
        <v>0</v>
      </c>
      <c r="G31" s="931">
        <v>6959.2760180995474</v>
      </c>
      <c r="H31" s="1132">
        <v>7690</v>
      </c>
      <c r="I31" s="206">
        <f t="shared" si="1"/>
        <v>0</v>
      </c>
      <c r="J31" s="931">
        <v>6959.2760180995474</v>
      </c>
      <c r="K31" s="1132">
        <v>7690</v>
      </c>
      <c r="L31" s="206">
        <f t="shared" si="2"/>
        <v>4.6377947612515511E-3</v>
      </c>
      <c r="M31" s="931">
        <v>6927.1493212669684</v>
      </c>
      <c r="N31" s="1147">
        <v>7654.5</v>
      </c>
      <c r="O31" s="206">
        <f t="shared" si="3"/>
        <v>0.05</v>
      </c>
      <c r="P31" s="930">
        <v>6597.285067873303</v>
      </c>
      <c r="Q31" s="1132">
        <v>7290</v>
      </c>
      <c r="R31" s="206">
        <f t="shared" si="4"/>
        <v>5.8055152394775038E-2</v>
      </c>
      <c r="S31" s="930">
        <v>6235.2941176470586</v>
      </c>
      <c r="T31" s="1147">
        <v>6890</v>
      </c>
      <c r="U31" s="206">
        <f t="shared" si="5"/>
        <v>0</v>
      </c>
      <c r="V31" s="930">
        <f t="shared" si="28"/>
        <v>6235.2941176470586</v>
      </c>
      <c r="W31" s="1147">
        <f>W14</f>
        <v>6890</v>
      </c>
      <c r="X31" s="206">
        <f t="shared" si="6"/>
        <v>0.5314514336519226</v>
      </c>
      <c r="Y31" s="930">
        <f t="shared" si="29"/>
        <v>4071.4932126696835</v>
      </c>
      <c r="Z31" s="1147">
        <f>Z14</f>
        <v>4499</v>
      </c>
      <c r="AA31" s="206">
        <f t="shared" si="7"/>
        <v>-0.33740795287187042</v>
      </c>
      <c r="AB31" s="930">
        <v>6144.7963800904981</v>
      </c>
      <c r="AC31" s="1147">
        <v>6790</v>
      </c>
      <c r="AD31" s="206">
        <f t="shared" si="8"/>
        <v>4.6224961479198766E-2</v>
      </c>
      <c r="AE31" s="930">
        <v>5873.3031674208141</v>
      </c>
      <c r="AF31" s="1210">
        <v>6490</v>
      </c>
      <c r="AG31" s="206">
        <f t="shared" si="9"/>
        <v>8.347245409015025E-2</v>
      </c>
      <c r="AH31" s="497">
        <v>5420.8144796380093</v>
      </c>
      <c r="AI31" s="1216">
        <v>5990</v>
      </c>
      <c r="AJ31" s="206">
        <f t="shared" si="10"/>
        <v>-9.1047040971168433E-2</v>
      </c>
      <c r="AK31" s="930">
        <v>5963.8009049773755</v>
      </c>
      <c r="AL31" s="1216">
        <v>6590</v>
      </c>
      <c r="AM31" s="206">
        <f t="shared" si="11"/>
        <v>0</v>
      </c>
      <c r="AN31" s="930">
        <v>5963.8009049773755</v>
      </c>
      <c r="AO31" s="1216">
        <v>6590</v>
      </c>
      <c r="AP31" s="206">
        <f t="shared" si="12"/>
        <v>0</v>
      </c>
      <c r="AQ31" s="479">
        <v>5963.8009049773755</v>
      </c>
      <c r="AR31" s="100">
        <v>6590</v>
      </c>
      <c r="AS31" s="206">
        <f t="shared" si="13"/>
        <v>0</v>
      </c>
      <c r="AT31" s="497">
        <v>5963.8009049773755</v>
      </c>
      <c r="AU31" s="148">
        <v>6590</v>
      </c>
      <c r="AV31" s="206">
        <f t="shared" si="14"/>
        <v>4.7694753577106522E-2</v>
      </c>
      <c r="AW31" s="497">
        <v>5692.3076923076924</v>
      </c>
      <c r="AX31" s="148">
        <v>6290</v>
      </c>
      <c r="AY31" s="206">
        <f t="shared" si="15"/>
        <v>6.7911714770797965E-2</v>
      </c>
      <c r="AZ31" s="497">
        <v>5330.316742081448</v>
      </c>
      <c r="BA31" s="148">
        <v>5890</v>
      </c>
      <c r="BB31" s="206">
        <f t="shared" si="16"/>
        <v>0</v>
      </c>
      <c r="BC31" s="479">
        <v>5330.316742081448</v>
      </c>
      <c r="BD31" s="100">
        <v>5890</v>
      </c>
      <c r="BE31" s="206">
        <f t="shared" si="17"/>
        <v>7.2859744990892539E-2</v>
      </c>
      <c r="BF31" s="106">
        <v>4968.3257918552035</v>
      </c>
      <c r="BG31" s="173">
        <v>5490</v>
      </c>
      <c r="BH31" s="206">
        <f t="shared" si="18"/>
        <v>0.10020040080160321</v>
      </c>
      <c r="BI31" s="105">
        <f t="shared" si="30"/>
        <v>4515.8371040723987</v>
      </c>
      <c r="BJ31" s="203">
        <f>BJ14</f>
        <v>4990</v>
      </c>
      <c r="BK31" s="206">
        <f t="shared" si="19"/>
        <v>0</v>
      </c>
      <c r="BL31" s="106">
        <v>4515.8371040723987</v>
      </c>
      <c r="BM31" s="173">
        <v>4990</v>
      </c>
      <c r="BN31" s="206">
        <f t="shared" si="20"/>
        <v>0</v>
      </c>
      <c r="BO31" s="106">
        <v>4515.8371040723987</v>
      </c>
      <c r="BP31" s="100">
        <v>4990</v>
      </c>
      <c r="BQ31" s="415">
        <f t="shared" si="21"/>
        <v>0</v>
      </c>
      <c r="BR31" s="263">
        <f t="shared" si="31"/>
        <v>4515.8371040723987</v>
      </c>
      <c r="BS31" s="117">
        <v>4990</v>
      </c>
      <c r="BT31" s="205">
        <f t="shared" si="22"/>
        <v>0</v>
      </c>
      <c r="BU31" s="263">
        <f t="shared" si="32"/>
        <v>4515.8371040723987</v>
      </c>
      <c r="BV31" s="59">
        <v>4990</v>
      </c>
      <c r="BW31" s="208"/>
      <c r="BX31" s="263">
        <f t="shared" si="33"/>
        <v>4515.8371040723987</v>
      </c>
      <c r="BY31" s="216">
        <v>4990</v>
      </c>
      <c r="BZ31" s="207"/>
      <c r="CA31" s="263">
        <f t="shared" si="34"/>
        <v>4063.3484162895929</v>
      </c>
      <c r="CB31" s="203">
        <v>4490</v>
      </c>
      <c r="CC31" s="208"/>
      <c r="CD31" s="263"/>
      <c r="CE31" s="269"/>
      <c r="CF31" s="207"/>
      <c r="CG31" s="263">
        <f t="shared" si="36"/>
        <v>3248.8687782805432</v>
      </c>
      <c r="CH31" s="202">
        <f>CH14</f>
        <v>3590</v>
      </c>
      <c r="CI31" s="208"/>
      <c r="CJ31" s="188"/>
      <c r="CK31" s="209"/>
    </row>
    <row r="32" spans="1:89" x14ac:dyDescent="0.25">
      <c r="A32" s="299" t="s">
        <v>12</v>
      </c>
      <c r="B32" s="276">
        <v>6074</v>
      </c>
      <c r="C32" s="448" t="s">
        <v>257</v>
      </c>
      <c r="D32" s="931">
        <v>7049.7737556561087</v>
      </c>
      <c r="E32" s="99">
        <v>7790</v>
      </c>
      <c r="F32" s="206">
        <f t="shared" si="0"/>
        <v>0</v>
      </c>
      <c r="G32" s="931">
        <v>7049.7737556561087</v>
      </c>
      <c r="H32" s="1132">
        <v>7790</v>
      </c>
      <c r="I32" s="206">
        <f t="shared" si="1"/>
        <v>0</v>
      </c>
      <c r="J32" s="931">
        <v>7049.7737556561087</v>
      </c>
      <c r="K32" s="1132">
        <v>7790</v>
      </c>
      <c r="L32" s="206">
        <f t="shared" si="2"/>
        <v>3.9306656356724017E-3</v>
      </c>
      <c r="M32" s="931">
        <v>7022.1719457013578</v>
      </c>
      <c r="N32" s="1147">
        <v>7759.5</v>
      </c>
      <c r="O32" s="206">
        <f t="shared" si="3"/>
        <v>0.05</v>
      </c>
      <c r="P32" s="930">
        <v>6687.7828054298643</v>
      </c>
      <c r="Q32" s="1132">
        <v>7390</v>
      </c>
      <c r="R32" s="206">
        <f t="shared" si="4"/>
        <v>5.7224606580829757E-2</v>
      </c>
      <c r="S32" s="930">
        <v>6325.7918552036199</v>
      </c>
      <c r="T32" s="1132">
        <v>6990</v>
      </c>
      <c r="U32" s="206">
        <f t="shared" si="5"/>
        <v>0</v>
      </c>
      <c r="V32" s="930">
        <f t="shared" si="28"/>
        <v>6325.7918552036199</v>
      </c>
      <c r="W32" s="1147">
        <f>W15</f>
        <v>6990</v>
      </c>
      <c r="X32" s="206">
        <f t="shared" si="6"/>
        <v>0.1651941990331722</v>
      </c>
      <c r="Y32" s="930">
        <f t="shared" si="29"/>
        <v>5428.9592760180994</v>
      </c>
      <c r="Z32" s="1132">
        <f>Z15</f>
        <v>5999</v>
      </c>
      <c r="AA32" s="206">
        <f t="shared" si="7"/>
        <v>0</v>
      </c>
      <c r="AB32" s="930">
        <v>5428.9592760180994</v>
      </c>
      <c r="AC32" s="1132">
        <v>5999</v>
      </c>
      <c r="AD32" s="206">
        <f t="shared" si="8"/>
        <v>0</v>
      </c>
      <c r="AE32" s="930">
        <v>5428.9592760180994</v>
      </c>
      <c r="AF32" s="1210">
        <v>5999</v>
      </c>
      <c r="AG32" s="206">
        <f t="shared" si="9"/>
        <v>9.092562284051646E-2</v>
      </c>
      <c r="AH32" s="497">
        <v>4976.4705882352946</v>
      </c>
      <c r="AI32" s="1216">
        <v>5499</v>
      </c>
      <c r="AJ32" s="206">
        <f t="shared" si="10"/>
        <v>-0.2018867924528302</v>
      </c>
      <c r="AK32" s="930">
        <v>6235.2941176470586</v>
      </c>
      <c r="AL32" s="1216">
        <v>6890</v>
      </c>
      <c r="AM32" s="206">
        <f t="shared" si="11"/>
        <v>0</v>
      </c>
      <c r="AN32" s="930">
        <v>6235.2941176470586</v>
      </c>
      <c r="AO32" s="1216">
        <v>6890</v>
      </c>
      <c r="AP32" s="206">
        <f t="shared" si="12"/>
        <v>0</v>
      </c>
      <c r="AQ32" s="479">
        <v>6235.2941176470586</v>
      </c>
      <c r="AR32" s="100">
        <v>6890</v>
      </c>
      <c r="AS32" s="206">
        <f t="shared" si="13"/>
        <v>0</v>
      </c>
      <c r="AT32" s="497">
        <v>6235.2941176470586</v>
      </c>
      <c r="AU32" s="148">
        <v>6890</v>
      </c>
      <c r="AV32" s="206">
        <f t="shared" si="14"/>
        <v>0</v>
      </c>
      <c r="AW32" s="497">
        <v>6235.2941176470586</v>
      </c>
      <c r="AX32" s="148">
        <v>6890</v>
      </c>
      <c r="AY32" s="206">
        <f t="shared" si="15"/>
        <v>7.82472613458529E-2</v>
      </c>
      <c r="AZ32" s="497">
        <v>5782.8054298642537</v>
      </c>
      <c r="BA32" s="148">
        <v>6390</v>
      </c>
      <c r="BB32" s="206">
        <f t="shared" si="16"/>
        <v>0</v>
      </c>
      <c r="BC32" s="479">
        <v>5782.8054298642537</v>
      </c>
      <c r="BD32" s="100">
        <v>6390</v>
      </c>
      <c r="BE32" s="206">
        <f t="shared" si="17"/>
        <v>6.6777963272120197E-2</v>
      </c>
      <c r="BF32" s="106">
        <v>5420.8144796380093</v>
      </c>
      <c r="BG32" s="173">
        <v>5990</v>
      </c>
      <c r="BH32" s="206">
        <f t="shared" si="18"/>
        <v>9.107468123861566E-2</v>
      </c>
      <c r="BI32" s="105">
        <f t="shared" si="30"/>
        <v>4968.3257918552035</v>
      </c>
      <c r="BJ32" s="203">
        <f>BJ15</f>
        <v>5490</v>
      </c>
      <c r="BK32" s="206">
        <f t="shared" si="19"/>
        <v>0</v>
      </c>
      <c r="BL32" s="106">
        <v>4968.3257918552035</v>
      </c>
      <c r="BM32" s="173">
        <v>5490</v>
      </c>
      <c r="BN32" s="206">
        <f t="shared" si="20"/>
        <v>0</v>
      </c>
      <c r="BO32" s="106">
        <v>4968.3257918552035</v>
      </c>
      <c r="BP32" s="100">
        <v>5490</v>
      </c>
      <c r="BQ32" s="415">
        <f t="shared" si="21"/>
        <v>0</v>
      </c>
      <c r="BR32" s="263">
        <f t="shared" si="31"/>
        <v>4968.3257918552035</v>
      </c>
      <c r="BS32" s="266">
        <v>5490</v>
      </c>
      <c r="BT32" s="205">
        <f t="shared" si="22"/>
        <v>3.780718336483932E-2</v>
      </c>
      <c r="BU32" s="263">
        <f t="shared" si="32"/>
        <v>4787.3303167420818</v>
      </c>
      <c r="BV32" s="59">
        <v>5290</v>
      </c>
      <c r="BW32" s="208"/>
      <c r="BX32" s="263">
        <f t="shared" si="33"/>
        <v>4787.3303167420818</v>
      </c>
      <c r="BY32" s="216">
        <v>5290</v>
      </c>
      <c r="BZ32" s="207"/>
      <c r="CA32" s="263">
        <f t="shared" si="34"/>
        <v>4334.841628959276</v>
      </c>
      <c r="CB32" s="203">
        <v>4790</v>
      </c>
      <c r="CC32" s="208"/>
      <c r="CD32" s="263"/>
      <c r="CE32" s="269"/>
      <c r="CF32" s="207"/>
      <c r="CG32" s="263">
        <f t="shared" si="36"/>
        <v>3158.3710407239819</v>
      </c>
      <c r="CH32" s="202">
        <f>CH15</f>
        <v>3490</v>
      </c>
      <c r="CI32" s="208"/>
      <c r="CJ32" s="188"/>
      <c r="CK32" s="209"/>
    </row>
    <row r="33" spans="1:89" x14ac:dyDescent="0.25">
      <c r="A33" s="299" t="s">
        <v>12</v>
      </c>
      <c r="B33" s="276">
        <v>6075</v>
      </c>
      <c r="C33" s="448" t="s">
        <v>258</v>
      </c>
      <c r="D33" s="931">
        <v>9493.2126696832584</v>
      </c>
      <c r="E33" s="99">
        <v>10490</v>
      </c>
      <c r="F33" s="206">
        <f t="shared" si="0"/>
        <v>0</v>
      </c>
      <c r="G33" s="931">
        <v>9493.2126696832584</v>
      </c>
      <c r="H33" s="1132">
        <v>10490</v>
      </c>
      <c r="I33" s="206">
        <f t="shared" si="1"/>
        <v>0</v>
      </c>
      <c r="J33" s="931">
        <v>9493.2126696832584</v>
      </c>
      <c r="K33" s="1132">
        <v>10490</v>
      </c>
      <c r="L33" s="206">
        <f t="shared" si="2"/>
        <v>4.7666714333381001E-5</v>
      </c>
      <c r="M33" s="931">
        <v>9492.7601809954758</v>
      </c>
      <c r="N33" s="1147">
        <v>10489.5</v>
      </c>
      <c r="O33" s="206">
        <f t="shared" si="3"/>
        <v>0.05</v>
      </c>
      <c r="P33" s="930">
        <v>9040.7239819004535</v>
      </c>
      <c r="Q33" s="1132">
        <v>9990</v>
      </c>
      <c r="R33" s="206">
        <f t="shared" si="4"/>
        <v>3.0959752321981424E-2</v>
      </c>
      <c r="S33" s="930">
        <v>8769.2307692307695</v>
      </c>
      <c r="T33" s="1132">
        <v>9690</v>
      </c>
      <c r="U33" s="206">
        <f t="shared" si="5"/>
        <v>0</v>
      </c>
      <c r="V33" s="930">
        <f t="shared" si="28"/>
        <v>8769.2307692307695</v>
      </c>
      <c r="W33" s="1132">
        <f>W26</f>
        <v>9690</v>
      </c>
      <c r="X33" s="206">
        <f t="shared" si="6"/>
        <v>0</v>
      </c>
      <c r="Y33" s="930">
        <f t="shared" si="29"/>
        <v>8769.2307692307695</v>
      </c>
      <c r="Z33" s="1147">
        <f>Z26</f>
        <v>9690</v>
      </c>
      <c r="AA33" s="206">
        <f t="shared" si="7"/>
        <v>1.0427528675703858E-2</v>
      </c>
      <c r="AB33" s="930">
        <v>8678.7330316742082</v>
      </c>
      <c r="AC33" s="1132">
        <v>9590</v>
      </c>
      <c r="AD33" s="206">
        <f t="shared" si="8"/>
        <v>0</v>
      </c>
      <c r="AE33" s="930">
        <v>8678.7330316742082</v>
      </c>
      <c r="AF33" s="1210">
        <v>9590</v>
      </c>
      <c r="AG33" s="206">
        <f t="shared" si="9"/>
        <v>0.10356731875719218</v>
      </c>
      <c r="AH33" s="497">
        <v>7864.2533936651589</v>
      </c>
      <c r="AI33" s="1216">
        <v>8690</v>
      </c>
      <c r="AJ33" s="206">
        <f t="shared" si="10"/>
        <v>0</v>
      </c>
      <c r="AK33" s="930">
        <v>7864.2533936651589</v>
      </c>
      <c r="AL33" s="1216">
        <v>8690</v>
      </c>
      <c r="AM33" s="206">
        <f t="shared" si="11"/>
        <v>0</v>
      </c>
      <c r="AN33" s="930">
        <v>7864.2533936651589</v>
      </c>
      <c r="AO33" s="1216">
        <v>8690</v>
      </c>
      <c r="AP33" s="206">
        <f t="shared" si="12"/>
        <v>0</v>
      </c>
      <c r="AQ33" s="479">
        <v>7864.2533936651589</v>
      </c>
      <c r="AR33" s="100">
        <v>8690</v>
      </c>
      <c r="AS33" s="206">
        <f t="shared" si="13"/>
        <v>0</v>
      </c>
      <c r="AT33" s="497">
        <v>7864.2533936651589</v>
      </c>
      <c r="AU33" s="148">
        <v>8690</v>
      </c>
      <c r="AV33" s="206">
        <f t="shared" si="14"/>
        <v>0</v>
      </c>
      <c r="AW33" s="497">
        <v>7864.2533936651589</v>
      </c>
      <c r="AX33" s="148">
        <v>8690</v>
      </c>
      <c r="AY33" s="206">
        <f t="shared" si="15"/>
        <v>6.1050061050061048E-2</v>
      </c>
      <c r="AZ33" s="497">
        <v>7411.7647058823532</v>
      </c>
      <c r="BA33" s="148">
        <v>8190</v>
      </c>
      <c r="BB33" s="206">
        <f t="shared" si="16"/>
        <v>0</v>
      </c>
      <c r="BC33" s="479">
        <v>7411.7647058823532</v>
      </c>
      <c r="BD33" s="100">
        <v>8190</v>
      </c>
      <c r="BE33" s="206">
        <f t="shared" si="17"/>
        <v>6.5019505851755532E-2</v>
      </c>
      <c r="BF33" s="106">
        <v>6959.2760180995474</v>
      </c>
      <c r="BG33" s="173">
        <v>7690</v>
      </c>
      <c r="BH33" s="206">
        <f t="shared" si="18"/>
        <v>0.10014306151645208</v>
      </c>
      <c r="BI33" s="105">
        <f t="shared" si="30"/>
        <v>6325.7918552036199</v>
      </c>
      <c r="BJ33" s="203">
        <f>BJ26</f>
        <v>6990</v>
      </c>
      <c r="BK33" s="206">
        <f t="shared" si="19"/>
        <v>0</v>
      </c>
      <c r="BL33" s="106">
        <v>6325.7918552036199</v>
      </c>
      <c r="BM33" s="173">
        <v>6990</v>
      </c>
      <c r="BN33" s="206">
        <f t="shared" si="20"/>
        <v>0</v>
      </c>
      <c r="BO33" s="106">
        <v>6325.7918552036199</v>
      </c>
      <c r="BP33" s="247">
        <v>6990</v>
      </c>
      <c r="BQ33" s="415">
        <f t="shared" si="21"/>
        <v>-5.4127198917456022E-2</v>
      </c>
      <c r="BR33" s="263">
        <f t="shared" si="31"/>
        <v>6687.7828054298643</v>
      </c>
      <c r="BS33" s="266">
        <v>7390</v>
      </c>
      <c r="BT33" s="205">
        <f t="shared" si="22"/>
        <v>5.7224606580829757E-2</v>
      </c>
      <c r="BU33" s="263">
        <f t="shared" si="32"/>
        <v>6325.7918552036199</v>
      </c>
      <c r="BV33" s="59">
        <v>6990</v>
      </c>
      <c r="BW33" s="208"/>
      <c r="BX33" s="263">
        <f t="shared" si="33"/>
        <v>6325.7918552036199</v>
      </c>
      <c r="BY33" s="216">
        <v>6990</v>
      </c>
      <c r="BZ33" s="207"/>
      <c r="CA33" s="263">
        <f t="shared" si="34"/>
        <v>5963.8009049773755</v>
      </c>
      <c r="CB33" s="203">
        <v>6590</v>
      </c>
      <c r="CC33" s="208"/>
      <c r="CD33" s="263"/>
      <c r="CE33" s="269"/>
      <c r="CF33" s="207"/>
      <c r="CG33" s="263">
        <f t="shared" si="36"/>
        <v>4696.8325791855204</v>
      </c>
      <c r="CH33" s="202">
        <f>CH26</f>
        <v>5190</v>
      </c>
      <c r="CI33" s="208"/>
      <c r="CJ33" s="188"/>
      <c r="CK33" s="209"/>
    </row>
    <row r="34" spans="1:89" x14ac:dyDescent="0.25">
      <c r="A34" s="299" t="s">
        <v>12</v>
      </c>
      <c r="B34" s="276">
        <v>6076</v>
      </c>
      <c r="C34" s="448" t="s">
        <v>259</v>
      </c>
      <c r="D34" s="931">
        <v>8588.2352941176468</v>
      </c>
      <c r="E34" s="99">
        <v>9490</v>
      </c>
      <c r="F34" s="206">
        <f t="shared" si="0"/>
        <v>0</v>
      </c>
      <c r="G34" s="931">
        <v>8588.2352941176468</v>
      </c>
      <c r="H34" s="1132">
        <v>9490</v>
      </c>
      <c r="I34" s="206">
        <f t="shared" si="1"/>
        <v>0</v>
      </c>
      <c r="J34" s="931">
        <v>8588.2352941176468</v>
      </c>
      <c r="K34" s="1147">
        <v>9490</v>
      </c>
      <c r="L34" s="206">
        <f t="shared" si="2"/>
        <v>0.10355253212396069</v>
      </c>
      <c r="M34" s="931">
        <v>7782.3529411764703</v>
      </c>
      <c r="N34" s="1147">
        <v>8599.5</v>
      </c>
      <c r="O34" s="206">
        <f t="shared" si="3"/>
        <v>0.05</v>
      </c>
      <c r="P34" s="931">
        <v>7411.7647058823532</v>
      </c>
      <c r="Q34" s="1132">
        <v>8190</v>
      </c>
      <c r="R34" s="206">
        <f t="shared" si="4"/>
        <v>0.17016716673810545</v>
      </c>
      <c r="S34" s="931">
        <v>6333.936651583711</v>
      </c>
      <c r="T34" s="1147">
        <v>6999</v>
      </c>
      <c r="U34" s="206">
        <f t="shared" si="5"/>
        <v>0</v>
      </c>
      <c r="V34" s="931">
        <f t="shared" si="28"/>
        <v>6333.936651583711</v>
      </c>
      <c r="W34" s="1147">
        <f>W25</f>
        <v>6999</v>
      </c>
      <c r="X34" s="206">
        <f t="shared" si="6"/>
        <v>-0.23841131664853102</v>
      </c>
      <c r="Y34" s="931">
        <f t="shared" si="29"/>
        <v>8316.7420814479647</v>
      </c>
      <c r="Z34" s="1147">
        <f>Z25</f>
        <v>9190</v>
      </c>
      <c r="AA34" s="206">
        <f t="shared" si="7"/>
        <v>4.4436867825889306E-2</v>
      </c>
      <c r="AB34" s="931">
        <v>7962.8959276018104</v>
      </c>
      <c r="AC34" s="1132">
        <v>8799</v>
      </c>
      <c r="AD34" s="206">
        <f t="shared" si="8"/>
        <v>0</v>
      </c>
      <c r="AE34" s="931">
        <v>7962.8959276018104</v>
      </c>
      <c r="AF34" s="1210">
        <v>8799</v>
      </c>
      <c r="AG34" s="206">
        <f t="shared" si="9"/>
        <v>0.10001250156269534</v>
      </c>
      <c r="AH34" s="496">
        <v>7238.9140271493216</v>
      </c>
      <c r="AI34" s="1216">
        <v>7999</v>
      </c>
      <c r="AJ34" s="206">
        <f t="shared" si="10"/>
        <v>0</v>
      </c>
      <c r="AK34" s="928">
        <v>7238.9140271493216</v>
      </c>
      <c r="AL34" s="1216">
        <v>7999</v>
      </c>
      <c r="AM34" s="206">
        <f t="shared" si="11"/>
        <v>-0.11023359288097886</v>
      </c>
      <c r="AN34" s="931">
        <v>8135.746606334842</v>
      </c>
      <c r="AO34" s="1216">
        <v>8990</v>
      </c>
      <c r="AP34" s="206">
        <f t="shared" si="12"/>
        <v>0</v>
      </c>
      <c r="AQ34" s="106">
        <v>8135.746606334842</v>
      </c>
      <c r="AR34" s="100">
        <v>8990</v>
      </c>
      <c r="AS34" s="206">
        <f t="shared" si="13"/>
        <v>0</v>
      </c>
      <c r="AT34" s="497">
        <v>8135.746606334842</v>
      </c>
      <c r="AU34" s="148">
        <v>8990</v>
      </c>
      <c r="AV34" s="206">
        <f t="shared" si="14"/>
        <v>0</v>
      </c>
      <c r="AW34" s="497">
        <v>8135.746606334842</v>
      </c>
      <c r="AX34" s="148">
        <v>8990</v>
      </c>
      <c r="AY34" s="206">
        <f t="shared" si="15"/>
        <v>0.12515644555694619</v>
      </c>
      <c r="AZ34" s="497">
        <v>7230.7692307692305</v>
      </c>
      <c r="BA34" s="148">
        <v>7990</v>
      </c>
      <c r="BB34" s="206">
        <f t="shared" si="16"/>
        <v>0</v>
      </c>
      <c r="BC34" s="106">
        <v>7230.7692307692305</v>
      </c>
      <c r="BD34" s="173">
        <v>7990</v>
      </c>
      <c r="BE34" s="206">
        <f t="shared" si="17"/>
        <v>6.6755674232309742E-2</v>
      </c>
      <c r="BF34" s="106">
        <v>6778.2805429864256</v>
      </c>
      <c r="BG34" s="173">
        <v>7490</v>
      </c>
      <c r="BH34" s="206">
        <f t="shared" si="18"/>
        <v>0.10309278350515463</v>
      </c>
      <c r="BI34" s="105">
        <f t="shared" si="30"/>
        <v>6144.7963800904981</v>
      </c>
      <c r="BJ34" s="203">
        <f>BJ25</f>
        <v>6790</v>
      </c>
      <c r="BK34" s="206">
        <f t="shared" si="19"/>
        <v>0</v>
      </c>
      <c r="BL34" s="106">
        <v>6144.7963800904981</v>
      </c>
      <c r="BM34" s="173">
        <v>6790</v>
      </c>
      <c r="BN34" s="206">
        <f t="shared" si="20"/>
        <v>0</v>
      </c>
      <c r="BO34" s="106">
        <v>6144.7963800904981</v>
      </c>
      <c r="BP34" s="100">
        <v>6790</v>
      </c>
      <c r="BQ34" s="415">
        <f t="shared" si="21"/>
        <v>0</v>
      </c>
      <c r="BR34" s="263">
        <f t="shared" si="31"/>
        <v>6144.7963800904981</v>
      </c>
      <c r="BS34" s="117">
        <v>6790</v>
      </c>
      <c r="BT34" s="205">
        <f t="shared" si="22"/>
        <v>0</v>
      </c>
      <c r="BU34" s="263">
        <f t="shared" si="32"/>
        <v>6144.7963800904981</v>
      </c>
      <c r="BV34" s="59">
        <v>6790</v>
      </c>
      <c r="BW34" s="208"/>
      <c r="BX34" s="263">
        <f t="shared" si="33"/>
        <v>6144.7963800904981</v>
      </c>
      <c r="BY34" s="216">
        <v>6790</v>
      </c>
      <c r="BZ34" s="207"/>
      <c r="CA34" s="263">
        <f t="shared" si="34"/>
        <v>5601.809954751131</v>
      </c>
      <c r="CB34" s="203">
        <v>6190</v>
      </c>
      <c r="CC34" s="208"/>
      <c r="CD34" s="263"/>
      <c r="CE34" s="269"/>
      <c r="CF34" s="207"/>
      <c r="CG34" s="263">
        <f t="shared" si="36"/>
        <v>3882.3529411764707</v>
      </c>
      <c r="CH34" s="202">
        <f>CH25</f>
        <v>4290</v>
      </c>
      <c r="CI34" s="208"/>
      <c r="CJ34" s="188"/>
      <c r="CK34" s="209"/>
    </row>
    <row r="35" spans="1:89" x14ac:dyDescent="0.25">
      <c r="A35" s="299" t="s">
        <v>12</v>
      </c>
      <c r="B35" s="276">
        <v>6077</v>
      </c>
      <c r="C35" s="448" t="s">
        <v>260</v>
      </c>
      <c r="D35" s="931">
        <v>2434.389140271493</v>
      </c>
      <c r="E35" s="99">
        <v>2690</v>
      </c>
      <c r="F35" s="206">
        <f t="shared" si="0"/>
        <v>0</v>
      </c>
      <c r="G35" s="931">
        <v>2434.389140271493</v>
      </c>
      <c r="H35" s="1132">
        <v>2690</v>
      </c>
      <c r="I35" s="206">
        <f t="shared" si="1"/>
        <v>0</v>
      </c>
      <c r="J35" s="931">
        <v>2434.389140271493</v>
      </c>
      <c r="K35" s="1132">
        <v>2690</v>
      </c>
      <c r="L35" s="206">
        <f t="shared" si="2"/>
        <v>2.8877414419583095E-2</v>
      </c>
      <c r="M35" s="931">
        <v>2366.0633484162895</v>
      </c>
      <c r="N35" s="1147">
        <v>2614.5</v>
      </c>
      <c r="O35" s="206">
        <f t="shared" si="3"/>
        <v>0.05</v>
      </c>
      <c r="P35" s="931">
        <v>2253.3936651583713</v>
      </c>
      <c r="Q35" s="1132">
        <v>2490</v>
      </c>
      <c r="R35" s="206">
        <f t="shared" si="4"/>
        <v>8.7336244541484712E-2</v>
      </c>
      <c r="S35" s="931">
        <v>2072.3981900452491</v>
      </c>
      <c r="T35" s="1147">
        <v>2290</v>
      </c>
      <c r="U35" s="206">
        <f t="shared" si="5"/>
        <v>0.53691275167785235</v>
      </c>
      <c r="V35" s="931">
        <f t="shared" si="28"/>
        <v>1348.4162895927602</v>
      </c>
      <c r="W35" s="1147">
        <f>W27</f>
        <v>1490</v>
      </c>
      <c r="X35" s="206">
        <f t="shared" si="6"/>
        <v>0.15503875968992248</v>
      </c>
      <c r="Y35" s="931">
        <f t="shared" si="29"/>
        <v>1167.420814479638</v>
      </c>
      <c r="Z35" s="1132">
        <f>Z27</f>
        <v>1290</v>
      </c>
      <c r="AA35" s="206">
        <f t="shared" si="7"/>
        <v>0</v>
      </c>
      <c r="AB35" s="931">
        <v>1167.420814479638</v>
      </c>
      <c r="AC35" s="1132">
        <v>1290</v>
      </c>
      <c r="AD35" s="206">
        <f t="shared" si="8"/>
        <v>0</v>
      </c>
      <c r="AE35" s="931">
        <v>1167.420814479638</v>
      </c>
      <c r="AF35" s="1210">
        <v>1290</v>
      </c>
      <c r="AG35" s="206">
        <f t="shared" si="9"/>
        <v>8.4033613445378158E-2</v>
      </c>
      <c r="AH35" s="497">
        <v>1076.9230769230769</v>
      </c>
      <c r="AI35" s="1216">
        <v>1190</v>
      </c>
      <c r="AJ35" s="206">
        <f t="shared" si="10"/>
        <v>0</v>
      </c>
      <c r="AK35" s="931">
        <v>1076.9230769230769</v>
      </c>
      <c r="AL35" s="1216">
        <v>1190</v>
      </c>
      <c r="AM35" s="206">
        <f t="shared" si="11"/>
        <v>0</v>
      </c>
      <c r="AN35" s="931">
        <v>1076.9230769230769</v>
      </c>
      <c r="AO35" s="1216">
        <v>1190</v>
      </c>
      <c r="AP35" s="206">
        <f t="shared" si="12"/>
        <v>0</v>
      </c>
      <c r="AQ35" s="106">
        <v>1076.9230769230769</v>
      </c>
      <c r="AR35" s="100">
        <v>1190</v>
      </c>
      <c r="AS35" s="206">
        <f t="shared" si="13"/>
        <v>0</v>
      </c>
      <c r="AT35" s="497">
        <v>1076.9230769230769</v>
      </c>
      <c r="AU35" s="148">
        <v>1190</v>
      </c>
      <c r="AV35" s="206">
        <f t="shared" si="14"/>
        <v>0</v>
      </c>
      <c r="AW35" s="497">
        <v>1076.9230769230769</v>
      </c>
      <c r="AX35" s="148">
        <v>1190</v>
      </c>
      <c r="AY35" s="206">
        <f t="shared" si="15"/>
        <v>0</v>
      </c>
      <c r="AZ35" s="497">
        <v>1076.9230769230769</v>
      </c>
      <c r="BA35" s="148">
        <v>1190</v>
      </c>
      <c r="BB35" s="206">
        <f t="shared" si="16"/>
        <v>0</v>
      </c>
      <c r="BC35" s="106">
        <v>1076.9230769230769</v>
      </c>
      <c r="BD35" s="173">
        <v>1190</v>
      </c>
      <c r="BE35" s="206">
        <f t="shared" si="17"/>
        <v>0.20202020202020202</v>
      </c>
      <c r="BF35" s="106">
        <v>895.92760180995481</v>
      </c>
      <c r="BG35" s="173">
        <v>990</v>
      </c>
      <c r="BH35" s="206">
        <f t="shared" si="18"/>
        <v>0.11235955056179775</v>
      </c>
      <c r="BI35" s="105">
        <f t="shared" si="30"/>
        <v>805.4298642533937</v>
      </c>
      <c r="BJ35" s="203">
        <f>BJ27</f>
        <v>890</v>
      </c>
      <c r="BK35" s="206">
        <f t="shared" si="19"/>
        <v>0</v>
      </c>
      <c r="BL35" s="106">
        <v>805.4298642533937</v>
      </c>
      <c r="BM35" s="173">
        <v>890</v>
      </c>
      <c r="BN35" s="206">
        <f t="shared" si="20"/>
        <v>0</v>
      </c>
      <c r="BO35" s="106">
        <v>805.4298642533937</v>
      </c>
      <c r="BP35" s="247">
        <v>890</v>
      </c>
      <c r="BQ35" s="415">
        <f t="shared" si="21"/>
        <v>-0.25210084033613445</v>
      </c>
      <c r="BR35" s="263">
        <f t="shared" si="31"/>
        <v>1076.9230769230769</v>
      </c>
      <c r="BS35" s="117">
        <v>1190</v>
      </c>
      <c r="BT35" s="205">
        <f t="shared" si="22"/>
        <v>0</v>
      </c>
      <c r="BU35" s="263">
        <f t="shared" si="32"/>
        <v>1076.9230769230769</v>
      </c>
      <c r="BV35" s="59">
        <v>1190</v>
      </c>
      <c r="BW35" s="208"/>
      <c r="BX35" s="263">
        <f t="shared" si="33"/>
        <v>1076.9230769230769</v>
      </c>
      <c r="BY35" s="216">
        <v>1190</v>
      </c>
      <c r="BZ35" s="207"/>
      <c r="CA35" s="263">
        <f t="shared" si="34"/>
        <v>986.4253393665158</v>
      </c>
      <c r="CB35" s="203">
        <v>1090</v>
      </c>
      <c r="CC35" s="208"/>
      <c r="CD35" s="263"/>
      <c r="CE35" s="269"/>
      <c r="CF35" s="207"/>
      <c r="CG35" s="263">
        <f t="shared" si="36"/>
        <v>805.4298642533937</v>
      </c>
      <c r="CH35" s="202">
        <f>CH27</f>
        <v>890</v>
      </c>
      <c r="CI35" s="208"/>
      <c r="CJ35" s="188"/>
      <c r="CK35" s="209"/>
    </row>
    <row r="36" spans="1:89" x14ac:dyDescent="0.25">
      <c r="A36" s="299" t="s">
        <v>12</v>
      </c>
      <c r="B36" s="276">
        <v>6078</v>
      </c>
      <c r="C36" s="448" t="s">
        <v>261</v>
      </c>
      <c r="D36" s="931">
        <v>9312.2171945701357</v>
      </c>
      <c r="E36" s="99">
        <v>10290</v>
      </c>
      <c r="F36" s="206">
        <f t="shared" si="0"/>
        <v>0</v>
      </c>
      <c r="G36" s="931">
        <v>9312.2171945701357</v>
      </c>
      <c r="H36" s="1132">
        <v>10290</v>
      </c>
      <c r="I36" s="206">
        <f t="shared" si="1"/>
        <v>0</v>
      </c>
      <c r="J36" s="931">
        <v>9312.2171945701357</v>
      </c>
      <c r="K36" s="1132">
        <v>10290</v>
      </c>
      <c r="L36" s="206">
        <f t="shared" si="2"/>
        <v>1.0214504596527069E-3</v>
      </c>
      <c r="M36" s="931">
        <v>9302.714932126697</v>
      </c>
      <c r="N36" s="1147">
        <v>10279.5</v>
      </c>
      <c r="O36" s="206">
        <f t="shared" si="3"/>
        <v>0.05</v>
      </c>
      <c r="P36" s="931">
        <v>8859.7285067873308</v>
      </c>
      <c r="Q36" s="1132">
        <v>9790</v>
      </c>
      <c r="R36" s="206">
        <f t="shared" si="4"/>
        <v>6.5288356909684445E-2</v>
      </c>
      <c r="S36" s="931">
        <v>8316.7420814479647</v>
      </c>
      <c r="T36" s="1132">
        <v>9190</v>
      </c>
      <c r="U36" s="206">
        <f t="shared" si="5"/>
        <v>0</v>
      </c>
      <c r="V36" s="931">
        <f t="shared" si="28"/>
        <v>8316.7420814479647</v>
      </c>
      <c r="W36" s="1132">
        <f>W22</f>
        <v>9190</v>
      </c>
      <c r="X36" s="206">
        <f t="shared" si="6"/>
        <v>0</v>
      </c>
      <c r="Y36" s="931">
        <f t="shared" si="29"/>
        <v>8316.7420814479647</v>
      </c>
      <c r="Z36" s="1147">
        <f>Z22</f>
        <v>9190</v>
      </c>
      <c r="AA36" s="206">
        <f t="shared" si="7"/>
        <v>2.224694104560623E-2</v>
      </c>
      <c r="AB36" s="931">
        <v>8135.746606334842</v>
      </c>
      <c r="AC36" s="1132">
        <v>8990</v>
      </c>
      <c r="AD36" s="206">
        <f t="shared" si="8"/>
        <v>0</v>
      </c>
      <c r="AE36" s="931">
        <v>8135.746606334842</v>
      </c>
      <c r="AF36" s="1210">
        <v>8990</v>
      </c>
      <c r="AG36" s="206">
        <f t="shared" si="9"/>
        <v>5.8892815076560662E-2</v>
      </c>
      <c r="AH36" s="497">
        <v>7683.2579185520362</v>
      </c>
      <c r="AI36" s="1216">
        <v>8490</v>
      </c>
      <c r="AJ36" s="206">
        <f t="shared" si="10"/>
        <v>0</v>
      </c>
      <c r="AK36" s="931">
        <v>7683.2579185520362</v>
      </c>
      <c r="AL36" s="1216">
        <v>8490</v>
      </c>
      <c r="AM36" s="206">
        <f t="shared" si="11"/>
        <v>0</v>
      </c>
      <c r="AN36" s="931">
        <v>7683.2579185520362</v>
      </c>
      <c r="AO36" s="1216">
        <v>8490</v>
      </c>
      <c r="AP36" s="206">
        <f t="shared" si="12"/>
        <v>0</v>
      </c>
      <c r="AQ36" s="106">
        <v>7683.2579185520362</v>
      </c>
      <c r="AR36" s="100">
        <v>8490</v>
      </c>
      <c r="AS36" s="206">
        <f t="shared" si="13"/>
        <v>0</v>
      </c>
      <c r="AT36" s="497">
        <v>7683.2579185520362</v>
      </c>
      <c r="AU36" s="148">
        <v>8490</v>
      </c>
      <c r="AV36" s="206">
        <f t="shared" si="14"/>
        <v>0</v>
      </c>
      <c r="AW36" s="497">
        <v>7683.2579185520362</v>
      </c>
      <c r="AX36" s="148">
        <v>8490</v>
      </c>
      <c r="AY36" s="206">
        <f t="shared" si="15"/>
        <v>4.9443757725587144E-2</v>
      </c>
      <c r="AZ36" s="497">
        <v>7321.2669683257918</v>
      </c>
      <c r="BA36" s="148">
        <v>8090</v>
      </c>
      <c r="BB36" s="206">
        <f t="shared" si="16"/>
        <v>0</v>
      </c>
      <c r="BC36" s="106">
        <v>7321.2669683257918</v>
      </c>
      <c r="BD36" s="173">
        <v>8090</v>
      </c>
      <c r="BE36" s="206">
        <f t="shared" si="17"/>
        <v>8.0106809078771699E-2</v>
      </c>
      <c r="BF36" s="106">
        <v>6778.2805429864256</v>
      </c>
      <c r="BG36" s="173">
        <v>7490</v>
      </c>
      <c r="BH36" s="206">
        <f t="shared" si="18"/>
        <v>0.10309278350515463</v>
      </c>
      <c r="BI36" s="105">
        <f t="shared" si="30"/>
        <v>6144.7963800904981</v>
      </c>
      <c r="BJ36" s="203">
        <f>BJ22</f>
        <v>6790</v>
      </c>
      <c r="BK36" s="206">
        <f t="shared" si="19"/>
        <v>0.23679417122040072</v>
      </c>
      <c r="BL36" s="106">
        <v>4968.3257918552035</v>
      </c>
      <c r="BM36" s="173">
        <v>5490</v>
      </c>
      <c r="BN36" s="206">
        <f t="shared" si="20"/>
        <v>0</v>
      </c>
      <c r="BO36" s="106">
        <v>4968.3257918552035</v>
      </c>
      <c r="BP36" s="100">
        <v>5490</v>
      </c>
      <c r="BQ36" s="415">
        <f t="shared" si="21"/>
        <v>0</v>
      </c>
      <c r="BR36" s="263">
        <f t="shared" si="31"/>
        <v>4968.3257918552035</v>
      </c>
      <c r="BS36" s="266">
        <v>5490</v>
      </c>
      <c r="BT36" s="205">
        <f t="shared" si="22"/>
        <v>3.780718336483932E-2</v>
      </c>
      <c r="BU36" s="263">
        <f t="shared" si="32"/>
        <v>4787.3303167420818</v>
      </c>
      <c r="BV36" s="59">
        <v>5290</v>
      </c>
      <c r="BW36" s="208"/>
      <c r="BX36" s="263">
        <f t="shared" si="33"/>
        <v>4787.3303167420818</v>
      </c>
      <c r="BY36" s="216">
        <v>5290</v>
      </c>
      <c r="BZ36" s="207"/>
      <c r="CA36" s="263">
        <f t="shared" si="34"/>
        <v>4334.841628959276</v>
      </c>
      <c r="CB36" s="203">
        <v>4790</v>
      </c>
      <c r="CC36" s="208"/>
      <c r="CD36" s="263"/>
      <c r="CE36" s="269"/>
      <c r="CF36" s="207"/>
      <c r="CG36" s="263">
        <f t="shared" si="36"/>
        <v>3610.8597285067872</v>
      </c>
      <c r="CH36" s="202">
        <f>CH22</f>
        <v>3990</v>
      </c>
      <c r="CI36" s="208"/>
      <c r="CJ36" s="188"/>
      <c r="CK36" s="209"/>
    </row>
    <row r="37" spans="1:89" x14ac:dyDescent="0.25">
      <c r="A37" s="299" t="s">
        <v>12</v>
      </c>
      <c r="B37" s="276">
        <v>6079</v>
      </c>
      <c r="C37" s="448" t="s">
        <v>262</v>
      </c>
      <c r="D37" s="931">
        <v>6959.2760180995474</v>
      </c>
      <c r="E37" s="99">
        <v>7690</v>
      </c>
      <c r="F37" s="206">
        <f t="shared" si="0"/>
        <v>0</v>
      </c>
      <c r="G37" s="931">
        <v>6959.2760180995474</v>
      </c>
      <c r="H37" s="1132">
        <v>7690</v>
      </c>
      <c r="I37" s="206">
        <f t="shared" si="1"/>
        <v>0</v>
      </c>
      <c r="J37" s="931">
        <v>6959.2760180995474</v>
      </c>
      <c r="K37" s="1132">
        <v>7690</v>
      </c>
      <c r="L37" s="206">
        <f t="shared" si="2"/>
        <v>4.6377947612515511E-3</v>
      </c>
      <c r="M37" s="931">
        <v>6927.1493212669684</v>
      </c>
      <c r="N37" s="1147">
        <v>7654.5</v>
      </c>
      <c r="O37" s="206">
        <f t="shared" si="3"/>
        <v>0.05</v>
      </c>
      <c r="P37" s="931">
        <v>6597.285067873303</v>
      </c>
      <c r="Q37" s="1132">
        <v>7290</v>
      </c>
      <c r="R37" s="206">
        <f t="shared" si="4"/>
        <v>8.9686098654708515E-2</v>
      </c>
      <c r="S37" s="931">
        <v>6054.2986425339368</v>
      </c>
      <c r="T37" s="1132">
        <v>6690</v>
      </c>
      <c r="U37" s="206">
        <f t="shared" si="5"/>
        <v>0</v>
      </c>
      <c r="V37" s="931">
        <f t="shared" si="28"/>
        <v>6054.2986425339368</v>
      </c>
      <c r="W37" s="1132">
        <f>W23</f>
        <v>6690</v>
      </c>
      <c r="X37" s="206">
        <f t="shared" si="6"/>
        <v>0</v>
      </c>
      <c r="Y37" s="931">
        <f t="shared" si="29"/>
        <v>6054.2986425339368</v>
      </c>
      <c r="Z37" s="1147">
        <f>Z23</f>
        <v>6690</v>
      </c>
      <c r="AA37" s="206">
        <f t="shared" si="7"/>
        <v>1.5174506828528073E-2</v>
      </c>
      <c r="AB37" s="931">
        <v>5963.8009049773755</v>
      </c>
      <c r="AC37" s="1132">
        <v>6590</v>
      </c>
      <c r="AD37" s="206">
        <f t="shared" si="8"/>
        <v>0</v>
      </c>
      <c r="AE37" s="931">
        <v>5963.8009049773755</v>
      </c>
      <c r="AF37" s="1210">
        <v>6590</v>
      </c>
      <c r="AG37" s="206">
        <f t="shared" si="9"/>
        <v>0.1001669449081803</v>
      </c>
      <c r="AH37" s="497">
        <v>5420.8144796380093</v>
      </c>
      <c r="AI37" s="1216">
        <v>5990</v>
      </c>
      <c r="AJ37" s="206">
        <f t="shared" si="10"/>
        <v>0</v>
      </c>
      <c r="AK37" s="931">
        <v>5420.8144796380093</v>
      </c>
      <c r="AL37" s="1216">
        <v>5990</v>
      </c>
      <c r="AM37" s="206">
        <f t="shared" si="11"/>
        <v>0</v>
      </c>
      <c r="AN37" s="931">
        <v>5420.8144796380093</v>
      </c>
      <c r="AO37" s="1216">
        <v>5990</v>
      </c>
      <c r="AP37" s="206">
        <f t="shared" si="12"/>
        <v>0</v>
      </c>
      <c r="AQ37" s="106">
        <v>5420.8144796380093</v>
      </c>
      <c r="AR37" s="100">
        <v>5990</v>
      </c>
      <c r="AS37" s="206">
        <f t="shared" si="13"/>
        <v>0</v>
      </c>
      <c r="AT37" s="497">
        <v>5420.8144796380093</v>
      </c>
      <c r="AU37" s="148">
        <v>5990</v>
      </c>
      <c r="AV37" s="206">
        <f t="shared" si="14"/>
        <v>0</v>
      </c>
      <c r="AW37" s="497">
        <v>5420.8144796380093</v>
      </c>
      <c r="AX37" s="148">
        <v>5990</v>
      </c>
      <c r="AY37" s="206">
        <f t="shared" si="15"/>
        <v>5.272407732864675E-2</v>
      </c>
      <c r="AZ37" s="497">
        <v>5149.3212669683262</v>
      </c>
      <c r="BA37" s="148">
        <v>5690</v>
      </c>
      <c r="BB37" s="206">
        <f t="shared" si="16"/>
        <v>0</v>
      </c>
      <c r="BC37" s="106">
        <v>5149.3212669683262</v>
      </c>
      <c r="BD37" s="173">
        <v>5690</v>
      </c>
      <c r="BE37" s="206">
        <f t="shared" si="17"/>
        <v>7.5614366729678639E-2</v>
      </c>
      <c r="BF37" s="106">
        <v>4787.3303167420818</v>
      </c>
      <c r="BG37" s="173">
        <v>5290</v>
      </c>
      <c r="BH37" s="206">
        <f t="shared" si="18"/>
        <v>0.10438413361169102</v>
      </c>
      <c r="BI37" s="105">
        <f t="shared" si="30"/>
        <v>4334.841628959276</v>
      </c>
      <c r="BJ37" s="203">
        <f>BJ23</f>
        <v>4790</v>
      </c>
      <c r="BK37" s="206">
        <f t="shared" si="19"/>
        <v>9.1116173120728935E-2</v>
      </c>
      <c r="BL37" s="106">
        <v>3972.8506787330316</v>
      </c>
      <c r="BM37" s="173">
        <v>4390</v>
      </c>
      <c r="BN37" s="206">
        <f t="shared" si="20"/>
        <v>0</v>
      </c>
      <c r="BO37" s="106">
        <v>3972.8506787330316</v>
      </c>
      <c r="BP37" s="100">
        <v>4390</v>
      </c>
      <c r="BQ37" s="415">
        <f t="shared" si="21"/>
        <v>0</v>
      </c>
      <c r="BR37" s="263">
        <f t="shared" si="31"/>
        <v>3972.8506787330316</v>
      </c>
      <c r="BS37" s="117">
        <v>4390</v>
      </c>
      <c r="BT37" s="205">
        <f t="shared" si="22"/>
        <v>0</v>
      </c>
      <c r="BU37" s="263">
        <f t="shared" si="32"/>
        <v>3972.8506787330316</v>
      </c>
      <c r="BV37" s="59">
        <v>4390</v>
      </c>
      <c r="BW37" s="208"/>
      <c r="BX37" s="263">
        <f t="shared" si="33"/>
        <v>3972.8506787330316</v>
      </c>
      <c r="BY37" s="216">
        <v>4390</v>
      </c>
      <c r="BZ37" s="207"/>
      <c r="CA37" s="263">
        <f t="shared" si="34"/>
        <v>3791.8552036199094</v>
      </c>
      <c r="CB37" s="203">
        <v>4190</v>
      </c>
      <c r="CC37" s="208"/>
      <c r="CD37" s="263"/>
      <c r="CE37" s="269"/>
      <c r="CF37" s="207"/>
      <c r="CG37" s="263">
        <f t="shared" si="36"/>
        <v>3158.3710407239819</v>
      </c>
      <c r="CH37" s="202">
        <f>CH23</f>
        <v>3490</v>
      </c>
      <c r="CI37" s="208"/>
      <c r="CJ37" s="188"/>
      <c r="CK37" s="209"/>
    </row>
    <row r="38" spans="1:89" x14ac:dyDescent="0.25">
      <c r="A38" s="299" t="s">
        <v>12</v>
      </c>
      <c r="B38" s="276">
        <v>6080</v>
      </c>
      <c r="C38" s="448" t="s">
        <v>263</v>
      </c>
      <c r="D38" s="931">
        <v>9945.7013574660632</v>
      </c>
      <c r="E38" s="99">
        <v>10990</v>
      </c>
      <c r="F38" s="206">
        <f t="shared" si="0"/>
        <v>0</v>
      </c>
      <c r="G38" s="931">
        <v>9945.7013574660632</v>
      </c>
      <c r="H38" s="1132">
        <v>10990</v>
      </c>
      <c r="I38" s="206">
        <f t="shared" si="1"/>
        <v>0</v>
      </c>
      <c r="J38" s="931">
        <v>9945.7013574660632</v>
      </c>
      <c r="K38" s="1132">
        <v>10990</v>
      </c>
      <c r="L38" s="206">
        <f t="shared" si="2"/>
        <v>-2.2243406418811567E-3</v>
      </c>
      <c r="M38" s="931">
        <v>9967.8733031674201</v>
      </c>
      <c r="N38" s="1147">
        <v>11014.5</v>
      </c>
      <c r="O38" s="206">
        <f t="shared" si="3"/>
        <v>0.05</v>
      </c>
      <c r="P38" s="931">
        <v>9493.2126696832584</v>
      </c>
      <c r="Q38" s="1132">
        <v>10490</v>
      </c>
      <c r="R38" s="206">
        <f t="shared" si="4"/>
        <v>5.0050050050050053E-2</v>
      </c>
      <c r="S38" s="931">
        <v>9040.7239819004535</v>
      </c>
      <c r="T38" s="1147">
        <v>9990</v>
      </c>
      <c r="U38" s="206">
        <f t="shared" si="5"/>
        <v>3.0959752321981424E-2</v>
      </c>
      <c r="V38" s="931">
        <f t="shared" si="28"/>
        <v>8769.2307692307695</v>
      </c>
      <c r="W38" s="1132">
        <f>W11</f>
        <v>9690</v>
      </c>
      <c r="X38" s="206">
        <f t="shared" si="6"/>
        <v>0</v>
      </c>
      <c r="Y38" s="931">
        <f t="shared" si="29"/>
        <v>8769.2307692307695</v>
      </c>
      <c r="Z38" s="1147">
        <f>Z11</f>
        <v>9690</v>
      </c>
      <c r="AA38" s="206">
        <f t="shared" si="7"/>
        <v>1.0427528675703858E-2</v>
      </c>
      <c r="AB38" s="931">
        <v>8678.7330316742082</v>
      </c>
      <c r="AC38" s="1132">
        <v>9590</v>
      </c>
      <c r="AD38" s="206">
        <f t="shared" si="8"/>
        <v>0</v>
      </c>
      <c r="AE38" s="931">
        <v>8678.7330316742082</v>
      </c>
      <c r="AF38" s="1210">
        <v>9590</v>
      </c>
      <c r="AG38" s="206">
        <f t="shared" si="9"/>
        <v>2.1299254526091587E-2</v>
      </c>
      <c r="AH38" s="497">
        <v>8497.7375565610855</v>
      </c>
      <c r="AI38" s="1216">
        <v>9390</v>
      </c>
      <c r="AJ38" s="206">
        <f t="shared" si="10"/>
        <v>0</v>
      </c>
      <c r="AK38" s="931">
        <v>8497.7375565610855</v>
      </c>
      <c r="AL38" s="1216">
        <v>9390</v>
      </c>
      <c r="AM38" s="206">
        <f t="shared" si="11"/>
        <v>0</v>
      </c>
      <c r="AN38" s="931">
        <v>8497.7375565610855</v>
      </c>
      <c r="AO38" s="1216">
        <v>9390</v>
      </c>
      <c r="AP38" s="206">
        <f t="shared" si="12"/>
        <v>0</v>
      </c>
      <c r="AQ38" s="106">
        <v>8497.7375565610855</v>
      </c>
      <c r="AR38" s="100">
        <v>9390</v>
      </c>
      <c r="AS38" s="206">
        <f t="shared" si="13"/>
        <v>0</v>
      </c>
      <c r="AT38" s="497">
        <v>8497.7375565610855</v>
      </c>
      <c r="AU38" s="148">
        <v>9390</v>
      </c>
      <c r="AV38" s="206">
        <f t="shared" si="14"/>
        <v>0</v>
      </c>
      <c r="AW38" s="497">
        <v>8497.7375565610855</v>
      </c>
      <c r="AX38" s="148">
        <v>9390</v>
      </c>
      <c r="AY38" s="206">
        <f t="shared" si="15"/>
        <v>3.3003300330033E-2</v>
      </c>
      <c r="AZ38" s="497">
        <v>8226.2443438914033</v>
      </c>
      <c r="BA38" s="148">
        <v>9090</v>
      </c>
      <c r="BB38" s="206">
        <f t="shared" si="16"/>
        <v>0</v>
      </c>
      <c r="BC38" s="106">
        <v>8226.2443438914033</v>
      </c>
      <c r="BD38" s="173">
        <v>9090</v>
      </c>
      <c r="BE38" s="206">
        <f t="shared" si="17"/>
        <v>7.0671378091872794E-2</v>
      </c>
      <c r="BF38" s="106">
        <v>7683.2579185520362</v>
      </c>
      <c r="BG38" s="173">
        <v>8490</v>
      </c>
      <c r="BH38" s="206">
        <f t="shared" si="18"/>
        <v>0.10403120936280884</v>
      </c>
      <c r="BI38" s="105">
        <f t="shared" si="30"/>
        <v>6959.2760180995474</v>
      </c>
      <c r="BJ38" s="203">
        <f>BJ11</f>
        <v>7690</v>
      </c>
      <c r="BK38" s="206">
        <f t="shared" si="19"/>
        <v>0.10014306151645208</v>
      </c>
      <c r="BL38" s="106">
        <v>6325.7918552036199</v>
      </c>
      <c r="BM38" s="173">
        <v>6990</v>
      </c>
      <c r="BN38" s="206">
        <f t="shared" si="20"/>
        <v>0</v>
      </c>
      <c r="BO38" s="106">
        <v>6325.7918552036199</v>
      </c>
      <c r="BP38" s="247">
        <v>6990</v>
      </c>
      <c r="BQ38" s="415">
        <f t="shared" si="21"/>
        <v>-7.9051383399209488E-2</v>
      </c>
      <c r="BR38" s="263">
        <f t="shared" si="31"/>
        <v>6868.778280542987</v>
      </c>
      <c r="BS38" s="266">
        <v>7590</v>
      </c>
      <c r="BT38" s="205">
        <f t="shared" si="22"/>
        <v>4.1152263374485597E-2</v>
      </c>
      <c r="BU38" s="263">
        <f t="shared" si="32"/>
        <v>6597.285067873303</v>
      </c>
      <c r="BV38" s="59">
        <v>7290</v>
      </c>
      <c r="BW38" s="208"/>
      <c r="BX38" s="263">
        <f t="shared" si="33"/>
        <v>6597.285067873303</v>
      </c>
      <c r="BY38" s="216">
        <v>7290</v>
      </c>
      <c r="BZ38" s="207"/>
      <c r="CA38" s="263">
        <f t="shared" si="34"/>
        <v>5963.8009049773755</v>
      </c>
      <c r="CB38" s="203">
        <v>6590</v>
      </c>
      <c r="CC38" s="208"/>
      <c r="CD38" s="263"/>
      <c r="CE38" s="269"/>
      <c r="CF38" s="207"/>
      <c r="CG38" s="263">
        <f t="shared" si="36"/>
        <v>4968.3257918552035</v>
      </c>
      <c r="CH38" s="202">
        <f>CH11</f>
        <v>5490</v>
      </c>
      <c r="CI38" s="208"/>
      <c r="CJ38" s="188"/>
      <c r="CK38" s="209"/>
    </row>
    <row r="39" spans="1:89" ht="15.75" thickBot="1" x14ac:dyDescent="0.3">
      <c r="A39" s="300" t="s">
        <v>12</v>
      </c>
      <c r="B39" s="277">
        <v>6081</v>
      </c>
      <c r="C39" s="454" t="s">
        <v>264</v>
      </c>
      <c r="D39" s="931">
        <v>9040.7239819004535</v>
      </c>
      <c r="E39" s="1143">
        <v>9990</v>
      </c>
      <c r="F39" s="359">
        <f t="shared" si="0"/>
        <v>0</v>
      </c>
      <c r="G39" s="931">
        <v>9040.7239819004535</v>
      </c>
      <c r="H39" s="1134">
        <v>9990</v>
      </c>
      <c r="I39" s="359">
        <f t="shared" si="1"/>
        <v>0</v>
      </c>
      <c r="J39" s="931">
        <v>9040.7239819004535</v>
      </c>
      <c r="K39" s="1134">
        <v>9990</v>
      </c>
      <c r="L39" s="359">
        <f t="shared" si="2"/>
        <v>2.5590847508655729E-3</v>
      </c>
      <c r="M39" s="931">
        <v>9017.6470588235297</v>
      </c>
      <c r="N39" s="1152">
        <v>9964.5</v>
      </c>
      <c r="O39" s="359">
        <f t="shared" si="3"/>
        <v>0.05</v>
      </c>
      <c r="P39" s="931">
        <v>8588.2352941176468</v>
      </c>
      <c r="Q39" s="1134">
        <v>9490</v>
      </c>
      <c r="R39" s="359">
        <f t="shared" si="4"/>
        <v>5.5617352614015569E-2</v>
      </c>
      <c r="S39" s="931">
        <v>8135.746606334842</v>
      </c>
      <c r="T39" s="1134">
        <v>8990</v>
      </c>
      <c r="U39" s="359">
        <f t="shared" si="5"/>
        <v>0</v>
      </c>
      <c r="V39" s="931">
        <f t="shared" si="28"/>
        <v>8135.746606334842</v>
      </c>
      <c r="W39" s="1134">
        <f>W12</f>
        <v>8990</v>
      </c>
      <c r="X39" s="359">
        <f t="shared" si="6"/>
        <v>0</v>
      </c>
      <c r="Y39" s="931">
        <f t="shared" si="29"/>
        <v>8135.746606334842</v>
      </c>
      <c r="Z39" s="1134">
        <f>Z12</f>
        <v>8990</v>
      </c>
      <c r="AA39" s="359">
        <f t="shared" si="7"/>
        <v>0</v>
      </c>
      <c r="AB39" s="931">
        <v>8135.746606334842</v>
      </c>
      <c r="AC39" s="1134">
        <v>8990</v>
      </c>
      <c r="AD39" s="359">
        <f t="shared" si="8"/>
        <v>0</v>
      </c>
      <c r="AE39" s="931">
        <v>8135.746606334842</v>
      </c>
      <c r="AF39" s="1213">
        <v>8990</v>
      </c>
      <c r="AG39" s="359">
        <f t="shared" si="9"/>
        <v>0</v>
      </c>
      <c r="AH39" s="498">
        <v>8135.746606334842</v>
      </c>
      <c r="AI39" s="1216">
        <v>8990</v>
      </c>
      <c r="AJ39" s="359">
        <f t="shared" si="10"/>
        <v>0</v>
      </c>
      <c r="AK39" s="929">
        <v>8135.746606334842</v>
      </c>
      <c r="AL39" s="1216">
        <v>8990</v>
      </c>
      <c r="AM39" s="359">
        <f t="shared" si="11"/>
        <v>0</v>
      </c>
      <c r="AN39" s="929">
        <v>8135.746606334842</v>
      </c>
      <c r="AO39" s="1216">
        <v>8990</v>
      </c>
      <c r="AP39" s="359">
        <f t="shared" si="12"/>
        <v>0</v>
      </c>
      <c r="AQ39" s="114">
        <v>8135.746606334842</v>
      </c>
      <c r="AR39" s="103">
        <v>8990</v>
      </c>
      <c r="AS39" s="359">
        <f t="shared" si="13"/>
        <v>0</v>
      </c>
      <c r="AT39" s="498">
        <v>8135.746606334842</v>
      </c>
      <c r="AU39" s="183">
        <v>8990</v>
      </c>
      <c r="AV39" s="359">
        <f t="shared" si="14"/>
        <v>0</v>
      </c>
      <c r="AW39" s="498">
        <v>8135.746606334842</v>
      </c>
      <c r="AX39" s="183">
        <v>8990</v>
      </c>
      <c r="AY39" s="359">
        <f t="shared" si="15"/>
        <v>8.4439083232810616E-2</v>
      </c>
      <c r="AZ39" s="498">
        <v>7502.2624434389145</v>
      </c>
      <c r="BA39" s="183">
        <v>8290</v>
      </c>
      <c r="BB39" s="359">
        <f t="shared" si="16"/>
        <v>0</v>
      </c>
      <c r="BC39" s="114">
        <v>7502.2624434389145</v>
      </c>
      <c r="BD39" s="411">
        <v>8290</v>
      </c>
      <c r="BE39" s="359">
        <f t="shared" si="17"/>
        <v>7.8023407022106639E-2</v>
      </c>
      <c r="BF39" s="114">
        <v>6959.2760180995474</v>
      </c>
      <c r="BG39" s="411">
        <v>7690</v>
      </c>
      <c r="BH39" s="359">
        <f t="shared" si="18"/>
        <v>0.10014306151645208</v>
      </c>
      <c r="BI39" s="105">
        <f t="shared" si="30"/>
        <v>6325.7918552036199</v>
      </c>
      <c r="BJ39" s="365">
        <f>BJ12</f>
        <v>6990</v>
      </c>
      <c r="BK39" s="359">
        <f t="shared" si="19"/>
        <v>0.1669449081803005</v>
      </c>
      <c r="BL39" s="114">
        <v>5420.8144796380093</v>
      </c>
      <c r="BM39" s="411">
        <v>5990</v>
      </c>
      <c r="BN39" s="359">
        <f t="shared" si="20"/>
        <v>0</v>
      </c>
      <c r="BO39" s="106">
        <v>5420.8144796380093</v>
      </c>
      <c r="BP39" s="324">
        <v>5990</v>
      </c>
      <c r="BQ39" s="416">
        <f t="shared" si="21"/>
        <v>-4.7694753577106522E-2</v>
      </c>
      <c r="BR39" s="360">
        <f t="shared" si="31"/>
        <v>5692.3076923076924</v>
      </c>
      <c r="BS39" s="133">
        <v>6290</v>
      </c>
      <c r="BT39" s="361">
        <f t="shared" si="22"/>
        <v>0</v>
      </c>
      <c r="BU39" s="360">
        <f t="shared" si="32"/>
        <v>5692.3076923076924</v>
      </c>
      <c r="BV39" s="69">
        <v>6290</v>
      </c>
      <c r="BW39" s="362"/>
      <c r="BX39" s="360">
        <f t="shared" si="33"/>
        <v>5692.3076923076924</v>
      </c>
      <c r="BY39" s="363">
        <v>6290</v>
      </c>
      <c r="BZ39" s="364"/>
      <c r="CA39" s="360">
        <f t="shared" si="34"/>
        <v>5149.3212669683262</v>
      </c>
      <c r="CB39" s="365">
        <v>5690</v>
      </c>
      <c r="CC39" s="362"/>
      <c r="CD39" s="360"/>
      <c r="CE39" s="366"/>
      <c r="CF39" s="364"/>
      <c r="CG39" s="360">
        <f t="shared" si="36"/>
        <v>4244.3438914027147</v>
      </c>
      <c r="CH39" s="367">
        <f>CH12</f>
        <v>4690</v>
      </c>
      <c r="CI39" s="362"/>
      <c r="CJ39" s="185"/>
      <c r="CK39" s="368"/>
    </row>
    <row r="40" spans="1:89" x14ac:dyDescent="0.25">
      <c r="A40" s="306" t="s">
        <v>48</v>
      </c>
      <c r="B40" s="276">
        <v>637</v>
      </c>
      <c r="C40" s="452" t="s">
        <v>50</v>
      </c>
      <c r="D40" s="925">
        <v>11755.656108597284</v>
      </c>
      <c r="E40" s="1150">
        <v>12990</v>
      </c>
      <c r="F40" s="351">
        <f t="shared" si="0"/>
        <v>3.1771247021445591E-2</v>
      </c>
      <c r="G40" s="925">
        <v>11393.665158371041</v>
      </c>
      <c r="H40" s="1131">
        <v>12590</v>
      </c>
      <c r="I40" s="351">
        <f t="shared" si="1"/>
        <v>0</v>
      </c>
      <c r="J40" s="925">
        <v>11393.665158371041</v>
      </c>
      <c r="K40" s="1131">
        <v>12590</v>
      </c>
      <c r="L40" s="351">
        <f t="shared" si="2"/>
        <v>0</v>
      </c>
      <c r="M40" s="925">
        <v>11393.665158371041</v>
      </c>
      <c r="N40" s="1150">
        <v>12590</v>
      </c>
      <c r="O40" s="351">
        <f t="shared" si="3"/>
        <v>5.0041701417848208E-2</v>
      </c>
      <c r="P40" s="925">
        <v>10850.678733031675</v>
      </c>
      <c r="Q40" s="1131">
        <v>11990</v>
      </c>
      <c r="R40" s="351">
        <f t="shared" si="4"/>
        <v>0</v>
      </c>
      <c r="S40" s="925">
        <v>10850.678733031675</v>
      </c>
      <c r="T40" s="1150">
        <v>11990</v>
      </c>
      <c r="U40" s="351">
        <f t="shared" si="5"/>
        <v>0.12160898035547241</v>
      </c>
      <c r="V40" s="925">
        <f t="shared" si="28"/>
        <v>9674.208144796381</v>
      </c>
      <c r="W40" s="1131">
        <v>10690</v>
      </c>
      <c r="X40" s="351">
        <f t="shared" si="6"/>
        <v>0</v>
      </c>
      <c r="Y40" s="925">
        <f t="shared" si="29"/>
        <v>9674.208144796381</v>
      </c>
      <c r="Z40" s="1150">
        <v>10690</v>
      </c>
      <c r="AA40" s="351">
        <f t="shared" si="7"/>
        <v>1.9065776930409915E-2</v>
      </c>
      <c r="AB40" s="925">
        <v>9493.2126696832584</v>
      </c>
      <c r="AC40" s="1150">
        <v>10490</v>
      </c>
      <c r="AD40" s="351">
        <f t="shared" si="8"/>
        <v>9.6246390760346481E-3</v>
      </c>
      <c r="AE40" s="925">
        <v>9402.714932126697</v>
      </c>
      <c r="AF40" s="1209">
        <v>10390</v>
      </c>
      <c r="AG40" s="351">
        <f t="shared" si="9"/>
        <v>0</v>
      </c>
      <c r="AH40" s="495">
        <v>9402.714932126697</v>
      </c>
      <c r="AI40" s="1216">
        <v>10390</v>
      </c>
      <c r="AJ40" s="351">
        <f t="shared" si="10"/>
        <v>0</v>
      </c>
      <c r="AK40" s="926">
        <v>9402.714932126697</v>
      </c>
      <c r="AL40" s="1216">
        <v>10390</v>
      </c>
      <c r="AM40" s="351">
        <f t="shared" si="11"/>
        <v>0</v>
      </c>
      <c r="AN40" s="926">
        <v>9402.714932126697</v>
      </c>
      <c r="AO40" s="1216">
        <v>10390</v>
      </c>
      <c r="AP40" s="351">
        <f t="shared" si="12"/>
        <v>5.0556117290192111E-2</v>
      </c>
      <c r="AQ40" s="104">
        <v>8950.2262443438922</v>
      </c>
      <c r="AR40" s="100">
        <v>9890</v>
      </c>
      <c r="AS40" s="351">
        <f t="shared" si="13"/>
        <v>0.10011123470522804</v>
      </c>
      <c r="AT40" s="495">
        <v>8135.746606334842</v>
      </c>
      <c r="AU40" s="150">
        <v>8990</v>
      </c>
      <c r="AV40" s="351">
        <f t="shared" si="14"/>
        <v>0</v>
      </c>
      <c r="AW40" s="495">
        <v>8135.746606334842</v>
      </c>
      <c r="AX40" s="150">
        <v>8990</v>
      </c>
      <c r="AY40" s="351">
        <f t="shared" si="15"/>
        <v>5.8892815076560662E-2</v>
      </c>
      <c r="AZ40" s="495">
        <v>7683.2579185520362</v>
      </c>
      <c r="BA40" s="150">
        <v>8490</v>
      </c>
      <c r="BB40" s="351">
        <f t="shared" si="16"/>
        <v>0</v>
      </c>
      <c r="BC40" s="104">
        <v>7683.2579185520362</v>
      </c>
      <c r="BD40" s="173">
        <v>8490</v>
      </c>
      <c r="BE40" s="351">
        <f t="shared" si="17"/>
        <v>7.6045627376425853E-2</v>
      </c>
      <c r="BF40" s="104">
        <v>7140.2714932126701</v>
      </c>
      <c r="BG40" s="173">
        <v>7890</v>
      </c>
      <c r="BH40" s="351">
        <f t="shared" si="18"/>
        <v>9.7357440890125171E-2</v>
      </c>
      <c r="BI40" s="104">
        <v>6506.7873303167426</v>
      </c>
      <c r="BJ40" s="166">
        <v>7190</v>
      </c>
      <c r="BK40" s="351">
        <f t="shared" si="19"/>
        <v>0</v>
      </c>
      <c r="BL40" s="104">
        <v>6506.7873303167426</v>
      </c>
      <c r="BM40" s="173">
        <v>7190</v>
      </c>
      <c r="BN40" s="351">
        <f t="shared" si="20"/>
        <v>0</v>
      </c>
      <c r="BO40" s="107">
        <v>6506.7873303167426</v>
      </c>
      <c r="BP40" s="102">
        <v>7190</v>
      </c>
      <c r="BQ40" s="351">
        <f t="shared" si="21"/>
        <v>0</v>
      </c>
      <c r="BR40" s="344">
        <f t="shared" si="31"/>
        <v>6506.7873303167426</v>
      </c>
      <c r="BS40" s="195">
        <v>7190</v>
      </c>
      <c r="BT40" s="349">
        <f t="shared" si="22"/>
        <v>0</v>
      </c>
      <c r="BU40" s="344">
        <f t="shared" si="32"/>
        <v>6506.7873303167426</v>
      </c>
      <c r="BV40" s="319">
        <v>7190</v>
      </c>
      <c r="BW40" s="351">
        <f t="shared" si="23"/>
        <v>0</v>
      </c>
      <c r="BX40" s="344">
        <f t="shared" si="33"/>
        <v>6506.7873303167426</v>
      </c>
      <c r="BY40" s="346">
        <v>7190</v>
      </c>
      <c r="BZ40" s="349">
        <f t="shared" si="24"/>
        <v>0</v>
      </c>
      <c r="CA40" s="344">
        <f t="shared" si="34"/>
        <v>6506.7873303167426</v>
      </c>
      <c r="CB40" s="372">
        <v>7190</v>
      </c>
      <c r="CC40" s="351">
        <f t="shared" si="25"/>
        <v>0.20033388981636061</v>
      </c>
      <c r="CD40" s="344">
        <f t="shared" si="35"/>
        <v>5420.8144796380093</v>
      </c>
      <c r="CE40" s="348">
        <v>5990</v>
      </c>
      <c r="CF40" s="349">
        <f t="shared" si="26"/>
        <v>0</v>
      </c>
      <c r="CG40" s="344">
        <f t="shared" si="36"/>
        <v>5420.8144796380093</v>
      </c>
      <c r="CH40" s="350">
        <v>5990</v>
      </c>
      <c r="CI40" s="351">
        <f t="shared" si="27"/>
        <v>5.272407732864675E-2</v>
      </c>
      <c r="CJ40" s="344">
        <f t="shared" si="37"/>
        <v>5149.3212669683262</v>
      </c>
      <c r="CK40" s="350">
        <v>5690</v>
      </c>
    </row>
    <row r="41" spans="1:89" x14ac:dyDescent="0.25">
      <c r="A41" s="299" t="s">
        <v>48</v>
      </c>
      <c r="B41" s="276">
        <v>224</v>
      </c>
      <c r="C41" s="448" t="s">
        <v>52</v>
      </c>
      <c r="D41" s="927">
        <v>22977.375565610859</v>
      </c>
      <c r="E41" s="1147">
        <v>25390</v>
      </c>
      <c r="F41" s="206">
        <f t="shared" si="0"/>
        <v>4.9607275733774284E-2</v>
      </c>
      <c r="G41" s="927">
        <v>21891.402714932126</v>
      </c>
      <c r="H41" s="1147">
        <v>24190</v>
      </c>
      <c r="I41" s="206">
        <f t="shared" si="1"/>
        <v>5.2196607220530662E-2</v>
      </c>
      <c r="J41" s="927">
        <v>20805.429864253394</v>
      </c>
      <c r="K41" s="1132">
        <v>22990</v>
      </c>
      <c r="L41" s="206">
        <f t="shared" si="2"/>
        <v>0</v>
      </c>
      <c r="M41" s="927">
        <v>20805.429864253394</v>
      </c>
      <c r="N41" s="1147">
        <v>22990</v>
      </c>
      <c r="O41" s="206">
        <f t="shared" si="3"/>
        <v>4.5475216007276033E-2</v>
      </c>
      <c r="P41" s="927">
        <v>19900.452488687784</v>
      </c>
      <c r="Q41" s="1147">
        <v>21990</v>
      </c>
      <c r="R41" s="206">
        <f t="shared" si="4"/>
        <v>0.15797788309636651</v>
      </c>
      <c r="S41" s="927">
        <v>17185.520361990952</v>
      </c>
      <c r="T41" s="1147">
        <v>18990</v>
      </c>
      <c r="U41" s="206">
        <f t="shared" si="5"/>
        <v>0.13103037522334723</v>
      </c>
      <c r="V41" s="927">
        <f t="shared" si="28"/>
        <v>15194.570135746606</v>
      </c>
      <c r="W41" s="1132">
        <v>16790</v>
      </c>
      <c r="X41" s="206">
        <f t="shared" si="6"/>
        <v>0</v>
      </c>
      <c r="Y41" s="927">
        <f t="shared" si="29"/>
        <v>15194.570135746606</v>
      </c>
      <c r="Z41" s="1147">
        <v>16790</v>
      </c>
      <c r="AA41" s="206">
        <f t="shared" si="7"/>
        <v>7.0108349267049078E-2</v>
      </c>
      <c r="AB41" s="927">
        <v>14199.095022624435</v>
      </c>
      <c r="AC41" s="1147">
        <v>15690</v>
      </c>
      <c r="AD41" s="206">
        <f t="shared" si="8"/>
        <v>6.4143681847338039E-3</v>
      </c>
      <c r="AE41" s="927">
        <v>14108.597285067874</v>
      </c>
      <c r="AF41" s="1210">
        <v>15590</v>
      </c>
      <c r="AG41" s="206">
        <f t="shared" si="9"/>
        <v>0</v>
      </c>
      <c r="AH41" s="496">
        <v>14108.597285067874</v>
      </c>
      <c r="AI41" s="1216">
        <v>15590</v>
      </c>
      <c r="AJ41" s="206">
        <f t="shared" si="10"/>
        <v>0</v>
      </c>
      <c r="AK41" s="927">
        <v>14108.597285067874</v>
      </c>
      <c r="AL41" s="1216">
        <v>15590</v>
      </c>
      <c r="AM41" s="206">
        <f t="shared" si="11"/>
        <v>0</v>
      </c>
      <c r="AN41" s="927">
        <v>14108.597285067874</v>
      </c>
      <c r="AO41" s="1216">
        <v>15590</v>
      </c>
      <c r="AP41" s="206">
        <f t="shared" si="12"/>
        <v>4.7011417058428477E-2</v>
      </c>
      <c r="AQ41" s="105">
        <v>13475.113122171946</v>
      </c>
      <c r="AR41" s="100">
        <v>14890</v>
      </c>
      <c r="AS41" s="206">
        <f t="shared" si="13"/>
        <v>0.10378057820607858</v>
      </c>
      <c r="AT41" s="496">
        <v>12208.144796380091</v>
      </c>
      <c r="AU41" s="146">
        <v>13490</v>
      </c>
      <c r="AV41" s="206">
        <f t="shared" si="14"/>
        <v>0</v>
      </c>
      <c r="AW41" s="496">
        <v>12208.144796380091</v>
      </c>
      <c r="AX41" s="146">
        <v>13490</v>
      </c>
      <c r="AY41" s="206">
        <f t="shared" si="15"/>
        <v>0.12510425354462051</v>
      </c>
      <c r="AZ41" s="496">
        <v>10850.678733031675</v>
      </c>
      <c r="BA41" s="146">
        <v>11990</v>
      </c>
      <c r="BB41" s="206">
        <f t="shared" si="16"/>
        <v>0</v>
      </c>
      <c r="BC41" s="105">
        <v>10850.678733031675</v>
      </c>
      <c r="BD41" s="173">
        <v>11990</v>
      </c>
      <c r="BE41" s="206">
        <f t="shared" si="17"/>
        <v>4.3516100957354219E-2</v>
      </c>
      <c r="BF41" s="105">
        <v>10398.190045248868</v>
      </c>
      <c r="BG41" s="173">
        <v>11490</v>
      </c>
      <c r="BH41" s="206">
        <f t="shared" si="18"/>
        <v>4.5495905368516831E-2</v>
      </c>
      <c r="BI41" s="105">
        <v>9945.7013574660632</v>
      </c>
      <c r="BJ41" s="147">
        <v>10990</v>
      </c>
      <c r="BK41" s="206">
        <f t="shared" si="19"/>
        <v>0.10010010010010011</v>
      </c>
      <c r="BL41" s="105">
        <v>9040.7239819004535</v>
      </c>
      <c r="BM41" s="173">
        <v>9990</v>
      </c>
      <c r="BN41" s="206">
        <f t="shared" si="20"/>
        <v>0</v>
      </c>
      <c r="BO41" s="105">
        <v>9040.7239819004535</v>
      </c>
      <c r="BP41" s="247">
        <v>9990</v>
      </c>
      <c r="BQ41" s="206">
        <f t="shared" si="21"/>
        <v>-9.0991810737033663E-2</v>
      </c>
      <c r="BR41" s="222">
        <f t="shared" si="31"/>
        <v>9945.7013574660632</v>
      </c>
      <c r="BS41" s="117">
        <v>10990</v>
      </c>
      <c r="BT41" s="205">
        <f t="shared" si="22"/>
        <v>0</v>
      </c>
      <c r="BU41" s="222">
        <f t="shared" si="32"/>
        <v>9945.7013574660632</v>
      </c>
      <c r="BV41" s="168">
        <v>10990</v>
      </c>
      <c r="BW41" s="206">
        <f t="shared" si="23"/>
        <v>0</v>
      </c>
      <c r="BX41" s="222">
        <f t="shared" si="33"/>
        <v>9945.7013574660632</v>
      </c>
      <c r="BY41" s="216">
        <v>10990</v>
      </c>
      <c r="BZ41" s="205">
        <f t="shared" si="24"/>
        <v>0</v>
      </c>
      <c r="CA41" s="222">
        <f t="shared" si="34"/>
        <v>9945.7013574660632</v>
      </c>
      <c r="CB41" s="203">
        <v>10990</v>
      </c>
      <c r="CC41" s="206">
        <f t="shared" si="25"/>
        <v>0.10010010010010011</v>
      </c>
      <c r="CD41" s="222">
        <f t="shared" si="35"/>
        <v>9040.7239819004535</v>
      </c>
      <c r="CE41" s="204">
        <v>9990</v>
      </c>
      <c r="CF41" s="205">
        <f t="shared" si="26"/>
        <v>-9.0991810737033663E-2</v>
      </c>
      <c r="CG41" s="222">
        <f t="shared" si="36"/>
        <v>9945.7013574660632</v>
      </c>
      <c r="CH41" s="202">
        <v>10990</v>
      </c>
      <c r="CI41" s="206">
        <f t="shared" si="27"/>
        <v>0</v>
      </c>
      <c r="CJ41" s="222">
        <f t="shared" si="37"/>
        <v>9945.7013574660632</v>
      </c>
      <c r="CK41" s="202">
        <v>10990</v>
      </c>
    </row>
    <row r="42" spans="1:89" x14ac:dyDescent="0.25">
      <c r="A42" s="299" t="s">
        <v>48</v>
      </c>
      <c r="B42" s="276">
        <v>227</v>
      </c>
      <c r="C42" s="448" t="s">
        <v>54</v>
      </c>
      <c r="D42" s="927">
        <v>18904.97737556561</v>
      </c>
      <c r="E42" s="1147">
        <v>20890</v>
      </c>
      <c r="F42" s="267">
        <f t="shared" si="0"/>
        <v>5.0276520864756161E-2</v>
      </c>
      <c r="G42" s="927">
        <v>18000</v>
      </c>
      <c r="H42" s="1147">
        <v>19890</v>
      </c>
      <c r="I42" s="267">
        <f t="shared" si="1"/>
        <v>4.7393364928909949E-2</v>
      </c>
      <c r="J42" s="927">
        <v>17185.520361990952</v>
      </c>
      <c r="K42" s="1132">
        <v>18990</v>
      </c>
      <c r="L42" s="267">
        <f t="shared" si="2"/>
        <v>0</v>
      </c>
      <c r="M42" s="927">
        <v>17185.520361990952</v>
      </c>
      <c r="N42" s="1147">
        <v>18990</v>
      </c>
      <c r="O42" s="267">
        <f t="shared" si="3"/>
        <v>5.5586436909394105E-2</v>
      </c>
      <c r="P42" s="927">
        <v>16280.54298642534</v>
      </c>
      <c r="Q42" s="1132">
        <v>17990</v>
      </c>
      <c r="R42" s="267">
        <f t="shared" si="4"/>
        <v>0</v>
      </c>
      <c r="S42" s="927">
        <v>16280.54298642534</v>
      </c>
      <c r="T42" s="1147">
        <v>17990</v>
      </c>
      <c r="U42" s="267">
        <f t="shared" si="5"/>
        <v>0.15394483643361129</v>
      </c>
      <c r="V42" s="927">
        <f t="shared" si="28"/>
        <v>14108.597285067874</v>
      </c>
      <c r="W42" s="1132">
        <v>15590</v>
      </c>
      <c r="X42" s="267">
        <f t="shared" si="6"/>
        <v>0</v>
      </c>
      <c r="Y42" s="927">
        <f t="shared" si="29"/>
        <v>14108.597285067874</v>
      </c>
      <c r="Z42" s="1147">
        <v>15590</v>
      </c>
      <c r="AA42" s="267">
        <f t="shared" si="7"/>
        <v>6.8540095956134334E-2</v>
      </c>
      <c r="AB42" s="927">
        <v>13203.619909502262</v>
      </c>
      <c r="AC42" s="1147">
        <v>14590</v>
      </c>
      <c r="AD42" s="267">
        <f t="shared" si="8"/>
        <v>6.901311249137336E-3</v>
      </c>
      <c r="AE42" s="927">
        <v>13113.122171945701</v>
      </c>
      <c r="AF42" s="1210">
        <v>14490</v>
      </c>
      <c r="AG42" s="267">
        <f t="shared" si="9"/>
        <v>0</v>
      </c>
      <c r="AH42" s="496">
        <v>13113.122171945701</v>
      </c>
      <c r="AI42" s="1216">
        <v>14490</v>
      </c>
      <c r="AJ42" s="267">
        <f t="shared" si="10"/>
        <v>0</v>
      </c>
      <c r="AK42" s="927">
        <v>13113.122171945701</v>
      </c>
      <c r="AL42" s="1216">
        <v>14490</v>
      </c>
      <c r="AM42" s="267">
        <f t="shared" si="11"/>
        <v>0</v>
      </c>
      <c r="AN42" s="927">
        <v>13113.122171945701</v>
      </c>
      <c r="AO42" s="1216">
        <v>14490</v>
      </c>
      <c r="AP42" s="267">
        <f t="shared" si="12"/>
        <v>5.0761421319796954E-2</v>
      </c>
      <c r="AQ42" s="105">
        <v>12479.638009049773</v>
      </c>
      <c r="AR42" s="100">
        <v>13790</v>
      </c>
      <c r="AS42" s="267">
        <f t="shared" si="13"/>
        <v>0.10408326661329063</v>
      </c>
      <c r="AT42" s="496">
        <v>11303.16742081448</v>
      </c>
      <c r="AU42" s="146">
        <v>12490</v>
      </c>
      <c r="AV42" s="267">
        <f t="shared" si="14"/>
        <v>0</v>
      </c>
      <c r="AW42" s="496">
        <v>11303.16742081448</v>
      </c>
      <c r="AX42" s="146">
        <v>12490</v>
      </c>
      <c r="AY42" s="267">
        <f t="shared" si="15"/>
        <v>7.7653149266609142E-2</v>
      </c>
      <c r="AZ42" s="496">
        <v>10488.687782805429</v>
      </c>
      <c r="BA42" s="146">
        <v>11590</v>
      </c>
      <c r="BB42" s="267">
        <f t="shared" si="16"/>
        <v>0</v>
      </c>
      <c r="BC42" s="105">
        <v>10488.687782805429</v>
      </c>
      <c r="BD42" s="173">
        <v>11590</v>
      </c>
      <c r="BE42" s="267">
        <f t="shared" si="17"/>
        <v>5.4595086442220199E-2</v>
      </c>
      <c r="BF42" s="105">
        <v>9945.7013574660632</v>
      </c>
      <c r="BG42" s="173">
        <v>10990</v>
      </c>
      <c r="BH42" s="267">
        <f t="shared" si="18"/>
        <v>4.7664442326024785E-2</v>
      </c>
      <c r="BI42" s="105">
        <v>9493.2126696832584</v>
      </c>
      <c r="BJ42" s="147">
        <v>10490</v>
      </c>
      <c r="BK42" s="267">
        <f t="shared" si="19"/>
        <v>5.0050050050050053E-2</v>
      </c>
      <c r="BL42" s="105">
        <v>9040.7239819004535</v>
      </c>
      <c r="BM42" s="173">
        <v>9990</v>
      </c>
      <c r="BN42" s="267">
        <f t="shared" si="20"/>
        <v>0</v>
      </c>
      <c r="BO42" s="105">
        <v>9040.7239819004535</v>
      </c>
      <c r="BP42" s="247">
        <v>9990</v>
      </c>
      <c r="BQ42" s="267">
        <f t="shared" si="21"/>
        <v>-9.0991810737033663E-2</v>
      </c>
      <c r="BR42" s="223">
        <f t="shared" si="31"/>
        <v>9945.7013574660632</v>
      </c>
      <c r="BS42" s="117">
        <v>10990</v>
      </c>
      <c r="BT42" s="268">
        <f t="shared" si="22"/>
        <v>0</v>
      </c>
      <c r="BU42" s="223">
        <f t="shared" si="32"/>
        <v>9945.7013574660632</v>
      </c>
      <c r="BV42" s="168">
        <v>10990</v>
      </c>
      <c r="BW42" s="267">
        <f t="shared" si="23"/>
        <v>0</v>
      </c>
      <c r="BX42" s="223">
        <f t="shared" si="33"/>
        <v>9945.7013574660632</v>
      </c>
      <c r="BY42" s="216">
        <v>10990</v>
      </c>
      <c r="BZ42" s="268">
        <f t="shared" si="24"/>
        <v>0</v>
      </c>
      <c r="CA42" s="223">
        <f t="shared" si="34"/>
        <v>9945.7013574660632</v>
      </c>
      <c r="CB42" s="136">
        <v>10990</v>
      </c>
      <c r="CC42" s="267">
        <f t="shared" si="25"/>
        <v>0.10010010010010011</v>
      </c>
      <c r="CD42" s="223">
        <f t="shared" si="35"/>
        <v>9040.7239819004535</v>
      </c>
      <c r="CE42" s="204">
        <v>9990</v>
      </c>
      <c r="CF42" s="268">
        <f t="shared" si="26"/>
        <v>0</v>
      </c>
      <c r="CG42" s="223">
        <f t="shared" si="36"/>
        <v>9040.7239819004535</v>
      </c>
      <c r="CH42" s="202">
        <v>9990</v>
      </c>
      <c r="CI42" s="206">
        <f t="shared" si="27"/>
        <v>0</v>
      </c>
      <c r="CJ42" s="222">
        <f t="shared" si="37"/>
        <v>9040.7239819004535</v>
      </c>
      <c r="CK42" s="202">
        <v>9990</v>
      </c>
    </row>
    <row r="43" spans="1:89" x14ac:dyDescent="0.25">
      <c r="A43" s="299" t="s">
        <v>48</v>
      </c>
      <c r="B43" s="276">
        <v>228</v>
      </c>
      <c r="C43" s="448" t="s">
        <v>56</v>
      </c>
      <c r="D43" s="927">
        <v>20805.429864253394</v>
      </c>
      <c r="E43" s="1147">
        <v>22990</v>
      </c>
      <c r="F43" s="267">
        <f t="shared" si="0"/>
        <v>4.5475216007276033E-2</v>
      </c>
      <c r="G43" s="927">
        <v>19900.452488687784</v>
      </c>
      <c r="H43" s="1147">
        <v>21990</v>
      </c>
      <c r="I43" s="267">
        <f t="shared" si="1"/>
        <v>4.7641734159123393E-2</v>
      </c>
      <c r="J43" s="927">
        <v>18995.475113122171</v>
      </c>
      <c r="K43" s="1132">
        <v>20990</v>
      </c>
      <c r="L43" s="267">
        <f t="shared" si="2"/>
        <v>0</v>
      </c>
      <c r="M43" s="927">
        <v>18995.475113122171</v>
      </c>
      <c r="N43" s="1147">
        <v>20990</v>
      </c>
      <c r="O43" s="267">
        <f t="shared" si="3"/>
        <v>7.6962544894817853E-2</v>
      </c>
      <c r="P43" s="927">
        <v>17638.009049773755</v>
      </c>
      <c r="Q43" s="1132">
        <v>19490</v>
      </c>
      <c r="R43" s="267">
        <f t="shared" si="4"/>
        <v>0</v>
      </c>
      <c r="S43" s="927">
        <v>17638.009049773755</v>
      </c>
      <c r="T43" s="1147">
        <v>19490</v>
      </c>
      <c r="U43" s="267">
        <f t="shared" si="5"/>
        <v>0.16081000595592615</v>
      </c>
      <c r="V43" s="927">
        <f t="shared" si="28"/>
        <v>15194.570135746606</v>
      </c>
      <c r="W43" s="1132">
        <v>16790</v>
      </c>
      <c r="X43" s="267">
        <f t="shared" si="6"/>
        <v>0</v>
      </c>
      <c r="Y43" s="927">
        <f t="shared" si="29"/>
        <v>15194.570135746606</v>
      </c>
      <c r="Z43" s="1147">
        <v>16790</v>
      </c>
      <c r="AA43" s="267">
        <f t="shared" si="7"/>
        <v>7.0108349267049078E-2</v>
      </c>
      <c r="AB43" s="927">
        <v>14199.095022624435</v>
      </c>
      <c r="AC43" s="1147">
        <v>15690</v>
      </c>
      <c r="AD43" s="267">
        <f t="shared" si="8"/>
        <v>6.4143681847338039E-3</v>
      </c>
      <c r="AE43" s="927">
        <v>14108.597285067874</v>
      </c>
      <c r="AF43" s="1210">
        <v>15590</v>
      </c>
      <c r="AG43" s="267">
        <f t="shared" si="9"/>
        <v>0</v>
      </c>
      <c r="AH43" s="496">
        <v>14108.597285067874</v>
      </c>
      <c r="AI43" s="1216">
        <v>15590</v>
      </c>
      <c r="AJ43" s="267">
        <f t="shared" si="10"/>
        <v>0</v>
      </c>
      <c r="AK43" s="927">
        <v>14108.597285067874</v>
      </c>
      <c r="AL43" s="1216">
        <v>15590</v>
      </c>
      <c r="AM43" s="267">
        <f t="shared" si="11"/>
        <v>0</v>
      </c>
      <c r="AN43" s="927">
        <v>14108.597285067874</v>
      </c>
      <c r="AO43" s="1216">
        <v>15590</v>
      </c>
      <c r="AP43" s="267">
        <f t="shared" si="12"/>
        <v>4.7011417058428477E-2</v>
      </c>
      <c r="AQ43" s="105">
        <v>13475.113122171946</v>
      </c>
      <c r="AR43" s="100">
        <v>14890</v>
      </c>
      <c r="AS43" s="267">
        <f t="shared" si="13"/>
        <v>0.10378057820607858</v>
      </c>
      <c r="AT43" s="496">
        <v>12208.144796380091</v>
      </c>
      <c r="AU43" s="146">
        <v>13490</v>
      </c>
      <c r="AV43" s="267">
        <f t="shared" si="14"/>
        <v>0</v>
      </c>
      <c r="AW43" s="496">
        <v>12208.144796380091</v>
      </c>
      <c r="AX43" s="146">
        <v>13490</v>
      </c>
      <c r="AY43" s="267">
        <f t="shared" si="15"/>
        <v>0.10664479081214109</v>
      </c>
      <c r="AZ43" s="496">
        <v>11031.674208144797</v>
      </c>
      <c r="BA43" s="146">
        <v>12190</v>
      </c>
      <c r="BB43" s="267">
        <f t="shared" si="16"/>
        <v>0</v>
      </c>
      <c r="BC43" s="105">
        <v>11031.674208144797</v>
      </c>
      <c r="BD43" s="173">
        <v>12190</v>
      </c>
      <c r="BE43" s="267">
        <f t="shared" si="17"/>
        <v>6.0922541340295906E-2</v>
      </c>
      <c r="BF43" s="105">
        <v>10398.190045248868</v>
      </c>
      <c r="BG43" s="173">
        <v>11490</v>
      </c>
      <c r="BH43" s="267">
        <f t="shared" si="18"/>
        <v>4.5495905368516831E-2</v>
      </c>
      <c r="BI43" s="105">
        <v>9945.7013574660632</v>
      </c>
      <c r="BJ43" s="147">
        <v>10990</v>
      </c>
      <c r="BK43" s="267">
        <f t="shared" si="19"/>
        <v>0.10010010010010011</v>
      </c>
      <c r="BL43" s="105">
        <v>9040.7239819004535</v>
      </c>
      <c r="BM43" s="173">
        <v>9990</v>
      </c>
      <c r="BN43" s="267">
        <f t="shared" si="20"/>
        <v>0</v>
      </c>
      <c r="BO43" s="105">
        <v>9040.7239819004535</v>
      </c>
      <c r="BP43" s="247">
        <v>9990</v>
      </c>
      <c r="BQ43" s="267">
        <f t="shared" si="21"/>
        <v>-9.0991810737033663E-2</v>
      </c>
      <c r="BR43" s="223">
        <f t="shared" si="31"/>
        <v>9945.7013574660632</v>
      </c>
      <c r="BS43" s="117">
        <v>10990</v>
      </c>
      <c r="BT43" s="268">
        <f t="shared" si="22"/>
        <v>0</v>
      </c>
      <c r="BU43" s="223">
        <f t="shared" si="32"/>
        <v>9945.7013574660632</v>
      </c>
      <c r="BV43" s="168">
        <v>10990</v>
      </c>
      <c r="BW43" s="267">
        <f t="shared" si="23"/>
        <v>0</v>
      </c>
      <c r="BX43" s="223">
        <f t="shared" si="33"/>
        <v>9945.7013574660632</v>
      </c>
      <c r="BY43" s="216">
        <v>10990</v>
      </c>
      <c r="BZ43" s="268">
        <f t="shared" si="24"/>
        <v>0</v>
      </c>
      <c r="CA43" s="223">
        <f t="shared" si="34"/>
        <v>9945.7013574660632</v>
      </c>
      <c r="CB43" s="136">
        <v>10990</v>
      </c>
      <c r="CC43" s="267">
        <f t="shared" si="25"/>
        <v>0.10010010010010011</v>
      </c>
      <c r="CD43" s="223">
        <f t="shared" si="35"/>
        <v>9040.7239819004535</v>
      </c>
      <c r="CE43" s="204">
        <v>9990</v>
      </c>
      <c r="CF43" s="268">
        <f t="shared" si="26"/>
        <v>0</v>
      </c>
      <c r="CG43" s="223">
        <f t="shared" si="36"/>
        <v>9040.7239819004535</v>
      </c>
      <c r="CH43" s="202">
        <v>9990</v>
      </c>
      <c r="CI43" s="206">
        <f t="shared" si="27"/>
        <v>0</v>
      </c>
      <c r="CJ43" s="222">
        <f t="shared" si="37"/>
        <v>9040.7239819004535</v>
      </c>
      <c r="CK43" s="202">
        <v>9990</v>
      </c>
    </row>
    <row r="44" spans="1:89" x14ac:dyDescent="0.25">
      <c r="A44" s="299" t="s">
        <v>48</v>
      </c>
      <c r="B44" s="276">
        <v>216</v>
      </c>
      <c r="C44" s="448" t="s">
        <v>57</v>
      </c>
      <c r="D44" s="927">
        <v>15647.058823529413</v>
      </c>
      <c r="E44" s="1147">
        <v>17290</v>
      </c>
      <c r="F44" s="267">
        <f t="shared" si="0"/>
        <v>4.8514251061249243E-2</v>
      </c>
      <c r="G44" s="927">
        <v>14923.076923076924</v>
      </c>
      <c r="H44" s="1147">
        <v>16490</v>
      </c>
      <c r="I44" s="267">
        <f t="shared" si="1"/>
        <v>5.098789037603569E-2</v>
      </c>
      <c r="J44" s="927">
        <v>14199.095022624435</v>
      </c>
      <c r="K44" s="1132">
        <v>15690</v>
      </c>
      <c r="L44" s="267">
        <f t="shared" si="2"/>
        <v>0</v>
      </c>
      <c r="M44" s="927">
        <v>14199.095022624435</v>
      </c>
      <c r="N44" s="1147">
        <v>15690</v>
      </c>
      <c r="O44" s="267">
        <f t="shared" si="3"/>
        <v>5.3727333781061114E-2</v>
      </c>
      <c r="P44" s="927">
        <v>13475.113122171946</v>
      </c>
      <c r="Q44" s="1132">
        <v>14890</v>
      </c>
      <c r="R44" s="267">
        <f t="shared" si="4"/>
        <v>0</v>
      </c>
      <c r="S44" s="927">
        <v>13475.113122171946</v>
      </c>
      <c r="T44" s="1147">
        <v>14890</v>
      </c>
      <c r="U44" s="267">
        <f t="shared" si="5"/>
        <v>0.17336485421591805</v>
      </c>
      <c r="V44" s="927">
        <f t="shared" si="28"/>
        <v>11484.162895927602</v>
      </c>
      <c r="W44" s="1147">
        <v>12690</v>
      </c>
      <c r="X44" s="267">
        <f t="shared" si="6"/>
        <v>4.1017227235438887E-2</v>
      </c>
      <c r="Y44" s="927">
        <f t="shared" si="29"/>
        <v>11031.674208144797</v>
      </c>
      <c r="Z44" s="1147">
        <v>12190</v>
      </c>
      <c r="AA44" s="267">
        <f t="shared" si="7"/>
        <v>7.0237050043898158E-2</v>
      </c>
      <c r="AB44" s="927">
        <v>10307.692307692309</v>
      </c>
      <c r="AC44" s="1147">
        <v>11390</v>
      </c>
      <c r="AD44" s="267">
        <f t="shared" si="8"/>
        <v>8.8573959255978749E-3</v>
      </c>
      <c r="AE44" s="927">
        <v>10217.194570135747</v>
      </c>
      <c r="AF44" s="1210">
        <v>11290</v>
      </c>
      <c r="AG44" s="267">
        <f t="shared" si="9"/>
        <v>0</v>
      </c>
      <c r="AH44" s="496">
        <v>10217.194570135747</v>
      </c>
      <c r="AI44" s="1216">
        <v>11290</v>
      </c>
      <c r="AJ44" s="267">
        <f t="shared" si="10"/>
        <v>0</v>
      </c>
      <c r="AK44" s="927">
        <v>10217.194570135747</v>
      </c>
      <c r="AL44" s="1216">
        <v>11290</v>
      </c>
      <c r="AM44" s="267">
        <f t="shared" si="11"/>
        <v>0</v>
      </c>
      <c r="AN44" s="927">
        <v>10217.194570135747</v>
      </c>
      <c r="AO44" s="1216">
        <v>11290</v>
      </c>
      <c r="AP44" s="267">
        <f t="shared" si="12"/>
        <v>4.6339202965708988E-2</v>
      </c>
      <c r="AQ44" s="105">
        <v>9764.7058823529405</v>
      </c>
      <c r="AR44" s="100">
        <v>10790</v>
      </c>
      <c r="AS44" s="267">
        <f t="shared" si="13"/>
        <v>0.10214504596527069</v>
      </c>
      <c r="AT44" s="496">
        <v>8859.7285067873308</v>
      </c>
      <c r="AU44" s="146">
        <v>9790</v>
      </c>
      <c r="AV44" s="267">
        <f t="shared" si="14"/>
        <v>0</v>
      </c>
      <c r="AW44" s="496">
        <v>8859.7285067873308</v>
      </c>
      <c r="AX44" s="146">
        <v>9790</v>
      </c>
      <c r="AY44" s="267">
        <f t="shared" si="15"/>
        <v>4.2598509052183174E-2</v>
      </c>
      <c r="AZ44" s="496">
        <v>8497.7375565610855</v>
      </c>
      <c r="BA44" s="146">
        <v>9390</v>
      </c>
      <c r="BB44" s="267">
        <f t="shared" si="16"/>
        <v>0</v>
      </c>
      <c r="BC44" s="105">
        <v>8497.7375565610855</v>
      </c>
      <c r="BD44" s="173">
        <v>9390</v>
      </c>
      <c r="BE44" s="267">
        <f t="shared" si="17"/>
        <v>6.8259385665529013E-2</v>
      </c>
      <c r="BF44" s="105">
        <v>7954.7511312217193</v>
      </c>
      <c r="BG44" s="173">
        <v>8790</v>
      </c>
      <c r="BH44" s="267">
        <f t="shared" si="18"/>
        <v>0.10012515644555695</v>
      </c>
      <c r="BI44" s="105">
        <v>7230.7692307692305</v>
      </c>
      <c r="BJ44" s="147">
        <v>7990</v>
      </c>
      <c r="BK44" s="267">
        <f t="shared" si="19"/>
        <v>0</v>
      </c>
      <c r="BL44" s="105">
        <v>7230.7692307692305</v>
      </c>
      <c r="BM44" s="173">
        <v>7990</v>
      </c>
      <c r="BN44" s="267">
        <f t="shared" si="20"/>
        <v>0</v>
      </c>
      <c r="BO44" s="105">
        <v>7230.7692307692305</v>
      </c>
      <c r="BP44" s="100">
        <v>7990</v>
      </c>
      <c r="BQ44" s="267">
        <f t="shared" si="21"/>
        <v>0</v>
      </c>
      <c r="BR44" s="223">
        <f t="shared" si="31"/>
        <v>7230.7692307692305</v>
      </c>
      <c r="BS44" s="117">
        <v>7990</v>
      </c>
      <c r="BT44" s="268">
        <f t="shared" si="22"/>
        <v>0</v>
      </c>
      <c r="BU44" s="223">
        <f t="shared" si="32"/>
        <v>7230.7692307692305</v>
      </c>
      <c r="BV44" s="248">
        <v>7990</v>
      </c>
      <c r="BW44" s="267">
        <f t="shared" si="23"/>
        <v>-0.18386108273748722</v>
      </c>
      <c r="BX44" s="223">
        <f t="shared" si="33"/>
        <v>8859.7285067873308</v>
      </c>
      <c r="BY44" s="216">
        <v>9790</v>
      </c>
      <c r="BZ44" s="268">
        <f t="shared" si="24"/>
        <v>0</v>
      </c>
      <c r="CA44" s="223">
        <f t="shared" si="34"/>
        <v>8859.7285067873308</v>
      </c>
      <c r="CB44" s="136">
        <v>9790</v>
      </c>
      <c r="CC44" s="267">
        <f t="shared" si="25"/>
        <v>0.19536019536019536</v>
      </c>
      <c r="CD44" s="223">
        <f t="shared" si="35"/>
        <v>7411.7647058823532</v>
      </c>
      <c r="CE44" s="204">
        <v>8190</v>
      </c>
      <c r="CF44" s="268">
        <f t="shared" si="26"/>
        <v>0</v>
      </c>
      <c r="CG44" s="223">
        <f t="shared" si="36"/>
        <v>7411.7647058823532</v>
      </c>
      <c r="CH44" s="202">
        <v>8190</v>
      </c>
      <c r="CI44" s="206">
        <f t="shared" si="27"/>
        <v>0</v>
      </c>
      <c r="CJ44" s="222">
        <f t="shared" si="37"/>
        <v>7411.7647058823532</v>
      </c>
      <c r="CK44" s="202">
        <v>8190</v>
      </c>
    </row>
    <row r="45" spans="1:89" x14ac:dyDescent="0.25">
      <c r="A45" s="299" t="s">
        <v>48</v>
      </c>
      <c r="B45" s="276">
        <v>223</v>
      </c>
      <c r="C45" s="448" t="s">
        <v>58</v>
      </c>
      <c r="D45" s="927">
        <v>16461.538461538461</v>
      </c>
      <c r="E45" s="1147">
        <v>18190</v>
      </c>
      <c r="F45" s="267">
        <f t="shared" si="0"/>
        <v>5.2053209947946787E-2</v>
      </c>
      <c r="G45" s="927">
        <v>15647.058823529413</v>
      </c>
      <c r="H45" s="1147">
        <v>17290</v>
      </c>
      <c r="I45" s="267">
        <f t="shared" si="1"/>
        <v>4.8514251061249243E-2</v>
      </c>
      <c r="J45" s="927">
        <v>14923.076923076924</v>
      </c>
      <c r="K45" s="1132">
        <v>16490</v>
      </c>
      <c r="L45" s="267">
        <f t="shared" si="2"/>
        <v>0</v>
      </c>
      <c r="M45" s="927">
        <v>14923.076923076924</v>
      </c>
      <c r="N45" s="1147">
        <v>16490</v>
      </c>
      <c r="O45" s="267">
        <f t="shared" si="3"/>
        <v>5.098789037603569E-2</v>
      </c>
      <c r="P45" s="927">
        <v>14199.095022624435</v>
      </c>
      <c r="Q45" s="1132">
        <v>15690</v>
      </c>
      <c r="R45" s="267">
        <f t="shared" si="4"/>
        <v>6.0851926977687626E-2</v>
      </c>
      <c r="S45" s="927">
        <v>13384.615384615385</v>
      </c>
      <c r="T45" s="1132">
        <v>14790</v>
      </c>
      <c r="U45" s="267">
        <f t="shared" si="5"/>
        <v>0.10455563853622106</v>
      </c>
      <c r="V45" s="927">
        <f t="shared" si="28"/>
        <v>12117.64705882353</v>
      </c>
      <c r="W45" s="1132">
        <v>13390</v>
      </c>
      <c r="X45" s="267">
        <f t="shared" si="6"/>
        <v>0</v>
      </c>
      <c r="Y45" s="927">
        <f t="shared" si="29"/>
        <v>12117.64705882353</v>
      </c>
      <c r="Z45" s="1147">
        <v>13390</v>
      </c>
      <c r="AA45" s="267">
        <f t="shared" si="7"/>
        <v>7.2057646116893512E-2</v>
      </c>
      <c r="AB45" s="927">
        <v>11303.16742081448</v>
      </c>
      <c r="AC45" s="1147">
        <v>12490</v>
      </c>
      <c r="AD45" s="267">
        <f t="shared" si="8"/>
        <v>8.0710250201775618E-3</v>
      </c>
      <c r="AE45" s="927">
        <v>11212.669683257918</v>
      </c>
      <c r="AF45" s="1210">
        <v>12390</v>
      </c>
      <c r="AG45" s="267">
        <f t="shared" si="9"/>
        <v>0</v>
      </c>
      <c r="AH45" s="496">
        <v>11212.669683257918</v>
      </c>
      <c r="AI45" s="1216">
        <v>12390</v>
      </c>
      <c r="AJ45" s="267">
        <f t="shared" si="10"/>
        <v>0</v>
      </c>
      <c r="AK45" s="928">
        <v>11212.669683257918</v>
      </c>
      <c r="AL45" s="1216">
        <v>12390</v>
      </c>
      <c r="AM45" s="267">
        <f t="shared" si="11"/>
        <v>0</v>
      </c>
      <c r="AN45" s="928">
        <v>11212.669683257918</v>
      </c>
      <c r="AO45" s="1216">
        <v>12390</v>
      </c>
      <c r="AP45" s="267">
        <f t="shared" si="12"/>
        <v>5.0890585241730277E-2</v>
      </c>
      <c r="AQ45" s="478">
        <v>10669.683257918552</v>
      </c>
      <c r="AR45" s="100">
        <v>11790</v>
      </c>
      <c r="AS45" s="267">
        <f t="shared" si="13"/>
        <v>0.1028999064546305</v>
      </c>
      <c r="AT45" s="496">
        <v>9674.208144796381</v>
      </c>
      <c r="AU45" s="146">
        <v>10690</v>
      </c>
      <c r="AV45" s="267">
        <f t="shared" si="14"/>
        <v>2.8873917228103944E-2</v>
      </c>
      <c r="AW45" s="496">
        <v>9402.714932126697</v>
      </c>
      <c r="AX45" s="146">
        <v>10390</v>
      </c>
      <c r="AY45" s="267">
        <f t="shared" si="15"/>
        <v>1.9627085377821395E-2</v>
      </c>
      <c r="AZ45" s="496">
        <v>9221.7194570135744</v>
      </c>
      <c r="BA45" s="146">
        <v>10190</v>
      </c>
      <c r="BB45" s="267">
        <f t="shared" si="16"/>
        <v>0</v>
      </c>
      <c r="BC45" s="478">
        <v>9221.7194570135744</v>
      </c>
      <c r="BD45" s="100">
        <v>10190</v>
      </c>
      <c r="BE45" s="267">
        <f t="shared" si="17"/>
        <v>2.002002002002002E-2</v>
      </c>
      <c r="BF45" s="105">
        <v>9040.7239819004535</v>
      </c>
      <c r="BG45" s="173">
        <v>9990</v>
      </c>
      <c r="BH45" s="267">
        <f t="shared" si="18"/>
        <v>5.2687038988408853E-2</v>
      </c>
      <c r="BI45" s="105">
        <v>8588.2352941176468</v>
      </c>
      <c r="BJ45" s="147">
        <v>9490</v>
      </c>
      <c r="BK45" s="267">
        <f t="shared" si="19"/>
        <v>0</v>
      </c>
      <c r="BL45" s="105">
        <v>8588.2352941176468</v>
      </c>
      <c r="BM45" s="173">
        <v>9490</v>
      </c>
      <c r="BN45" s="267">
        <f t="shared" si="20"/>
        <v>0</v>
      </c>
      <c r="BO45" s="105">
        <v>8588.2352941176468</v>
      </c>
      <c r="BP45" s="247">
        <v>9490</v>
      </c>
      <c r="BQ45" s="267">
        <f t="shared" si="21"/>
        <v>-0.10387157695939565</v>
      </c>
      <c r="BR45" s="223">
        <f t="shared" si="31"/>
        <v>9583.7104072398197</v>
      </c>
      <c r="BS45" s="117">
        <v>10590</v>
      </c>
      <c r="BT45" s="268">
        <f t="shared" si="22"/>
        <v>0</v>
      </c>
      <c r="BU45" s="223">
        <f t="shared" si="32"/>
        <v>9583.7104072398197</v>
      </c>
      <c r="BV45" s="168">
        <v>10590</v>
      </c>
      <c r="BW45" s="267">
        <f t="shared" si="23"/>
        <v>0</v>
      </c>
      <c r="BX45" s="223">
        <f t="shared" si="33"/>
        <v>9583.7104072398197</v>
      </c>
      <c r="BY45" s="216">
        <v>10590</v>
      </c>
      <c r="BZ45" s="268">
        <f t="shared" si="24"/>
        <v>0</v>
      </c>
      <c r="CA45" s="223">
        <f t="shared" si="34"/>
        <v>9583.7104072398197</v>
      </c>
      <c r="CB45" s="136">
        <v>10590</v>
      </c>
      <c r="CC45" s="267">
        <f t="shared" si="25"/>
        <v>0.10427528675703858</v>
      </c>
      <c r="CD45" s="223">
        <f t="shared" si="35"/>
        <v>8678.7330316742082</v>
      </c>
      <c r="CE45" s="204">
        <v>9590</v>
      </c>
      <c r="CF45" s="268">
        <f t="shared" si="26"/>
        <v>0</v>
      </c>
      <c r="CG45" s="223">
        <f t="shared" si="36"/>
        <v>8678.7330316742082</v>
      </c>
      <c r="CH45" s="202">
        <v>9590</v>
      </c>
      <c r="CI45" s="206">
        <f t="shared" si="27"/>
        <v>9.4736842105263164E-3</v>
      </c>
      <c r="CJ45" s="222">
        <f t="shared" si="37"/>
        <v>8597.285067873303</v>
      </c>
      <c r="CK45" s="202">
        <v>9500</v>
      </c>
    </row>
    <row r="46" spans="1:89" x14ac:dyDescent="0.25">
      <c r="A46" s="299" t="s">
        <v>48</v>
      </c>
      <c r="B46" s="276">
        <v>241</v>
      </c>
      <c r="C46" s="448" t="s">
        <v>60</v>
      </c>
      <c r="D46" s="927">
        <v>13573.755656108597</v>
      </c>
      <c r="E46" s="99">
        <v>14999</v>
      </c>
      <c r="F46" s="267">
        <f t="shared" si="0"/>
        <v>0</v>
      </c>
      <c r="G46" s="927">
        <v>13573.755656108597</v>
      </c>
      <c r="H46" s="1132">
        <v>14999</v>
      </c>
      <c r="I46" s="267">
        <f t="shared" si="1"/>
        <v>0</v>
      </c>
      <c r="J46" s="927">
        <v>13573.755656108597</v>
      </c>
      <c r="K46" s="1147">
        <v>14999</v>
      </c>
      <c r="L46" s="267">
        <f t="shared" si="2"/>
        <v>-0.24209196563921173</v>
      </c>
      <c r="M46" s="927">
        <v>17909.502262443439</v>
      </c>
      <c r="N46" s="1147">
        <v>19790</v>
      </c>
      <c r="O46" s="267">
        <f t="shared" si="3"/>
        <v>7.0308274743104388E-2</v>
      </c>
      <c r="P46" s="927">
        <v>16733.031674208145</v>
      </c>
      <c r="Q46" s="1132">
        <v>18490</v>
      </c>
      <c r="R46" s="267">
        <f t="shared" si="4"/>
        <v>5.7175528873642079E-2</v>
      </c>
      <c r="S46" s="927">
        <v>15828.054298642533</v>
      </c>
      <c r="T46" s="1147">
        <v>17490</v>
      </c>
      <c r="U46" s="267">
        <f t="shared" si="5"/>
        <v>0.16677785190126751</v>
      </c>
      <c r="V46" s="927">
        <f t="shared" si="28"/>
        <v>13565.610859728507</v>
      </c>
      <c r="W46" s="1132">
        <v>14990</v>
      </c>
      <c r="X46" s="267">
        <f t="shared" si="6"/>
        <v>0</v>
      </c>
      <c r="Y46" s="927">
        <f t="shared" si="29"/>
        <v>13565.610859728507</v>
      </c>
      <c r="Z46" s="1147">
        <v>14990</v>
      </c>
      <c r="AA46" s="267">
        <f t="shared" si="7"/>
        <v>7.147962830593281E-2</v>
      </c>
      <c r="AB46" s="927">
        <v>12660.633484162896</v>
      </c>
      <c r="AC46" s="1147">
        <v>13990</v>
      </c>
      <c r="AD46" s="267">
        <f t="shared" si="8"/>
        <v>0.1024428684003152</v>
      </c>
      <c r="AE46" s="927">
        <v>11484.162895927602</v>
      </c>
      <c r="AF46" s="1210">
        <v>12690</v>
      </c>
      <c r="AG46" s="267">
        <f t="shared" si="9"/>
        <v>0</v>
      </c>
      <c r="AH46" s="496">
        <v>11484.162895927602</v>
      </c>
      <c r="AI46" s="1216">
        <v>12690</v>
      </c>
      <c r="AJ46" s="267">
        <f t="shared" si="10"/>
        <v>0</v>
      </c>
      <c r="AK46" s="928">
        <v>11484.162895927602</v>
      </c>
      <c r="AL46" s="1216">
        <v>12690</v>
      </c>
      <c r="AM46" s="267">
        <f t="shared" si="11"/>
        <v>0</v>
      </c>
      <c r="AN46" s="928">
        <v>11484.162895927602</v>
      </c>
      <c r="AO46" s="1216">
        <v>12690</v>
      </c>
      <c r="AP46" s="267">
        <f t="shared" si="12"/>
        <v>4.9627791563275438E-2</v>
      </c>
      <c r="AQ46" s="478">
        <v>10941.176470588236</v>
      </c>
      <c r="AR46" s="100">
        <v>12090</v>
      </c>
      <c r="AS46" s="267">
        <f t="shared" si="13"/>
        <v>0.10009099181073704</v>
      </c>
      <c r="AT46" s="496">
        <v>9945.7013574660632</v>
      </c>
      <c r="AU46" s="146">
        <v>10990</v>
      </c>
      <c r="AV46" s="267">
        <f t="shared" si="14"/>
        <v>3.7771482530689328E-2</v>
      </c>
      <c r="AW46" s="496">
        <v>9583.7104072398197</v>
      </c>
      <c r="AX46" s="146">
        <v>10590</v>
      </c>
      <c r="AY46" s="267">
        <f t="shared" si="15"/>
        <v>6.006006006006006E-2</v>
      </c>
      <c r="AZ46" s="496">
        <v>9040.7239819004535</v>
      </c>
      <c r="BA46" s="146">
        <v>9990</v>
      </c>
      <c r="BB46" s="267">
        <f t="shared" si="16"/>
        <v>0</v>
      </c>
      <c r="BC46" s="478">
        <v>9040.7239819004535</v>
      </c>
      <c r="BD46" s="100">
        <v>9990</v>
      </c>
      <c r="BE46" s="267">
        <f t="shared" si="17"/>
        <v>2.0429009193054137E-2</v>
      </c>
      <c r="BF46" s="105">
        <v>8859.7285067873308</v>
      </c>
      <c r="BG46" s="173">
        <v>9790</v>
      </c>
      <c r="BH46" s="267">
        <f t="shared" si="18"/>
        <v>8.8987764182424919E-2</v>
      </c>
      <c r="BI46" s="105">
        <v>8135.746606334842</v>
      </c>
      <c r="BJ46" s="147">
        <v>8990</v>
      </c>
      <c r="BK46" s="267">
        <f t="shared" si="19"/>
        <v>0</v>
      </c>
      <c r="BL46" s="105">
        <v>8135.746606334842</v>
      </c>
      <c r="BM46" s="173">
        <v>8990</v>
      </c>
      <c r="BN46" s="267">
        <f t="shared" si="20"/>
        <v>0</v>
      </c>
      <c r="BO46" s="105">
        <v>8135.746606334842</v>
      </c>
      <c r="BP46" s="100">
        <v>8990</v>
      </c>
      <c r="BQ46" s="267">
        <f t="shared" si="21"/>
        <v>0</v>
      </c>
      <c r="BR46" s="223">
        <f t="shared" si="31"/>
        <v>8135.746606334842</v>
      </c>
      <c r="BS46" s="117">
        <v>8990</v>
      </c>
      <c r="BT46" s="268">
        <f t="shared" si="22"/>
        <v>0</v>
      </c>
      <c r="BU46" s="223">
        <f t="shared" si="32"/>
        <v>8135.746606334842</v>
      </c>
      <c r="BV46" s="168">
        <v>8990</v>
      </c>
      <c r="BW46" s="267">
        <f t="shared" si="23"/>
        <v>0</v>
      </c>
      <c r="BX46" s="223">
        <f t="shared" si="33"/>
        <v>8135.746606334842</v>
      </c>
      <c r="BY46" s="216">
        <v>8990</v>
      </c>
      <c r="BZ46" s="268">
        <f t="shared" si="24"/>
        <v>0</v>
      </c>
      <c r="CA46" s="223">
        <f t="shared" si="34"/>
        <v>8135.746606334842</v>
      </c>
      <c r="CB46" s="136">
        <v>8990</v>
      </c>
      <c r="CC46" s="267">
        <f t="shared" si="25"/>
        <v>0.12515644555694619</v>
      </c>
      <c r="CD46" s="223">
        <f t="shared" si="35"/>
        <v>7230.7692307692305</v>
      </c>
      <c r="CE46" s="204">
        <v>7990</v>
      </c>
      <c r="CF46" s="268">
        <f t="shared" si="26"/>
        <v>5.2700922266139656E-2</v>
      </c>
      <c r="CG46" s="223">
        <f t="shared" si="36"/>
        <v>6868.778280542987</v>
      </c>
      <c r="CH46" s="202">
        <v>7590</v>
      </c>
      <c r="CI46" s="206">
        <f t="shared" si="27"/>
        <v>1.2E-2</v>
      </c>
      <c r="CJ46" s="222">
        <f t="shared" si="37"/>
        <v>6787.3303167420818</v>
      </c>
      <c r="CK46" s="202">
        <v>7500</v>
      </c>
    </row>
    <row r="47" spans="1:89" x14ac:dyDescent="0.25">
      <c r="A47" s="299" t="s">
        <v>48</v>
      </c>
      <c r="B47" s="276">
        <v>245</v>
      </c>
      <c r="C47" s="448" t="s">
        <v>62</v>
      </c>
      <c r="D47" s="927">
        <v>15194.570135746606</v>
      </c>
      <c r="E47" s="1147">
        <v>16790</v>
      </c>
      <c r="F47" s="267">
        <f t="shared" si="0"/>
        <v>5.0031269543464665E-2</v>
      </c>
      <c r="G47" s="927">
        <v>14470.588235294117</v>
      </c>
      <c r="H47" s="1147">
        <v>15990</v>
      </c>
      <c r="I47" s="267">
        <f t="shared" si="1"/>
        <v>4.5781556572923481E-2</v>
      </c>
      <c r="J47" s="927">
        <v>13837.10407239819</v>
      </c>
      <c r="K47" s="1132">
        <v>15290</v>
      </c>
      <c r="L47" s="267">
        <f t="shared" si="2"/>
        <v>0</v>
      </c>
      <c r="M47" s="927">
        <v>13837.10407239819</v>
      </c>
      <c r="N47" s="1147">
        <v>15290</v>
      </c>
      <c r="O47" s="267">
        <f t="shared" si="3"/>
        <v>6.2543432939541344E-2</v>
      </c>
      <c r="P47" s="927">
        <v>13022.624434389141</v>
      </c>
      <c r="Q47" s="1132">
        <v>14390</v>
      </c>
      <c r="R47" s="267">
        <f t="shared" si="4"/>
        <v>7.468259895444361E-2</v>
      </c>
      <c r="S47" s="927">
        <v>12117.64705882353</v>
      </c>
      <c r="T47" s="1132">
        <v>13390</v>
      </c>
      <c r="U47" s="267">
        <f t="shared" si="5"/>
        <v>7.2057646116893512E-2</v>
      </c>
      <c r="V47" s="927">
        <f t="shared" si="28"/>
        <v>11303.16742081448</v>
      </c>
      <c r="W47" s="1132">
        <v>12490</v>
      </c>
      <c r="X47" s="267">
        <f t="shared" si="6"/>
        <v>0</v>
      </c>
      <c r="Y47" s="927">
        <f t="shared" si="29"/>
        <v>11303.16742081448</v>
      </c>
      <c r="Z47" s="1147">
        <v>12490</v>
      </c>
      <c r="AA47" s="267">
        <f t="shared" si="7"/>
        <v>6.8434559452523525E-2</v>
      </c>
      <c r="AB47" s="927">
        <v>10579.185520361991</v>
      </c>
      <c r="AC47" s="1147">
        <v>11690</v>
      </c>
      <c r="AD47" s="267">
        <f t="shared" si="8"/>
        <v>8.6281276962899053E-3</v>
      </c>
      <c r="AE47" s="927">
        <v>10488.687782805429</v>
      </c>
      <c r="AF47" s="1210">
        <v>11590</v>
      </c>
      <c r="AG47" s="267">
        <f t="shared" si="9"/>
        <v>0</v>
      </c>
      <c r="AH47" s="496">
        <v>10488.687782805429</v>
      </c>
      <c r="AI47" s="1216">
        <v>11590</v>
      </c>
      <c r="AJ47" s="267">
        <f t="shared" si="10"/>
        <v>0</v>
      </c>
      <c r="AK47" s="928">
        <v>10488.687782805429</v>
      </c>
      <c r="AL47" s="1216">
        <v>11590</v>
      </c>
      <c r="AM47" s="267">
        <f t="shared" si="11"/>
        <v>0</v>
      </c>
      <c r="AN47" s="928">
        <v>10488.687782805429</v>
      </c>
      <c r="AO47" s="1216">
        <v>11590</v>
      </c>
      <c r="AP47" s="267">
        <f t="shared" si="12"/>
        <v>5.4595086442220199E-2</v>
      </c>
      <c r="AQ47" s="478">
        <v>9945.7013574660632</v>
      </c>
      <c r="AR47" s="100">
        <v>10990</v>
      </c>
      <c r="AS47" s="267">
        <f t="shared" si="13"/>
        <v>0.10010010010010011</v>
      </c>
      <c r="AT47" s="496">
        <v>9040.7239819004535</v>
      </c>
      <c r="AU47" s="146">
        <v>9990</v>
      </c>
      <c r="AV47" s="267">
        <f t="shared" si="14"/>
        <v>4.171011470281543E-2</v>
      </c>
      <c r="AW47" s="496">
        <v>8678.7330316742082</v>
      </c>
      <c r="AX47" s="146">
        <v>9590</v>
      </c>
      <c r="AY47" s="267">
        <f t="shared" si="15"/>
        <v>2.1299254526091587E-2</v>
      </c>
      <c r="AZ47" s="496">
        <v>8497.7375565610855</v>
      </c>
      <c r="BA47" s="146">
        <v>9390</v>
      </c>
      <c r="BB47" s="267">
        <f t="shared" si="16"/>
        <v>0</v>
      </c>
      <c r="BC47" s="478">
        <v>8497.7375565610855</v>
      </c>
      <c r="BD47" s="100">
        <v>9390</v>
      </c>
      <c r="BE47" s="267">
        <f t="shared" si="17"/>
        <v>1.0764262648008612E-2</v>
      </c>
      <c r="BF47" s="105">
        <v>8407.2398190045242</v>
      </c>
      <c r="BG47" s="173">
        <v>9290</v>
      </c>
      <c r="BH47" s="267">
        <f t="shared" si="18"/>
        <v>9.4228504122497059E-2</v>
      </c>
      <c r="BI47" s="105">
        <v>7683.2579185520362</v>
      </c>
      <c r="BJ47" s="147">
        <v>8490</v>
      </c>
      <c r="BK47" s="267">
        <f t="shared" si="19"/>
        <v>0</v>
      </c>
      <c r="BL47" s="105">
        <v>7683.2579185520362</v>
      </c>
      <c r="BM47" s="173">
        <v>8490</v>
      </c>
      <c r="BN47" s="267">
        <f t="shared" si="20"/>
        <v>0</v>
      </c>
      <c r="BO47" s="105">
        <v>7683.2579185520362</v>
      </c>
      <c r="BP47" s="247">
        <v>8490</v>
      </c>
      <c r="BQ47" s="267">
        <f t="shared" si="21"/>
        <v>-5.5617352614015569E-2</v>
      </c>
      <c r="BR47" s="223">
        <f t="shared" si="31"/>
        <v>8135.746606334842</v>
      </c>
      <c r="BS47" s="117">
        <v>8990</v>
      </c>
      <c r="BT47" s="268">
        <f t="shared" si="22"/>
        <v>0</v>
      </c>
      <c r="BU47" s="223">
        <f t="shared" si="32"/>
        <v>8135.746606334842</v>
      </c>
      <c r="BV47" s="168">
        <v>8990</v>
      </c>
      <c r="BW47" s="267">
        <f t="shared" si="23"/>
        <v>0</v>
      </c>
      <c r="BX47" s="223">
        <f t="shared" si="33"/>
        <v>8135.746606334842</v>
      </c>
      <c r="BY47" s="216">
        <v>8990</v>
      </c>
      <c r="BZ47" s="268">
        <f t="shared" si="24"/>
        <v>0</v>
      </c>
      <c r="CA47" s="223">
        <f t="shared" si="34"/>
        <v>8135.746606334842</v>
      </c>
      <c r="CB47" s="136">
        <v>8990</v>
      </c>
      <c r="CC47" s="267">
        <f t="shared" si="25"/>
        <v>0.1844532279314888</v>
      </c>
      <c r="CD47" s="223">
        <f t="shared" si="35"/>
        <v>6868.778280542987</v>
      </c>
      <c r="CE47" s="204">
        <v>7590</v>
      </c>
      <c r="CF47" s="268">
        <f t="shared" si="26"/>
        <v>0</v>
      </c>
      <c r="CG47" s="223">
        <f t="shared" si="36"/>
        <v>6868.778280542987</v>
      </c>
      <c r="CH47" s="202">
        <f>CH46</f>
        <v>7590</v>
      </c>
      <c r="CI47" s="206">
        <f t="shared" si="27"/>
        <v>1.2E-2</v>
      </c>
      <c r="CJ47" s="222">
        <f t="shared" si="37"/>
        <v>6787.3303167420818</v>
      </c>
      <c r="CK47" s="202">
        <v>7500</v>
      </c>
    </row>
    <row r="48" spans="1:89" x14ac:dyDescent="0.25">
      <c r="A48" s="299" t="s">
        <v>48</v>
      </c>
      <c r="B48" s="276">
        <v>246</v>
      </c>
      <c r="C48" s="448" t="s">
        <v>64</v>
      </c>
      <c r="D48" s="927">
        <v>16642.533936651584</v>
      </c>
      <c r="E48" s="1147">
        <v>18390</v>
      </c>
      <c r="F48" s="267">
        <f t="shared" si="0"/>
        <v>5.1457975986277875E-2</v>
      </c>
      <c r="G48" s="927">
        <v>15828.054298642533</v>
      </c>
      <c r="H48" s="1147">
        <v>17490</v>
      </c>
      <c r="I48" s="267">
        <f t="shared" si="1"/>
        <v>4.7932893948472138E-2</v>
      </c>
      <c r="J48" s="927">
        <v>15104.072398190045</v>
      </c>
      <c r="K48" s="1132">
        <v>16690</v>
      </c>
      <c r="L48" s="267">
        <f t="shared" si="2"/>
        <v>0</v>
      </c>
      <c r="M48" s="927">
        <v>15104.072398190045</v>
      </c>
      <c r="N48" s="1147">
        <v>16690</v>
      </c>
      <c r="O48" s="267">
        <f t="shared" si="3"/>
        <v>5.0346129641283828E-2</v>
      </c>
      <c r="P48" s="927">
        <v>14380.090497737558</v>
      </c>
      <c r="Q48" s="1132">
        <v>15890</v>
      </c>
      <c r="R48" s="267">
        <f t="shared" si="4"/>
        <v>6.7159167226326394E-2</v>
      </c>
      <c r="S48" s="927">
        <v>13475.113122171946</v>
      </c>
      <c r="T48" s="1147">
        <v>14890</v>
      </c>
      <c r="U48" s="267">
        <f t="shared" si="5"/>
        <v>0.14626635873749039</v>
      </c>
      <c r="V48" s="927">
        <f t="shared" si="28"/>
        <v>11755.656108597284</v>
      </c>
      <c r="W48" s="1147">
        <v>12990</v>
      </c>
      <c r="X48" s="267">
        <f t="shared" si="6"/>
        <v>4.0032025620496396E-2</v>
      </c>
      <c r="Y48" s="927">
        <f t="shared" si="29"/>
        <v>11303.16742081448</v>
      </c>
      <c r="Z48" s="1147">
        <v>12490</v>
      </c>
      <c r="AA48" s="267">
        <f t="shared" si="7"/>
        <v>6.8434559452523525E-2</v>
      </c>
      <c r="AB48" s="927">
        <v>10579.185520361991</v>
      </c>
      <c r="AC48" s="1147">
        <v>11690</v>
      </c>
      <c r="AD48" s="267">
        <f t="shared" si="8"/>
        <v>8.6281276962899053E-3</v>
      </c>
      <c r="AE48" s="927">
        <v>10488.687782805429</v>
      </c>
      <c r="AF48" s="1210">
        <v>11590</v>
      </c>
      <c r="AG48" s="267">
        <f t="shared" si="9"/>
        <v>0</v>
      </c>
      <c r="AH48" s="496">
        <v>10488.687782805429</v>
      </c>
      <c r="AI48" s="1216">
        <v>11590</v>
      </c>
      <c r="AJ48" s="267">
        <f t="shared" si="10"/>
        <v>0</v>
      </c>
      <c r="AK48" s="928">
        <v>10488.687782805429</v>
      </c>
      <c r="AL48" s="1216">
        <v>11590</v>
      </c>
      <c r="AM48" s="267">
        <f t="shared" si="11"/>
        <v>0</v>
      </c>
      <c r="AN48" s="928">
        <v>10488.687782805429</v>
      </c>
      <c r="AO48" s="1216">
        <v>11590</v>
      </c>
      <c r="AP48" s="267">
        <f t="shared" si="12"/>
        <v>5.4595086442220199E-2</v>
      </c>
      <c r="AQ48" s="478">
        <v>9945.7013574660632</v>
      </c>
      <c r="AR48" s="100">
        <v>10990</v>
      </c>
      <c r="AS48" s="267">
        <f t="shared" si="13"/>
        <v>0.10010010010010011</v>
      </c>
      <c r="AT48" s="496">
        <v>9040.7239819004535</v>
      </c>
      <c r="AU48" s="146">
        <v>9990</v>
      </c>
      <c r="AV48" s="267">
        <f t="shared" si="14"/>
        <v>0</v>
      </c>
      <c r="AW48" s="496">
        <v>9040.7239819004535</v>
      </c>
      <c r="AX48" s="146">
        <v>9990</v>
      </c>
      <c r="AY48" s="267">
        <f t="shared" si="15"/>
        <v>1.0111223458038422E-2</v>
      </c>
      <c r="AZ48" s="496">
        <v>8950.2262443438922</v>
      </c>
      <c r="BA48" s="146">
        <v>9890</v>
      </c>
      <c r="BB48" s="267">
        <f t="shared" si="16"/>
        <v>0</v>
      </c>
      <c r="BC48" s="478">
        <v>8950.2262443438922</v>
      </c>
      <c r="BD48" s="100">
        <v>9890</v>
      </c>
      <c r="BE48" s="267">
        <f t="shared" si="17"/>
        <v>0.12514220705346984</v>
      </c>
      <c r="BF48" s="105">
        <v>7954.7511312217193</v>
      </c>
      <c r="BG48" s="173">
        <v>8790</v>
      </c>
      <c r="BH48" s="267">
        <f t="shared" si="18"/>
        <v>0.10012515644555695</v>
      </c>
      <c r="BI48" s="105">
        <v>7230.7692307692305</v>
      </c>
      <c r="BJ48" s="147">
        <v>7990</v>
      </c>
      <c r="BK48" s="267">
        <f t="shared" si="19"/>
        <v>0</v>
      </c>
      <c r="BL48" s="105">
        <v>7230.7692307692305</v>
      </c>
      <c r="BM48" s="173">
        <v>7990</v>
      </c>
      <c r="BN48" s="267">
        <f t="shared" si="20"/>
        <v>0</v>
      </c>
      <c r="BO48" s="105">
        <v>7230.7692307692305</v>
      </c>
      <c r="BP48" s="100">
        <v>7990</v>
      </c>
      <c r="BQ48" s="267">
        <f t="shared" si="21"/>
        <v>0</v>
      </c>
      <c r="BR48" s="223">
        <f t="shared" si="31"/>
        <v>7230.7692307692305</v>
      </c>
      <c r="BS48" s="117">
        <v>7990</v>
      </c>
      <c r="BT48" s="268">
        <f t="shared" si="22"/>
        <v>0</v>
      </c>
      <c r="BU48" s="223">
        <f t="shared" si="32"/>
        <v>7230.7692307692305</v>
      </c>
      <c r="BV48" s="248">
        <v>7990</v>
      </c>
      <c r="BW48" s="267">
        <f t="shared" si="23"/>
        <v>-0.14909478168264112</v>
      </c>
      <c r="BX48" s="223">
        <f t="shared" si="33"/>
        <v>8497.7375565610855</v>
      </c>
      <c r="BY48" s="216">
        <v>9390</v>
      </c>
      <c r="BZ48" s="268">
        <f t="shared" si="24"/>
        <v>0</v>
      </c>
      <c r="CA48" s="223">
        <f t="shared" si="34"/>
        <v>8497.7375565610855</v>
      </c>
      <c r="CB48" s="136">
        <v>9390</v>
      </c>
      <c r="CC48" s="267">
        <f t="shared" si="25"/>
        <v>0.19011406844106463</v>
      </c>
      <c r="CD48" s="223">
        <f t="shared" si="35"/>
        <v>7140.2714932126701</v>
      </c>
      <c r="CE48" s="204">
        <v>7890</v>
      </c>
      <c r="CF48" s="268">
        <f t="shared" si="26"/>
        <v>0</v>
      </c>
      <c r="CG48" s="223">
        <f t="shared" si="36"/>
        <v>7140.2714932126701</v>
      </c>
      <c r="CH48" s="202">
        <v>7890</v>
      </c>
      <c r="CI48" s="206">
        <f t="shared" si="27"/>
        <v>5.1999999999999998E-2</v>
      </c>
      <c r="CJ48" s="222">
        <f t="shared" si="37"/>
        <v>6787.3303167420818</v>
      </c>
      <c r="CK48" s="202">
        <v>7500</v>
      </c>
    </row>
    <row r="49" spans="1:89" x14ac:dyDescent="0.25">
      <c r="A49" s="299" t="s">
        <v>48</v>
      </c>
      <c r="B49" s="276">
        <v>251</v>
      </c>
      <c r="C49" s="448" t="s">
        <v>66</v>
      </c>
      <c r="D49" s="927">
        <v>13927.601809954751</v>
      </c>
      <c r="E49" s="1147">
        <v>15390</v>
      </c>
      <c r="F49" s="267">
        <f t="shared" si="0"/>
        <v>4.7651463580667124E-2</v>
      </c>
      <c r="G49" s="927">
        <v>13294.117647058823</v>
      </c>
      <c r="H49" s="1147">
        <v>14690</v>
      </c>
      <c r="I49" s="267">
        <f t="shared" si="1"/>
        <v>7.3046018991964931E-2</v>
      </c>
      <c r="J49" s="927">
        <v>12389.140271493214</v>
      </c>
      <c r="K49" s="1132">
        <v>13690</v>
      </c>
      <c r="L49" s="267">
        <f t="shared" si="2"/>
        <v>0</v>
      </c>
      <c r="M49" s="927">
        <v>12389.140271493214</v>
      </c>
      <c r="N49" s="1147">
        <v>13690</v>
      </c>
      <c r="O49" s="267">
        <f t="shared" si="3"/>
        <v>5.3887605850654351E-2</v>
      </c>
      <c r="P49" s="927">
        <v>11755.656108597284</v>
      </c>
      <c r="Q49" s="1132">
        <v>12990</v>
      </c>
      <c r="R49" s="267">
        <f t="shared" si="4"/>
        <v>5.6956875508543531E-2</v>
      </c>
      <c r="S49" s="927">
        <v>11122.171945701357</v>
      </c>
      <c r="T49" s="1147">
        <v>12290</v>
      </c>
      <c r="U49" s="267">
        <f t="shared" si="5"/>
        <v>5.1325919589392643E-2</v>
      </c>
      <c r="V49" s="927">
        <f t="shared" si="28"/>
        <v>10579.185520361991</v>
      </c>
      <c r="W49" s="1132">
        <v>11690</v>
      </c>
      <c r="X49" s="267">
        <f t="shared" si="6"/>
        <v>0</v>
      </c>
      <c r="Y49" s="927">
        <f t="shared" si="29"/>
        <v>10579.185520361991</v>
      </c>
      <c r="Z49" s="1147">
        <v>11690</v>
      </c>
      <c r="AA49" s="267">
        <f t="shared" si="7"/>
        <v>0.16911691169116913</v>
      </c>
      <c r="AB49" s="927">
        <v>9048.8687782805428</v>
      </c>
      <c r="AC49" s="1132">
        <v>9999</v>
      </c>
      <c r="AD49" s="267">
        <f t="shared" si="8"/>
        <v>0</v>
      </c>
      <c r="AE49" s="927">
        <v>9048.8687782805428</v>
      </c>
      <c r="AF49" s="1210">
        <v>9999</v>
      </c>
      <c r="AG49" s="267">
        <f t="shared" si="9"/>
        <v>0</v>
      </c>
      <c r="AH49" s="496">
        <v>9048.8687782805428</v>
      </c>
      <c r="AI49" s="1216">
        <v>9999</v>
      </c>
      <c r="AJ49" s="267">
        <f t="shared" si="10"/>
        <v>0</v>
      </c>
      <c r="AK49" s="928">
        <v>9048.8687782805428</v>
      </c>
      <c r="AL49" s="1216">
        <v>9999</v>
      </c>
      <c r="AM49" s="267">
        <f t="shared" si="11"/>
        <v>-0.13727351164797238</v>
      </c>
      <c r="AN49" s="928">
        <v>10488.687782805429</v>
      </c>
      <c r="AO49" s="1216">
        <v>11590</v>
      </c>
      <c r="AP49" s="267">
        <f t="shared" si="12"/>
        <v>5.4595086442220199E-2</v>
      </c>
      <c r="AQ49" s="478">
        <v>9945.7013574660632</v>
      </c>
      <c r="AR49" s="100">
        <v>10990</v>
      </c>
      <c r="AS49" s="267">
        <f t="shared" si="13"/>
        <v>0.10010010010010011</v>
      </c>
      <c r="AT49" s="496">
        <v>9040.7239819004535</v>
      </c>
      <c r="AU49" s="146">
        <v>9990</v>
      </c>
      <c r="AV49" s="267">
        <f t="shared" si="14"/>
        <v>6.3897763578274758E-2</v>
      </c>
      <c r="AW49" s="496">
        <v>8497.7375565610855</v>
      </c>
      <c r="AX49" s="146">
        <v>9390</v>
      </c>
      <c r="AY49" s="267">
        <f t="shared" si="15"/>
        <v>0</v>
      </c>
      <c r="AZ49" s="496">
        <v>8497.7375565610855</v>
      </c>
      <c r="BA49" s="146">
        <v>9390</v>
      </c>
      <c r="BB49" s="267">
        <f t="shared" si="16"/>
        <v>0</v>
      </c>
      <c r="BC49" s="478">
        <v>8497.7375565610855</v>
      </c>
      <c r="BD49" s="100">
        <v>9390</v>
      </c>
      <c r="BE49" s="267">
        <f t="shared" si="17"/>
        <v>6.8259385665529013E-2</v>
      </c>
      <c r="BF49" s="105">
        <v>7954.7511312217193</v>
      </c>
      <c r="BG49" s="173">
        <v>8790</v>
      </c>
      <c r="BH49" s="267">
        <f t="shared" si="18"/>
        <v>0.10012515644555695</v>
      </c>
      <c r="BI49" s="105">
        <v>7230.7692307692305</v>
      </c>
      <c r="BJ49" s="147">
        <v>7990</v>
      </c>
      <c r="BK49" s="267">
        <f t="shared" si="19"/>
        <v>0</v>
      </c>
      <c r="BL49" s="105">
        <v>7230.7692307692305</v>
      </c>
      <c r="BM49" s="173">
        <v>7990</v>
      </c>
      <c r="BN49" s="267">
        <f t="shared" si="20"/>
        <v>0</v>
      </c>
      <c r="BO49" s="105">
        <v>7230.7692307692305</v>
      </c>
      <c r="BP49" s="247">
        <v>7990</v>
      </c>
      <c r="BQ49" s="267">
        <f t="shared" si="21"/>
        <v>-5.8892815076560662E-2</v>
      </c>
      <c r="BR49" s="223">
        <f t="shared" si="31"/>
        <v>7683.2579185520362</v>
      </c>
      <c r="BS49" s="117">
        <v>8490</v>
      </c>
      <c r="BT49" s="268">
        <f t="shared" si="22"/>
        <v>0</v>
      </c>
      <c r="BU49" s="223">
        <f t="shared" si="32"/>
        <v>7683.2579185520362</v>
      </c>
      <c r="BV49" s="248">
        <v>8490</v>
      </c>
      <c r="BW49" s="267">
        <f t="shared" si="23"/>
        <v>-5.5617352614015569E-2</v>
      </c>
      <c r="BX49" s="223">
        <f t="shared" si="33"/>
        <v>8135.746606334842</v>
      </c>
      <c r="BY49" s="216">
        <v>8990</v>
      </c>
      <c r="BZ49" s="268">
        <f t="shared" si="24"/>
        <v>0</v>
      </c>
      <c r="CA49" s="223">
        <f t="shared" si="34"/>
        <v>8135.746606334842</v>
      </c>
      <c r="CB49" s="136">
        <v>8990</v>
      </c>
      <c r="CC49" s="267">
        <f t="shared" si="25"/>
        <v>0.1844532279314888</v>
      </c>
      <c r="CD49" s="223">
        <f t="shared" si="35"/>
        <v>6868.778280542987</v>
      </c>
      <c r="CE49" s="204">
        <v>7590</v>
      </c>
      <c r="CF49" s="268">
        <f t="shared" si="26"/>
        <v>0</v>
      </c>
      <c r="CG49" s="223">
        <f t="shared" si="36"/>
        <v>6868.778280542987</v>
      </c>
      <c r="CH49" s="202">
        <f>CH46</f>
        <v>7590</v>
      </c>
      <c r="CI49" s="206">
        <f t="shared" si="27"/>
        <v>1.2E-2</v>
      </c>
      <c r="CJ49" s="222">
        <f t="shared" si="37"/>
        <v>6787.3303167420818</v>
      </c>
      <c r="CK49" s="202">
        <v>7500</v>
      </c>
    </row>
    <row r="50" spans="1:89" x14ac:dyDescent="0.25">
      <c r="A50" s="299" t="s">
        <v>48</v>
      </c>
      <c r="B50" s="276">
        <v>632</v>
      </c>
      <c r="C50" s="448" t="s">
        <v>68</v>
      </c>
      <c r="D50" s="927">
        <v>13927.601809954751</v>
      </c>
      <c r="E50" s="1147">
        <v>15390</v>
      </c>
      <c r="F50" s="267">
        <f t="shared" si="0"/>
        <v>4.7651463580667124E-2</v>
      </c>
      <c r="G50" s="927">
        <v>13294.117647058823</v>
      </c>
      <c r="H50" s="1147">
        <v>14690</v>
      </c>
      <c r="I50" s="267">
        <f t="shared" si="1"/>
        <v>7.3046018991964931E-2</v>
      </c>
      <c r="J50" s="927">
        <v>12389.140271493214</v>
      </c>
      <c r="K50" s="1132">
        <v>13690</v>
      </c>
      <c r="L50" s="267">
        <f t="shared" si="2"/>
        <v>0</v>
      </c>
      <c r="M50" s="927">
        <v>12389.140271493214</v>
      </c>
      <c r="N50" s="1147">
        <v>13690</v>
      </c>
      <c r="O50" s="267">
        <f t="shared" si="3"/>
        <v>5.3887605850654351E-2</v>
      </c>
      <c r="P50" s="927">
        <v>11755.656108597284</v>
      </c>
      <c r="Q50" s="1132">
        <v>12990</v>
      </c>
      <c r="R50" s="267">
        <f t="shared" si="4"/>
        <v>4.8426150121065374E-2</v>
      </c>
      <c r="S50" s="927">
        <v>11212.669683257918</v>
      </c>
      <c r="T50" s="1132">
        <v>12390</v>
      </c>
      <c r="U50" s="267">
        <f t="shared" si="5"/>
        <v>9.7431355181576612E-2</v>
      </c>
      <c r="V50" s="927">
        <f t="shared" si="28"/>
        <v>10217.194570135747</v>
      </c>
      <c r="W50" s="1147">
        <v>11290</v>
      </c>
      <c r="X50" s="267">
        <f t="shared" si="6"/>
        <v>5.6127221702525723E-2</v>
      </c>
      <c r="Y50" s="927">
        <f t="shared" si="29"/>
        <v>9674.208144796381</v>
      </c>
      <c r="Z50" s="1147">
        <v>10690</v>
      </c>
      <c r="AA50" s="267">
        <f t="shared" si="7"/>
        <v>7.0070070070070073E-2</v>
      </c>
      <c r="AB50" s="927">
        <v>9040.7239819004535</v>
      </c>
      <c r="AC50" s="1147">
        <v>9990</v>
      </c>
      <c r="AD50" s="267">
        <f t="shared" si="8"/>
        <v>1.0111223458038422E-2</v>
      </c>
      <c r="AE50" s="927">
        <v>8950.2262443438922</v>
      </c>
      <c r="AF50" s="1210">
        <v>9890</v>
      </c>
      <c r="AG50" s="267">
        <f t="shared" si="9"/>
        <v>0</v>
      </c>
      <c r="AH50" s="496">
        <v>8950.2262443438922</v>
      </c>
      <c r="AI50" s="1216">
        <v>9890</v>
      </c>
      <c r="AJ50" s="267">
        <f t="shared" si="10"/>
        <v>0</v>
      </c>
      <c r="AK50" s="928">
        <v>8950.2262443438922</v>
      </c>
      <c r="AL50" s="1216">
        <v>9890</v>
      </c>
      <c r="AM50" s="267">
        <f t="shared" si="11"/>
        <v>0</v>
      </c>
      <c r="AN50" s="928">
        <v>8950.2262443438922</v>
      </c>
      <c r="AO50" s="1216">
        <v>9890</v>
      </c>
      <c r="AP50" s="267">
        <f t="shared" si="12"/>
        <v>5.3248136315228969E-2</v>
      </c>
      <c r="AQ50" s="478">
        <v>8497.7375565610855</v>
      </c>
      <c r="AR50" s="100">
        <v>9390</v>
      </c>
      <c r="AS50" s="267">
        <f t="shared" si="13"/>
        <v>0.10600706713780919</v>
      </c>
      <c r="AT50" s="496">
        <v>7683.2579185520362</v>
      </c>
      <c r="AU50" s="146">
        <v>8490</v>
      </c>
      <c r="AV50" s="267">
        <f t="shared" si="14"/>
        <v>2.4125452352231604E-2</v>
      </c>
      <c r="AW50" s="496">
        <v>7502.2624434389145</v>
      </c>
      <c r="AX50" s="146">
        <v>8290</v>
      </c>
      <c r="AY50" s="267">
        <f t="shared" si="15"/>
        <v>0</v>
      </c>
      <c r="AZ50" s="496">
        <v>7502.2624434389145</v>
      </c>
      <c r="BA50" s="146">
        <v>8290</v>
      </c>
      <c r="BB50" s="267">
        <f t="shared" si="16"/>
        <v>0</v>
      </c>
      <c r="BC50" s="478">
        <v>7502.2624434389145</v>
      </c>
      <c r="BD50" s="100">
        <v>8290</v>
      </c>
      <c r="BE50" s="267">
        <f t="shared" si="17"/>
        <v>7.8023407022106639E-2</v>
      </c>
      <c r="BF50" s="105">
        <v>6959.2760180995474</v>
      </c>
      <c r="BG50" s="173">
        <v>7690</v>
      </c>
      <c r="BH50" s="267">
        <f t="shared" si="18"/>
        <v>0.10014306151645208</v>
      </c>
      <c r="BI50" s="105">
        <v>6325.7918552036199</v>
      </c>
      <c r="BJ50" s="147">
        <v>6990</v>
      </c>
      <c r="BK50" s="267">
        <f t="shared" si="19"/>
        <v>0</v>
      </c>
      <c r="BL50" s="105">
        <v>6325.7918552036199</v>
      </c>
      <c r="BM50" s="173">
        <v>6990</v>
      </c>
      <c r="BN50" s="267">
        <f t="shared" si="20"/>
        <v>0</v>
      </c>
      <c r="BO50" s="105">
        <v>6325.7918552036199</v>
      </c>
      <c r="BP50" s="100">
        <v>6990</v>
      </c>
      <c r="BQ50" s="267">
        <f t="shared" si="21"/>
        <v>0</v>
      </c>
      <c r="BR50" s="223">
        <f t="shared" si="31"/>
        <v>6325.7918552036199</v>
      </c>
      <c r="BS50" s="117">
        <v>6990</v>
      </c>
      <c r="BT50" s="268">
        <f t="shared" si="22"/>
        <v>0</v>
      </c>
      <c r="BU50" s="223">
        <f t="shared" si="32"/>
        <v>6325.7918552036199</v>
      </c>
      <c r="BV50" s="168">
        <v>6990</v>
      </c>
      <c r="BW50" s="267">
        <f t="shared" si="23"/>
        <v>0</v>
      </c>
      <c r="BX50" s="223">
        <f t="shared" si="33"/>
        <v>6325.7918552036199</v>
      </c>
      <c r="BY50" s="216">
        <v>6990</v>
      </c>
      <c r="BZ50" s="268">
        <f t="shared" si="24"/>
        <v>0</v>
      </c>
      <c r="CA50" s="223">
        <f t="shared" si="34"/>
        <v>6325.7918552036199</v>
      </c>
      <c r="CB50" s="136">
        <v>6990</v>
      </c>
      <c r="CC50" s="267">
        <f t="shared" si="25"/>
        <v>0.1669449081803005</v>
      </c>
      <c r="CD50" s="223">
        <f t="shared" si="35"/>
        <v>5420.8144796380093</v>
      </c>
      <c r="CE50" s="204">
        <v>5990</v>
      </c>
      <c r="CF50" s="268">
        <f t="shared" si="26"/>
        <v>0</v>
      </c>
      <c r="CG50" s="223">
        <f t="shared" si="36"/>
        <v>5420.8144796380093</v>
      </c>
      <c r="CH50" s="202">
        <v>5990</v>
      </c>
      <c r="CI50" s="206">
        <f t="shared" si="27"/>
        <v>1.5254237288135594E-2</v>
      </c>
      <c r="CJ50" s="222">
        <f t="shared" si="37"/>
        <v>5339.3665158371041</v>
      </c>
      <c r="CK50" s="202">
        <v>5900</v>
      </c>
    </row>
    <row r="51" spans="1:89" x14ac:dyDescent="0.25">
      <c r="A51" s="299" t="s">
        <v>48</v>
      </c>
      <c r="B51" s="276">
        <v>286</v>
      </c>
      <c r="C51" s="448" t="s">
        <v>69</v>
      </c>
      <c r="D51" s="927">
        <v>12208.144796380091</v>
      </c>
      <c r="E51" s="1147">
        <v>13490</v>
      </c>
      <c r="F51" s="267">
        <f t="shared" si="0"/>
        <v>4.6547711404189292E-2</v>
      </c>
      <c r="G51" s="927">
        <v>11665.158371040725</v>
      </c>
      <c r="H51" s="1147">
        <v>12890</v>
      </c>
      <c r="I51" s="267">
        <f t="shared" si="1"/>
        <v>7.5062552126772306E-2</v>
      </c>
      <c r="J51" s="927">
        <v>10850.678733031675</v>
      </c>
      <c r="K51" s="1132">
        <v>11990</v>
      </c>
      <c r="L51" s="267">
        <f t="shared" si="2"/>
        <v>0</v>
      </c>
      <c r="M51" s="927">
        <v>10850.678733031675</v>
      </c>
      <c r="N51" s="1147">
        <v>11990</v>
      </c>
      <c r="O51" s="267">
        <f t="shared" si="3"/>
        <v>5.2677787532923619E-2</v>
      </c>
      <c r="P51" s="927">
        <v>10307.692307692309</v>
      </c>
      <c r="Q51" s="1132">
        <v>11390</v>
      </c>
      <c r="R51" s="267">
        <f t="shared" si="4"/>
        <v>0.1391139113911391</v>
      </c>
      <c r="S51" s="927">
        <v>9048.8687782805428</v>
      </c>
      <c r="T51" s="1147">
        <v>9999</v>
      </c>
      <c r="U51" s="267">
        <f t="shared" si="5"/>
        <v>-6.4639850327408793E-2</v>
      </c>
      <c r="V51" s="927">
        <f t="shared" si="28"/>
        <v>9674.208144796381</v>
      </c>
      <c r="W51" s="1132">
        <v>10690</v>
      </c>
      <c r="X51" s="267">
        <f t="shared" si="6"/>
        <v>0</v>
      </c>
      <c r="Y51" s="927">
        <f t="shared" si="29"/>
        <v>9674.208144796381</v>
      </c>
      <c r="Z51" s="1147">
        <v>10690</v>
      </c>
      <c r="AA51" s="267">
        <f t="shared" si="7"/>
        <v>7.0070070070070073E-2</v>
      </c>
      <c r="AB51" s="927">
        <v>9040.7239819004535</v>
      </c>
      <c r="AC51" s="1147">
        <v>9990</v>
      </c>
      <c r="AD51" s="267">
        <f t="shared" si="8"/>
        <v>1.0111223458038422E-2</v>
      </c>
      <c r="AE51" s="927">
        <v>8950.2262443438922</v>
      </c>
      <c r="AF51" s="1210">
        <v>9890</v>
      </c>
      <c r="AG51" s="267">
        <f t="shared" si="9"/>
        <v>0</v>
      </c>
      <c r="AH51" s="496">
        <v>8950.2262443438922</v>
      </c>
      <c r="AI51" s="1216">
        <v>9890</v>
      </c>
      <c r="AJ51" s="267">
        <f t="shared" si="10"/>
        <v>-4.8123195380173241E-2</v>
      </c>
      <c r="AK51" s="928">
        <v>9402.714932126697</v>
      </c>
      <c r="AL51" s="1216">
        <v>10390</v>
      </c>
      <c r="AM51" s="267">
        <f t="shared" si="11"/>
        <v>0</v>
      </c>
      <c r="AN51" s="928">
        <v>9402.714932126697</v>
      </c>
      <c r="AO51" s="1216">
        <v>10390</v>
      </c>
      <c r="AP51" s="267">
        <f t="shared" si="12"/>
        <v>5.0556117290192111E-2</v>
      </c>
      <c r="AQ51" s="478">
        <v>8950.2262443438922</v>
      </c>
      <c r="AR51" s="100">
        <v>9890</v>
      </c>
      <c r="AS51" s="267">
        <f t="shared" si="13"/>
        <v>0.10011123470522804</v>
      </c>
      <c r="AT51" s="496">
        <v>8135.746606334842</v>
      </c>
      <c r="AU51" s="146">
        <v>8990</v>
      </c>
      <c r="AV51" s="267">
        <f t="shared" si="14"/>
        <v>2.2753128555176336E-2</v>
      </c>
      <c r="AW51" s="496">
        <v>7954.7511312217193</v>
      </c>
      <c r="AX51" s="146">
        <v>8790</v>
      </c>
      <c r="AY51" s="267">
        <f t="shared" si="15"/>
        <v>6.0313630880579013E-2</v>
      </c>
      <c r="AZ51" s="496">
        <v>7502.2624434389145</v>
      </c>
      <c r="BA51" s="146">
        <v>8290</v>
      </c>
      <c r="BB51" s="267">
        <f t="shared" si="16"/>
        <v>0</v>
      </c>
      <c r="BC51" s="478">
        <v>7502.2624434389145</v>
      </c>
      <c r="BD51" s="100">
        <v>8290</v>
      </c>
      <c r="BE51" s="267">
        <f t="shared" si="17"/>
        <v>7.8023407022106639E-2</v>
      </c>
      <c r="BF51" s="105">
        <v>6959.2760180995474</v>
      </c>
      <c r="BG51" s="173">
        <v>7690</v>
      </c>
      <c r="BH51" s="267">
        <f t="shared" si="18"/>
        <v>0.10014306151645208</v>
      </c>
      <c r="BI51" s="105">
        <v>6325.7918552036199</v>
      </c>
      <c r="BJ51" s="147">
        <v>6990</v>
      </c>
      <c r="BK51" s="267">
        <f t="shared" si="19"/>
        <v>0</v>
      </c>
      <c r="BL51" s="105">
        <v>6325.7918552036199</v>
      </c>
      <c r="BM51" s="173">
        <v>6990</v>
      </c>
      <c r="BN51" s="267">
        <f t="shared" si="20"/>
        <v>0</v>
      </c>
      <c r="BO51" s="105">
        <v>6325.7918552036199</v>
      </c>
      <c r="BP51" s="247">
        <v>6990</v>
      </c>
      <c r="BQ51" s="267">
        <f t="shared" si="21"/>
        <v>-6.6755674232309742E-2</v>
      </c>
      <c r="BR51" s="223">
        <f t="shared" si="31"/>
        <v>6778.2805429864256</v>
      </c>
      <c r="BS51" s="117">
        <v>7490</v>
      </c>
      <c r="BT51" s="268">
        <f t="shared" si="22"/>
        <v>0</v>
      </c>
      <c r="BU51" s="223">
        <f t="shared" si="32"/>
        <v>6778.2805429864256</v>
      </c>
      <c r="BV51" s="248">
        <v>7490</v>
      </c>
      <c r="BW51" s="267">
        <f t="shared" si="23"/>
        <v>-2.600780234070221E-2</v>
      </c>
      <c r="BX51" s="223">
        <f t="shared" si="33"/>
        <v>6959.2760180995474</v>
      </c>
      <c r="BY51" s="216">
        <v>7690</v>
      </c>
      <c r="BZ51" s="268">
        <f t="shared" si="24"/>
        <v>0</v>
      </c>
      <c r="CA51" s="223">
        <f t="shared" si="34"/>
        <v>6959.2760180995474</v>
      </c>
      <c r="CB51" s="136">
        <v>7690</v>
      </c>
      <c r="CC51" s="267">
        <f t="shared" si="25"/>
        <v>0.18489984591679506</v>
      </c>
      <c r="CD51" s="223">
        <f t="shared" si="35"/>
        <v>5873.3031674208141</v>
      </c>
      <c r="CE51" s="204">
        <v>6490</v>
      </c>
      <c r="CF51" s="268">
        <f t="shared" si="26"/>
        <v>0</v>
      </c>
      <c r="CG51" s="223">
        <f t="shared" si="36"/>
        <v>5873.3031674208141</v>
      </c>
      <c r="CH51" s="202">
        <v>6490</v>
      </c>
      <c r="CI51" s="206">
        <f t="shared" si="27"/>
        <v>8.347245409015025E-2</v>
      </c>
      <c r="CJ51" s="222">
        <f t="shared" si="37"/>
        <v>5420.8144796380093</v>
      </c>
      <c r="CK51" s="202">
        <v>5990</v>
      </c>
    </row>
    <row r="52" spans="1:89" x14ac:dyDescent="0.25">
      <c r="A52" s="299" t="s">
        <v>48</v>
      </c>
      <c r="B52" s="276">
        <v>240</v>
      </c>
      <c r="C52" s="448" t="s">
        <v>70</v>
      </c>
      <c r="D52" s="927">
        <v>13927.601809954751</v>
      </c>
      <c r="E52" s="1147">
        <v>15390</v>
      </c>
      <c r="F52" s="267">
        <f t="shared" si="0"/>
        <v>4.7651463580667124E-2</v>
      </c>
      <c r="G52" s="927">
        <v>13294.117647058823</v>
      </c>
      <c r="H52" s="1147">
        <v>14690</v>
      </c>
      <c r="I52" s="267">
        <f t="shared" si="1"/>
        <v>7.3046018991964931E-2</v>
      </c>
      <c r="J52" s="927">
        <v>12389.140271493214</v>
      </c>
      <c r="K52" s="1132">
        <v>13690</v>
      </c>
      <c r="L52" s="267">
        <f t="shared" si="2"/>
        <v>0</v>
      </c>
      <c r="M52" s="927">
        <v>12389.140271493214</v>
      </c>
      <c r="N52" s="1147">
        <v>13690</v>
      </c>
      <c r="O52" s="267">
        <f t="shared" si="3"/>
        <v>5.3887605850654351E-2</v>
      </c>
      <c r="P52" s="927">
        <v>11755.656108597284</v>
      </c>
      <c r="Q52" s="1132">
        <v>12990</v>
      </c>
      <c r="R52" s="267">
        <f t="shared" si="4"/>
        <v>8.3402835696413671E-2</v>
      </c>
      <c r="S52" s="927">
        <v>10850.678733031675</v>
      </c>
      <c r="T52" s="1147">
        <v>11990</v>
      </c>
      <c r="U52" s="267">
        <f t="shared" si="5"/>
        <v>0.14299332697807435</v>
      </c>
      <c r="V52" s="927">
        <f t="shared" si="28"/>
        <v>9493.2126696832584</v>
      </c>
      <c r="W52" s="1132">
        <v>10490</v>
      </c>
      <c r="X52" s="267">
        <f t="shared" si="6"/>
        <v>0</v>
      </c>
      <c r="Y52" s="927">
        <f t="shared" si="29"/>
        <v>9493.2126696832584</v>
      </c>
      <c r="Z52" s="1147">
        <v>10490</v>
      </c>
      <c r="AA52" s="267">
        <f t="shared" si="7"/>
        <v>0.1280782879879557</v>
      </c>
      <c r="AB52" s="927">
        <v>8415.3846153846152</v>
      </c>
      <c r="AC52" s="1132">
        <v>9299</v>
      </c>
      <c r="AD52" s="267">
        <f t="shared" si="8"/>
        <v>0</v>
      </c>
      <c r="AE52" s="927">
        <v>8415.3846153846152</v>
      </c>
      <c r="AF52" s="1210">
        <v>9299</v>
      </c>
      <c r="AG52" s="267">
        <f t="shared" si="9"/>
        <v>0</v>
      </c>
      <c r="AH52" s="496">
        <v>8415.3846153846152</v>
      </c>
      <c r="AI52" s="1216">
        <v>9299</v>
      </c>
      <c r="AJ52" s="267">
        <f t="shared" si="10"/>
        <v>-6.9169169169169167E-2</v>
      </c>
      <c r="AK52" s="928">
        <v>9040.7239819004535</v>
      </c>
      <c r="AL52" s="1216">
        <v>9990</v>
      </c>
      <c r="AM52" s="267">
        <f t="shared" si="11"/>
        <v>7.5349838536060282E-2</v>
      </c>
      <c r="AN52" s="928">
        <v>8407.2398190045242</v>
      </c>
      <c r="AO52" s="1216">
        <v>9290</v>
      </c>
      <c r="AP52" s="267">
        <f t="shared" si="12"/>
        <v>5.6882821387940839E-2</v>
      </c>
      <c r="AQ52" s="478">
        <v>7954.7511312217193</v>
      </c>
      <c r="AR52" s="100">
        <v>8790</v>
      </c>
      <c r="AS52" s="267">
        <f t="shared" si="13"/>
        <v>0.10012515644555695</v>
      </c>
      <c r="AT52" s="496">
        <v>7230.7692307692305</v>
      </c>
      <c r="AU52" s="146">
        <v>7990</v>
      </c>
      <c r="AV52" s="267">
        <f t="shared" si="14"/>
        <v>0</v>
      </c>
      <c r="AW52" s="496">
        <v>7230.7692307692305</v>
      </c>
      <c r="AX52" s="146">
        <v>7990</v>
      </c>
      <c r="AY52" s="267">
        <f t="shared" si="15"/>
        <v>-1.2360939431396786E-2</v>
      </c>
      <c r="AZ52" s="496">
        <v>7321.2669683257918</v>
      </c>
      <c r="BA52" s="146">
        <v>8090</v>
      </c>
      <c r="BB52" s="267">
        <f t="shared" si="16"/>
        <v>0</v>
      </c>
      <c r="BC52" s="478">
        <v>7321.2669683257918</v>
      </c>
      <c r="BD52" s="100">
        <v>8090</v>
      </c>
      <c r="BE52" s="267">
        <f t="shared" si="17"/>
        <v>6.5876152832674575E-2</v>
      </c>
      <c r="BF52" s="105">
        <v>6868.778280542987</v>
      </c>
      <c r="BG52" s="173">
        <v>7590</v>
      </c>
      <c r="BH52" s="267">
        <f t="shared" si="18"/>
        <v>0.10159651669085631</v>
      </c>
      <c r="BI52" s="105">
        <v>6235.2941176470586</v>
      </c>
      <c r="BJ52" s="147">
        <v>6890</v>
      </c>
      <c r="BK52" s="267">
        <f t="shared" si="19"/>
        <v>0</v>
      </c>
      <c r="BL52" s="105">
        <v>6235.2941176470586</v>
      </c>
      <c r="BM52" s="173">
        <v>6890</v>
      </c>
      <c r="BN52" s="267">
        <f t="shared" si="20"/>
        <v>0</v>
      </c>
      <c r="BO52" s="105">
        <v>6235.2941176470586</v>
      </c>
      <c r="BP52" s="100">
        <v>6890</v>
      </c>
      <c r="BQ52" s="267">
        <f t="shared" si="21"/>
        <v>0</v>
      </c>
      <c r="BR52" s="223">
        <f t="shared" si="31"/>
        <v>6235.2941176470586</v>
      </c>
      <c r="BS52" s="117">
        <v>6890</v>
      </c>
      <c r="BT52" s="268">
        <f t="shared" si="22"/>
        <v>0</v>
      </c>
      <c r="BU52" s="223">
        <f t="shared" si="32"/>
        <v>6235.2941176470586</v>
      </c>
      <c r="BV52" s="168">
        <v>6890</v>
      </c>
      <c r="BW52" s="267">
        <f t="shared" si="23"/>
        <v>0</v>
      </c>
      <c r="BX52" s="223">
        <f t="shared" si="33"/>
        <v>6235.2941176470586</v>
      </c>
      <c r="BY52" s="216">
        <v>6890</v>
      </c>
      <c r="BZ52" s="268">
        <f t="shared" si="24"/>
        <v>0</v>
      </c>
      <c r="CA52" s="223">
        <f t="shared" si="34"/>
        <v>6235.2941176470586</v>
      </c>
      <c r="CB52" s="136">
        <v>6890</v>
      </c>
      <c r="CC52" s="267">
        <f t="shared" si="25"/>
        <v>0.210896309314587</v>
      </c>
      <c r="CD52" s="223">
        <f t="shared" si="35"/>
        <v>5149.3212669683262</v>
      </c>
      <c r="CE52" s="204">
        <v>5690</v>
      </c>
      <c r="CF52" s="268">
        <f t="shared" si="26"/>
        <v>0</v>
      </c>
      <c r="CG52" s="223">
        <f t="shared" si="36"/>
        <v>5149.3212669683262</v>
      </c>
      <c r="CH52" s="202">
        <v>5690</v>
      </c>
      <c r="CI52" s="206">
        <f t="shared" si="27"/>
        <v>3.4545454545454546E-2</v>
      </c>
      <c r="CJ52" s="222">
        <f t="shared" si="37"/>
        <v>4977.3755656108597</v>
      </c>
      <c r="CK52" s="202">
        <v>5500</v>
      </c>
    </row>
    <row r="53" spans="1:89" x14ac:dyDescent="0.25">
      <c r="A53" s="299" t="s">
        <v>48</v>
      </c>
      <c r="B53" s="276">
        <v>7217</v>
      </c>
      <c r="C53" s="448" t="s">
        <v>71</v>
      </c>
      <c r="D53" s="927">
        <v>10850.678733031675</v>
      </c>
      <c r="E53" s="1147">
        <v>11990</v>
      </c>
      <c r="F53" s="267">
        <f t="shared" si="0"/>
        <v>4.3516100957354219E-2</v>
      </c>
      <c r="G53" s="927">
        <v>10398.190045248868</v>
      </c>
      <c r="H53" s="1147">
        <v>11490</v>
      </c>
      <c r="I53" s="267">
        <f t="shared" si="1"/>
        <v>5.5096418732782371E-2</v>
      </c>
      <c r="J53" s="927">
        <v>9855.2036199095019</v>
      </c>
      <c r="K53" s="1132">
        <v>10890</v>
      </c>
      <c r="L53" s="267">
        <f t="shared" si="2"/>
        <v>0</v>
      </c>
      <c r="M53" s="927">
        <v>9855.2036199095019</v>
      </c>
      <c r="N53" s="1147">
        <v>10890</v>
      </c>
      <c r="O53" s="267">
        <f t="shared" si="3"/>
        <v>5.8309037900874633E-2</v>
      </c>
      <c r="P53" s="927">
        <v>9312.2171945701357</v>
      </c>
      <c r="Q53" s="1132">
        <v>10290</v>
      </c>
      <c r="R53" s="267">
        <f t="shared" si="4"/>
        <v>8.429926238145416E-2</v>
      </c>
      <c r="S53" s="927">
        <v>8588.2352941176468</v>
      </c>
      <c r="T53" s="1132">
        <v>9490</v>
      </c>
      <c r="U53" s="267">
        <f t="shared" si="5"/>
        <v>0.10477299185098952</v>
      </c>
      <c r="V53" s="927">
        <f t="shared" si="28"/>
        <v>7773.7556561085976</v>
      </c>
      <c r="W53" s="1147">
        <v>8590</v>
      </c>
      <c r="X53" s="267">
        <f t="shared" si="6"/>
        <v>7.3884235529441178E-2</v>
      </c>
      <c r="Y53" s="927">
        <f t="shared" si="29"/>
        <v>7238.9140271493216</v>
      </c>
      <c r="Z53" s="1147">
        <v>7999</v>
      </c>
      <c r="AA53" s="267">
        <f t="shared" si="7"/>
        <v>-6.8800931315483121E-2</v>
      </c>
      <c r="AB53" s="927">
        <v>7773.7556561085976</v>
      </c>
      <c r="AC53" s="1147">
        <v>8590</v>
      </c>
      <c r="AD53" s="267">
        <f t="shared" si="8"/>
        <v>1.1778563015312132E-2</v>
      </c>
      <c r="AE53" s="927">
        <v>7683.2579185520362</v>
      </c>
      <c r="AF53" s="1210">
        <v>8490</v>
      </c>
      <c r="AG53" s="267">
        <f t="shared" si="9"/>
        <v>0</v>
      </c>
      <c r="AH53" s="496">
        <v>7683.2579185520362</v>
      </c>
      <c r="AI53" s="1216">
        <v>8490</v>
      </c>
      <c r="AJ53" s="267">
        <f t="shared" si="10"/>
        <v>-9.5846645367412137E-2</v>
      </c>
      <c r="AK53" s="928">
        <v>8497.7375565610855</v>
      </c>
      <c r="AL53" s="1216">
        <v>9390</v>
      </c>
      <c r="AM53" s="267">
        <f t="shared" si="11"/>
        <v>0</v>
      </c>
      <c r="AN53" s="928">
        <v>8497.7375565610855</v>
      </c>
      <c r="AO53" s="1216">
        <v>9390</v>
      </c>
      <c r="AP53" s="267">
        <f t="shared" si="12"/>
        <v>5.6242969628796401E-2</v>
      </c>
      <c r="AQ53" s="478">
        <v>8045.2488687782807</v>
      </c>
      <c r="AR53" s="100">
        <v>8890</v>
      </c>
      <c r="AS53" s="267">
        <f t="shared" si="13"/>
        <v>9.8887515451174288E-2</v>
      </c>
      <c r="AT53" s="496">
        <v>7321.2669683257918</v>
      </c>
      <c r="AU53" s="146">
        <v>8090</v>
      </c>
      <c r="AV53" s="267">
        <f t="shared" si="14"/>
        <v>2.5348542458808618E-2</v>
      </c>
      <c r="AW53" s="496">
        <v>7140.2714932126701</v>
      </c>
      <c r="AX53" s="146">
        <v>7890</v>
      </c>
      <c r="AY53" s="267">
        <f t="shared" si="15"/>
        <v>0</v>
      </c>
      <c r="AZ53" s="496">
        <v>7140.2714932126701</v>
      </c>
      <c r="BA53" s="146">
        <v>7890</v>
      </c>
      <c r="BB53" s="267">
        <f t="shared" si="16"/>
        <v>0</v>
      </c>
      <c r="BC53" s="478">
        <v>7140.2714932126701</v>
      </c>
      <c r="BD53" s="100">
        <v>7890</v>
      </c>
      <c r="BE53" s="267">
        <f t="shared" si="17"/>
        <v>6.7658998646820026E-2</v>
      </c>
      <c r="BF53" s="105">
        <v>6687.7828054298643</v>
      </c>
      <c r="BG53" s="173">
        <v>7390</v>
      </c>
      <c r="BH53" s="267">
        <f t="shared" si="18"/>
        <v>0.10463378176382661</v>
      </c>
      <c r="BI53" s="105">
        <v>6054.2986425339368</v>
      </c>
      <c r="BJ53" s="147">
        <v>6690</v>
      </c>
      <c r="BK53" s="267">
        <f t="shared" si="19"/>
        <v>0</v>
      </c>
      <c r="BL53" s="105">
        <v>6054.2986425339368</v>
      </c>
      <c r="BM53" s="173">
        <v>6690</v>
      </c>
      <c r="BN53" s="267">
        <f t="shared" si="20"/>
        <v>0</v>
      </c>
      <c r="BO53" s="105">
        <v>6054.2986425339368</v>
      </c>
      <c r="BP53" s="100">
        <v>6690</v>
      </c>
      <c r="BQ53" s="267">
        <f t="shared" si="21"/>
        <v>0</v>
      </c>
      <c r="BR53" s="223">
        <f t="shared" si="31"/>
        <v>6054.2986425339368</v>
      </c>
      <c r="BS53" s="117">
        <v>6690</v>
      </c>
      <c r="BT53" s="268">
        <f t="shared" si="22"/>
        <v>0</v>
      </c>
      <c r="BU53" s="223">
        <f t="shared" si="32"/>
        <v>6054.2986425339368</v>
      </c>
      <c r="BV53" s="168">
        <v>6690</v>
      </c>
      <c r="BW53" s="267">
        <f t="shared" si="23"/>
        <v>0</v>
      </c>
      <c r="BX53" s="223">
        <f t="shared" si="33"/>
        <v>6054.2986425339368</v>
      </c>
      <c r="BY53" s="216">
        <v>6690</v>
      </c>
      <c r="BZ53" s="268">
        <f t="shared" si="24"/>
        <v>0</v>
      </c>
      <c r="CA53" s="223">
        <f t="shared" si="34"/>
        <v>6054.2986425339368</v>
      </c>
      <c r="CB53" s="136">
        <v>6690</v>
      </c>
      <c r="CC53" s="267">
        <f t="shared" si="25"/>
        <v>0.1967799642218247</v>
      </c>
      <c r="CD53" s="223">
        <f t="shared" si="35"/>
        <v>5058.8235294117649</v>
      </c>
      <c r="CE53" s="204">
        <v>5590</v>
      </c>
      <c r="CF53" s="268">
        <f t="shared" si="26"/>
        <v>0</v>
      </c>
      <c r="CG53" s="223">
        <f t="shared" si="36"/>
        <v>5058.8235294117649</v>
      </c>
      <c r="CH53" s="202">
        <v>5590</v>
      </c>
      <c r="CI53" s="206">
        <f t="shared" si="27"/>
        <v>1.6363636363636365E-2</v>
      </c>
      <c r="CJ53" s="222">
        <f t="shared" si="37"/>
        <v>4977.3755656108597</v>
      </c>
      <c r="CK53" s="202">
        <v>5500</v>
      </c>
    </row>
    <row r="54" spans="1:89" x14ac:dyDescent="0.25">
      <c r="A54" s="299" t="s">
        <v>48</v>
      </c>
      <c r="B54" s="276">
        <v>260</v>
      </c>
      <c r="C54" s="448" t="s">
        <v>72</v>
      </c>
      <c r="D54" s="934">
        <v>13022.624434389141</v>
      </c>
      <c r="E54" s="1151">
        <v>14390</v>
      </c>
      <c r="F54" s="267">
        <f t="shared" si="0"/>
        <v>5.1132213294375457E-2</v>
      </c>
      <c r="G54" s="934">
        <v>12389.140271493214</v>
      </c>
      <c r="H54" s="1151">
        <v>13690</v>
      </c>
      <c r="I54" s="267">
        <f t="shared" si="1"/>
        <v>5.3887605850654351E-2</v>
      </c>
      <c r="J54" s="934">
        <v>11755.656108597284</v>
      </c>
      <c r="K54" s="1151">
        <v>12990</v>
      </c>
      <c r="L54" s="267">
        <f t="shared" si="2"/>
        <v>0.1810164560414583</v>
      </c>
      <c r="M54" s="934">
        <v>9953.8461538461543</v>
      </c>
      <c r="N54" s="1151">
        <v>10999</v>
      </c>
      <c r="O54" s="267">
        <f t="shared" si="3"/>
        <v>0.1000100010001</v>
      </c>
      <c r="P54" s="934">
        <v>9048.8687782805428</v>
      </c>
      <c r="Q54" s="1161">
        <v>9999</v>
      </c>
      <c r="R54" s="267">
        <f t="shared" si="4"/>
        <v>-9.0172884440400364E-2</v>
      </c>
      <c r="S54" s="934">
        <v>9945.7013574660632</v>
      </c>
      <c r="T54" s="1161">
        <v>10990</v>
      </c>
      <c r="U54" s="267">
        <f t="shared" si="5"/>
        <v>0.37392174021752717</v>
      </c>
      <c r="V54" s="934">
        <f t="shared" si="28"/>
        <v>7238.9140271493216</v>
      </c>
      <c r="W54" s="1151">
        <v>7999</v>
      </c>
      <c r="X54" s="267">
        <f t="shared" si="6"/>
        <v>-0.25866543095458761</v>
      </c>
      <c r="Y54" s="934">
        <f t="shared" si="29"/>
        <v>9764.7058823529405</v>
      </c>
      <c r="Z54" s="1151">
        <v>10790</v>
      </c>
      <c r="AA54" s="267">
        <f t="shared" si="7"/>
        <v>8.0080080080080079E-2</v>
      </c>
      <c r="AB54" s="934">
        <v>9040.7239819004535</v>
      </c>
      <c r="AC54" s="1151">
        <v>9990</v>
      </c>
      <c r="AD54" s="267">
        <f t="shared" si="8"/>
        <v>4.171011470281543E-2</v>
      </c>
      <c r="AE54" s="927">
        <v>8678.7330316742082</v>
      </c>
      <c r="AF54" s="1210">
        <v>9590</v>
      </c>
      <c r="AG54" s="267">
        <f t="shared" si="9"/>
        <v>0</v>
      </c>
      <c r="AH54" s="496">
        <v>8678.7330316742082</v>
      </c>
      <c r="AI54" s="1216">
        <v>9590</v>
      </c>
      <c r="AJ54" s="267">
        <f t="shared" si="10"/>
        <v>0</v>
      </c>
      <c r="AK54" s="928">
        <v>8678.7330316742082</v>
      </c>
      <c r="AL54" s="1216">
        <v>9590</v>
      </c>
      <c r="AM54" s="267">
        <f t="shared" si="11"/>
        <v>0</v>
      </c>
      <c r="AN54" s="928">
        <v>8678.7330316742082</v>
      </c>
      <c r="AO54" s="1216">
        <v>9590</v>
      </c>
      <c r="AP54" s="267">
        <f t="shared" si="12"/>
        <v>0.10356731875719218</v>
      </c>
      <c r="AQ54" s="478">
        <v>7864.2533936651589</v>
      </c>
      <c r="AR54" s="100">
        <v>8690</v>
      </c>
      <c r="AS54" s="267">
        <f t="shared" si="13"/>
        <v>0.10139416983523447</v>
      </c>
      <c r="AT54" s="496">
        <v>7140.2714932126701</v>
      </c>
      <c r="AU54" s="146">
        <v>7890</v>
      </c>
      <c r="AV54" s="267">
        <f t="shared" si="14"/>
        <v>3.9525691699604744E-2</v>
      </c>
      <c r="AW54" s="496">
        <v>6868.778280542987</v>
      </c>
      <c r="AX54" s="146">
        <v>7590</v>
      </c>
      <c r="AY54" s="267">
        <f t="shared" si="15"/>
        <v>8.5836909871244635E-2</v>
      </c>
      <c r="AZ54" s="496">
        <v>6325.7918552036199</v>
      </c>
      <c r="BA54" s="146">
        <v>6990</v>
      </c>
      <c r="BB54" s="267">
        <f t="shared" si="16"/>
        <v>0</v>
      </c>
      <c r="BC54" s="478">
        <v>6325.7918552036199</v>
      </c>
      <c r="BD54" s="100">
        <v>6990</v>
      </c>
      <c r="BE54" s="267">
        <f t="shared" si="17"/>
        <v>6.0698027314112293E-2</v>
      </c>
      <c r="BF54" s="105">
        <v>5963.8009049773755</v>
      </c>
      <c r="BG54" s="173">
        <v>6590</v>
      </c>
      <c r="BH54" s="267">
        <f t="shared" si="18"/>
        <v>0.1001669449081803</v>
      </c>
      <c r="BI54" s="105">
        <v>5420.8144796380093</v>
      </c>
      <c r="BJ54" s="147">
        <v>5990</v>
      </c>
      <c r="BK54" s="267">
        <f t="shared" si="19"/>
        <v>0</v>
      </c>
      <c r="BL54" s="105">
        <v>5420.8144796380093</v>
      </c>
      <c r="BM54" s="173">
        <v>5990</v>
      </c>
      <c r="BN54" s="267">
        <f t="shared" si="20"/>
        <v>0</v>
      </c>
      <c r="BO54" s="105">
        <v>5420.8144796380093</v>
      </c>
      <c r="BP54" s="247">
        <v>5990</v>
      </c>
      <c r="BQ54" s="267">
        <f t="shared" si="21"/>
        <v>-9.1047040971168433E-2</v>
      </c>
      <c r="BR54" s="223">
        <f t="shared" si="31"/>
        <v>5963.8009049773755</v>
      </c>
      <c r="BS54" s="117">
        <v>6590</v>
      </c>
      <c r="BT54" s="268">
        <f t="shared" si="22"/>
        <v>0</v>
      </c>
      <c r="BU54" s="223">
        <f t="shared" si="32"/>
        <v>5963.8009049773755</v>
      </c>
      <c r="BV54" s="168">
        <v>6590</v>
      </c>
      <c r="BW54" s="267">
        <f t="shared" si="23"/>
        <v>0</v>
      </c>
      <c r="BX54" s="223">
        <f t="shared" si="33"/>
        <v>5963.8009049773755</v>
      </c>
      <c r="BY54" s="216">
        <v>6590</v>
      </c>
      <c r="BZ54" s="268">
        <f t="shared" si="24"/>
        <v>0</v>
      </c>
      <c r="CA54" s="223">
        <f t="shared" si="34"/>
        <v>5963.8009049773755</v>
      </c>
      <c r="CB54" s="136">
        <v>6590</v>
      </c>
      <c r="CC54" s="267">
        <f t="shared" si="25"/>
        <v>0.20036429872495445</v>
      </c>
      <c r="CD54" s="223">
        <f t="shared" si="35"/>
        <v>4968.3257918552035</v>
      </c>
      <c r="CE54" s="204">
        <v>5490</v>
      </c>
      <c r="CF54" s="268">
        <f t="shared" si="26"/>
        <v>0</v>
      </c>
      <c r="CG54" s="223">
        <f t="shared" si="36"/>
        <v>4968.3257918552035</v>
      </c>
      <c r="CH54" s="202">
        <v>5490</v>
      </c>
      <c r="CI54" s="206">
        <f t="shared" si="27"/>
        <v>0</v>
      </c>
      <c r="CJ54" s="222">
        <f t="shared" si="37"/>
        <v>4968.3257918552035</v>
      </c>
      <c r="CK54" s="202">
        <v>5490</v>
      </c>
    </row>
    <row r="55" spans="1:89" x14ac:dyDescent="0.25">
      <c r="A55" s="299" t="s">
        <v>48</v>
      </c>
      <c r="B55" s="276">
        <v>234</v>
      </c>
      <c r="C55" s="448" t="s">
        <v>73</v>
      </c>
      <c r="D55" s="926">
        <v>17457.013574660632</v>
      </c>
      <c r="E55" s="1151">
        <v>19290</v>
      </c>
      <c r="F55" s="267">
        <f t="shared" si="0"/>
        <v>4.8939641109298535E-2</v>
      </c>
      <c r="G55" s="926">
        <v>16642.533936651584</v>
      </c>
      <c r="H55" s="1151">
        <v>18390</v>
      </c>
      <c r="I55" s="267">
        <f t="shared" si="1"/>
        <v>5.1457975986277875E-2</v>
      </c>
      <c r="J55" s="926">
        <v>15828.054298642533</v>
      </c>
      <c r="K55" s="1161">
        <v>17490</v>
      </c>
      <c r="L55" s="267">
        <f t="shared" si="2"/>
        <v>0</v>
      </c>
      <c r="M55" s="926">
        <v>15828.054298642533</v>
      </c>
      <c r="N55" s="1151">
        <v>17490</v>
      </c>
      <c r="O55" s="267">
        <f t="shared" si="3"/>
        <v>5.4249547920433995E-2</v>
      </c>
      <c r="P55" s="926">
        <v>15013.574660633485</v>
      </c>
      <c r="Q55" s="1161">
        <v>16590</v>
      </c>
      <c r="R55" s="267">
        <f t="shared" si="4"/>
        <v>0</v>
      </c>
      <c r="S55" s="926">
        <v>15013.574660633485</v>
      </c>
      <c r="T55" s="1161">
        <v>16590</v>
      </c>
      <c r="U55" s="267">
        <f t="shared" si="5"/>
        <v>0.32826261008807045</v>
      </c>
      <c r="V55" s="926">
        <f t="shared" si="28"/>
        <v>11303.16742081448</v>
      </c>
      <c r="W55" s="1161">
        <v>12490</v>
      </c>
      <c r="X55" s="267">
        <f t="shared" si="6"/>
        <v>0</v>
      </c>
      <c r="Y55" s="926">
        <f t="shared" si="29"/>
        <v>11303.16742081448</v>
      </c>
      <c r="Z55" s="1151">
        <v>12490</v>
      </c>
      <c r="AA55" s="267">
        <f t="shared" si="7"/>
        <v>6.8434559452523525E-2</v>
      </c>
      <c r="AB55" s="926">
        <v>10579.185520361991</v>
      </c>
      <c r="AC55" s="1151">
        <v>11690</v>
      </c>
      <c r="AD55" s="267">
        <f t="shared" si="8"/>
        <v>8.6281276962899053E-3</v>
      </c>
      <c r="AE55" s="927">
        <v>10488.687782805429</v>
      </c>
      <c r="AF55" s="1210">
        <v>11590</v>
      </c>
      <c r="AG55" s="267">
        <f t="shared" si="9"/>
        <v>0</v>
      </c>
      <c r="AH55" s="496">
        <v>10488.687782805429</v>
      </c>
      <c r="AI55" s="1216">
        <v>11590</v>
      </c>
      <c r="AJ55" s="267">
        <f t="shared" si="10"/>
        <v>0</v>
      </c>
      <c r="AK55" s="928">
        <v>10488.687782805429</v>
      </c>
      <c r="AL55" s="1216">
        <v>11590</v>
      </c>
      <c r="AM55" s="267">
        <f t="shared" si="11"/>
        <v>0</v>
      </c>
      <c r="AN55" s="928">
        <v>10488.687782805429</v>
      </c>
      <c r="AO55" s="1216">
        <v>11590</v>
      </c>
      <c r="AP55" s="267">
        <f t="shared" si="12"/>
        <v>5.4595086442220199E-2</v>
      </c>
      <c r="AQ55" s="478">
        <v>9945.7013574660632</v>
      </c>
      <c r="AR55" s="100">
        <v>10990</v>
      </c>
      <c r="AS55" s="267">
        <f t="shared" si="13"/>
        <v>0.10010010010010011</v>
      </c>
      <c r="AT55" s="496">
        <v>9040.7239819004535</v>
      </c>
      <c r="AU55" s="146">
        <v>9990</v>
      </c>
      <c r="AV55" s="267">
        <f t="shared" si="14"/>
        <v>0</v>
      </c>
      <c r="AW55" s="496">
        <v>9040.7239819004535</v>
      </c>
      <c r="AX55" s="146">
        <v>9990</v>
      </c>
      <c r="AY55" s="267">
        <f t="shared" si="15"/>
        <v>-6.5481758652946684E-2</v>
      </c>
      <c r="AZ55" s="496">
        <v>9674.208144796381</v>
      </c>
      <c r="BA55" s="146">
        <v>10690</v>
      </c>
      <c r="BB55" s="267">
        <f t="shared" si="16"/>
        <v>0</v>
      </c>
      <c r="BC55" s="478">
        <v>9674.208144796381</v>
      </c>
      <c r="BD55" s="100">
        <v>10690</v>
      </c>
      <c r="BE55" s="267">
        <f t="shared" si="17"/>
        <v>1.9065776930409915E-2</v>
      </c>
      <c r="BF55" s="105">
        <v>9493.2126696832584</v>
      </c>
      <c r="BG55" s="173">
        <v>10490</v>
      </c>
      <c r="BH55" s="267">
        <f t="shared" si="18"/>
        <v>5.0050050050050053E-2</v>
      </c>
      <c r="BI55" s="105">
        <v>9040.7239819004535</v>
      </c>
      <c r="BJ55" s="147">
        <v>9990</v>
      </c>
      <c r="BK55" s="267">
        <f t="shared" si="19"/>
        <v>0</v>
      </c>
      <c r="BL55" s="105">
        <v>9040.7239819004535</v>
      </c>
      <c r="BM55" s="173">
        <v>9990</v>
      </c>
      <c r="BN55" s="267">
        <f t="shared" si="20"/>
        <v>0</v>
      </c>
      <c r="BO55" s="105">
        <v>9040.7239819004535</v>
      </c>
      <c r="BP55" s="247">
        <v>9990</v>
      </c>
      <c r="BQ55" s="267">
        <f t="shared" si="21"/>
        <v>-5.6657223796033995E-2</v>
      </c>
      <c r="BR55" s="223">
        <f t="shared" si="31"/>
        <v>9583.7104072398197</v>
      </c>
      <c r="BS55" s="117">
        <v>10590</v>
      </c>
      <c r="BT55" s="268">
        <f t="shared" si="22"/>
        <v>0</v>
      </c>
      <c r="BU55" s="223">
        <f t="shared" si="32"/>
        <v>9583.7104072398197</v>
      </c>
      <c r="BV55" s="168">
        <v>10590</v>
      </c>
      <c r="BW55" s="267">
        <f t="shared" si="23"/>
        <v>0</v>
      </c>
      <c r="BX55" s="223">
        <f t="shared" si="33"/>
        <v>9583.7104072398197</v>
      </c>
      <c r="BY55" s="216">
        <v>10590</v>
      </c>
      <c r="BZ55" s="268">
        <f t="shared" si="24"/>
        <v>0</v>
      </c>
      <c r="CA55" s="223">
        <f t="shared" si="34"/>
        <v>9583.7104072398197</v>
      </c>
      <c r="CB55" s="136">
        <v>10590</v>
      </c>
      <c r="CC55" s="267">
        <f t="shared" si="25"/>
        <v>0.10427528675703858</v>
      </c>
      <c r="CD55" s="223">
        <f t="shared" si="35"/>
        <v>8678.7330316742082</v>
      </c>
      <c r="CE55" s="204">
        <v>9590</v>
      </c>
      <c r="CF55" s="268">
        <f t="shared" si="26"/>
        <v>0</v>
      </c>
      <c r="CG55" s="223">
        <f t="shared" si="36"/>
        <v>8678.7330316742082</v>
      </c>
      <c r="CH55" s="202">
        <v>9590</v>
      </c>
      <c r="CI55" s="206">
        <f t="shared" si="27"/>
        <v>9.4736842105263164E-3</v>
      </c>
      <c r="CJ55" s="222">
        <f t="shared" si="37"/>
        <v>8597.285067873303</v>
      </c>
      <c r="CK55" s="202">
        <v>9500</v>
      </c>
    </row>
    <row r="56" spans="1:89" x14ac:dyDescent="0.25">
      <c r="A56" s="854" t="s">
        <v>48</v>
      </c>
      <c r="B56" s="276">
        <v>753</v>
      </c>
      <c r="C56" s="1202" t="s">
        <v>593</v>
      </c>
      <c r="D56" s="926">
        <v>17547.511312217193</v>
      </c>
      <c r="E56" s="1151">
        <v>19390</v>
      </c>
      <c r="F56" s="267">
        <f t="shared" si="0"/>
        <v>4.8674959437533805E-2</v>
      </c>
      <c r="G56" s="926">
        <v>16733.031674208145</v>
      </c>
      <c r="H56" s="1151">
        <v>18490</v>
      </c>
      <c r="I56" s="267">
        <f t="shared" si="1"/>
        <v>6.9404279930595725E-2</v>
      </c>
      <c r="J56" s="926">
        <v>15647.058823529413</v>
      </c>
      <c r="K56" s="1161">
        <v>17290</v>
      </c>
      <c r="L56" s="267">
        <f t="shared" si="2"/>
        <v>0</v>
      </c>
      <c r="M56" s="926">
        <v>15647.058823529413</v>
      </c>
      <c r="N56" s="1151">
        <v>17290</v>
      </c>
      <c r="O56" s="267">
        <f t="shared" si="3"/>
        <v>0.10197578075207138</v>
      </c>
      <c r="P56" s="926">
        <v>14199.095022624435</v>
      </c>
      <c r="Q56" s="1161">
        <v>15690</v>
      </c>
      <c r="R56" s="267">
        <f t="shared" si="4"/>
        <v>0</v>
      </c>
      <c r="S56" s="926">
        <v>14199.095022624435</v>
      </c>
      <c r="T56" s="1161">
        <v>15690</v>
      </c>
      <c r="U56" s="267"/>
      <c r="V56" s="926">
        <v>14199.095022624435</v>
      </c>
      <c r="W56" s="1161">
        <v>15690</v>
      </c>
      <c r="X56" s="267"/>
      <c r="Y56" s="926"/>
      <c r="Z56" s="1151"/>
      <c r="AA56" s="267"/>
      <c r="AB56" s="926"/>
      <c r="AC56" s="1151"/>
      <c r="AD56" s="267"/>
      <c r="AE56" s="927"/>
      <c r="AF56" s="1210"/>
      <c r="AG56" s="267"/>
      <c r="AH56" s="496"/>
      <c r="AI56" s="1216"/>
      <c r="AJ56" s="267"/>
      <c r="AK56" s="928"/>
      <c r="AL56" s="1216"/>
      <c r="AM56" s="267"/>
      <c r="AN56" s="928"/>
      <c r="AO56" s="1216"/>
      <c r="AP56" s="267"/>
      <c r="AQ56" s="478"/>
      <c r="AR56" s="100"/>
      <c r="AS56" s="267"/>
      <c r="AT56" s="496"/>
      <c r="AU56" s="146"/>
      <c r="AV56" s="267"/>
      <c r="AW56" s="496"/>
      <c r="AX56" s="146"/>
      <c r="AY56" s="267"/>
      <c r="AZ56" s="496"/>
      <c r="BA56" s="146"/>
      <c r="BB56" s="267"/>
      <c r="BC56" s="478"/>
      <c r="BD56" s="100"/>
      <c r="BE56" s="267"/>
      <c r="BF56" s="105"/>
      <c r="BG56" s="173"/>
      <c r="BH56" s="267"/>
      <c r="BI56" s="105"/>
      <c r="BJ56" s="147"/>
      <c r="BK56" s="267"/>
      <c r="BL56" s="105"/>
      <c r="BM56" s="173"/>
      <c r="BN56" s="267"/>
      <c r="BO56" s="105"/>
      <c r="BP56" s="247"/>
      <c r="BQ56" s="267"/>
      <c r="BR56" s="223"/>
      <c r="BS56" s="117"/>
      <c r="BT56" s="268"/>
      <c r="BU56" s="223"/>
      <c r="BV56" s="168"/>
      <c r="BW56" s="267"/>
      <c r="BX56" s="223"/>
      <c r="BY56" s="216"/>
      <c r="BZ56" s="268"/>
      <c r="CA56" s="223"/>
      <c r="CB56" s="136"/>
      <c r="CC56" s="267"/>
      <c r="CD56" s="223"/>
      <c r="CE56" s="204"/>
      <c r="CF56" s="268"/>
      <c r="CG56" s="223"/>
      <c r="CH56" s="202"/>
      <c r="CI56" s="206"/>
      <c r="CJ56" s="222"/>
      <c r="CK56" s="202"/>
    </row>
    <row r="57" spans="1:89" x14ac:dyDescent="0.25">
      <c r="A57" s="299" t="s">
        <v>48</v>
      </c>
      <c r="B57" s="276">
        <v>7224</v>
      </c>
      <c r="C57" s="448" t="s">
        <v>74</v>
      </c>
      <c r="D57" s="927">
        <v>17547.511312217193</v>
      </c>
      <c r="E57" s="1147">
        <v>19390</v>
      </c>
      <c r="F57" s="267">
        <f t="shared" si="0"/>
        <v>4.8674959437533805E-2</v>
      </c>
      <c r="G57" s="927">
        <v>16733.031674208145</v>
      </c>
      <c r="H57" s="1147">
        <v>18490</v>
      </c>
      <c r="I57" s="267">
        <f t="shared" si="1"/>
        <v>6.9404279930595725E-2</v>
      </c>
      <c r="J57" s="927">
        <v>15647.058823529413</v>
      </c>
      <c r="K57" s="1132">
        <v>17290</v>
      </c>
      <c r="L57" s="267">
        <f t="shared" si="2"/>
        <v>0</v>
      </c>
      <c r="M57" s="927">
        <v>15647.058823529413</v>
      </c>
      <c r="N57" s="1147">
        <v>17290</v>
      </c>
      <c r="O57" s="267">
        <f t="shared" si="3"/>
        <v>5.4911531421598533E-2</v>
      </c>
      <c r="P57" s="927">
        <v>14832.579185520362</v>
      </c>
      <c r="Q57" s="1132">
        <v>16390</v>
      </c>
      <c r="R57" s="267">
        <f t="shared" si="4"/>
        <v>4.4614404079031229E-2</v>
      </c>
      <c r="S57" s="927">
        <v>14199.095022624435</v>
      </c>
      <c r="T57" s="1147">
        <v>15690</v>
      </c>
      <c r="U57" s="267">
        <f t="shared" si="5"/>
        <v>0.20785219399538107</v>
      </c>
      <c r="V57" s="927">
        <f t="shared" ref="V57:V64" si="38">W57/(1.105)</f>
        <v>11755.656108597284</v>
      </c>
      <c r="W57" s="1132">
        <v>12990</v>
      </c>
      <c r="X57" s="267">
        <f t="shared" si="6"/>
        <v>0</v>
      </c>
      <c r="Y57" s="927">
        <f t="shared" si="29"/>
        <v>11755.656108597284</v>
      </c>
      <c r="Z57" s="1147">
        <v>12990</v>
      </c>
      <c r="AA57" s="267">
        <f t="shared" si="7"/>
        <v>9.2514718250630776E-2</v>
      </c>
      <c r="AB57" s="927">
        <v>10760.180995475113</v>
      </c>
      <c r="AC57" s="1147">
        <v>11890</v>
      </c>
      <c r="AD57" s="267">
        <f t="shared" si="8"/>
        <v>8.4817642069550461E-3</v>
      </c>
      <c r="AE57" s="927">
        <v>10669.683257918552</v>
      </c>
      <c r="AF57" s="1210">
        <v>11790</v>
      </c>
      <c r="AG57" s="267">
        <f t="shared" si="9"/>
        <v>0</v>
      </c>
      <c r="AH57" s="496">
        <v>10669.683257918552</v>
      </c>
      <c r="AI57" s="1216">
        <v>11790</v>
      </c>
      <c r="AJ57" s="267">
        <f t="shared" si="10"/>
        <v>0</v>
      </c>
      <c r="AK57" s="928">
        <v>10669.683257918552</v>
      </c>
      <c r="AL57" s="1216">
        <v>11790</v>
      </c>
      <c r="AM57" s="267">
        <f t="shared" si="11"/>
        <v>0</v>
      </c>
      <c r="AN57" s="928">
        <v>10669.683257918552</v>
      </c>
      <c r="AO57" s="1216">
        <v>11790</v>
      </c>
      <c r="AP57" s="267">
        <f t="shared" si="12"/>
        <v>5.3619302949061663E-2</v>
      </c>
      <c r="AQ57" s="478">
        <v>10126.696832579186</v>
      </c>
      <c r="AR57" s="100">
        <v>11190</v>
      </c>
      <c r="AS57" s="267">
        <f t="shared" si="13"/>
        <v>9.8135426889106966E-2</v>
      </c>
      <c r="AT57" s="496">
        <v>9221.7194570135744</v>
      </c>
      <c r="AU57" s="146">
        <v>10190</v>
      </c>
      <c r="AV57" s="267">
        <f t="shared" si="14"/>
        <v>0</v>
      </c>
      <c r="AW57" s="496">
        <v>9221.7194570135744</v>
      </c>
      <c r="AX57" s="146">
        <v>10190</v>
      </c>
      <c r="AY57" s="267">
        <f t="shared" si="15"/>
        <v>0</v>
      </c>
      <c r="AZ57" s="496">
        <v>9221.7194570135744</v>
      </c>
      <c r="BA57" s="146">
        <v>10190</v>
      </c>
      <c r="BB57" s="267">
        <f t="shared" si="16"/>
        <v>0</v>
      </c>
      <c r="BC57" s="478">
        <v>9221.7194570135744</v>
      </c>
      <c r="BD57" s="100">
        <v>10190</v>
      </c>
      <c r="BE57" s="267">
        <f t="shared" si="17"/>
        <v>2.002002002002002E-2</v>
      </c>
      <c r="BF57" s="105">
        <v>9040.7239819004535</v>
      </c>
      <c r="BG57" s="173">
        <v>9990</v>
      </c>
      <c r="BH57" s="267">
        <f t="shared" si="18"/>
        <v>5.2687038988408853E-2</v>
      </c>
      <c r="BI57" s="105">
        <v>8588.2352941176468</v>
      </c>
      <c r="BJ57" s="147">
        <v>9490</v>
      </c>
      <c r="BK57" s="267">
        <f t="shared" si="19"/>
        <v>0</v>
      </c>
      <c r="BL57" s="105">
        <v>8588.2352941176468</v>
      </c>
      <c r="BM57" s="173">
        <v>9490</v>
      </c>
      <c r="BN57" s="267">
        <f t="shared" si="20"/>
        <v>0</v>
      </c>
      <c r="BO57" s="105">
        <v>8588.2352941176468</v>
      </c>
      <c r="BP57" s="247">
        <v>9490</v>
      </c>
      <c r="BQ57" s="267">
        <f t="shared" si="21"/>
        <v>-6.8694798822374878E-2</v>
      </c>
      <c r="BR57" s="223">
        <f t="shared" si="31"/>
        <v>9221.7194570135744</v>
      </c>
      <c r="BS57" s="117">
        <v>10190</v>
      </c>
      <c r="BT57" s="268">
        <f t="shared" si="22"/>
        <v>0</v>
      </c>
      <c r="BU57" s="223">
        <f t="shared" si="32"/>
        <v>9221.7194570135744</v>
      </c>
      <c r="BV57" s="168">
        <v>10190</v>
      </c>
      <c r="BW57" s="267">
        <f t="shared" si="23"/>
        <v>0</v>
      </c>
      <c r="BX57" s="223">
        <f t="shared" si="33"/>
        <v>9221.7194570135744</v>
      </c>
      <c r="BY57" s="216">
        <v>10190</v>
      </c>
      <c r="BZ57" s="268">
        <f t="shared" si="24"/>
        <v>0</v>
      </c>
      <c r="CA57" s="223">
        <f t="shared" si="34"/>
        <v>9221.7194570135744</v>
      </c>
      <c r="CB57" s="136">
        <v>10190</v>
      </c>
      <c r="CC57" s="267">
        <f t="shared" si="25"/>
        <v>0.1088139281828074</v>
      </c>
      <c r="CD57" s="223">
        <f t="shared" si="35"/>
        <v>8316.7420814479647</v>
      </c>
      <c r="CE57" s="204">
        <v>9190</v>
      </c>
      <c r="CF57" s="268">
        <f t="shared" si="26"/>
        <v>0</v>
      </c>
      <c r="CG57" s="223">
        <f t="shared" si="36"/>
        <v>8316.7420814479647</v>
      </c>
      <c r="CH57" s="202">
        <v>9190</v>
      </c>
      <c r="CI57" s="206">
        <f t="shared" si="27"/>
        <v>3.2584269662921349E-2</v>
      </c>
      <c r="CJ57" s="222">
        <f t="shared" si="37"/>
        <v>8054.2986425339368</v>
      </c>
      <c r="CK57" s="202">
        <v>8900</v>
      </c>
    </row>
    <row r="58" spans="1:89" x14ac:dyDescent="0.25">
      <c r="A58" s="299" t="s">
        <v>48</v>
      </c>
      <c r="B58" s="276">
        <v>7225</v>
      </c>
      <c r="C58" s="448" t="s">
        <v>75</v>
      </c>
      <c r="D58" s="927">
        <v>13022.624434389141</v>
      </c>
      <c r="E58" s="1147">
        <v>14390</v>
      </c>
      <c r="F58" s="267">
        <f t="shared" si="0"/>
        <v>5.1132213294375457E-2</v>
      </c>
      <c r="G58" s="927">
        <v>12389.140271493214</v>
      </c>
      <c r="H58" s="1147">
        <v>13690</v>
      </c>
      <c r="I58" s="267">
        <f t="shared" si="1"/>
        <v>5.3887605850654351E-2</v>
      </c>
      <c r="J58" s="927">
        <v>11755.656108597284</v>
      </c>
      <c r="K58" s="1132">
        <v>12990</v>
      </c>
      <c r="L58" s="267">
        <f t="shared" si="2"/>
        <v>0</v>
      </c>
      <c r="M58" s="927">
        <v>11755.656108597284</v>
      </c>
      <c r="N58" s="1147">
        <v>12990</v>
      </c>
      <c r="O58" s="267">
        <f t="shared" si="3"/>
        <v>5.6956875508543531E-2</v>
      </c>
      <c r="P58" s="927">
        <v>11122.171945701357</v>
      </c>
      <c r="Q58" s="1132">
        <v>12290</v>
      </c>
      <c r="R58" s="267">
        <f t="shared" si="4"/>
        <v>4.2408821034775231E-2</v>
      </c>
      <c r="S58" s="927">
        <v>10669.683257918552</v>
      </c>
      <c r="T58" s="1132">
        <v>11790</v>
      </c>
      <c r="U58" s="267">
        <f t="shared" si="5"/>
        <v>0.1028999064546305</v>
      </c>
      <c r="V58" s="927">
        <f t="shared" si="38"/>
        <v>9674.208144796381</v>
      </c>
      <c r="W58" s="1147">
        <v>10690</v>
      </c>
      <c r="X58" s="267">
        <f t="shared" si="6"/>
        <v>6.9106910691069112E-2</v>
      </c>
      <c r="Y58" s="927">
        <f t="shared" si="29"/>
        <v>9048.8687782805428</v>
      </c>
      <c r="Z58" s="1147">
        <v>9999</v>
      </c>
      <c r="AA58" s="267">
        <f t="shared" si="7"/>
        <v>-6.4639850327408793E-2</v>
      </c>
      <c r="AB58" s="927">
        <v>9674.208144796381</v>
      </c>
      <c r="AC58" s="1147">
        <v>10690</v>
      </c>
      <c r="AD58" s="267">
        <f t="shared" si="8"/>
        <v>9.442870632672332E-3</v>
      </c>
      <c r="AE58" s="927">
        <v>9583.7104072398197</v>
      </c>
      <c r="AF58" s="1210">
        <v>10590</v>
      </c>
      <c r="AG58" s="267">
        <f t="shared" si="9"/>
        <v>0</v>
      </c>
      <c r="AH58" s="496">
        <v>9583.7104072398197</v>
      </c>
      <c r="AI58" s="1216">
        <v>10590</v>
      </c>
      <c r="AJ58" s="267">
        <f t="shared" si="10"/>
        <v>0</v>
      </c>
      <c r="AK58" s="928">
        <v>9583.7104072398197</v>
      </c>
      <c r="AL58" s="1216">
        <v>10590</v>
      </c>
      <c r="AM58" s="267">
        <f t="shared" si="11"/>
        <v>0.13993541442411195</v>
      </c>
      <c r="AN58" s="928">
        <v>8407.2398190045242</v>
      </c>
      <c r="AO58" s="1216">
        <v>9290</v>
      </c>
      <c r="AP58" s="267">
        <f t="shared" si="12"/>
        <v>5.6882821387940839E-2</v>
      </c>
      <c r="AQ58" s="478">
        <v>7954.7511312217193</v>
      </c>
      <c r="AR58" s="100">
        <v>8790</v>
      </c>
      <c r="AS58" s="267">
        <f t="shared" si="13"/>
        <v>0.10012515644555695</v>
      </c>
      <c r="AT58" s="496">
        <v>7230.7692307692305</v>
      </c>
      <c r="AU58" s="146">
        <v>7990</v>
      </c>
      <c r="AV58" s="267">
        <f t="shared" si="14"/>
        <v>0</v>
      </c>
      <c r="AW58" s="496">
        <v>7230.7692307692305</v>
      </c>
      <c r="AX58" s="146">
        <v>7990</v>
      </c>
      <c r="AY58" s="267">
        <f t="shared" si="15"/>
        <v>-8.0552359033371698E-2</v>
      </c>
      <c r="AZ58" s="496">
        <v>7864.2533936651589</v>
      </c>
      <c r="BA58" s="146">
        <v>8690</v>
      </c>
      <c r="BB58" s="267">
        <f t="shared" si="16"/>
        <v>0</v>
      </c>
      <c r="BC58" s="478">
        <v>7864.2533936651589</v>
      </c>
      <c r="BD58" s="100">
        <v>8690</v>
      </c>
      <c r="BE58" s="267">
        <f t="shared" si="17"/>
        <v>6.1050061050061048E-2</v>
      </c>
      <c r="BF58" s="105">
        <v>7411.7647058823532</v>
      </c>
      <c r="BG58" s="173">
        <v>8190</v>
      </c>
      <c r="BH58" s="267">
        <f t="shared" si="18"/>
        <v>9.3457943925233641E-2</v>
      </c>
      <c r="BI58" s="105">
        <v>6778.2805429864256</v>
      </c>
      <c r="BJ58" s="147">
        <v>7490</v>
      </c>
      <c r="BK58" s="267">
        <f t="shared" si="19"/>
        <v>0</v>
      </c>
      <c r="BL58" s="105">
        <v>6778.2805429864256</v>
      </c>
      <c r="BM58" s="173">
        <v>7490</v>
      </c>
      <c r="BN58" s="267">
        <f t="shared" si="20"/>
        <v>0</v>
      </c>
      <c r="BO58" s="105">
        <v>6778.2805429864256</v>
      </c>
      <c r="BP58" s="247">
        <v>7490</v>
      </c>
      <c r="BQ58" s="267">
        <f t="shared" si="21"/>
        <v>-6.2578222778473094E-2</v>
      </c>
      <c r="BR58" s="223">
        <f t="shared" si="31"/>
        <v>7230.7692307692305</v>
      </c>
      <c r="BS58" s="117">
        <v>7990</v>
      </c>
      <c r="BT58" s="268">
        <f t="shared" si="22"/>
        <v>0</v>
      </c>
      <c r="BU58" s="223">
        <f t="shared" si="32"/>
        <v>7230.7692307692305</v>
      </c>
      <c r="BV58" s="168">
        <v>7990</v>
      </c>
      <c r="BW58" s="267">
        <f t="shared" si="23"/>
        <v>0</v>
      </c>
      <c r="BX58" s="223">
        <f t="shared" si="33"/>
        <v>7230.7692307692305</v>
      </c>
      <c r="BY58" s="216">
        <v>7990</v>
      </c>
      <c r="BZ58" s="268">
        <f t="shared" si="24"/>
        <v>0</v>
      </c>
      <c r="CA58" s="223">
        <f t="shared" si="34"/>
        <v>7230.7692307692305</v>
      </c>
      <c r="CB58" s="136">
        <v>7990</v>
      </c>
      <c r="CC58" s="267">
        <f t="shared" si="25"/>
        <v>0.15797101449275364</v>
      </c>
      <c r="CD58" s="223">
        <f t="shared" si="35"/>
        <v>6244.3438914027147</v>
      </c>
      <c r="CE58" s="204">
        <v>6900</v>
      </c>
      <c r="CF58" s="268">
        <f t="shared" si="26"/>
        <v>0</v>
      </c>
      <c r="CG58" s="223">
        <f t="shared" si="36"/>
        <v>6244.3438914027147</v>
      </c>
      <c r="CH58" s="202">
        <v>6900</v>
      </c>
      <c r="CI58" s="206">
        <f t="shared" si="27"/>
        <v>0</v>
      </c>
      <c r="CJ58" s="222">
        <f t="shared" si="37"/>
        <v>6244.3438914027147</v>
      </c>
      <c r="CK58" s="202">
        <v>6900</v>
      </c>
    </row>
    <row r="59" spans="1:89" x14ac:dyDescent="0.25">
      <c r="A59" s="299" t="s">
        <v>48</v>
      </c>
      <c r="B59" s="276">
        <v>736</v>
      </c>
      <c r="C59" s="73" t="s">
        <v>77</v>
      </c>
      <c r="D59" s="927">
        <v>11031.674208144797</v>
      </c>
      <c r="E59" s="1147">
        <v>12190</v>
      </c>
      <c r="F59" s="267">
        <f t="shared" si="0"/>
        <v>5.1768766177739428E-2</v>
      </c>
      <c r="G59" s="927">
        <v>10488.687782805429</v>
      </c>
      <c r="H59" s="1147">
        <v>11590</v>
      </c>
      <c r="I59" s="267">
        <f t="shared" si="1"/>
        <v>5.4595086442220199E-2</v>
      </c>
      <c r="J59" s="927">
        <v>9945.7013574660632</v>
      </c>
      <c r="K59" s="1132">
        <v>10990</v>
      </c>
      <c r="L59" s="267">
        <f t="shared" si="2"/>
        <v>0</v>
      </c>
      <c r="M59" s="927">
        <v>9945.7013574660632</v>
      </c>
      <c r="N59" s="1147">
        <v>10990</v>
      </c>
      <c r="O59" s="267">
        <f t="shared" si="3"/>
        <v>5.7747834456207889E-2</v>
      </c>
      <c r="P59" s="927">
        <v>9402.714932126697</v>
      </c>
      <c r="Q59" s="1132">
        <v>10390</v>
      </c>
      <c r="R59" s="267">
        <f t="shared" si="4"/>
        <v>4.004004004004004E-2</v>
      </c>
      <c r="S59" s="927">
        <v>9040.7239819004535</v>
      </c>
      <c r="T59" s="1132">
        <v>9990</v>
      </c>
      <c r="U59" s="267">
        <f t="shared" si="5"/>
        <v>8.7051142546245922E-2</v>
      </c>
      <c r="V59" s="927">
        <f t="shared" si="38"/>
        <v>8316.7420814479647</v>
      </c>
      <c r="W59" s="1132">
        <v>9190</v>
      </c>
      <c r="X59" s="267">
        <f t="shared" si="6"/>
        <v>0</v>
      </c>
      <c r="Y59" s="927">
        <f t="shared" si="29"/>
        <v>8316.7420814479647</v>
      </c>
      <c r="Z59" s="1147">
        <v>9190</v>
      </c>
      <c r="AA59" s="267">
        <f t="shared" si="7"/>
        <v>6.9848661233993012E-2</v>
      </c>
      <c r="AB59" s="927">
        <v>7773.7556561085976</v>
      </c>
      <c r="AC59" s="1147">
        <v>8590</v>
      </c>
      <c r="AD59" s="267">
        <f t="shared" si="8"/>
        <v>1.1778563015312132E-2</v>
      </c>
      <c r="AE59" s="927">
        <v>7683.2579185520362</v>
      </c>
      <c r="AF59" s="1210">
        <v>8490</v>
      </c>
      <c r="AG59" s="267">
        <f t="shared" si="9"/>
        <v>0</v>
      </c>
      <c r="AH59" s="499">
        <v>7683.2579185520362</v>
      </c>
      <c r="AI59" s="1216">
        <v>8490</v>
      </c>
      <c r="AJ59" s="267">
        <f t="shared" si="10"/>
        <v>0</v>
      </c>
      <c r="AK59" s="928">
        <v>7683.2579185520362</v>
      </c>
      <c r="AL59" s="1216">
        <v>8490</v>
      </c>
      <c r="AM59" s="267">
        <f t="shared" si="11"/>
        <v>0</v>
      </c>
      <c r="AN59" s="928">
        <v>7683.2579185520362</v>
      </c>
      <c r="AO59" s="1216">
        <v>8490</v>
      </c>
      <c r="AP59" s="267">
        <f t="shared" si="12"/>
        <v>4.9443757725587144E-2</v>
      </c>
      <c r="AQ59" s="478">
        <v>7321.2669683257918</v>
      </c>
      <c r="AR59" s="100">
        <v>8090</v>
      </c>
      <c r="AS59" s="267">
        <f t="shared" si="13"/>
        <v>9.4722598105548034E-2</v>
      </c>
      <c r="AT59" s="499">
        <v>6687.7828054298643</v>
      </c>
      <c r="AU59" s="151">
        <v>7390</v>
      </c>
      <c r="AV59" s="267">
        <f t="shared" si="14"/>
        <v>0</v>
      </c>
      <c r="AW59" s="499">
        <v>6687.7828054298643</v>
      </c>
      <c r="AX59" s="151">
        <v>7390</v>
      </c>
      <c r="AY59" s="267">
        <f t="shared" si="15"/>
        <v>0</v>
      </c>
      <c r="AZ59" s="499">
        <v>6687.7828054298643</v>
      </c>
      <c r="BA59" s="151">
        <v>7390</v>
      </c>
      <c r="BB59" s="267">
        <f t="shared" si="16"/>
        <v>0</v>
      </c>
      <c r="BC59" s="478">
        <v>6687.7828054298643</v>
      </c>
      <c r="BD59" s="100">
        <v>7390</v>
      </c>
      <c r="BE59" s="267">
        <f t="shared" si="17"/>
        <v>7.2568940493468792E-2</v>
      </c>
      <c r="BF59" s="105">
        <v>6235.2941176470586</v>
      </c>
      <c r="BG59" s="173">
        <v>6890</v>
      </c>
      <c r="BH59" s="267">
        <f t="shared" si="18"/>
        <v>9.5389507154213043E-2</v>
      </c>
      <c r="BI59" s="110">
        <v>5692.3076923076924</v>
      </c>
      <c r="BJ59" s="168">
        <v>6290</v>
      </c>
      <c r="BK59" s="267">
        <f t="shared" si="19"/>
        <v>0</v>
      </c>
      <c r="BL59" s="105">
        <v>5692.3076923076924</v>
      </c>
      <c r="BM59" s="173">
        <v>6290</v>
      </c>
      <c r="BN59" s="267">
        <f t="shared" si="20"/>
        <v>0</v>
      </c>
      <c r="BO59" s="105">
        <v>5692.3076923076924</v>
      </c>
      <c r="BP59" s="100">
        <v>6290</v>
      </c>
      <c r="BQ59" s="267">
        <f t="shared" si="21"/>
        <v>0</v>
      </c>
      <c r="BR59" s="223">
        <f>BS59/(1.105)</f>
        <v>5692.3076923076924</v>
      </c>
      <c r="BS59" s="117">
        <v>6290</v>
      </c>
      <c r="BT59" s="268">
        <f t="shared" si="22"/>
        <v>0</v>
      </c>
      <c r="BU59" s="223">
        <f>BV59/(1.105)</f>
        <v>5692.3076923076924</v>
      </c>
      <c r="BV59" s="168">
        <v>6290</v>
      </c>
      <c r="BW59" s="267">
        <f t="shared" si="23"/>
        <v>0</v>
      </c>
      <c r="BX59" s="223">
        <f>BY59/(1.105)</f>
        <v>5692.3076923076924</v>
      </c>
      <c r="BY59" s="216">
        <v>6290</v>
      </c>
      <c r="BZ59" s="268">
        <f t="shared" si="24"/>
        <v>0</v>
      </c>
      <c r="CA59" s="223">
        <f>CB59/(1.105)</f>
        <v>5692.3076923076924</v>
      </c>
      <c r="CB59" s="202">
        <v>6290</v>
      </c>
      <c r="CC59" s="267">
        <f t="shared" si="25"/>
        <v>0.20961538461538462</v>
      </c>
      <c r="CD59" s="223">
        <f>CE59/(1.105)</f>
        <v>4705.8823529411766</v>
      </c>
      <c r="CE59" s="204">
        <v>5200</v>
      </c>
      <c r="CF59" s="268">
        <f t="shared" si="26"/>
        <v>0</v>
      </c>
      <c r="CG59" s="223">
        <f>CH59/(1.105)</f>
        <v>4705.8823529411766</v>
      </c>
      <c r="CH59" s="202">
        <v>5200</v>
      </c>
      <c r="CI59" s="206">
        <f t="shared" si="27"/>
        <v>0</v>
      </c>
      <c r="CJ59" s="222">
        <f>CK59/(1.105)</f>
        <v>4705.8823529411766</v>
      </c>
      <c r="CK59" s="202">
        <v>5200</v>
      </c>
    </row>
    <row r="60" spans="1:89" x14ac:dyDescent="0.25">
      <c r="A60" s="299" t="s">
        <v>48</v>
      </c>
      <c r="B60" s="276">
        <v>755</v>
      </c>
      <c r="C60" s="73" t="s">
        <v>80</v>
      </c>
      <c r="D60" s="927">
        <v>14742.081447963801</v>
      </c>
      <c r="E60" s="1147">
        <v>16290</v>
      </c>
      <c r="F60" s="267">
        <f t="shared" si="0"/>
        <v>5.1646223369916075E-2</v>
      </c>
      <c r="G60" s="927">
        <v>14018.099547511312</v>
      </c>
      <c r="H60" s="1147">
        <v>15490</v>
      </c>
      <c r="I60" s="267">
        <f t="shared" si="1"/>
        <v>5.445881552076242E-2</v>
      </c>
      <c r="J60" s="927">
        <v>13294.117647058823</v>
      </c>
      <c r="K60" s="1132">
        <v>14690</v>
      </c>
      <c r="L60" s="267">
        <f t="shared" si="2"/>
        <v>0</v>
      </c>
      <c r="M60" s="927">
        <v>13294.117647058823</v>
      </c>
      <c r="N60" s="1147">
        <v>14690</v>
      </c>
      <c r="O60" s="267">
        <f t="shared" si="3"/>
        <v>5.0035739814152963E-2</v>
      </c>
      <c r="P60" s="927">
        <v>12660.633484162896</v>
      </c>
      <c r="Q60" s="1132">
        <v>13990</v>
      </c>
      <c r="R60" s="267">
        <f t="shared" si="4"/>
        <v>4.4809559372666168E-2</v>
      </c>
      <c r="S60" s="927">
        <v>12117.64705882353</v>
      </c>
      <c r="T60" s="1132">
        <v>13390</v>
      </c>
      <c r="U60" s="267">
        <f t="shared" si="5"/>
        <v>9.844134536505332E-2</v>
      </c>
      <c r="V60" s="927">
        <f t="shared" si="38"/>
        <v>11031.674208144797</v>
      </c>
      <c r="W60" s="1132">
        <v>12190</v>
      </c>
      <c r="X60" s="267">
        <f t="shared" si="6"/>
        <v>0</v>
      </c>
      <c r="Y60" s="927">
        <f t="shared" si="29"/>
        <v>11031.674208144797</v>
      </c>
      <c r="Z60" s="1147">
        <v>12190</v>
      </c>
      <c r="AA60" s="267">
        <f t="shared" si="7"/>
        <v>7.0237050043898158E-2</v>
      </c>
      <c r="AB60" s="927">
        <v>10307.692307692309</v>
      </c>
      <c r="AC60" s="1147">
        <v>11390</v>
      </c>
      <c r="AD60" s="267">
        <f t="shared" si="8"/>
        <v>8.8573959255978749E-3</v>
      </c>
      <c r="AE60" s="927">
        <v>10217.194570135747</v>
      </c>
      <c r="AF60" s="1210">
        <v>11290</v>
      </c>
      <c r="AG60" s="267">
        <f t="shared" si="9"/>
        <v>0</v>
      </c>
      <c r="AH60" s="500">
        <v>10217.194570135747</v>
      </c>
      <c r="AI60" s="1216">
        <v>11290</v>
      </c>
      <c r="AJ60" s="267">
        <f t="shared" si="10"/>
        <v>0</v>
      </c>
      <c r="AK60" s="930">
        <v>10217.194570135747</v>
      </c>
      <c r="AL60" s="1216">
        <v>11290</v>
      </c>
      <c r="AM60" s="267">
        <f t="shared" si="11"/>
        <v>0</v>
      </c>
      <c r="AN60" s="930">
        <v>10217.194570135747</v>
      </c>
      <c r="AO60" s="1216">
        <v>11290</v>
      </c>
      <c r="AP60" s="267">
        <f t="shared" si="12"/>
        <v>4.6339202965708988E-2</v>
      </c>
      <c r="AQ60" s="479">
        <v>9764.7058823529405</v>
      </c>
      <c r="AR60" s="100">
        <v>10790</v>
      </c>
      <c r="AS60" s="267">
        <f t="shared" si="13"/>
        <v>0.10214504596527069</v>
      </c>
      <c r="AT60" s="500">
        <v>8859.7285067873308</v>
      </c>
      <c r="AU60" s="152">
        <v>9790</v>
      </c>
      <c r="AV60" s="267">
        <f t="shared" si="14"/>
        <v>0</v>
      </c>
      <c r="AW60" s="500">
        <v>8859.7285067873308</v>
      </c>
      <c r="AX60" s="152">
        <v>9790</v>
      </c>
      <c r="AY60" s="267">
        <f t="shared" si="15"/>
        <v>0</v>
      </c>
      <c r="AZ60" s="500">
        <v>8859.7285067873308</v>
      </c>
      <c r="BA60" s="152">
        <v>9790</v>
      </c>
      <c r="BB60" s="267">
        <f t="shared" si="16"/>
        <v>0</v>
      </c>
      <c r="BC60" s="479">
        <v>8859.7285067873308</v>
      </c>
      <c r="BD60" s="100">
        <v>9790</v>
      </c>
      <c r="BE60" s="267">
        <f t="shared" si="17"/>
        <v>2.0855057351407715E-2</v>
      </c>
      <c r="BF60" s="106">
        <v>8678.7330316742082</v>
      </c>
      <c r="BG60" s="173">
        <v>9590</v>
      </c>
      <c r="BH60" s="267">
        <f t="shared" si="18"/>
        <v>6.6740823136818686E-2</v>
      </c>
      <c r="BI60" s="110">
        <v>8135.746606334842</v>
      </c>
      <c r="BJ60" s="168">
        <v>8990</v>
      </c>
      <c r="BK60" s="267">
        <f t="shared" si="19"/>
        <v>0</v>
      </c>
      <c r="BL60" s="106">
        <v>8135.746606334842</v>
      </c>
      <c r="BM60" s="173">
        <v>8990</v>
      </c>
      <c r="BN60" s="267">
        <f t="shared" si="20"/>
        <v>0</v>
      </c>
      <c r="BO60" s="106">
        <v>8135.746606334842</v>
      </c>
      <c r="BP60" s="247">
        <v>8990</v>
      </c>
      <c r="BQ60" s="267">
        <f t="shared" si="21"/>
        <v>-0.10010010010010011</v>
      </c>
      <c r="BR60" s="223">
        <f>BS60/(1.105)</f>
        <v>9040.7239819004535</v>
      </c>
      <c r="BS60" s="117">
        <v>9990</v>
      </c>
      <c r="BT60" s="268">
        <f t="shared" si="22"/>
        <v>0</v>
      </c>
      <c r="BU60" s="223">
        <f>BV60/(1.105)</f>
        <v>9040.7239819004535</v>
      </c>
      <c r="BV60" s="168">
        <v>9990</v>
      </c>
      <c r="BW60" s="267">
        <f t="shared" si="23"/>
        <v>0</v>
      </c>
      <c r="BX60" s="223">
        <f>BY60/(1.105)</f>
        <v>9040.7239819004535</v>
      </c>
      <c r="BY60" s="216">
        <v>9990</v>
      </c>
      <c r="BZ60" s="268">
        <f t="shared" si="24"/>
        <v>0</v>
      </c>
      <c r="CA60" s="223">
        <f>CB60/(1.105)</f>
        <v>9040.7239819004535</v>
      </c>
      <c r="CB60" s="202">
        <v>9990</v>
      </c>
      <c r="CC60" s="267">
        <f t="shared" si="25"/>
        <v>0.19070321811680571</v>
      </c>
      <c r="CD60" s="223">
        <f>CE60/(1.105)</f>
        <v>7592.7601809954749</v>
      </c>
      <c r="CE60" s="204">
        <v>8390</v>
      </c>
      <c r="CF60" s="268">
        <f t="shared" si="26"/>
        <v>0</v>
      </c>
      <c r="CG60" s="223">
        <f>CH60/(1.105)</f>
        <v>7592.7601809954749</v>
      </c>
      <c r="CH60" s="202">
        <v>8390</v>
      </c>
      <c r="CI60" s="206">
        <f t="shared" si="27"/>
        <v>1.2062726176115802E-2</v>
      </c>
      <c r="CJ60" s="222">
        <f>CK60/(1.105)</f>
        <v>7502.2624434389145</v>
      </c>
      <c r="CK60" s="202">
        <v>8290</v>
      </c>
    </row>
    <row r="61" spans="1:89" x14ac:dyDescent="0.25">
      <c r="A61" s="299" t="s">
        <v>48</v>
      </c>
      <c r="B61" s="276">
        <v>2014</v>
      </c>
      <c r="C61" s="855" t="s">
        <v>631</v>
      </c>
      <c r="D61" s="927">
        <v>17457.013574660632</v>
      </c>
      <c r="E61" s="1147">
        <v>19290</v>
      </c>
      <c r="F61" s="267">
        <f t="shared" si="0"/>
        <v>4.8939641109298535E-2</v>
      </c>
      <c r="G61" s="927">
        <v>16642.533936651584</v>
      </c>
      <c r="H61" s="1147">
        <v>18390</v>
      </c>
      <c r="I61" s="267">
        <f t="shared" si="1"/>
        <v>5.1457975986277875E-2</v>
      </c>
      <c r="J61" s="927">
        <v>15828.054298642533</v>
      </c>
      <c r="K61" s="1132">
        <v>17490</v>
      </c>
      <c r="L61" s="267">
        <f t="shared" si="2"/>
        <v>0</v>
      </c>
      <c r="M61" s="927">
        <v>15828.054298642533</v>
      </c>
      <c r="N61" s="1147">
        <v>17490</v>
      </c>
      <c r="O61" s="267">
        <f t="shared" si="3"/>
        <v>5.4249547920433995E-2</v>
      </c>
      <c r="P61" s="927">
        <v>15013.574660633485</v>
      </c>
      <c r="Q61" s="1132">
        <v>16590</v>
      </c>
      <c r="R61" s="267">
        <f t="shared" si="4"/>
        <v>0</v>
      </c>
      <c r="S61" s="927">
        <v>15013.574660633485</v>
      </c>
      <c r="T61" s="1132">
        <v>16590</v>
      </c>
      <c r="U61" s="267"/>
      <c r="V61" s="927"/>
      <c r="W61" s="1132"/>
      <c r="X61" s="267"/>
      <c r="Y61" s="927"/>
      <c r="Z61" s="1147"/>
      <c r="AA61" s="267"/>
      <c r="AB61" s="927"/>
      <c r="AC61" s="1147"/>
      <c r="AD61" s="267"/>
      <c r="AE61" s="927"/>
      <c r="AF61" s="1210"/>
      <c r="AG61" s="267"/>
      <c r="AH61" s="500"/>
      <c r="AI61" s="1216"/>
      <c r="AJ61" s="267"/>
      <c r="AK61" s="930"/>
      <c r="AL61" s="1216"/>
      <c r="AM61" s="267"/>
      <c r="AN61" s="930"/>
      <c r="AO61" s="1216"/>
      <c r="AP61" s="267"/>
      <c r="AQ61" s="479"/>
      <c r="AR61" s="100"/>
      <c r="AS61" s="267"/>
      <c r="AT61" s="500"/>
      <c r="AU61" s="152"/>
      <c r="AV61" s="267"/>
      <c r="AW61" s="500"/>
      <c r="AX61" s="152"/>
      <c r="AY61" s="267"/>
      <c r="AZ61" s="500"/>
      <c r="BA61" s="152"/>
      <c r="BB61" s="267"/>
      <c r="BC61" s="479"/>
      <c r="BD61" s="100"/>
      <c r="BE61" s="267"/>
      <c r="BF61" s="106"/>
      <c r="BG61" s="173"/>
      <c r="BH61" s="267"/>
      <c r="BI61" s="110"/>
      <c r="BJ61" s="168"/>
      <c r="BK61" s="374"/>
      <c r="BL61" s="106"/>
      <c r="BM61" s="173"/>
      <c r="BN61" s="374"/>
      <c r="BO61" s="106"/>
      <c r="BP61" s="247"/>
      <c r="BQ61" s="374"/>
      <c r="BR61" s="435"/>
      <c r="BS61" s="133"/>
      <c r="BT61" s="376"/>
      <c r="BU61" s="435"/>
      <c r="BV61" s="169"/>
      <c r="BW61" s="374"/>
      <c r="BX61" s="435"/>
      <c r="BY61" s="363"/>
      <c r="BZ61" s="376"/>
      <c r="CA61" s="435"/>
      <c r="CB61" s="367"/>
      <c r="CC61" s="374"/>
      <c r="CD61" s="435"/>
      <c r="CE61" s="378"/>
      <c r="CF61" s="376"/>
      <c r="CG61" s="435"/>
      <c r="CH61" s="367"/>
      <c r="CI61" s="359"/>
      <c r="CJ61" s="383"/>
      <c r="CK61" s="367"/>
    </row>
    <row r="62" spans="1:89" x14ac:dyDescent="0.25">
      <c r="A62" s="299" t="s">
        <v>48</v>
      </c>
      <c r="B62" s="276">
        <v>1095</v>
      </c>
      <c r="C62" s="73" t="s">
        <v>332</v>
      </c>
      <c r="D62" s="927">
        <v>9945.7013574660632</v>
      </c>
      <c r="E62" s="1147">
        <v>10990</v>
      </c>
      <c r="F62" s="267">
        <f t="shared" si="0"/>
        <v>4.7664442326024785E-2</v>
      </c>
      <c r="G62" s="927">
        <v>9493.2126696832584</v>
      </c>
      <c r="H62" s="1147">
        <v>10490</v>
      </c>
      <c r="I62" s="267">
        <f t="shared" si="1"/>
        <v>5.0050050050050053E-2</v>
      </c>
      <c r="J62" s="927">
        <v>9040.7239819004535</v>
      </c>
      <c r="K62" s="1132">
        <v>9990</v>
      </c>
      <c r="L62" s="267">
        <f t="shared" si="2"/>
        <v>0</v>
      </c>
      <c r="M62" s="927">
        <v>9040.7239819004535</v>
      </c>
      <c r="N62" s="1147">
        <v>9990</v>
      </c>
      <c r="O62" s="267">
        <f t="shared" si="3"/>
        <v>5.2687038988408853E-2</v>
      </c>
      <c r="P62" s="927">
        <v>8588.2352941176468</v>
      </c>
      <c r="Q62" s="1132">
        <v>9490</v>
      </c>
      <c r="R62" s="267">
        <f t="shared" si="4"/>
        <v>7.9635949943117179E-2</v>
      </c>
      <c r="S62" s="927">
        <v>7954.7511312217193</v>
      </c>
      <c r="T62" s="1132">
        <v>8790</v>
      </c>
      <c r="U62" s="267">
        <f t="shared" si="5"/>
        <v>0.10012515644555695</v>
      </c>
      <c r="V62" s="927">
        <f t="shared" si="38"/>
        <v>7230.7692307692305</v>
      </c>
      <c r="W62" s="1147">
        <v>7990</v>
      </c>
      <c r="X62" s="267">
        <f t="shared" si="6"/>
        <v>0.14306151645207441</v>
      </c>
      <c r="Y62" s="927">
        <f t="shared" si="29"/>
        <v>6325.7918552036199</v>
      </c>
      <c r="Z62" s="1147">
        <v>6990</v>
      </c>
      <c r="AA62" s="267">
        <f t="shared" si="7"/>
        <v>6.0698027314112293E-2</v>
      </c>
      <c r="AB62" s="927">
        <v>5963.8009049773755</v>
      </c>
      <c r="AC62" s="1147">
        <v>6590</v>
      </c>
      <c r="AD62" s="267">
        <f t="shared" si="8"/>
        <v>1.5408320493066256E-2</v>
      </c>
      <c r="AE62" s="927">
        <v>5873.3031674208141</v>
      </c>
      <c r="AF62" s="1210">
        <v>6490</v>
      </c>
      <c r="AG62" s="267">
        <f t="shared" si="9"/>
        <v>0</v>
      </c>
      <c r="AH62" s="500">
        <v>5873.3031674208141</v>
      </c>
      <c r="AI62" s="1216">
        <v>6490</v>
      </c>
      <c r="AJ62" s="267">
        <f t="shared" si="10"/>
        <v>0</v>
      </c>
      <c r="AK62" s="930">
        <v>5873.3031674208141</v>
      </c>
      <c r="AL62" s="1216">
        <v>6490</v>
      </c>
      <c r="AM62" s="267">
        <f t="shared" si="11"/>
        <v>0</v>
      </c>
      <c r="AN62" s="930">
        <v>5873.3031674208141</v>
      </c>
      <c r="AO62" s="1216">
        <v>6490</v>
      </c>
      <c r="AP62" s="267">
        <f t="shared" si="12"/>
        <v>4.8465266558966075E-2</v>
      </c>
      <c r="AQ62" s="479">
        <v>5601.809954751131</v>
      </c>
      <c r="AR62" s="100">
        <v>6190</v>
      </c>
      <c r="AS62" s="267">
        <f t="shared" si="13"/>
        <v>0.1073345259391771</v>
      </c>
      <c r="AT62" s="500">
        <v>5058.8235294117649</v>
      </c>
      <c r="AU62" s="152">
        <v>5590</v>
      </c>
      <c r="AV62" s="267">
        <f t="shared" si="14"/>
        <v>0</v>
      </c>
      <c r="AW62" s="500">
        <v>5058.8235294117649</v>
      </c>
      <c r="AX62" s="152">
        <v>5590</v>
      </c>
      <c r="AY62" s="267">
        <f t="shared" si="15"/>
        <v>0</v>
      </c>
      <c r="AZ62" s="500">
        <v>5058.8235294117649</v>
      </c>
      <c r="BA62" s="152">
        <v>5590</v>
      </c>
      <c r="BB62" s="267">
        <f t="shared" si="16"/>
        <v>0</v>
      </c>
      <c r="BC62" s="479">
        <v>5058.8235294117649</v>
      </c>
      <c r="BD62" s="100">
        <v>5590</v>
      </c>
      <c r="BE62" s="267">
        <f t="shared" si="17"/>
        <v>7.7071290944123308E-2</v>
      </c>
      <c r="BF62" s="106">
        <v>4696.8325791855204</v>
      </c>
      <c r="BG62" s="173">
        <v>5190</v>
      </c>
      <c r="BH62" s="267">
        <f t="shared" si="18"/>
        <v>0.18223234624145787</v>
      </c>
      <c r="BI62" s="110">
        <v>3972.8506787330316</v>
      </c>
      <c r="BJ62" s="168">
        <v>4390</v>
      </c>
      <c r="BK62" s="374"/>
      <c r="BL62" s="106"/>
      <c r="BM62" s="168"/>
      <c r="BN62" s="374"/>
      <c r="BO62" s="106"/>
      <c r="BP62" s="59"/>
      <c r="BQ62" s="374"/>
      <c r="BR62" s="435"/>
      <c r="BS62" s="133"/>
      <c r="BT62" s="376"/>
      <c r="BU62" s="435"/>
      <c r="BV62" s="169"/>
      <c r="BW62" s="374"/>
      <c r="BX62" s="435"/>
      <c r="BY62" s="363"/>
      <c r="BZ62" s="376"/>
      <c r="CA62" s="435"/>
      <c r="CB62" s="367"/>
      <c r="CC62" s="374"/>
      <c r="CD62" s="435"/>
      <c r="CE62" s="378"/>
      <c r="CF62" s="376"/>
      <c r="CG62" s="435"/>
      <c r="CH62" s="367"/>
      <c r="CI62" s="359"/>
      <c r="CJ62" s="383"/>
      <c r="CK62" s="367"/>
    </row>
    <row r="63" spans="1:89" ht="15.75" thickBot="1" x14ac:dyDescent="0.3">
      <c r="A63" s="317" t="s">
        <v>48</v>
      </c>
      <c r="B63" s="282">
        <v>181</v>
      </c>
      <c r="C63" s="451" t="s">
        <v>333</v>
      </c>
      <c r="D63" s="929">
        <v>9945.7013574660632</v>
      </c>
      <c r="E63" s="1148">
        <v>10990</v>
      </c>
      <c r="F63" s="267">
        <f t="shared" si="0"/>
        <v>4.7664442326024785E-2</v>
      </c>
      <c r="G63" s="929">
        <v>9493.2126696832584</v>
      </c>
      <c r="H63" s="1148">
        <v>10490</v>
      </c>
      <c r="I63" s="267">
        <f t="shared" si="1"/>
        <v>5.0050050050050053E-2</v>
      </c>
      <c r="J63" s="929">
        <v>9040.7239819004535</v>
      </c>
      <c r="K63" s="1160">
        <v>9990</v>
      </c>
      <c r="L63" s="267">
        <f t="shared" si="2"/>
        <v>0</v>
      </c>
      <c r="M63" s="929">
        <v>9040.7239819004535</v>
      </c>
      <c r="N63" s="1148">
        <v>9990</v>
      </c>
      <c r="O63" s="267">
        <f t="shared" si="3"/>
        <v>5.2687038988408853E-2</v>
      </c>
      <c r="P63" s="929">
        <v>8588.2352941176468</v>
      </c>
      <c r="Q63" s="1160">
        <v>9490</v>
      </c>
      <c r="R63" s="267">
        <f t="shared" si="4"/>
        <v>7.9635949943117179E-2</v>
      </c>
      <c r="S63" s="929">
        <v>7954.7511312217193</v>
      </c>
      <c r="T63" s="1160">
        <v>8790</v>
      </c>
      <c r="U63" s="267">
        <f t="shared" si="5"/>
        <v>0.10012515644555695</v>
      </c>
      <c r="V63" s="929">
        <f t="shared" si="38"/>
        <v>7230.7692307692305</v>
      </c>
      <c r="W63" s="1148">
        <v>7990</v>
      </c>
      <c r="X63" s="267">
        <f t="shared" si="6"/>
        <v>0.14306151645207441</v>
      </c>
      <c r="Y63" s="929">
        <f t="shared" si="29"/>
        <v>6325.7918552036199</v>
      </c>
      <c r="Z63" s="1148">
        <v>6990</v>
      </c>
      <c r="AA63" s="267">
        <f t="shared" si="7"/>
        <v>6.0698027314112293E-2</v>
      </c>
      <c r="AB63" s="929">
        <v>5963.8009049773755</v>
      </c>
      <c r="AC63" s="1148">
        <v>6590</v>
      </c>
      <c r="AD63" s="267">
        <f t="shared" si="8"/>
        <v>1.5408320493066256E-2</v>
      </c>
      <c r="AE63" s="929">
        <v>5873.3031674208141</v>
      </c>
      <c r="AF63" s="1211">
        <v>6490</v>
      </c>
      <c r="AG63" s="267">
        <f t="shared" si="9"/>
        <v>0</v>
      </c>
      <c r="AH63" s="500">
        <v>5873.3031674208141</v>
      </c>
      <c r="AI63" s="1216">
        <v>6490</v>
      </c>
      <c r="AJ63" s="267">
        <f t="shared" si="10"/>
        <v>0</v>
      </c>
      <c r="AK63" s="931">
        <v>5873.3031674208141</v>
      </c>
      <c r="AL63" s="1216">
        <v>6490</v>
      </c>
      <c r="AM63" s="267">
        <f t="shared" si="11"/>
        <v>0</v>
      </c>
      <c r="AN63" s="931">
        <v>5873.3031674208141</v>
      </c>
      <c r="AO63" s="1216">
        <v>6490</v>
      </c>
      <c r="AP63" s="267">
        <f t="shared" si="12"/>
        <v>4.8465266558966075E-2</v>
      </c>
      <c r="AQ63" s="106">
        <v>5601.809954751131</v>
      </c>
      <c r="AR63" s="100">
        <v>6190</v>
      </c>
      <c r="AS63" s="267">
        <f t="shared" si="13"/>
        <v>0.1073345259391771</v>
      </c>
      <c r="AT63" s="500">
        <v>5058.8235294117649</v>
      </c>
      <c r="AU63" s="152">
        <v>5590</v>
      </c>
      <c r="AV63" s="267">
        <f t="shared" si="14"/>
        <v>0</v>
      </c>
      <c r="AW63" s="500">
        <v>5058.8235294117649</v>
      </c>
      <c r="AX63" s="152">
        <v>5590</v>
      </c>
      <c r="AY63" s="267">
        <f t="shared" si="15"/>
        <v>0</v>
      </c>
      <c r="AZ63" s="500">
        <v>5058.8235294117649</v>
      </c>
      <c r="BA63" s="152">
        <v>5590</v>
      </c>
      <c r="BB63" s="267">
        <f t="shared" si="16"/>
        <v>0</v>
      </c>
      <c r="BC63" s="106">
        <v>5058.8235294117649</v>
      </c>
      <c r="BD63" s="173">
        <v>5590</v>
      </c>
      <c r="BE63" s="374">
        <f t="shared" si="17"/>
        <v>7.7071290944123308E-2</v>
      </c>
      <c r="BF63" s="106">
        <v>4696.8325791855204</v>
      </c>
      <c r="BG63" s="173">
        <v>5190</v>
      </c>
      <c r="BH63" s="267">
        <f t="shared" si="18"/>
        <v>0.18223234624145787</v>
      </c>
      <c r="BI63" s="108">
        <v>3972.8506787330316</v>
      </c>
      <c r="BJ63" s="198">
        <v>4390</v>
      </c>
      <c r="BK63" s="374">
        <f t="shared" ref="BK63:BK83" si="39">(BJ63-BM63)/BM63</f>
        <v>0</v>
      </c>
      <c r="BL63" s="111">
        <v>3972.8506787330316</v>
      </c>
      <c r="BM63" s="174">
        <v>4390</v>
      </c>
      <c r="BN63" s="374">
        <f t="shared" ref="BN63:BN83" si="40">(BM63-BP63)/BP63</f>
        <v>0</v>
      </c>
      <c r="BO63" s="111">
        <v>3972.8506787330316</v>
      </c>
      <c r="BP63" s="101">
        <v>4390</v>
      </c>
      <c r="BQ63" s="374">
        <f t="shared" ref="BQ63:BQ83" si="41">(BP63-BS63)/BS63</f>
        <v>0</v>
      </c>
      <c r="BR63" s="375">
        <f>BS63/1.105</f>
        <v>3972.8506787330316</v>
      </c>
      <c r="BS63" s="133">
        <v>4390</v>
      </c>
      <c r="BT63" s="376">
        <f t="shared" ref="BT63:BT83" si="42">(BS63-BV63)/BV63</f>
        <v>0</v>
      </c>
      <c r="BU63" s="375">
        <f>BV63/1.105</f>
        <v>3972.8506787330316</v>
      </c>
      <c r="BV63" s="377">
        <v>4390</v>
      </c>
      <c r="BW63" s="374">
        <f t="shared" ref="BW63:BW83" si="43">(BV63-BY63)/BY63</f>
        <v>-0.12024048096192384</v>
      </c>
      <c r="BX63" s="375">
        <f>BY63/1.105</f>
        <v>4515.8371040723987</v>
      </c>
      <c r="BY63" s="363">
        <v>4990</v>
      </c>
      <c r="BZ63" s="376">
        <f t="shared" ref="BZ63:BZ83" si="44">(BY63-CB63)/CB63</f>
        <v>0</v>
      </c>
      <c r="CA63" s="375">
        <f>CB63/1.105</f>
        <v>4515.8371040723987</v>
      </c>
      <c r="CB63" s="367">
        <v>4990</v>
      </c>
      <c r="CC63" s="374">
        <f t="shared" ref="CC63:CC83" si="45">(CB63-CE63)/CE63</f>
        <v>0.92664092664092668</v>
      </c>
      <c r="CD63" s="375">
        <f>CE63/1.105</f>
        <v>2343.8914027149322</v>
      </c>
      <c r="CE63" s="378">
        <v>2590</v>
      </c>
      <c r="CF63" s="376">
        <f t="shared" ref="CF63:CF83" si="46">(CE63-CH63)/CH63</f>
        <v>0</v>
      </c>
      <c r="CG63" s="375">
        <f>CH63/1.105</f>
        <v>2343.8914027149322</v>
      </c>
      <c r="CH63" s="367">
        <v>2590</v>
      </c>
      <c r="CI63" s="359">
        <f t="shared" ref="CI63:CI83" si="47">(CH63-CK63)/CK63</f>
        <v>4.0160642570281124E-2</v>
      </c>
      <c r="CJ63" s="379">
        <f>CK63/1.105</f>
        <v>2253.3936651583713</v>
      </c>
      <c r="CK63" s="367">
        <v>2490</v>
      </c>
    </row>
    <row r="64" spans="1:89" s="510" customFormat="1" x14ac:dyDescent="0.25">
      <c r="A64" s="298" t="s">
        <v>3</v>
      </c>
      <c r="B64" s="283">
        <v>324</v>
      </c>
      <c r="C64" s="393" t="s">
        <v>5</v>
      </c>
      <c r="D64" s="925">
        <v>10858.823529411766</v>
      </c>
      <c r="E64" s="1150">
        <v>11999</v>
      </c>
      <c r="F64" s="351">
        <f t="shared" si="0"/>
        <v>9.0917356123283929E-2</v>
      </c>
      <c r="G64" s="925">
        <v>9953.8461538461543</v>
      </c>
      <c r="H64" s="1150">
        <v>10999</v>
      </c>
      <c r="I64" s="351">
        <f t="shared" si="1"/>
        <v>0.1000100010001</v>
      </c>
      <c r="J64" s="925">
        <v>9048.8687782805428</v>
      </c>
      <c r="K64" s="1150">
        <v>9999</v>
      </c>
      <c r="L64" s="351">
        <f t="shared" si="2"/>
        <v>0</v>
      </c>
      <c r="M64" s="925">
        <v>8596.3800904977379</v>
      </c>
      <c r="N64" s="1150">
        <v>9999</v>
      </c>
      <c r="O64" s="351">
        <f t="shared" si="3"/>
        <v>5.2637119696810189E-2</v>
      </c>
      <c r="P64" s="925">
        <v>8596.3800904977379</v>
      </c>
      <c r="Q64" s="1150">
        <v>9499</v>
      </c>
      <c r="R64" s="351">
        <f t="shared" si="4"/>
        <v>0.11766090128250382</v>
      </c>
      <c r="S64" s="925">
        <v>7691.4027149321264</v>
      </c>
      <c r="T64" s="1150">
        <v>8499</v>
      </c>
      <c r="U64" s="351">
        <f t="shared" si="5"/>
        <v>-5.5561729081009002E-2</v>
      </c>
      <c r="V64" s="925">
        <f t="shared" si="38"/>
        <v>8143.8914027149322</v>
      </c>
      <c r="W64" s="1131">
        <v>8999</v>
      </c>
      <c r="X64" s="351">
        <f t="shared" si="6"/>
        <v>0</v>
      </c>
      <c r="Y64" s="925">
        <f t="shared" si="29"/>
        <v>8143.8914027149322</v>
      </c>
      <c r="Z64" s="1150">
        <v>8999</v>
      </c>
      <c r="AA64" s="351">
        <f t="shared" si="7"/>
        <v>-0.23672603901611536</v>
      </c>
      <c r="AB64" s="925">
        <v>10669.683257918552</v>
      </c>
      <c r="AC64" s="1150">
        <v>11790</v>
      </c>
      <c r="AD64" s="351">
        <f t="shared" si="8"/>
        <v>8.5543199315654406E-3</v>
      </c>
      <c r="AE64" s="925">
        <v>10579.185520361991</v>
      </c>
      <c r="AF64" s="1209">
        <v>11690</v>
      </c>
      <c r="AG64" s="351">
        <f t="shared" si="9"/>
        <v>0.12512030798845045</v>
      </c>
      <c r="AH64" s="501">
        <v>9402.714932126697</v>
      </c>
      <c r="AI64" s="1216">
        <v>10390</v>
      </c>
      <c r="AJ64" s="351">
        <f t="shared" si="10"/>
        <v>0</v>
      </c>
      <c r="AK64" s="932">
        <v>9402.714932126697</v>
      </c>
      <c r="AL64" s="1216">
        <v>10390</v>
      </c>
      <c r="AM64" s="351">
        <f t="shared" si="11"/>
        <v>0</v>
      </c>
      <c r="AN64" s="932">
        <v>9402.714932126697</v>
      </c>
      <c r="AO64" s="1216">
        <v>10390</v>
      </c>
      <c r="AP64" s="351">
        <f t="shared" si="12"/>
        <v>5.0556117290192111E-2</v>
      </c>
      <c r="AQ64" s="113">
        <v>8950.2262443438922</v>
      </c>
      <c r="AR64" s="102">
        <v>9890</v>
      </c>
      <c r="AS64" s="351">
        <f t="shared" si="13"/>
        <v>0.10011123470522804</v>
      </c>
      <c r="AT64" s="501">
        <v>8135.746606334842</v>
      </c>
      <c r="AU64" s="318">
        <v>8990</v>
      </c>
      <c r="AV64" s="351">
        <f t="shared" si="14"/>
        <v>0.1540436456996149</v>
      </c>
      <c r="AW64" s="501">
        <v>7049.7737556561087</v>
      </c>
      <c r="AX64" s="318">
        <v>7790</v>
      </c>
      <c r="AY64" s="351">
        <f t="shared" si="15"/>
        <v>2.6350461133069828E-2</v>
      </c>
      <c r="AZ64" s="501">
        <v>6868.778280542987</v>
      </c>
      <c r="BA64" s="318">
        <v>7590</v>
      </c>
      <c r="BB64" s="351">
        <f t="shared" si="16"/>
        <v>0</v>
      </c>
      <c r="BC64" s="113">
        <v>6868.778280542987</v>
      </c>
      <c r="BD64" s="319">
        <v>7590</v>
      </c>
      <c r="BE64" s="351">
        <f t="shared" si="17"/>
        <v>5.5632823365785816E-2</v>
      </c>
      <c r="BF64" s="113">
        <v>6506.7873303167426</v>
      </c>
      <c r="BG64" s="319">
        <v>7190</v>
      </c>
      <c r="BH64" s="351">
        <f t="shared" si="18"/>
        <v>9.1047040971168433E-2</v>
      </c>
      <c r="BI64" s="113">
        <v>5963.8009049773755</v>
      </c>
      <c r="BJ64" s="319">
        <v>6590</v>
      </c>
      <c r="BK64" s="351">
        <f t="shared" si="39"/>
        <v>0</v>
      </c>
      <c r="BL64" s="113">
        <v>5963.8009049773755</v>
      </c>
      <c r="BM64" s="319">
        <v>6590</v>
      </c>
      <c r="BN64" s="351">
        <f t="shared" si="40"/>
        <v>0</v>
      </c>
      <c r="BO64" s="113">
        <v>5963.8009049773755</v>
      </c>
      <c r="BP64" s="102">
        <v>6590</v>
      </c>
      <c r="BQ64" s="351">
        <f t="shared" si="41"/>
        <v>0</v>
      </c>
      <c r="BR64" s="380">
        <f t="shared" ref="BR64:BR83" si="48">BS64/1.105</f>
        <v>5963.8009049773755</v>
      </c>
      <c r="BS64" s="195">
        <v>6590</v>
      </c>
      <c r="BT64" s="349">
        <f t="shared" si="42"/>
        <v>0</v>
      </c>
      <c r="BU64" s="380">
        <f t="shared" ref="BU64:BU83" si="49">BV64/1.105</f>
        <v>5963.8009049773755</v>
      </c>
      <c r="BV64" s="102">
        <v>6590</v>
      </c>
      <c r="BW64" s="351">
        <f t="shared" si="43"/>
        <v>0</v>
      </c>
      <c r="BX64" s="380">
        <f t="shared" ref="BX64:BX83" si="50">BY64/1.105</f>
        <v>5963.8009049773755</v>
      </c>
      <c r="BY64" s="346">
        <v>6590</v>
      </c>
      <c r="BZ64" s="349">
        <f t="shared" si="44"/>
        <v>0</v>
      </c>
      <c r="CA64" s="380">
        <f t="shared" ref="CA64:CA83" si="51">CB64/1.105</f>
        <v>5963.8009049773755</v>
      </c>
      <c r="CB64" s="382">
        <v>6590</v>
      </c>
      <c r="CC64" s="351">
        <f t="shared" si="45"/>
        <v>0.20036429872495445</v>
      </c>
      <c r="CD64" s="380">
        <f t="shared" ref="CD64:CD83" si="52">CE64/1.105</f>
        <v>4968.3257918552035</v>
      </c>
      <c r="CE64" s="348">
        <v>5490</v>
      </c>
      <c r="CF64" s="349">
        <f t="shared" si="46"/>
        <v>0</v>
      </c>
      <c r="CG64" s="380">
        <f t="shared" ref="CG64:CG83" si="53">CH64/1.105</f>
        <v>4968.3257918552035</v>
      </c>
      <c r="CH64" s="350">
        <v>5490</v>
      </c>
      <c r="CI64" s="351">
        <f t="shared" si="47"/>
        <v>5.7803468208092484E-2</v>
      </c>
      <c r="CJ64" s="380">
        <f t="shared" ref="CJ64:CJ83" si="54">CK64/1.105</f>
        <v>4696.8325791855204</v>
      </c>
      <c r="CK64" s="350">
        <v>5190</v>
      </c>
    </row>
    <row r="65" spans="1:89" x14ac:dyDescent="0.25">
      <c r="A65" s="299" t="s">
        <v>3</v>
      </c>
      <c r="B65" s="282">
        <v>157</v>
      </c>
      <c r="C65" s="73" t="s">
        <v>7</v>
      </c>
      <c r="D65" s="934">
        <v>10858.823529411766</v>
      </c>
      <c r="E65" s="1151">
        <v>11999</v>
      </c>
      <c r="F65" s="206">
        <f t="shared" si="0"/>
        <v>3.4485731528580053E-2</v>
      </c>
      <c r="G65" s="934">
        <v>10496.83257918552</v>
      </c>
      <c r="H65" s="1161">
        <v>11599</v>
      </c>
      <c r="I65" s="206">
        <f t="shared" si="1"/>
        <v>0</v>
      </c>
      <c r="J65" s="934">
        <v>10496.83257918552</v>
      </c>
      <c r="K65" s="1161">
        <v>11599</v>
      </c>
      <c r="L65" s="206">
        <f t="shared" si="2"/>
        <v>0</v>
      </c>
      <c r="M65" s="934">
        <v>10496.83257918552</v>
      </c>
      <c r="N65" s="1151">
        <v>11599</v>
      </c>
      <c r="O65" s="206">
        <f t="shared" si="3"/>
        <v>5.4550413673970358E-2</v>
      </c>
      <c r="P65" s="934">
        <v>9953.8461538461543</v>
      </c>
      <c r="Q65" s="1161">
        <v>10999</v>
      </c>
      <c r="R65" s="206">
        <f t="shared" si="4"/>
        <v>0</v>
      </c>
      <c r="S65" s="934">
        <v>9953.8461538461543</v>
      </c>
      <c r="T65" s="1151">
        <v>10999</v>
      </c>
      <c r="U65" s="206">
        <f t="shared" si="5"/>
        <v>0.1000100010001</v>
      </c>
      <c r="V65" s="934">
        <f t="shared" ref="V65:V72" si="55">W65/1.105</f>
        <v>9048.8687782805428</v>
      </c>
      <c r="W65" s="1161">
        <v>9999</v>
      </c>
      <c r="X65" s="206">
        <f t="shared" si="6"/>
        <v>0</v>
      </c>
      <c r="Y65" s="934">
        <f t="shared" ref="Y65:Y72" si="56">Z65/1.105</f>
        <v>9048.8687782805428</v>
      </c>
      <c r="Z65" s="1161">
        <v>9999</v>
      </c>
      <c r="AA65" s="206">
        <f t="shared" si="7"/>
        <v>0</v>
      </c>
      <c r="AB65" s="934">
        <v>9048.8687782805428</v>
      </c>
      <c r="AC65" s="1161">
        <v>9999</v>
      </c>
      <c r="AD65" s="206">
        <f t="shared" si="8"/>
        <v>0</v>
      </c>
      <c r="AE65" s="934">
        <v>9048.8687782805428</v>
      </c>
      <c r="AF65" s="1214">
        <v>9999</v>
      </c>
      <c r="AG65" s="206">
        <f t="shared" si="9"/>
        <v>0.17649135192375573</v>
      </c>
      <c r="AH65" s="499">
        <v>7691.4027149321264</v>
      </c>
      <c r="AI65" s="1216">
        <v>8499</v>
      </c>
      <c r="AJ65" s="206">
        <f t="shared" si="10"/>
        <v>0</v>
      </c>
      <c r="AK65" s="933">
        <v>7691.4027149321264</v>
      </c>
      <c r="AL65" s="1216">
        <v>8499</v>
      </c>
      <c r="AM65" s="206">
        <f t="shared" si="11"/>
        <v>-5.4616240266963295E-2</v>
      </c>
      <c r="AN65" s="933">
        <v>8135.746606334842</v>
      </c>
      <c r="AO65" s="1216">
        <v>8990</v>
      </c>
      <c r="AP65" s="206">
        <f t="shared" si="12"/>
        <v>3.4522439585730723E-2</v>
      </c>
      <c r="AQ65" s="110">
        <v>7864.2533936651589</v>
      </c>
      <c r="AR65" s="59">
        <v>8690</v>
      </c>
      <c r="AS65" s="206">
        <f t="shared" si="13"/>
        <v>0.10139416983523447</v>
      </c>
      <c r="AT65" s="499">
        <v>7140.2714932126701</v>
      </c>
      <c r="AU65" s="151">
        <v>7890</v>
      </c>
      <c r="AV65" s="206">
        <f t="shared" si="14"/>
        <v>3.9525691699604744E-2</v>
      </c>
      <c r="AW65" s="499">
        <v>6868.778280542987</v>
      </c>
      <c r="AX65" s="151">
        <v>7590</v>
      </c>
      <c r="AY65" s="206">
        <f t="shared" si="15"/>
        <v>2.7063599458728011E-2</v>
      </c>
      <c r="AZ65" s="499">
        <v>6687.7828054298643</v>
      </c>
      <c r="BA65" s="151">
        <v>7390</v>
      </c>
      <c r="BB65" s="206">
        <f t="shared" si="16"/>
        <v>0</v>
      </c>
      <c r="BC65" s="110">
        <v>6687.7828054298643</v>
      </c>
      <c r="BD65" s="168">
        <v>7390</v>
      </c>
      <c r="BE65" s="206">
        <f t="shared" si="17"/>
        <v>5.7224606580829757E-2</v>
      </c>
      <c r="BF65" s="110">
        <v>6325.7918552036199</v>
      </c>
      <c r="BG65" s="173">
        <v>6990</v>
      </c>
      <c r="BH65" s="206">
        <f t="shared" si="18"/>
        <v>7.7041602465331274E-2</v>
      </c>
      <c r="BI65" s="110">
        <v>5873.3031674208141</v>
      </c>
      <c r="BJ65" s="168">
        <v>6490</v>
      </c>
      <c r="BK65" s="206">
        <f t="shared" si="39"/>
        <v>0</v>
      </c>
      <c r="BL65" s="110">
        <v>5873.3031674208141</v>
      </c>
      <c r="BM65" s="173">
        <v>6490</v>
      </c>
      <c r="BN65" s="206">
        <f t="shared" si="40"/>
        <v>0</v>
      </c>
      <c r="BO65" s="110">
        <v>5873.3031674208141</v>
      </c>
      <c r="BP65" s="100">
        <v>6490</v>
      </c>
      <c r="BQ65" s="206">
        <f t="shared" si="41"/>
        <v>0</v>
      </c>
      <c r="BR65" s="215">
        <f t="shared" si="48"/>
        <v>5873.3031674208141</v>
      </c>
      <c r="BS65" s="117">
        <v>6490</v>
      </c>
      <c r="BT65" s="205">
        <f t="shared" si="42"/>
        <v>0</v>
      </c>
      <c r="BU65" s="215">
        <f t="shared" si="49"/>
        <v>5873.3031674208141</v>
      </c>
      <c r="BV65" s="59">
        <v>6490</v>
      </c>
      <c r="BW65" s="206">
        <f t="shared" si="43"/>
        <v>0</v>
      </c>
      <c r="BX65" s="215">
        <f t="shared" si="50"/>
        <v>5873.3031674208141</v>
      </c>
      <c r="BY65" s="216">
        <v>6490</v>
      </c>
      <c r="BZ65" s="205">
        <f t="shared" si="44"/>
        <v>0</v>
      </c>
      <c r="CA65" s="215">
        <f t="shared" si="51"/>
        <v>5873.3031674208141</v>
      </c>
      <c r="CB65" s="210">
        <v>6490</v>
      </c>
      <c r="CC65" s="206">
        <f t="shared" si="45"/>
        <v>0.22684310018903592</v>
      </c>
      <c r="CD65" s="215">
        <f t="shared" si="52"/>
        <v>4787.3303167420818</v>
      </c>
      <c r="CE65" s="204">
        <v>5290</v>
      </c>
      <c r="CF65" s="205">
        <f t="shared" si="46"/>
        <v>0</v>
      </c>
      <c r="CG65" s="215">
        <f t="shared" si="53"/>
        <v>4787.3303167420818</v>
      </c>
      <c r="CH65" s="202">
        <v>5290</v>
      </c>
      <c r="CI65" s="206">
        <f t="shared" si="47"/>
        <v>6.0120240480961921E-2</v>
      </c>
      <c r="CJ65" s="215">
        <f t="shared" si="54"/>
        <v>4515.8371040723987</v>
      </c>
      <c r="CK65" s="202">
        <v>4990</v>
      </c>
    </row>
    <row r="66" spans="1:89" x14ac:dyDescent="0.25">
      <c r="A66" s="299" t="s">
        <v>3</v>
      </c>
      <c r="B66" s="282">
        <v>639</v>
      </c>
      <c r="C66" s="73" t="s">
        <v>9</v>
      </c>
      <c r="D66" s="933">
        <v>10858.823529411766</v>
      </c>
      <c r="E66" s="1147">
        <v>11999</v>
      </c>
      <c r="F66" s="206">
        <f t="shared" si="0"/>
        <v>3.4485731528580053E-2</v>
      </c>
      <c r="G66" s="933">
        <v>10496.83257918552</v>
      </c>
      <c r="H66" s="1132">
        <v>11599</v>
      </c>
      <c r="I66" s="206">
        <f t="shared" si="1"/>
        <v>0</v>
      </c>
      <c r="J66" s="933">
        <v>10496.83257918552</v>
      </c>
      <c r="K66" s="1132">
        <v>11599</v>
      </c>
      <c r="L66" s="206">
        <f t="shared" si="2"/>
        <v>0</v>
      </c>
      <c r="M66" s="933">
        <v>10496.83257918552</v>
      </c>
      <c r="N66" s="1147">
        <v>11599</v>
      </c>
      <c r="O66" s="206">
        <f t="shared" si="3"/>
        <v>5.4550413673970358E-2</v>
      </c>
      <c r="P66" s="933">
        <v>9953.8461538461543</v>
      </c>
      <c r="Q66" s="1132">
        <v>10999</v>
      </c>
      <c r="R66" s="206">
        <f t="shared" si="4"/>
        <v>0</v>
      </c>
      <c r="S66" s="933">
        <v>9953.8461538461543</v>
      </c>
      <c r="T66" s="1147">
        <v>10999</v>
      </c>
      <c r="U66" s="206">
        <f t="shared" si="5"/>
        <v>0.1000100010001</v>
      </c>
      <c r="V66" s="933">
        <f t="shared" si="55"/>
        <v>9048.8687782805428</v>
      </c>
      <c r="W66" s="1132">
        <v>9999</v>
      </c>
      <c r="X66" s="206">
        <f t="shared" si="6"/>
        <v>0</v>
      </c>
      <c r="Y66" s="933">
        <f t="shared" si="56"/>
        <v>9048.8687782805428</v>
      </c>
      <c r="Z66" s="1132">
        <v>9999</v>
      </c>
      <c r="AA66" s="206">
        <f t="shared" si="7"/>
        <v>0</v>
      </c>
      <c r="AB66" s="933">
        <v>9048.8687782805428</v>
      </c>
      <c r="AC66" s="1132">
        <v>9999</v>
      </c>
      <c r="AD66" s="206">
        <f t="shared" si="8"/>
        <v>0</v>
      </c>
      <c r="AE66" s="933">
        <v>9048.8687782805428</v>
      </c>
      <c r="AF66" s="1210">
        <v>9999</v>
      </c>
      <c r="AG66" s="206">
        <f t="shared" si="9"/>
        <v>0.111123458162018</v>
      </c>
      <c r="AH66" s="499">
        <v>8143.8914027149322</v>
      </c>
      <c r="AI66" s="1216">
        <v>8999</v>
      </c>
      <c r="AJ66" s="206">
        <f t="shared" si="10"/>
        <v>0</v>
      </c>
      <c r="AK66" s="933">
        <v>8143.8914027149322</v>
      </c>
      <c r="AL66" s="1216">
        <v>8999</v>
      </c>
      <c r="AM66" s="206">
        <f t="shared" si="11"/>
        <v>-9.9199199199199201E-2</v>
      </c>
      <c r="AN66" s="933">
        <v>9040.7239819004535</v>
      </c>
      <c r="AO66" s="1216">
        <v>9990</v>
      </c>
      <c r="AP66" s="206">
        <f t="shared" si="12"/>
        <v>5.2687038988408853E-2</v>
      </c>
      <c r="AQ66" s="110">
        <v>8588.2352941176468</v>
      </c>
      <c r="AR66" s="59">
        <v>9490</v>
      </c>
      <c r="AS66" s="206">
        <f t="shared" si="13"/>
        <v>0.10477299185098952</v>
      </c>
      <c r="AT66" s="499">
        <v>7773.7556561085976</v>
      </c>
      <c r="AU66" s="151">
        <v>8590</v>
      </c>
      <c r="AV66" s="206">
        <f t="shared" si="14"/>
        <v>0.10269576379974327</v>
      </c>
      <c r="AW66" s="499">
        <v>7049.7737556561087</v>
      </c>
      <c r="AX66" s="151">
        <v>7790</v>
      </c>
      <c r="AY66" s="206">
        <f t="shared" si="15"/>
        <v>2.6350461133069828E-2</v>
      </c>
      <c r="AZ66" s="499">
        <v>6868.778280542987</v>
      </c>
      <c r="BA66" s="151">
        <v>7590</v>
      </c>
      <c r="BB66" s="206">
        <f t="shared" si="16"/>
        <v>0</v>
      </c>
      <c r="BC66" s="110">
        <v>6868.778280542987</v>
      </c>
      <c r="BD66" s="168">
        <v>7590</v>
      </c>
      <c r="BE66" s="206">
        <f t="shared" si="17"/>
        <v>5.5632823365785816E-2</v>
      </c>
      <c r="BF66" s="110">
        <v>6506.7873303167426</v>
      </c>
      <c r="BG66" s="100">
        <v>7190</v>
      </c>
      <c r="BH66" s="206">
        <f t="shared" si="18"/>
        <v>2.8612303290414878E-2</v>
      </c>
      <c r="BI66" s="110">
        <v>6325.7918552036199</v>
      </c>
      <c r="BJ66" s="168">
        <v>6990</v>
      </c>
      <c r="BK66" s="206">
        <f t="shared" si="39"/>
        <v>0</v>
      </c>
      <c r="BL66" s="110">
        <v>6325.7918552036199</v>
      </c>
      <c r="BM66" s="247">
        <v>6990</v>
      </c>
      <c r="BN66" s="206">
        <f t="shared" si="40"/>
        <v>-6.6755674232309742E-2</v>
      </c>
      <c r="BO66" s="110">
        <v>6778.2805429864256</v>
      </c>
      <c r="BP66" s="100">
        <v>7490</v>
      </c>
      <c r="BQ66" s="206">
        <f t="shared" si="41"/>
        <v>0</v>
      </c>
      <c r="BR66" s="215">
        <f t="shared" si="48"/>
        <v>6778.2805429864256</v>
      </c>
      <c r="BS66" s="117">
        <v>7490</v>
      </c>
      <c r="BT66" s="205">
        <f t="shared" si="42"/>
        <v>0</v>
      </c>
      <c r="BU66" s="215">
        <f t="shared" si="49"/>
        <v>6778.2805429864256</v>
      </c>
      <c r="BV66" s="59">
        <v>7490</v>
      </c>
      <c r="BW66" s="206">
        <f t="shared" si="43"/>
        <v>7.1530758226037203E-2</v>
      </c>
      <c r="BX66" s="215">
        <f t="shared" si="50"/>
        <v>6325.7918552036199</v>
      </c>
      <c r="BY66" s="216">
        <v>6990</v>
      </c>
      <c r="BZ66" s="205">
        <f t="shared" si="44"/>
        <v>0</v>
      </c>
      <c r="CA66" s="215">
        <f t="shared" si="51"/>
        <v>6325.7918552036199</v>
      </c>
      <c r="CB66" s="210">
        <v>6990</v>
      </c>
      <c r="CC66" s="206">
        <f t="shared" si="45"/>
        <v>0.20725388601036268</v>
      </c>
      <c r="CD66" s="215">
        <f t="shared" si="52"/>
        <v>5239.8190045248866</v>
      </c>
      <c r="CE66" s="204">
        <v>5790</v>
      </c>
      <c r="CF66" s="205">
        <f t="shared" si="46"/>
        <v>0</v>
      </c>
      <c r="CG66" s="215">
        <f t="shared" si="53"/>
        <v>5239.8190045248866</v>
      </c>
      <c r="CH66" s="202">
        <v>5790</v>
      </c>
      <c r="CI66" s="206">
        <f t="shared" si="47"/>
        <v>5.4644808743169397E-2</v>
      </c>
      <c r="CJ66" s="215">
        <f t="shared" si="54"/>
        <v>4968.3257918552035</v>
      </c>
      <c r="CK66" s="202">
        <v>5490</v>
      </c>
    </row>
    <row r="67" spans="1:89" x14ac:dyDescent="0.25">
      <c r="A67" s="299" t="s">
        <v>3</v>
      </c>
      <c r="B67" s="282">
        <v>638</v>
      </c>
      <c r="C67" s="73" t="s">
        <v>11</v>
      </c>
      <c r="D67" s="933">
        <v>15828.054298642533</v>
      </c>
      <c r="E67" s="1147">
        <v>17490</v>
      </c>
      <c r="F67" s="206">
        <f t="shared" si="0"/>
        <v>4.169148302561048E-2</v>
      </c>
      <c r="G67" s="933">
        <v>15194.570135746606</v>
      </c>
      <c r="H67" s="1132">
        <v>16790</v>
      </c>
      <c r="I67" s="206">
        <f t="shared" si="1"/>
        <v>0</v>
      </c>
      <c r="J67" s="933">
        <v>15194.570135746606</v>
      </c>
      <c r="K67" s="1132">
        <v>16790</v>
      </c>
      <c r="L67" s="206">
        <f t="shared" si="2"/>
        <v>0</v>
      </c>
      <c r="M67" s="933">
        <v>15194.570135746606</v>
      </c>
      <c r="N67" s="1147">
        <v>16790</v>
      </c>
      <c r="O67" s="206">
        <f t="shared" si="3"/>
        <v>5.0031269543464665E-2</v>
      </c>
      <c r="P67" s="933">
        <v>14470.588235294117</v>
      </c>
      <c r="Q67" s="1132">
        <v>15990</v>
      </c>
      <c r="R67" s="206">
        <f t="shared" si="4"/>
        <v>6.6711140760507007E-2</v>
      </c>
      <c r="S67" s="933">
        <v>13565.610859728507</v>
      </c>
      <c r="T67" s="1147">
        <v>14990</v>
      </c>
      <c r="U67" s="206">
        <f t="shared" si="5"/>
        <v>4.1695621959694229E-2</v>
      </c>
      <c r="V67" s="933">
        <f t="shared" si="55"/>
        <v>13022.624434389141</v>
      </c>
      <c r="W67" s="1132">
        <v>14390</v>
      </c>
      <c r="X67" s="206">
        <f t="shared" si="6"/>
        <v>0</v>
      </c>
      <c r="Y67" s="933">
        <f t="shared" si="56"/>
        <v>13022.624434389141</v>
      </c>
      <c r="Z67" s="1147">
        <v>14390</v>
      </c>
      <c r="AA67" s="206">
        <f t="shared" si="7"/>
        <v>7.468259895444361E-2</v>
      </c>
      <c r="AB67" s="933">
        <v>12117.64705882353</v>
      </c>
      <c r="AC67" s="1147">
        <v>13390</v>
      </c>
      <c r="AD67" s="206">
        <f t="shared" si="8"/>
        <v>7.5244544770504138E-3</v>
      </c>
      <c r="AE67" s="933">
        <v>12027.149321266968</v>
      </c>
      <c r="AF67" s="1210">
        <v>13290</v>
      </c>
      <c r="AG67" s="206">
        <f t="shared" si="9"/>
        <v>0.10842368640533778</v>
      </c>
      <c r="AH67" s="499">
        <v>10850.678733031675</v>
      </c>
      <c r="AI67" s="1216">
        <v>11990</v>
      </c>
      <c r="AJ67" s="206">
        <f t="shared" si="10"/>
        <v>0</v>
      </c>
      <c r="AK67" s="933">
        <v>10850.678733031675</v>
      </c>
      <c r="AL67" s="1216">
        <v>11990</v>
      </c>
      <c r="AM67" s="206">
        <f t="shared" si="11"/>
        <v>0</v>
      </c>
      <c r="AN67" s="933">
        <v>10850.678733031675</v>
      </c>
      <c r="AO67" s="1216">
        <v>11990</v>
      </c>
      <c r="AP67" s="206">
        <f t="shared" si="12"/>
        <v>9.0991810737033663E-2</v>
      </c>
      <c r="AQ67" s="110">
        <v>9945.7013574660632</v>
      </c>
      <c r="AR67" s="59">
        <v>10990</v>
      </c>
      <c r="AS67" s="206">
        <f t="shared" si="13"/>
        <v>0.10010010010010011</v>
      </c>
      <c r="AT67" s="499">
        <v>9040.7239819004535</v>
      </c>
      <c r="AU67" s="151">
        <v>9990</v>
      </c>
      <c r="AV67" s="206">
        <f t="shared" si="14"/>
        <v>8.7051142546245922E-2</v>
      </c>
      <c r="AW67" s="499">
        <v>8316.7420814479647</v>
      </c>
      <c r="AX67" s="151">
        <v>9190</v>
      </c>
      <c r="AY67" s="206">
        <f t="shared" si="15"/>
        <v>4.5506257110352673E-2</v>
      </c>
      <c r="AZ67" s="499">
        <v>7954.7511312217193</v>
      </c>
      <c r="BA67" s="151">
        <v>8790</v>
      </c>
      <c r="BB67" s="206">
        <f t="shared" si="16"/>
        <v>0</v>
      </c>
      <c r="BC67" s="110">
        <v>7954.7511312217193</v>
      </c>
      <c r="BD67" s="168">
        <v>8790</v>
      </c>
      <c r="BE67" s="206">
        <f t="shared" si="17"/>
        <v>6.0313630880579013E-2</v>
      </c>
      <c r="BF67" s="110">
        <v>7502.2624434389145</v>
      </c>
      <c r="BG67" s="173">
        <v>8290</v>
      </c>
      <c r="BH67" s="206">
        <f t="shared" si="18"/>
        <v>0.1068090787716956</v>
      </c>
      <c r="BI67" s="110">
        <v>6778.2805429864256</v>
      </c>
      <c r="BJ67" s="168">
        <v>7490</v>
      </c>
      <c r="BK67" s="206">
        <f t="shared" si="39"/>
        <v>0</v>
      </c>
      <c r="BL67" s="110">
        <v>6778.2805429864256</v>
      </c>
      <c r="BM67" s="173">
        <v>7490</v>
      </c>
      <c r="BN67" s="206">
        <f t="shared" si="40"/>
        <v>0</v>
      </c>
      <c r="BO67" s="110">
        <v>6778.2805429864256</v>
      </c>
      <c r="BP67" s="100">
        <v>7490</v>
      </c>
      <c r="BQ67" s="206">
        <f t="shared" si="41"/>
        <v>0</v>
      </c>
      <c r="BR67" s="215">
        <f t="shared" si="48"/>
        <v>6778.2805429864256</v>
      </c>
      <c r="BS67" s="117">
        <v>7490</v>
      </c>
      <c r="BT67" s="205">
        <f t="shared" si="42"/>
        <v>0</v>
      </c>
      <c r="BU67" s="215">
        <f t="shared" si="49"/>
        <v>6778.2805429864256</v>
      </c>
      <c r="BV67" s="59">
        <v>7490</v>
      </c>
      <c r="BW67" s="206">
        <f t="shared" si="43"/>
        <v>4.1724617524339362E-2</v>
      </c>
      <c r="BX67" s="215">
        <f t="shared" si="50"/>
        <v>6506.7873303167426</v>
      </c>
      <c r="BY67" s="216">
        <v>7190</v>
      </c>
      <c r="BZ67" s="205">
        <f t="shared" si="44"/>
        <v>0</v>
      </c>
      <c r="CA67" s="215">
        <f t="shared" si="51"/>
        <v>6506.7873303167426</v>
      </c>
      <c r="CB67" s="210">
        <v>7190</v>
      </c>
      <c r="CC67" s="206">
        <f t="shared" si="45"/>
        <v>0.10785824345146379</v>
      </c>
      <c r="CD67" s="215">
        <f t="shared" si="52"/>
        <v>5873.3031674208141</v>
      </c>
      <c r="CE67" s="204">
        <v>6490</v>
      </c>
      <c r="CF67" s="205">
        <f t="shared" si="46"/>
        <v>0</v>
      </c>
      <c r="CG67" s="215">
        <f t="shared" si="53"/>
        <v>5873.3031674208141</v>
      </c>
      <c r="CH67" s="202">
        <v>6490</v>
      </c>
      <c r="CI67" s="206">
        <f t="shared" si="47"/>
        <v>4.8465266558966075E-2</v>
      </c>
      <c r="CJ67" s="215">
        <f t="shared" si="54"/>
        <v>5601.809954751131</v>
      </c>
      <c r="CK67" s="202">
        <v>6190</v>
      </c>
    </row>
    <row r="68" spans="1:89" x14ac:dyDescent="0.25">
      <c r="A68" s="299" t="s">
        <v>3</v>
      </c>
      <c r="B68" s="282">
        <v>352</v>
      </c>
      <c r="C68" s="73" t="s">
        <v>13</v>
      </c>
      <c r="D68" s="933">
        <v>15828.054298642533</v>
      </c>
      <c r="E68" s="1147">
        <v>17490</v>
      </c>
      <c r="F68" s="206">
        <f t="shared" si="0"/>
        <v>4.169148302561048E-2</v>
      </c>
      <c r="G68" s="933">
        <v>15194.570135746606</v>
      </c>
      <c r="H68" s="1132">
        <v>16790</v>
      </c>
      <c r="I68" s="206">
        <f t="shared" si="1"/>
        <v>0</v>
      </c>
      <c r="J68" s="933">
        <v>15194.570135746606</v>
      </c>
      <c r="K68" s="1132">
        <v>16790</v>
      </c>
      <c r="L68" s="206">
        <f t="shared" si="2"/>
        <v>0</v>
      </c>
      <c r="M68" s="933">
        <v>15194.570135746606</v>
      </c>
      <c r="N68" s="1147">
        <v>16790</v>
      </c>
      <c r="O68" s="206">
        <f t="shared" si="3"/>
        <v>5.0031269543464665E-2</v>
      </c>
      <c r="P68" s="933">
        <v>14470.588235294117</v>
      </c>
      <c r="Q68" s="1132">
        <v>15990</v>
      </c>
      <c r="R68" s="206">
        <f t="shared" si="4"/>
        <v>6.6711140760507007E-2</v>
      </c>
      <c r="S68" s="933">
        <v>13565.610859728507</v>
      </c>
      <c r="T68" s="1147">
        <v>14990</v>
      </c>
      <c r="U68" s="206">
        <f t="shared" si="5"/>
        <v>4.1695621959694229E-2</v>
      </c>
      <c r="V68" s="933">
        <f t="shared" si="55"/>
        <v>13022.624434389141</v>
      </c>
      <c r="W68" s="1132">
        <v>14390</v>
      </c>
      <c r="X68" s="206">
        <f t="shared" si="6"/>
        <v>0</v>
      </c>
      <c r="Y68" s="933">
        <f t="shared" si="56"/>
        <v>13022.624434389141</v>
      </c>
      <c r="Z68" s="1147">
        <v>14390</v>
      </c>
      <c r="AA68" s="206">
        <f t="shared" si="7"/>
        <v>7.468259895444361E-2</v>
      </c>
      <c r="AB68" s="933">
        <v>12117.64705882353</v>
      </c>
      <c r="AC68" s="1147">
        <v>13390</v>
      </c>
      <c r="AD68" s="206">
        <f t="shared" si="8"/>
        <v>7.5244544770504138E-3</v>
      </c>
      <c r="AE68" s="933">
        <v>12027.149321266968</v>
      </c>
      <c r="AF68" s="1210">
        <v>13290</v>
      </c>
      <c r="AG68" s="206">
        <f t="shared" si="9"/>
        <v>0.10842368640533778</v>
      </c>
      <c r="AH68" s="499">
        <v>10850.678733031675</v>
      </c>
      <c r="AI68" s="1216">
        <v>11990</v>
      </c>
      <c r="AJ68" s="206">
        <f t="shared" si="10"/>
        <v>0</v>
      </c>
      <c r="AK68" s="933">
        <v>10850.678733031675</v>
      </c>
      <c r="AL68" s="1216">
        <v>11990</v>
      </c>
      <c r="AM68" s="206">
        <f t="shared" si="11"/>
        <v>0</v>
      </c>
      <c r="AN68" s="933">
        <v>10850.678733031675</v>
      </c>
      <c r="AO68" s="1216">
        <v>11990</v>
      </c>
      <c r="AP68" s="206">
        <f t="shared" si="12"/>
        <v>9.0991810737033663E-2</v>
      </c>
      <c r="AQ68" s="110">
        <v>9945.7013574660632</v>
      </c>
      <c r="AR68" s="59">
        <v>10990</v>
      </c>
      <c r="AS68" s="206">
        <f t="shared" si="13"/>
        <v>0.10010010010010011</v>
      </c>
      <c r="AT68" s="499">
        <v>9040.7239819004535</v>
      </c>
      <c r="AU68" s="151">
        <v>9990</v>
      </c>
      <c r="AV68" s="206">
        <f t="shared" si="14"/>
        <v>0.13651877133105803</v>
      </c>
      <c r="AW68" s="499">
        <v>7954.7511312217193</v>
      </c>
      <c r="AX68" s="151">
        <v>8790</v>
      </c>
      <c r="AY68" s="206">
        <f t="shared" si="15"/>
        <v>3.5335689045936397E-2</v>
      </c>
      <c r="AZ68" s="499">
        <v>7683.2579185520362</v>
      </c>
      <c r="BA68" s="151">
        <v>8490</v>
      </c>
      <c r="BB68" s="206">
        <f t="shared" si="16"/>
        <v>0</v>
      </c>
      <c r="BC68" s="110">
        <v>7683.2579185520362</v>
      </c>
      <c r="BD68" s="168">
        <v>8490</v>
      </c>
      <c r="BE68" s="206">
        <f t="shared" si="17"/>
        <v>6.2578222778473094E-2</v>
      </c>
      <c r="BF68" s="110">
        <v>7230.7692307692305</v>
      </c>
      <c r="BG68" s="173">
        <v>7990</v>
      </c>
      <c r="BH68" s="206">
        <f t="shared" si="18"/>
        <v>8.1190798376184037E-2</v>
      </c>
      <c r="BI68" s="110">
        <v>6687.7828054298643</v>
      </c>
      <c r="BJ68" s="168">
        <v>7390</v>
      </c>
      <c r="BK68" s="206">
        <f t="shared" si="39"/>
        <v>0</v>
      </c>
      <c r="BL68" s="110">
        <v>6687.7828054298643</v>
      </c>
      <c r="BM68" s="173">
        <v>7390</v>
      </c>
      <c r="BN68" s="206">
        <f t="shared" si="40"/>
        <v>0</v>
      </c>
      <c r="BO68" s="110">
        <v>6687.7828054298643</v>
      </c>
      <c r="BP68" s="100">
        <v>7390</v>
      </c>
      <c r="BQ68" s="206">
        <f t="shared" si="41"/>
        <v>0</v>
      </c>
      <c r="BR68" s="215">
        <f t="shared" si="48"/>
        <v>6687.7828054298643</v>
      </c>
      <c r="BS68" s="117">
        <v>7390</v>
      </c>
      <c r="BT68" s="205">
        <f t="shared" si="42"/>
        <v>0</v>
      </c>
      <c r="BU68" s="215">
        <f t="shared" si="49"/>
        <v>6687.7828054298643</v>
      </c>
      <c r="BV68" s="59">
        <v>7390</v>
      </c>
      <c r="BW68" s="206">
        <f t="shared" si="43"/>
        <v>0</v>
      </c>
      <c r="BX68" s="215">
        <f t="shared" si="50"/>
        <v>6687.7828054298643</v>
      </c>
      <c r="BY68" s="216">
        <v>7390</v>
      </c>
      <c r="BZ68" s="205">
        <f t="shared" si="44"/>
        <v>0</v>
      </c>
      <c r="CA68" s="215">
        <f t="shared" si="51"/>
        <v>6687.7828054298643</v>
      </c>
      <c r="CB68" s="210">
        <v>7390</v>
      </c>
      <c r="CC68" s="206">
        <f t="shared" si="45"/>
        <v>0.1938610662358643</v>
      </c>
      <c r="CD68" s="215">
        <f t="shared" si="52"/>
        <v>5601.809954751131</v>
      </c>
      <c r="CE68" s="204">
        <v>6190</v>
      </c>
      <c r="CF68" s="205">
        <f t="shared" si="46"/>
        <v>0</v>
      </c>
      <c r="CG68" s="215">
        <f t="shared" si="53"/>
        <v>5601.809954751131</v>
      </c>
      <c r="CH68" s="202">
        <v>6190</v>
      </c>
      <c r="CI68" s="206">
        <f t="shared" si="47"/>
        <v>3.3388981636060099E-2</v>
      </c>
      <c r="CJ68" s="215">
        <f t="shared" si="54"/>
        <v>5420.8144796380093</v>
      </c>
      <c r="CK68" s="202">
        <v>5990</v>
      </c>
    </row>
    <row r="69" spans="1:89" x14ac:dyDescent="0.25">
      <c r="A69" s="299" t="s">
        <v>3</v>
      </c>
      <c r="B69" s="282">
        <v>182</v>
      </c>
      <c r="C69" s="73" t="s">
        <v>15</v>
      </c>
      <c r="D69" s="933">
        <v>15828.054298642533</v>
      </c>
      <c r="E69" s="1147">
        <v>17490</v>
      </c>
      <c r="F69" s="206">
        <f t="shared" si="0"/>
        <v>4.169148302561048E-2</v>
      </c>
      <c r="G69" s="933">
        <v>15194.570135746606</v>
      </c>
      <c r="H69" s="1132">
        <v>16790</v>
      </c>
      <c r="I69" s="206">
        <f t="shared" si="1"/>
        <v>0</v>
      </c>
      <c r="J69" s="933">
        <v>15194.570135746606</v>
      </c>
      <c r="K69" s="1132">
        <v>16790</v>
      </c>
      <c r="L69" s="206">
        <f t="shared" si="2"/>
        <v>0</v>
      </c>
      <c r="M69" s="933">
        <v>15194.570135746606</v>
      </c>
      <c r="N69" s="1147">
        <v>16790</v>
      </c>
      <c r="O69" s="206">
        <f t="shared" si="3"/>
        <v>5.0031269543464665E-2</v>
      </c>
      <c r="P69" s="933">
        <v>14470.588235294117</v>
      </c>
      <c r="Q69" s="1132">
        <v>15990</v>
      </c>
      <c r="R69" s="206">
        <f t="shared" si="4"/>
        <v>6.6711140760507007E-2</v>
      </c>
      <c r="S69" s="933">
        <v>13565.610859728507</v>
      </c>
      <c r="T69" s="1147">
        <v>14990</v>
      </c>
      <c r="U69" s="206">
        <f t="shared" si="5"/>
        <v>7.147962830593281E-2</v>
      </c>
      <c r="V69" s="933">
        <f t="shared" si="55"/>
        <v>12660.633484162896</v>
      </c>
      <c r="W69" s="1132">
        <v>13990</v>
      </c>
      <c r="X69" s="206">
        <f t="shared" si="6"/>
        <v>0</v>
      </c>
      <c r="Y69" s="933">
        <f t="shared" si="56"/>
        <v>12660.633484162896</v>
      </c>
      <c r="Z69" s="1147">
        <v>13990</v>
      </c>
      <c r="AA69" s="206">
        <f t="shared" si="7"/>
        <v>6.0652009097801364E-2</v>
      </c>
      <c r="AB69" s="933">
        <v>11936.651583710407</v>
      </c>
      <c r="AC69" s="1147">
        <v>13190</v>
      </c>
      <c r="AD69" s="206">
        <f t="shared" si="8"/>
        <v>1.5396458814472672E-2</v>
      </c>
      <c r="AE69" s="933">
        <v>11755.656108597284</v>
      </c>
      <c r="AF69" s="1210">
        <v>12990</v>
      </c>
      <c r="AG69" s="206">
        <f t="shared" si="9"/>
        <v>0.10178117048346055</v>
      </c>
      <c r="AH69" s="499">
        <v>10669.683257918552</v>
      </c>
      <c r="AI69" s="1216">
        <v>11790</v>
      </c>
      <c r="AJ69" s="206">
        <f t="shared" si="10"/>
        <v>0</v>
      </c>
      <c r="AK69" s="933">
        <v>10669.683257918552</v>
      </c>
      <c r="AL69" s="1216">
        <v>11790</v>
      </c>
      <c r="AM69" s="206">
        <f t="shared" si="11"/>
        <v>0</v>
      </c>
      <c r="AN69" s="933">
        <v>10669.683257918552</v>
      </c>
      <c r="AO69" s="1216">
        <v>11790</v>
      </c>
      <c r="AP69" s="206">
        <f t="shared" si="12"/>
        <v>9.2678405931417976E-2</v>
      </c>
      <c r="AQ69" s="110">
        <v>9764.7058823529405</v>
      </c>
      <c r="AR69" s="59">
        <v>10790</v>
      </c>
      <c r="AS69" s="206">
        <f t="shared" si="13"/>
        <v>0.10214504596527069</v>
      </c>
      <c r="AT69" s="499">
        <v>8859.7285067873308</v>
      </c>
      <c r="AU69" s="151">
        <v>9790</v>
      </c>
      <c r="AV69" s="206">
        <f t="shared" si="14"/>
        <v>0.13969732246798602</v>
      </c>
      <c r="AW69" s="499">
        <v>7773.7556561085976</v>
      </c>
      <c r="AX69" s="151">
        <v>8590</v>
      </c>
      <c r="AY69" s="206">
        <f t="shared" si="15"/>
        <v>3.6188178528347409E-2</v>
      </c>
      <c r="AZ69" s="499">
        <v>7502.2624434389145</v>
      </c>
      <c r="BA69" s="151">
        <v>8290</v>
      </c>
      <c r="BB69" s="206">
        <f t="shared" si="16"/>
        <v>0</v>
      </c>
      <c r="BC69" s="110">
        <v>7502.2624434389145</v>
      </c>
      <c r="BD69" s="168">
        <v>8290</v>
      </c>
      <c r="BE69" s="206">
        <f t="shared" si="17"/>
        <v>6.4184852374839535E-2</v>
      </c>
      <c r="BF69" s="110">
        <v>7049.7737556561087</v>
      </c>
      <c r="BG69" s="173">
        <v>7790</v>
      </c>
      <c r="BH69" s="206">
        <f t="shared" si="18"/>
        <v>8.3449235048678724E-2</v>
      </c>
      <c r="BI69" s="110">
        <v>6506.7873303167426</v>
      </c>
      <c r="BJ69" s="168">
        <v>7190</v>
      </c>
      <c r="BK69" s="206">
        <f t="shared" si="39"/>
        <v>0</v>
      </c>
      <c r="BL69" s="110">
        <v>6506.7873303167426</v>
      </c>
      <c r="BM69" s="173">
        <v>7190</v>
      </c>
      <c r="BN69" s="206">
        <f t="shared" si="40"/>
        <v>0</v>
      </c>
      <c r="BO69" s="110">
        <v>6506.7873303167426</v>
      </c>
      <c r="BP69" s="100">
        <v>7190</v>
      </c>
      <c r="BQ69" s="206">
        <f t="shared" si="41"/>
        <v>0</v>
      </c>
      <c r="BR69" s="215">
        <f t="shared" si="48"/>
        <v>6506.7873303167426</v>
      </c>
      <c r="BS69" s="117">
        <v>7190</v>
      </c>
      <c r="BT69" s="205">
        <f t="shared" si="42"/>
        <v>0</v>
      </c>
      <c r="BU69" s="215">
        <f t="shared" si="49"/>
        <v>6506.7873303167426</v>
      </c>
      <c r="BV69" s="59">
        <v>7190</v>
      </c>
      <c r="BW69" s="206">
        <f t="shared" si="43"/>
        <v>0</v>
      </c>
      <c r="BX69" s="215">
        <f t="shared" si="50"/>
        <v>6506.7873303167426</v>
      </c>
      <c r="BY69" s="216">
        <v>7190</v>
      </c>
      <c r="BZ69" s="205">
        <f t="shared" si="44"/>
        <v>0</v>
      </c>
      <c r="CA69" s="215">
        <f t="shared" si="51"/>
        <v>6506.7873303167426</v>
      </c>
      <c r="CB69" s="210">
        <v>7190</v>
      </c>
      <c r="CC69" s="206">
        <f t="shared" si="45"/>
        <v>0.20033388981636061</v>
      </c>
      <c r="CD69" s="215">
        <f t="shared" si="52"/>
        <v>5420.8144796380093</v>
      </c>
      <c r="CE69" s="204">
        <v>5990</v>
      </c>
      <c r="CF69" s="205">
        <f t="shared" si="46"/>
        <v>0</v>
      </c>
      <c r="CG69" s="215">
        <f t="shared" si="53"/>
        <v>5420.8144796380093</v>
      </c>
      <c r="CH69" s="202">
        <v>5990</v>
      </c>
      <c r="CI69" s="206">
        <f t="shared" si="47"/>
        <v>3.4542314335060449E-2</v>
      </c>
      <c r="CJ69" s="215">
        <f t="shared" si="54"/>
        <v>5239.8190045248866</v>
      </c>
      <c r="CK69" s="202">
        <v>5790</v>
      </c>
    </row>
    <row r="70" spans="1:89" x14ac:dyDescent="0.25">
      <c r="A70" s="299" t="s">
        <v>3</v>
      </c>
      <c r="B70" s="282">
        <v>1503</v>
      </c>
      <c r="C70" s="73" t="s">
        <v>28</v>
      </c>
      <c r="D70" s="933">
        <v>24425.339366515836</v>
      </c>
      <c r="E70" s="1147">
        <v>26990</v>
      </c>
      <c r="F70" s="206">
        <f t="shared" si="0"/>
        <v>8.0032012805122052E-2</v>
      </c>
      <c r="G70" s="933">
        <v>22615.384615384617</v>
      </c>
      <c r="H70" s="1132">
        <v>24990</v>
      </c>
      <c r="I70" s="206">
        <f t="shared" si="1"/>
        <v>0</v>
      </c>
      <c r="J70" s="933">
        <v>22615.384615384617</v>
      </c>
      <c r="K70" s="1132">
        <v>24990</v>
      </c>
      <c r="L70" s="206">
        <f t="shared" si="2"/>
        <v>0</v>
      </c>
      <c r="M70" s="933">
        <v>22615.384615384617</v>
      </c>
      <c r="N70" s="1147">
        <v>24990</v>
      </c>
      <c r="O70" s="206">
        <f t="shared" si="3"/>
        <v>0.11116051578479325</v>
      </c>
      <c r="P70" s="871">
        <v>20352.941176470587</v>
      </c>
      <c r="Q70" s="1132">
        <v>22490</v>
      </c>
      <c r="R70" s="206">
        <f t="shared" si="4"/>
        <v>4.6533271288971612E-2</v>
      </c>
      <c r="S70" s="871">
        <v>19447.963800904978</v>
      </c>
      <c r="T70" s="1147">
        <v>21490</v>
      </c>
      <c r="U70" s="206">
        <f t="shared" si="5"/>
        <v>0.13164823591363875</v>
      </c>
      <c r="V70" s="871">
        <f t="shared" si="55"/>
        <v>17185.520361990952</v>
      </c>
      <c r="W70" s="1132">
        <v>18990</v>
      </c>
      <c r="X70" s="206">
        <f t="shared" si="6"/>
        <v>0</v>
      </c>
      <c r="Y70" s="871">
        <f t="shared" si="56"/>
        <v>17185.520361990952</v>
      </c>
      <c r="Z70" s="1147">
        <v>18990</v>
      </c>
      <c r="AA70" s="206">
        <f t="shared" si="7"/>
        <v>3.2626427406199018E-2</v>
      </c>
      <c r="AB70" s="871">
        <v>16642.533936651584</v>
      </c>
      <c r="AC70" s="1147">
        <v>18390</v>
      </c>
      <c r="AD70" s="206">
        <f t="shared" si="8"/>
        <v>1.0995052226498075E-2</v>
      </c>
      <c r="AE70" s="871">
        <v>16461.538461538461</v>
      </c>
      <c r="AF70" s="1210">
        <v>18190</v>
      </c>
      <c r="AG70" s="206">
        <f t="shared" si="9"/>
        <v>0.10309278350515463</v>
      </c>
      <c r="AH70" s="499">
        <v>14923.076923076924</v>
      </c>
      <c r="AI70" s="1216">
        <v>16490</v>
      </c>
      <c r="AJ70" s="206">
        <f t="shared" si="10"/>
        <v>0</v>
      </c>
      <c r="AK70" s="871">
        <v>14923.076923076924</v>
      </c>
      <c r="AL70" s="1216">
        <v>16490</v>
      </c>
      <c r="AM70" s="206">
        <f t="shared" si="11"/>
        <v>0</v>
      </c>
      <c r="AN70" s="871">
        <v>14923.076923076924</v>
      </c>
      <c r="AO70" s="1216">
        <v>16490</v>
      </c>
      <c r="AP70" s="206">
        <f t="shared" si="12"/>
        <v>0</v>
      </c>
      <c r="AQ70" s="474">
        <v>14923.076923076924</v>
      </c>
      <c r="AR70" s="59">
        <v>16490</v>
      </c>
      <c r="AS70" s="206">
        <f t="shared" si="13"/>
        <v>0.1000667111407605</v>
      </c>
      <c r="AT70" s="499">
        <v>13565.610859728507</v>
      </c>
      <c r="AU70" s="151">
        <v>14990</v>
      </c>
      <c r="AV70" s="206">
        <f t="shared" si="14"/>
        <v>7.147962830593281E-2</v>
      </c>
      <c r="AW70" s="499">
        <v>12660.633484162896</v>
      </c>
      <c r="AX70" s="151">
        <v>13990</v>
      </c>
      <c r="AY70" s="206">
        <f t="shared" si="15"/>
        <v>7.6982294072363358E-2</v>
      </c>
      <c r="AZ70" s="499">
        <v>11755.656108597284</v>
      </c>
      <c r="BA70" s="151">
        <v>12990</v>
      </c>
      <c r="BB70" s="206">
        <f t="shared" si="16"/>
        <v>8.3402835696413671E-2</v>
      </c>
      <c r="BC70" s="474">
        <v>10850.678733031675</v>
      </c>
      <c r="BD70" s="59">
        <v>11990</v>
      </c>
      <c r="BE70" s="206">
        <f t="shared" si="17"/>
        <v>0</v>
      </c>
      <c r="BF70" s="110">
        <v>10850.678733031675</v>
      </c>
      <c r="BG70" s="173">
        <v>11990</v>
      </c>
      <c r="BH70" s="206">
        <f t="shared" si="18"/>
        <v>9.0991810737033663E-2</v>
      </c>
      <c r="BI70" s="110">
        <v>9945.7013574660632</v>
      </c>
      <c r="BJ70" s="168">
        <v>10990</v>
      </c>
      <c r="BK70" s="206">
        <f t="shared" si="39"/>
        <v>0.10010010010010011</v>
      </c>
      <c r="BL70" s="110">
        <v>9040.7239819004535</v>
      </c>
      <c r="BM70" s="173">
        <v>9990</v>
      </c>
      <c r="BN70" s="206">
        <f t="shared" si="40"/>
        <v>0</v>
      </c>
      <c r="BO70" s="110">
        <v>9040.7239819004535</v>
      </c>
      <c r="BP70" s="247">
        <v>9990</v>
      </c>
      <c r="BQ70" s="206">
        <f t="shared" si="41"/>
        <v>-0.16680567139282734</v>
      </c>
      <c r="BR70" s="215">
        <f t="shared" si="48"/>
        <v>10850.678733031675</v>
      </c>
      <c r="BS70" s="117">
        <v>11990</v>
      </c>
      <c r="BT70" s="205">
        <f t="shared" si="42"/>
        <v>0</v>
      </c>
      <c r="BU70" s="215">
        <f t="shared" si="49"/>
        <v>10850.678733031675</v>
      </c>
      <c r="BV70" s="59">
        <v>11990</v>
      </c>
      <c r="BW70" s="206">
        <f t="shared" si="43"/>
        <v>0</v>
      </c>
      <c r="BX70" s="215">
        <f t="shared" si="50"/>
        <v>10850.678733031675</v>
      </c>
      <c r="BY70" s="216">
        <v>11990</v>
      </c>
      <c r="BZ70" s="205">
        <f t="shared" si="44"/>
        <v>0</v>
      </c>
      <c r="CA70" s="215">
        <f t="shared" si="51"/>
        <v>10850.678733031675</v>
      </c>
      <c r="CB70" s="210">
        <v>11990</v>
      </c>
      <c r="CC70" s="206">
        <f t="shared" si="45"/>
        <v>0.20020020020020021</v>
      </c>
      <c r="CD70" s="215">
        <f t="shared" si="52"/>
        <v>9040.7239819004535</v>
      </c>
      <c r="CE70" s="204">
        <v>9990</v>
      </c>
      <c r="CF70" s="205">
        <f t="shared" si="46"/>
        <v>-9.0991810737033663E-2</v>
      </c>
      <c r="CG70" s="215">
        <f t="shared" si="53"/>
        <v>9945.7013574660632</v>
      </c>
      <c r="CH70" s="202">
        <v>10990</v>
      </c>
      <c r="CI70" s="206">
        <f t="shared" si="47"/>
        <v>2.8063610851262862E-2</v>
      </c>
      <c r="CJ70" s="215">
        <f t="shared" si="54"/>
        <v>9674.208144796381</v>
      </c>
      <c r="CK70" s="202">
        <v>10690</v>
      </c>
    </row>
    <row r="71" spans="1:89" x14ac:dyDescent="0.25">
      <c r="A71" s="299" t="s">
        <v>3</v>
      </c>
      <c r="B71" s="282">
        <v>180</v>
      </c>
      <c r="C71" s="73" t="s">
        <v>47</v>
      </c>
      <c r="D71" s="934">
        <v>8143.8914027149322</v>
      </c>
      <c r="E71" s="1147">
        <v>8999</v>
      </c>
      <c r="F71" s="206">
        <f t="shared" si="0"/>
        <v>7.1437075842362183E-2</v>
      </c>
      <c r="G71" s="934">
        <v>7600.904977375566</v>
      </c>
      <c r="H71" s="1132">
        <v>8399</v>
      </c>
      <c r="I71" s="206">
        <f t="shared" si="1"/>
        <v>0</v>
      </c>
      <c r="J71" s="934">
        <v>7600.904977375566</v>
      </c>
      <c r="K71" s="1132">
        <v>8399</v>
      </c>
      <c r="L71" s="206">
        <f t="shared" si="2"/>
        <v>0</v>
      </c>
      <c r="M71" s="934">
        <v>7600.904977375566</v>
      </c>
      <c r="N71" s="1147">
        <v>8399</v>
      </c>
      <c r="O71" s="206">
        <f t="shared" si="3"/>
        <v>5.0006250781347669E-2</v>
      </c>
      <c r="P71" s="934">
        <v>7238.9140271493216</v>
      </c>
      <c r="Q71" s="1132">
        <v>7999</v>
      </c>
      <c r="R71" s="206">
        <f t="shared" si="4"/>
        <v>0.1428775539362766</v>
      </c>
      <c r="S71" s="934">
        <v>6333.936651583711</v>
      </c>
      <c r="T71" s="1132">
        <v>6999</v>
      </c>
      <c r="U71" s="206">
        <f t="shared" si="5"/>
        <v>-0.12501562695336918</v>
      </c>
      <c r="V71" s="934">
        <f t="shared" si="55"/>
        <v>7238.9140271493216</v>
      </c>
      <c r="W71" s="1132">
        <v>7999</v>
      </c>
      <c r="X71" s="206">
        <f t="shared" si="6"/>
        <v>0</v>
      </c>
      <c r="Y71" s="934">
        <f t="shared" si="56"/>
        <v>7238.9140271493216</v>
      </c>
      <c r="Z71" s="1132">
        <v>7999</v>
      </c>
      <c r="AA71" s="206">
        <f t="shared" si="7"/>
        <v>0</v>
      </c>
      <c r="AB71" s="934">
        <v>7238.9140271493216</v>
      </c>
      <c r="AC71" s="1147">
        <v>7999</v>
      </c>
      <c r="AD71" s="206">
        <f t="shared" si="8"/>
        <v>3.8966099493440709E-2</v>
      </c>
      <c r="AE71" s="934">
        <v>6967.4208144796385</v>
      </c>
      <c r="AF71" s="1210">
        <v>7699</v>
      </c>
      <c r="AG71" s="206">
        <f t="shared" si="9"/>
        <v>0.10001428775539363</v>
      </c>
      <c r="AH71" s="413">
        <v>6333.936651583711</v>
      </c>
      <c r="AI71" s="1216">
        <v>6999</v>
      </c>
      <c r="AJ71" s="206">
        <f t="shared" si="10"/>
        <v>0</v>
      </c>
      <c r="AK71" s="934">
        <v>6333.936651583711</v>
      </c>
      <c r="AL71" s="1216">
        <v>6999</v>
      </c>
      <c r="AM71" s="206">
        <f t="shared" si="11"/>
        <v>-8.9856957087126141E-2</v>
      </c>
      <c r="AN71" s="934">
        <v>6959.2760180995474</v>
      </c>
      <c r="AO71" s="1216">
        <v>7690</v>
      </c>
      <c r="AP71" s="206">
        <f t="shared" si="12"/>
        <v>5.4869684499314127E-2</v>
      </c>
      <c r="AQ71" s="109">
        <v>6597.285067873303</v>
      </c>
      <c r="AR71" s="59">
        <v>7290</v>
      </c>
      <c r="AS71" s="206">
        <f t="shared" si="13"/>
        <v>0.1062215477996965</v>
      </c>
      <c r="AT71" s="413">
        <v>5963.8009049773755</v>
      </c>
      <c r="AU71" s="157">
        <v>6590</v>
      </c>
      <c r="AV71" s="206">
        <f t="shared" si="14"/>
        <v>0.15817223198594024</v>
      </c>
      <c r="AW71" s="413">
        <v>5149.3212669683262</v>
      </c>
      <c r="AX71" s="157">
        <v>5690</v>
      </c>
      <c r="AY71" s="206">
        <f t="shared" si="15"/>
        <v>0</v>
      </c>
      <c r="AZ71" s="413">
        <v>5149.3212669683262</v>
      </c>
      <c r="BA71" s="157">
        <v>5690</v>
      </c>
      <c r="BB71" s="206">
        <f t="shared" si="16"/>
        <v>0</v>
      </c>
      <c r="BC71" s="109">
        <v>5149.3212669683262</v>
      </c>
      <c r="BD71" s="168">
        <v>5690</v>
      </c>
      <c r="BE71" s="206">
        <f t="shared" si="17"/>
        <v>3.6429872495446269E-2</v>
      </c>
      <c r="BF71" s="109">
        <v>4968.3257918552035</v>
      </c>
      <c r="BG71" s="173">
        <v>5490</v>
      </c>
      <c r="BH71" s="206">
        <f t="shared" si="18"/>
        <v>0.12269938650306748</v>
      </c>
      <c r="BI71" s="110">
        <v>4425.3393665158374</v>
      </c>
      <c r="BJ71" s="168">
        <v>4890</v>
      </c>
      <c r="BK71" s="206">
        <f t="shared" si="39"/>
        <v>0</v>
      </c>
      <c r="BL71" s="109">
        <v>4425.3393665158374</v>
      </c>
      <c r="BM71" s="173">
        <v>4890</v>
      </c>
      <c r="BN71" s="206">
        <f t="shared" si="40"/>
        <v>0</v>
      </c>
      <c r="BO71" s="109">
        <v>4425.3393665158374</v>
      </c>
      <c r="BP71" s="100">
        <v>4890</v>
      </c>
      <c r="BQ71" s="206">
        <f t="shared" si="41"/>
        <v>0</v>
      </c>
      <c r="BR71" s="215">
        <f t="shared" si="48"/>
        <v>4425.3393665158374</v>
      </c>
      <c r="BS71" s="117">
        <v>4890</v>
      </c>
      <c r="BT71" s="205">
        <f t="shared" si="42"/>
        <v>0</v>
      </c>
      <c r="BU71" s="215">
        <f t="shared" si="49"/>
        <v>4425.3393665158374</v>
      </c>
      <c r="BV71" s="59">
        <v>4890</v>
      </c>
      <c r="BW71" s="206">
        <f t="shared" si="43"/>
        <v>0</v>
      </c>
      <c r="BX71" s="215">
        <f t="shared" si="50"/>
        <v>4425.3393665158374</v>
      </c>
      <c r="BY71" s="216">
        <v>4890</v>
      </c>
      <c r="BZ71" s="205">
        <f t="shared" si="44"/>
        <v>0</v>
      </c>
      <c r="CA71" s="215">
        <f t="shared" si="51"/>
        <v>4425.3393665158374</v>
      </c>
      <c r="CB71" s="210">
        <v>4890</v>
      </c>
      <c r="CC71" s="206">
        <f t="shared" si="45"/>
        <v>0.22556390977443608</v>
      </c>
      <c r="CD71" s="215">
        <f t="shared" si="52"/>
        <v>3610.8597285067872</v>
      </c>
      <c r="CE71" s="204">
        <v>3990</v>
      </c>
      <c r="CF71" s="205">
        <f t="shared" si="46"/>
        <v>0</v>
      </c>
      <c r="CG71" s="215">
        <f t="shared" si="53"/>
        <v>3610.8597285067872</v>
      </c>
      <c r="CH71" s="202">
        <v>3990</v>
      </c>
      <c r="CI71" s="206">
        <f t="shared" si="47"/>
        <v>0</v>
      </c>
      <c r="CJ71" s="215">
        <f t="shared" si="54"/>
        <v>3610.8597285067872</v>
      </c>
      <c r="CK71" s="202">
        <v>3990</v>
      </c>
    </row>
    <row r="72" spans="1:89" x14ac:dyDescent="0.25">
      <c r="A72" s="299" t="s">
        <v>3</v>
      </c>
      <c r="B72" s="84">
        <v>740</v>
      </c>
      <c r="C72" s="73" t="s">
        <v>55</v>
      </c>
      <c r="D72" s="1242">
        <v>14470.588235294117</v>
      </c>
      <c r="E72" s="1249">
        <v>15990</v>
      </c>
      <c r="F72" s="206">
        <f t="shared" si="0"/>
        <v>6.6711140760507007E-2</v>
      </c>
      <c r="G72" s="1242">
        <v>13565.610859728507</v>
      </c>
      <c r="H72" s="1255">
        <v>14990</v>
      </c>
      <c r="I72" s="206">
        <f t="shared" si="1"/>
        <v>0</v>
      </c>
      <c r="J72" s="1242">
        <v>13565.610859728507</v>
      </c>
      <c r="K72" s="1255">
        <v>14990</v>
      </c>
      <c r="L72" s="206">
        <f t="shared" si="2"/>
        <v>0</v>
      </c>
      <c r="M72" s="1242">
        <v>13565.610859728507</v>
      </c>
      <c r="N72" s="1249">
        <v>14990</v>
      </c>
      <c r="O72" s="206">
        <f t="shared" si="3"/>
        <v>4.1695621959694229E-2</v>
      </c>
      <c r="P72" s="1242">
        <v>13022.624434389141</v>
      </c>
      <c r="Q72" s="1255">
        <v>14390</v>
      </c>
      <c r="R72" s="206">
        <f t="shared" si="4"/>
        <v>0</v>
      </c>
      <c r="S72" s="1242">
        <v>13022.624434389141</v>
      </c>
      <c r="T72" s="1249">
        <v>14390</v>
      </c>
      <c r="U72" s="206">
        <f t="shared" si="5"/>
        <v>7.468259895444361E-2</v>
      </c>
      <c r="V72" s="1242">
        <f t="shared" si="55"/>
        <v>12117.64705882353</v>
      </c>
      <c r="W72" s="1255">
        <v>13390</v>
      </c>
      <c r="X72" s="206">
        <f t="shared" si="6"/>
        <v>0</v>
      </c>
      <c r="Y72" s="1242">
        <f t="shared" si="56"/>
        <v>12117.64705882353</v>
      </c>
      <c r="Z72" s="1249">
        <v>13390</v>
      </c>
      <c r="AA72" s="206">
        <f t="shared" si="7"/>
        <v>7.2057646116893512E-2</v>
      </c>
      <c r="AB72" s="1242">
        <v>11303.16742081448</v>
      </c>
      <c r="AC72" s="1249">
        <v>12490</v>
      </c>
      <c r="AD72" s="206">
        <f t="shared" si="8"/>
        <v>8.0710250201775618E-3</v>
      </c>
      <c r="AE72" s="926">
        <v>11212.669683257918</v>
      </c>
      <c r="AF72" s="1214">
        <v>12390</v>
      </c>
      <c r="AG72" s="206">
        <f t="shared" si="9"/>
        <v>9.7431355181576612E-2</v>
      </c>
      <c r="AH72" s="499">
        <v>10217.194570135747</v>
      </c>
      <c r="AI72" s="1216">
        <v>11290</v>
      </c>
      <c r="AJ72" s="206">
        <f t="shared" si="10"/>
        <v>0</v>
      </c>
      <c r="AK72" s="927">
        <v>10217.194570135747</v>
      </c>
      <c r="AL72" s="1216">
        <v>11290</v>
      </c>
      <c r="AM72" s="206">
        <f t="shared" si="11"/>
        <v>0</v>
      </c>
      <c r="AN72" s="927">
        <v>10217.194570135747</v>
      </c>
      <c r="AO72" s="1216">
        <v>11290</v>
      </c>
      <c r="AP72" s="206">
        <f t="shared" si="12"/>
        <v>4.6339202965708988E-2</v>
      </c>
      <c r="AQ72" s="105">
        <v>9764.7058823529405</v>
      </c>
      <c r="AR72" s="59">
        <v>10790</v>
      </c>
      <c r="AS72" s="206">
        <f t="shared" si="13"/>
        <v>0.10214504596527069</v>
      </c>
      <c r="AT72" s="499">
        <v>8859.7285067873308</v>
      </c>
      <c r="AU72" s="151">
        <v>9790</v>
      </c>
      <c r="AV72" s="206">
        <f t="shared" si="14"/>
        <v>0</v>
      </c>
      <c r="AW72" s="499">
        <v>8859.7285067873308</v>
      </c>
      <c r="AX72" s="151">
        <v>9790</v>
      </c>
      <c r="AY72" s="206">
        <f t="shared" si="15"/>
        <v>2.0855057351407715E-2</v>
      </c>
      <c r="AZ72" s="499">
        <v>8678.7330316742082</v>
      </c>
      <c r="BA72" s="151">
        <v>9590</v>
      </c>
      <c r="BB72" s="206">
        <f t="shared" si="16"/>
        <v>0</v>
      </c>
      <c r="BC72" s="105">
        <v>8678.7330316742082</v>
      </c>
      <c r="BD72" s="168">
        <v>9590</v>
      </c>
      <c r="BE72" s="206">
        <f t="shared" si="17"/>
        <v>6.6740823136818686E-2</v>
      </c>
      <c r="BF72" s="105">
        <v>8135.746606334842</v>
      </c>
      <c r="BG72" s="173">
        <v>8990</v>
      </c>
      <c r="BH72" s="206">
        <f t="shared" si="18"/>
        <v>8.4439083232810616E-2</v>
      </c>
      <c r="BI72" s="110">
        <v>7502.2624434389145</v>
      </c>
      <c r="BJ72" s="168">
        <v>8290</v>
      </c>
      <c r="BK72" s="206">
        <f t="shared" si="39"/>
        <v>0</v>
      </c>
      <c r="BL72" s="105">
        <v>7502.2624434389145</v>
      </c>
      <c r="BM72" s="173">
        <v>8290</v>
      </c>
      <c r="BN72" s="206">
        <f t="shared" si="40"/>
        <v>0</v>
      </c>
      <c r="BO72" s="105">
        <v>7502.2624434389145</v>
      </c>
      <c r="BP72" s="100">
        <v>8290</v>
      </c>
      <c r="BQ72" s="206">
        <f t="shared" si="41"/>
        <v>0</v>
      </c>
      <c r="BR72" s="222">
        <f t="shared" si="48"/>
        <v>7502.2624434389145</v>
      </c>
      <c r="BS72" s="117">
        <v>8290</v>
      </c>
      <c r="BT72" s="205">
        <f t="shared" si="42"/>
        <v>0</v>
      </c>
      <c r="BU72" s="222">
        <f t="shared" si="49"/>
        <v>7502.2624434389145</v>
      </c>
      <c r="BV72" s="59">
        <v>8290</v>
      </c>
      <c r="BW72" s="206">
        <f t="shared" si="43"/>
        <v>0</v>
      </c>
      <c r="BX72" s="222">
        <f t="shared" si="50"/>
        <v>7502.2624434389145</v>
      </c>
      <c r="BY72" s="216">
        <v>8290</v>
      </c>
      <c r="BZ72" s="205">
        <f t="shared" si="44"/>
        <v>0</v>
      </c>
      <c r="CA72" s="222">
        <f t="shared" si="51"/>
        <v>7502.2624434389145</v>
      </c>
      <c r="CB72" s="210">
        <v>8290</v>
      </c>
      <c r="CC72" s="206">
        <f t="shared" si="45"/>
        <v>0.20319303338171263</v>
      </c>
      <c r="CD72" s="222">
        <f t="shared" si="52"/>
        <v>6235.2941176470586</v>
      </c>
      <c r="CE72" s="204">
        <v>6890</v>
      </c>
      <c r="CF72" s="205">
        <f t="shared" si="46"/>
        <v>0</v>
      </c>
      <c r="CG72" s="222">
        <f t="shared" si="53"/>
        <v>6235.2941176470586</v>
      </c>
      <c r="CH72" s="57">
        <v>6890</v>
      </c>
      <c r="CI72" s="206">
        <f t="shared" si="47"/>
        <v>4.5523520485584217E-2</v>
      </c>
      <c r="CJ72" s="215">
        <f t="shared" si="54"/>
        <v>5963.8009049773755</v>
      </c>
      <c r="CK72" s="202">
        <v>6590</v>
      </c>
    </row>
    <row r="73" spans="1:89" s="512" customFormat="1" ht="15.75" thickBot="1" x14ac:dyDescent="0.3">
      <c r="A73" s="300" t="s">
        <v>3</v>
      </c>
      <c r="B73" s="307">
        <v>342</v>
      </c>
      <c r="C73" s="522" t="s">
        <v>76</v>
      </c>
      <c r="D73" s="1242">
        <v>9450</v>
      </c>
      <c r="E73" s="1148">
        <v>10442.25</v>
      </c>
      <c r="F73" s="217">
        <f t="shared" si="0"/>
        <v>0.15104166666666666</v>
      </c>
      <c r="G73" s="1242">
        <v>8209.9547511312212</v>
      </c>
      <c r="H73" s="1148">
        <v>9072</v>
      </c>
      <c r="I73" s="217">
        <f t="shared" si="1"/>
        <v>7.8587563904410893E-2</v>
      </c>
      <c r="J73" s="1242">
        <v>7611.7647058823532</v>
      </c>
      <c r="K73" s="1160">
        <v>8411</v>
      </c>
      <c r="L73" s="217">
        <f t="shared" si="2"/>
        <v>0</v>
      </c>
      <c r="M73" s="1242">
        <v>7611.7647058823532</v>
      </c>
      <c r="N73" s="1160">
        <v>8411</v>
      </c>
      <c r="O73" s="217">
        <f t="shared" si="3"/>
        <v>0</v>
      </c>
      <c r="P73" s="1242">
        <v>7611.7647058823532</v>
      </c>
      <c r="Q73" s="1160">
        <v>8411</v>
      </c>
      <c r="R73" s="217">
        <f t="shared" si="4"/>
        <v>0.22931891259865536</v>
      </c>
      <c r="S73" s="929">
        <v>-7.165924750314448E-2</v>
      </c>
      <c r="T73" s="1148">
        <v>6842</v>
      </c>
      <c r="U73" s="217">
        <f t="shared" si="5"/>
        <v>-6.6307548660489921E-2</v>
      </c>
      <c r="V73" s="929">
        <v>6631.5789473684217</v>
      </c>
      <c r="W73" s="1160">
        <v>7327.8947368421059</v>
      </c>
      <c r="X73" s="217">
        <f t="shared" si="6"/>
        <v>0.16039504938117274</v>
      </c>
      <c r="Y73" s="929">
        <v>5714.9321266968327</v>
      </c>
      <c r="Z73" s="1148">
        <v>6315</v>
      </c>
      <c r="AA73" s="217">
        <f t="shared" si="7"/>
        <v>5.4047259929612644E-3</v>
      </c>
      <c r="AB73" s="929">
        <v>5684.21052631579</v>
      </c>
      <c r="AC73" s="1160">
        <v>6281.0526315789475</v>
      </c>
      <c r="AD73" s="217">
        <f t="shared" si="8"/>
        <v>0</v>
      </c>
      <c r="AE73" s="929">
        <v>5684.21052631579</v>
      </c>
      <c r="AF73" s="1211">
        <v>6281.0526315789475</v>
      </c>
      <c r="AG73" s="217">
        <f t="shared" si="9"/>
        <v>0</v>
      </c>
      <c r="AH73" s="523">
        <v>5684.21052631579</v>
      </c>
      <c r="AI73" s="1216">
        <v>6281.0526315789475</v>
      </c>
      <c r="AJ73" s="217">
        <f t="shared" si="10"/>
        <v>0</v>
      </c>
      <c r="AK73" s="929">
        <v>5684.21052631579</v>
      </c>
      <c r="AL73" s="1216">
        <v>6281.0526315789475</v>
      </c>
      <c r="AM73" s="217">
        <f t="shared" si="11"/>
        <v>0</v>
      </c>
      <c r="AN73" s="929">
        <v>5684.21052631579</v>
      </c>
      <c r="AO73" s="1216">
        <v>6281.0526315789475</v>
      </c>
      <c r="AP73" s="217">
        <f t="shared" si="12"/>
        <v>0</v>
      </c>
      <c r="AQ73" s="114">
        <v>5684.21052631579</v>
      </c>
      <c r="AR73" s="103">
        <v>6281.0526315789475</v>
      </c>
      <c r="AS73" s="217">
        <f t="shared" si="13"/>
        <v>0</v>
      </c>
      <c r="AT73" s="523">
        <v>5684.21052631579</v>
      </c>
      <c r="AU73" s="524">
        <v>6281.0526315789475</v>
      </c>
      <c r="AV73" s="217">
        <f t="shared" si="14"/>
        <v>0</v>
      </c>
      <c r="AW73" s="523">
        <v>5684.21052631579</v>
      </c>
      <c r="AX73" s="524">
        <v>6281.0526315789475</v>
      </c>
      <c r="AY73" s="217">
        <f t="shared" si="15"/>
        <v>9.0909090909090787E-2</v>
      </c>
      <c r="AZ73" s="523">
        <v>5210.5263157894742</v>
      </c>
      <c r="BA73" s="524">
        <v>5757.6315789473692</v>
      </c>
      <c r="BB73" s="217">
        <f t="shared" si="16"/>
        <v>9.7527941087946865E-2</v>
      </c>
      <c r="BC73" s="114">
        <v>4747.5113122171942</v>
      </c>
      <c r="BD73" s="198">
        <v>5246</v>
      </c>
      <c r="BE73" s="217">
        <f t="shared" si="17"/>
        <v>0.14167573449401524</v>
      </c>
      <c r="BF73" s="114">
        <v>4158.3710407239823</v>
      </c>
      <c r="BG73" s="103">
        <v>4595</v>
      </c>
      <c r="BH73" s="217">
        <f t="shared" si="18"/>
        <v>6.785963281431559E-2</v>
      </c>
      <c r="BI73" s="524">
        <v>3894.1176470588234</v>
      </c>
      <c r="BJ73" s="525">
        <v>4303</v>
      </c>
      <c r="BK73" s="217">
        <f t="shared" si="39"/>
        <v>0</v>
      </c>
      <c r="BL73" s="114">
        <v>3894.1176470588234</v>
      </c>
      <c r="BM73" s="303">
        <v>4303</v>
      </c>
      <c r="BN73" s="217">
        <f t="shared" si="40"/>
        <v>-0.25682210708117442</v>
      </c>
      <c r="BO73" s="114">
        <v>5239.8190045248866</v>
      </c>
      <c r="BP73" s="303">
        <v>5790</v>
      </c>
      <c r="BQ73" s="217">
        <f t="shared" si="41"/>
        <v>-3.3388981636060099E-2</v>
      </c>
      <c r="BR73" s="353">
        <f t="shared" si="48"/>
        <v>5420.8144796380093</v>
      </c>
      <c r="BS73" s="197">
        <v>5990</v>
      </c>
      <c r="BT73" s="218">
        <f t="shared" si="42"/>
        <v>0</v>
      </c>
      <c r="BU73" s="353">
        <f t="shared" si="49"/>
        <v>5420.8144796380093</v>
      </c>
      <c r="BV73" s="60">
        <v>5990</v>
      </c>
      <c r="BW73" s="217">
        <f t="shared" si="43"/>
        <v>0</v>
      </c>
      <c r="BX73" s="353">
        <f t="shared" si="50"/>
        <v>5420.8144796380093</v>
      </c>
      <c r="BY73" s="356">
        <v>5990</v>
      </c>
      <c r="BZ73" s="218">
        <f t="shared" si="44"/>
        <v>3.4542314335060449E-2</v>
      </c>
      <c r="CA73" s="353">
        <f t="shared" si="51"/>
        <v>5239.8190045248866</v>
      </c>
      <c r="CB73" s="384">
        <v>5790</v>
      </c>
      <c r="CC73" s="217">
        <f t="shared" si="45"/>
        <v>0.20876826722338204</v>
      </c>
      <c r="CD73" s="353">
        <f t="shared" si="52"/>
        <v>4334.841628959276</v>
      </c>
      <c r="CE73" s="271">
        <v>4790</v>
      </c>
      <c r="CF73" s="218">
        <f t="shared" si="46"/>
        <v>0</v>
      </c>
      <c r="CG73" s="353">
        <f t="shared" si="53"/>
        <v>4334.841628959276</v>
      </c>
      <c r="CH73" s="305">
        <v>4790</v>
      </c>
      <c r="CI73" s="217">
        <f t="shared" si="47"/>
        <v>6.6815144766147E-2</v>
      </c>
      <c r="CJ73" s="219">
        <f t="shared" si="54"/>
        <v>4063.3484162895929</v>
      </c>
      <c r="CK73" s="358">
        <v>4490</v>
      </c>
    </row>
    <row r="74" spans="1:89" x14ac:dyDescent="0.25">
      <c r="A74" s="306" t="s">
        <v>20</v>
      </c>
      <c r="B74" s="282">
        <v>280</v>
      </c>
      <c r="C74" s="453" t="s">
        <v>22</v>
      </c>
      <c r="D74" s="925">
        <v>18090.497737556561</v>
      </c>
      <c r="E74" s="1037">
        <v>19990</v>
      </c>
      <c r="F74" s="335">
        <f t="shared" si="0"/>
        <v>0</v>
      </c>
      <c r="G74" s="925">
        <v>18090.497737556561</v>
      </c>
      <c r="H74" s="1131">
        <v>19990</v>
      </c>
      <c r="I74" s="335">
        <f t="shared" si="1"/>
        <v>0</v>
      </c>
      <c r="J74" s="925">
        <v>18090.497737556561</v>
      </c>
      <c r="K74" s="1131">
        <v>19990</v>
      </c>
      <c r="L74" s="335">
        <f t="shared" si="2"/>
        <v>0</v>
      </c>
      <c r="M74" s="925">
        <v>18090.497737556561</v>
      </c>
      <c r="N74" s="1150">
        <v>19990</v>
      </c>
      <c r="O74" s="335">
        <f t="shared" si="3"/>
        <v>5.2659294365455502E-2</v>
      </c>
      <c r="P74" s="925">
        <v>17185.520361990952</v>
      </c>
      <c r="Q74" s="1131">
        <v>18990</v>
      </c>
      <c r="R74" s="335">
        <f t="shared" si="4"/>
        <v>5.5586436909394105E-2</v>
      </c>
      <c r="S74" s="925">
        <v>16280.54298642534</v>
      </c>
      <c r="T74" s="1131">
        <v>17990</v>
      </c>
      <c r="U74" s="335">
        <f t="shared" si="5"/>
        <v>0</v>
      </c>
      <c r="V74" s="925">
        <f t="shared" ref="V74:V94" si="57">W74/1.105</f>
        <v>16280.54298642534</v>
      </c>
      <c r="W74" s="1150">
        <v>17990</v>
      </c>
      <c r="X74" s="335">
        <f t="shared" si="6"/>
        <v>5.885815185403178E-2</v>
      </c>
      <c r="Y74" s="925">
        <f t="shared" ref="Y74:Y94" si="58">Z74/1.105</f>
        <v>15375.565610859729</v>
      </c>
      <c r="Z74" s="1150">
        <v>16990</v>
      </c>
      <c r="AA74" s="335">
        <f t="shared" si="7"/>
        <v>6.2539086929330828E-2</v>
      </c>
      <c r="AB74" s="925">
        <v>14470.588235294117</v>
      </c>
      <c r="AC74" s="1131">
        <v>15990</v>
      </c>
      <c r="AD74" s="335">
        <f t="shared" si="8"/>
        <v>0</v>
      </c>
      <c r="AE74" s="934">
        <v>14470.588235294117</v>
      </c>
      <c r="AF74" s="1215">
        <v>15990</v>
      </c>
      <c r="AG74" s="335">
        <f t="shared" si="9"/>
        <v>6.6711140760507007E-2</v>
      </c>
      <c r="AH74" s="413">
        <v>13565.610859728507</v>
      </c>
      <c r="AI74" s="1216">
        <v>14990</v>
      </c>
      <c r="AJ74" s="335">
        <f t="shared" si="10"/>
        <v>0</v>
      </c>
      <c r="AK74" s="934">
        <v>13565.610859728507</v>
      </c>
      <c r="AL74" s="1216">
        <v>14990</v>
      </c>
      <c r="AM74" s="335">
        <f t="shared" si="11"/>
        <v>0</v>
      </c>
      <c r="AN74" s="934">
        <v>13565.610859728507</v>
      </c>
      <c r="AO74" s="1216">
        <v>14990</v>
      </c>
      <c r="AP74" s="335">
        <f t="shared" si="12"/>
        <v>4.8985304408677398E-2</v>
      </c>
      <c r="AQ74" s="109">
        <v>12932.12669683258</v>
      </c>
      <c r="AR74" s="100">
        <v>14290</v>
      </c>
      <c r="AS74" s="335">
        <f t="shared" si="13"/>
        <v>0.10007698229407236</v>
      </c>
      <c r="AT74" s="413">
        <v>11755.656108597284</v>
      </c>
      <c r="AU74" s="157">
        <v>12990</v>
      </c>
      <c r="AV74" s="335">
        <f t="shared" si="14"/>
        <v>0</v>
      </c>
      <c r="AW74" s="413">
        <v>11755.656108597284</v>
      </c>
      <c r="AX74" s="157">
        <v>12990</v>
      </c>
      <c r="AY74" s="335">
        <f t="shared" si="15"/>
        <v>7.7579519006982156E-3</v>
      </c>
      <c r="AZ74" s="413">
        <v>11665.158371040725</v>
      </c>
      <c r="BA74" s="157">
        <v>12890</v>
      </c>
      <c r="BB74" s="335">
        <f t="shared" si="16"/>
        <v>0</v>
      </c>
      <c r="BC74" s="109">
        <v>11665.158371040725</v>
      </c>
      <c r="BD74" s="173">
        <v>12890</v>
      </c>
      <c r="BE74" s="335">
        <f t="shared" si="17"/>
        <v>7.5062552126772306E-2</v>
      </c>
      <c r="BF74" s="109">
        <v>10850.678733031675</v>
      </c>
      <c r="BG74" s="173">
        <v>11990</v>
      </c>
      <c r="BH74" s="335">
        <f t="shared" si="18"/>
        <v>4.3516100957354219E-2</v>
      </c>
      <c r="BI74" s="109">
        <v>10398.190045248868</v>
      </c>
      <c r="BJ74" s="173">
        <v>11490</v>
      </c>
      <c r="BK74" s="335">
        <f t="shared" si="39"/>
        <v>0.17364657814096016</v>
      </c>
      <c r="BL74" s="109">
        <v>8859.7285067873308</v>
      </c>
      <c r="BM74" s="173">
        <v>9790</v>
      </c>
      <c r="BN74" s="335">
        <f t="shared" si="40"/>
        <v>0</v>
      </c>
      <c r="BO74" s="109">
        <v>8859.7285067873308</v>
      </c>
      <c r="BP74" s="100">
        <v>9790</v>
      </c>
      <c r="BQ74" s="335">
        <f t="shared" si="41"/>
        <v>0</v>
      </c>
      <c r="BR74" s="369">
        <f t="shared" si="48"/>
        <v>8859.7285067873308</v>
      </c>
      <c r="BS74" s="370">
        <v>9790</v>
      </c>
      <c r="BT74" s="338">
        <f t="shared" si="42"/>
        <v>0</v>
      </c>
      <c r="BU74" s="369">
        <f t="shared" si="49"/>
        <v>8859.7285067873308</v>
      </c>
      <c r="BV74" s="100">
        <v>9790</v>
      </c>
      <c r="BW74" s="335">
        <f t="shared" si="43"/>
        <v>0</v>
      </c>
      <c r="BX74" s="369">
        <f t="shared" si="50"/>
        <v>8859.7285067873308</v>
      </c>
      <c r="BY74" s="339">
        <v>9790</v>
      </c>
      <c r="BZ74" s="338">
        <f t="shared" si="44"/>
        <v>0</v>
      </c>
      <c r="CA74" s="369">
        <f t="shared" si="51"/>
        <v>8859.7285067873308</v>
      </c>
      <c r="CB74" s="371">
        <v>9790</v>
      </c>
      <c r="CC74" s="335">
        <f t="shared" si="45"/>
        <v>7.7007700770077014E-2</v>
      </c>
      <c r="CD74" s="369">
        <f t="shared" si="52"/>
        <v>8226.2443438914033</v>
      </c>
      <c r="CE74" s="341">
        <v>9090</v>
      </c>
      <c r="CF74" s="338">
        <f t="shared" si="46"/>
        <v>0</v>
      </c>
      <c r="CG74" s="369">
        <f t="shared" si="53"/>
        <v>8226.2443438914033</v>
      </c>
      <c r="CH74" s="342">
        <v>9090</v>
      </c>
      <c r="CI74" s="335">
        <f t="shared" si="47"/>
        <v>2.1348314606741574E-2</v>
      </c>
      <c r="CJ74" s="369">
        <f t="shared" si="54"/>
        <v>8054.2986425339368</v>
      </c>
      <c r="CK74" s="342">
        <v>8900</v>
      </c>
    </row>
    <row r="75" spans="1:89" x14ac:dyDescent="0.25">
      <c r="A75" s="299" t="s">
        <v>20</v>
      </c>
      <c r="B75" s="282">
        <v>282</v>
      </c>
      <c r="C75" s="73" t="s">
        <v>24</v>
      </c>
      <c r="D75" s="934">
        <v>5420.8144796380093</v>
      </c>
      <c r="E75" s="1135">
        <v>5990</v>
      </c>
      <c r="F75" s="206">
        <f t="shared" si="0"/>
        <v>0</v>
      </c>
      <c r="G75" s="934">
        <v>5420.8144796380093</v>
      </c>
      <c r="H75" s="1161">
        <v>5990</v>
      </c>
      <c r="I75" s="206">
        <f t="shared" si="1"/>
        <v>0</v>
      </c>
      <c r="J75" s="934">
        <v>5420.8144796380093</v>
      </c>
      <c r="K75" s="1161">
        <v>5990</v>
      </c>
      <c r="L75" s="206">
        <f t="shared" si="2"/>
        <v>0</v>
      </c>
      <c r="M75" s="934">
        <v>5420.8144796380093</v>
      </c>
      <c r="N75" s="1151">
        <v>5990</v>
      </c>
      <c r="O75" s="206">
        <f t="shared" si="3"/>
        <v>0.20040080160320642</v>
      </c>
      <c r="P75" s="934">
        <v>4515.8371040723987</v>
      </c>
      <c r="Q75" s="1161">
        <v>4990</v>
      </c>
      <c r="R75" s="206">
        <f t="shared" si="4"/>
        <v>0.10913536341409202</v>
      </c>
      <c r="S75" s="934">
        <v>4071.4932126696835</v>
      </c>
      <c r="T75" s="1151">
        <v>4499</v>
      </c>
      <c r="U75" s="206">
        <f t="shared" si="5"/>
        <v>-0.10002000400080016</v>
      </c>
      <c r="V75" s="934">
        <f t="shared" si="57"/>
        <v>4523.9819004524888</v>
      </c>
      <c r="W75" s="1151">
        <v>4999</v>
      </c>
      <c r="X75" s="206">
        <f t="shared" si="6"/>
        <v>-5.5009451795841213E-2</v>
      </c>
      <c r="Y75" s="934">
        <f t="shared" si="58"/>
        <v>4787.3303167420818</v>
      </c>
      <c r="Z75" s="1151">
        <v>5290</v>
      </c>
      <c r="AA75" s="206">
        <f t="shared" si="7"/>
        <v>6.0120240480961921E-2</v>
      </c>
      <c r="AB75" s="934">
        <v>4515.8371040723987</v>
      </c>
      <c r="AC75" s="1151">
        <v>4990</v>
      </c>
      <c r="AD75" s="206">
        <f t="shared" si="8"/>
        <v>0.1366742596810934</v>
      </c>
      <c r="AE75" s="933">
        <v>3972.8506787330316</v>
      </c>
      <c r="AF75" s="1216">
        <v>4390</v>
      </c>
      <c r="AG75" s="206">
        <f t="shared" si="9"/>
        <v>0.10025062656641603</v>
      </c>
      <c r="AH75" s="499">
        <v>3610.8597285067872</v>
      </c>
      <c r="AI75" s="1216">
        <v>3990</v>
      </c>
      <c r="AJ75" s="206">
        <f t="shared" si="10"/>
        <v>0</v>
      </c>
      <c r="AK75" s="933">
        <v>3610.8597285067872</v>
      </c>
      <c r="AL75" s="1216">
        <v>3990</v>
      </c>
      <c r="AM75" s="206">
        <f t="shared" si="11"/>
        <v>0</v>
      </c>
      <c r="AN75" s="933">
        <v>3610.8597285067872</v>
      </c>
      <c r="AO75" s="1216">
        <v>3990</v>
      </c>
      <c r="AP75" s="206">
        <f t="shared" si="12"/>
        <v>5.2770448548812667E-2</v>
      </c>
      <c r="AQ75" s="110">
        <v>3429.8642533936654</v>
      </c>
      <c r="AR75" s="100">
        <v>3790</v>
      </c>
      <c r="AS75" s="206">
        <f t="shared" si="13"/>
        <v>8.5959885386819479E-2</v>
      </c>
      <c r="AT75" s="499">
        <v>3158.3710407239819</v>
      </c>
      <c r="AU75" s="151">
        <v>3490</v>
      </c>
      <c r="AV75" s="206">
        <f t="shared" si="14"/>
        <v>0</v>
      </c>
      <c r="AW75" s="499">
        <v>3158.3710407239819</v>
      </c>
      <c r="AX75" s="151">
        <v>3490</v>
      </c>
      <c r="AY75" s="206">
        <f t="shared" si="15"/>
        <v>2.9498525073746312E-2</v>
      </c>
      <c r="AZ75" s="499">
        <v>3067.873303167421</v>
      </c>
      <c r="BA75" s="151">
        <v>3390</v>
      </c>
      <c r="BB75" s="206">
        <f t="shared" si="16"/>
        <v>0</v>
      </c>
      <c r="BC75" s="110">
        <v>3067.873303167421</v>
      </c>
      <c r="BD75" s="173">
        <v>3390</v>
      </c>
      <c r="BE75" s="206">
        <f t="shared" si="17"/>
        <v>6.2695924764890276E-2</v>
      </c>
      <c r="BF75" s="110">
        <v>2886.8778280542988</v>
      </c>
      <c r="BG75" s="173">
        <v>3190</v>
      </c>
      <c r="BH75" s="206">
        <f t="shared" si="18"/>
        <v>6.6889632107023408E-2</v>
      </c>
      <c r="BI75" s="110">
        <v>2343.8914027149322</v>
      </c>
      <c r="BJ75" s="173">
        <v>2990</v>
      </c>
      <c r="BK75" s="206">
        <f t="shared" si="39"/>
        <v>0</v>
      </c>
      <c r="BL75" s="110">
        <v>2705.8823529411766</v>
      </c>
      <c r="BM75" s="173">
        <v>2990</v>
      </c>
      <c r="BN75" s="206">
        <f t="shared" si="40"/>
        <v>0</v>
      </c>
      <c r="BO75" s="110">
        <v>2705.8823529411766</v>
      </c>
      <c r="BP75" s="100">
        <v>2990</v>
      </c>
      <c r="BQ75" s="206">
        <f t="shared" si="41"/>
        <v>0</v>
      </c>
      <c r="BR75" s="215">
        <f t="shared" si="48"/>
        <v>2705.8823529411766</v>
      </c>
      <c r="BS75" s="117">
        <v>2990</v>
      </c>
      <c r="BT75" s="205">
        <f t="shared" si="42"/>
        <v>0</v>
      </c>
      <c r="BU75" s="215">
        <f t="shared" si="49"/>
        <v>2705.8823529411766</v>
      </c>
      <c r="BV75" s="59">
        <v>2990</v>
      </c>
      <c r="BW75" s="206">
        <f t="shared" si="43"/>
        <v>0</v>
      </c>
      <c r="BX75" s="215">
        <f t="shared" si="50"/>
        <v>2705.8823529411766</v>
      </c>
      <c r="BY75" s="216">
        <v>2990</v>
      </c>
      <c r="BZ75" s="205">
        <f t="shared" si="44"/>
        <v>0</v>
      </c>
      <c r="CA75" s="215">
        <f t="shared" si="51"/>
        <v>2705.8823529411766</v>
      </c>
      <c r="CB75" s="210">
        <v>2990</v>
      </c>
      <c r="CC75" s="206">
        <f t="shared" si="45"/>
        <v>0.11152416356877323</v>
      </c>
      <c r="CD75" s="215">
        <f t="shared" si="52"/>
        <v>2434.389140271493</v>
      </c>
      <c r="CE75" s="204">
        <v>2690</v>
      </c>
      <c r="CF75" s="205">
        <f t="shared" si="46"/>
        <v>0</v>
      </c>
      <c r="CG75" s="215">
        <f t="shared" si="53"/>
        <v>2434.389140271493</v>
      </c>
      <c r="CH75" s="202">
        <v>2690</v>
      </c>
      <c r="CI75" s="206">
        <f t="shared" si="47"/>
        <v>8.0321285140562249E-2</v>
      </c>
      <c r="CJ75" s="215">
        <f t="shared" si="54"/>
        <v>2253.3936651583713</v>
      </c>
      <c r="CK75" s="202">
        <v>2490</v>
      </c>
    </row>
    <row r="76" spans="1:89" x14ac:dyDescent="0.25">
      <c r="A76" s="299" t="s">
        <v>20</v>
      </c>
      <c r="B76" s="282">
        <v>283</v>
      </c>
      <c r="C76" s="73" t="s">
        <v>26</v>
      </c>
      <c r="D76" s="933">
        <v>3339.3665158371041</v>
      </c>
      <c r="E76" s="99">
        <v>3690</v>
      </c>
      <c r="F76" s="206">
        <f t="shared" si="0"/>
        <v>0</v>
      </c>
      <c r="G76" s="933">
        <v>3339.3665158371041</v>
      </c>
      <c r="H76" s="1132">
        <v>3690</v>
      </c>
      <c r="I76" s="206">
        <f t="shared" si="1"/>
        <v>0</v>
      </c>
      <c r="J76" s="933">
        <v>3339.3665158371041</v>
      </c>
      <c r="K76" s="1132">
        <v>3690</v>
      </c>
      <c r="L76" s="206">
        <f t="shared" si="2"/>
        <v>0</v>
      </c>
      <c r="M76" s="933">
        <v>3339.3665158371041</v>
      </c>
      <c r="N76" s="1147">
        <v>3690</v>
      </c>
      <c r="O76" s="206">
        <f t="shared" si="3"/>
        <v>5.730659025787966E-2</v>
      </c>
      <c r="P76" s="933">
        <v>3158.3710407239819</v>
      </c>
      <c r="Q76" s="1132">
        <v>3490</v>
      </c>
      <c r="R76" s="206">
        <f t="shared" si="4"/>
        <v>0</v>
      </c>
      <c r="S76" s="933">
        <v>3158.3710407239819</v>
      </c>
      <c r="T76" s="1132">
        <v>3490</v>
      </c>
      <c r="U76" s="206">
        <f t="shared" si="5"/>
        <v>0</v>
      </c>
      <c r="V76" s="933">
        <f t="shared" si="57"/>
        <v>3158.3710407239819</v>
      </c>
      <c r="W76" s="1147">
        <v>3490</v>
      </c>
      <c r="X76" s="206">
        <f t="shared" si="6"/>
        <v>9.4043887147335428E-2</v>
      </c>
      <c r="Y76" s="933">
        <f t="shared" si="58"/>
        <v>2886.8778280542988</v>
      </c>
      <c r="Z76" s="1147">
        <v>3190</v>
      </c>
      <c r="AA76" s="206">
        <f t="shared" si="7"/>
        <v>6.6889632107023408E-2</v>
      </c>
      <c r="AB76" s="933">
        <v>2705.8823529411766</v>
      </c>
      <c r="AC76" s="1132">
        <v>2990</v>
      </c>
      <c r="AD76" s="206">
        <f t="shared" si="8"/>
        <v>0</v>
      </c>
      <c r="AE76" s="933">
        <v>2705.8823529411766</v>
      </c>
      <c r="AF76" s="1216">
        <v>2990</v>
      </c>
      <c r="AG76" s="206">
        <f t="shared" si="9"/>
        <v>0.15444015444015444</v>
      </c>
      <c r="AH76" s="499">
        <v>2343.8914027149322</v>
      </c>
      <c r="AI76" s="1216">
        <v>2590</v>
      </c>
      <c r="AJ76" s="206">
        <f t="shared" si="10"/>
        <v>0</v>
      </c>
      <c r="AK76" s="933">
        <v>2343.8914027149322</v>
      </c>
      <c r="AL76" s="1216">
        <v>2590</v>
      </c>
      <c r="AM76" s="206">
        <f t="shared" si="11"/>
        <v>0</v>
      </c>
      <c r="AN76" s="933">
        <v>2343.8914027149322</v>
      </c>
      <c r="AO76" s="1216">
        <v>2590</v>
      </c>
      <c r="AP76" s="206">
        <f t="shared" si="12"/>
        <v>4.0160642570281124E-2</v>
      </c>
      <c r="AQ76" s="110">
        <v>2253.3936651583713</v>
      </c>
      <c r="AR76" s="100">
        <v>2490</v>
      </c>
      <c r="AS76" s="206">
        <f t="shared" si="13"/>
        <v>8.7336244541484712E-2</v>
      </c>
      <c r="AT76" s="499">
        <v>2072.3981900452491</v>
      </c>
      <c r="AU76" s="151">
        <v>2290</v>
      </c>
      <c r="AV76" s="206">
        <f t="shared" si="14"/>
        <v>0.15075376884422109</v>
      </c>
      <c r="AW76" s="499">
        <v>1800.9049773755657</v>
      </c>
      <c r="AX76" s="151">
        <v>1990</v>
      </c>
      <c r="AY76" s="206">
        <f t="shared" si="15"/>
        <v>5.2910052910052907E-2</v>
      </c>
      <c r="AZ76" s="499">
        <v>1710.4072398190046</v>
      </c>
      <c r="BA76" s="151">
        <v>1890</v>
      </c>
      <c r="BB76" s="206">
        <f t="shared" si="16"/>
        <v>0</v>
      </c>
      <c r="BC76" s="110">
        <v>1710.4072398190046</v>
      </c>
      <c r="BD76" s="173">
        <v>1890</v>
      </c>
      <c r="BE76" s="206">
        <f t="shared" si="17"/>
        <v>5.5865921787709494E-2</v>
      </c>
      <c r="BF76" s="110">
        <v>1619.9095022624435</v>
      </c>
      <c r="BG76" s="173">
        <v>1790</v>
      </c>
      <c r="BH76" s="206">
        <f t="shared" si="18"/>
        <v>5.9171597633136092E-2</v>
      </c>
      <c r="BI76" s="110">
        <v>1529.4117647058824</v>
      </c>
      <c r="BJ76" s="173">
        <v>1690</v>
      </c>
      <c r="BK76" s="206">
        <f t="shared" si="39"/>
        <v>0</v>
      </c>
      <c r="BL76" s="110">
        <v>1529.4117647058824</v>
      </c>
      <c r="BM76" s="173">
        <v>1690</v>
      </c>
      <c r="BN76" s="206">
        <f t="shared" si="40"/>
        <v>0</v>
      </c>
      <c r="BO76" s="110">
        <v>1529.4117647058824</v>
      </c>
      <c r="BP76" s="100">
        <v>1690</v>
      </c>
      <c r="BQ76" s="206">
        <f t="shared" si="41"/>
        <v>0</v>
      </c>
      <c r="BR76" s="215">
        <f t="shared" si="48"/>
        <v>1529.4117647058824</v>
      </c>
      <c r="BS76" s="117">
        <v>1690</v>
      </c>
      <c r="BT76" s="205">
        <f t="shared" si="42"/>
        <v>0</v>
      </c>
      <c r="BU76" s="215">
        <f t="shared" si="49"/>
        <v>1529.4117647058824</v>
      </c>
      <c r="BV76" s="59">
        <v>1690</v>
      </c>
      <c r="BW76" s="206">
        <f t="shared" si="43"/>
        <v>0</v>
      </c>
      <c r="BX76" s="215">
        <f t="shared" si="50"/>
        <v>1529.4117647058824</v>
      </c>
      <c r="BY76" s="216">
        <v>1690</v>
      </c>
      <c r="BZ76" s="205">
        <f t="shared" si="44"/>
        <v>0</v>
      </c>
      <c r="CA76" s="215">
        <f t="shared" si="51"/>
        <v>1529.4117647058824</v>
      </c>
      <c r="CB76" s="210">
        <v>1690</v>
      </c>
      <c r="CC76" s="206">
        <f t="shared" si="45"/>
        <v>0.13422818791946309</v>
      </c>
      <c r="CD76" s="215">
        <f t="shared" si="52"/>
        <v>1348.4162895927602</v>
      </c>
      <c r="CE76" s="204">
        <v>1490</v>
      </c>
      <c r="CF76" s="205">
        <f t="shared" si="46"/>
        <v>0</v>
      </c>
      <c r="CG76" s="215">
        <f t="shared" si="53"/>
        <v>1348.4162895927602</v>
      </c>
      <c r="CH76" s="202">
        <v>1490</v>
      </c>
      <c r="CI76" s="206">
        <f t="shared" si="47"/>
        <v>0.25210084033613445</v>
      </c>
      <c r="CJ76" s="215">
        <f t="shared" si="54"/>
        <v>1076.9230769230769</v>
      </c>
      <c r="CK76" s="202">
        <v>1190</v>
      </c>
    </row>
    <row r="77" spans="1:89" x14ac:dyDescent="0.25">
      <c r="A77" s="299" t="s">
        <v>20</v>
      </c>
      <c r="B77" s="282">
        <v>275</v>
      </c>
      <c r="C77" s="73" t="s">
        <v>30</v>
      </c>
      <c r="D77" s="933">
        <v>4063.3484162895929</v>
      </c>
      <c r="E77" s="1147">
        <v>4490</v>
      </c>
      <c r="F77" s="206">
        <f t="shared" si="0"/>
        <v>0.12531328320802004</v>
      </c>
      <c r="G77" s="933">
        <v>3610.8597285067872</v>
      </c>
      <c r="H77" s="1132">
        <v>3990</v>
      </c>
      <c r="I77" s="206">
        <f t="shared" si="1"/>
        <v>0</v>
      </c>
      <c r="J77" s="933">
        <v>3610.8597285067872</v>
      </c>
      <c r="K77" s="1132">
        <v>3990</v>
      </c>
      <c r="L77" s="206">
        <f t="shared" si="2"/>
        <v>0</v>
      </c>
      <c r="M77" s="933">
        <v>3610.8597285067872</v>
      </c>
      <c r="N77" s="1147">
        <v>3990</v>
      </c>
      <c r="O77" s="206">
        <f t="shared" si="3"/>
        <v>5.2770448548812667E-2</v>
      </c>
      <c r="P77" s="933">
        <v>3429.8642533936654</v>
      </c>
      <c r="Q77" s="1132">
        <v>3790</v>
      </c>
      <c r="R77" s="206">
        <f t="shared" si="4"/>
        <v>0</v>
      </c>
      <c r="S77" s="933">
        <v>3429.8642533936654</v>
      </c>
      <c r="T77" s="1132">
        <v>3790</v>
      </c>
      <c r="U77" s="206">
        <f t="shared" si="5"/>
        <v>0.1519756838905775</v>
      </c>
      <c r="V77" s="933">
        <f t="shared" si="57"/>
        <v>2977.3755656108597</v>
      </c>
      <c r="W77" s="1132">
        <v>3290</v>
      </c>
      <c r="X77" s="206">
        <f t="shared" si="6"/>
        <v>0</v>
      </c>
      <c r="Y77" s="933">
        <f t="shared" si="58"/>
        <v>2977.3755656108597</v>
      </c>
      <c r="Z77" s="1147">
        <v>3290</v>
      </c>
      <c r="AA77" s="206">
        <f t="shared" si="7"/>
        <v>9.7032344114704905E-2</v>
      </c>
      <c r="AB77" s="933">
        <v>2714.0271493212672</v>
      </c>
      <c r="AC77" s="1132">
        <v>2999</v>
      </c>
      <c r="AD77" s="206">
        <f t="shared" si="8"/>
        <v>0</v>
      </c>
      <c r="AE77" s="933">
        <v>2714.0271493212672</v>
      </c>
      <c r="AF77" s="1216">
        <v>2999</v>
      </c>
      <c r="AG77" s="206">
        <f t="shared" si="9"/>
        <v>-0.14068767908309457</v>
      </c>
      <c r="AH77" s="499">
        <v>3158.3710407239819</v>
      </c>
      <c r="AI77" s="1216">
        <v>3490</v>
      </c>
      <c r="AJ77" s="206">
        <f t="shared" si="10"/>
        <v>0</v>
      </c>
      <c r="AK77" s="933">
        <v>3158.3710407239819</v>
      </c>
      <c r="AL77" s="1216">
        <v>3490</v>
      </c>
      <c r="AM77" s="206">
        <f t="shared" si="11"/>
        <v>0</v>
      </c>
      <c r="AN77" s="933">
        <v>3158.3710407239819</v>
      </c>
      <c r="AO77" s="1216">
        <v>3490</v>
      </c>
      <c r="AP77" s="206">
        <f t="shared" si="12"/>
        <v>6.0790273556231005E-2</v>
      </c>
      <c r="AQ77" s="110">
        <v>2977.3755656108597</v>
      </c>
      <c r="AR77" s="100">
        <v>3290</v>
      </c>
      <c r="AS77" s="206">
        <f t="shared" si="13"/>
        <v>0.10033444816053512</v>
      </c>
      <c r="AT77" s="499">
        <v>2705.8823529411766</v>
      </c>
      <c r="AU77" s="151">
        <v>2990</v>
      </c>
      <c r="AV77" s="206">
        <f t="shared" si="14"/>
        <v>7.1684587813620068E-2</v>
      </c>
      <c r="AW77" s="499">
        <v>2524.8868778280544</v>
      </c>
      <c r="AX77" s="151">
        <v>2790</v>
      </c>
      <c r="AY77" s="206">
        <f t="shared" si="15"/>
        <v>3.717472118959108E-2</v>
      </c>
      <c r="AZ77" s="499">
        <v>2434.389140271493</v>
      </c>
      <c r="BA77" s="151">
        <v>2690</v>
      </c>
      <c r="BB77" s="206">
        <f t="shared" si="16"/>
        <v>0</v>
      </c>
      <c r="BC77" s="110">
        <v>2434.389140271493</v>
      </c>
      <c r="BD77" s="173">
        <v>2690</v>
      </c>
      <c r="BE77" s="206">
        <f t="shared" si="17"/>
        <v>3.8610038610038609E-2</v>
      </c>
      <c r="BF77" s="110">
        <v>2343.8914027149322</v>
      </c>
      <c r="BG77" s="173">
        <v>2590</v>
      </c>
      <c r="BH77" s="206">
        <f t="shared" si="18"/>
        <v>8.3682008368200833E-2</v>
      </c>
      <c r="BI77" s="110">
        <v>2162.8959276018099</v>
      </c>
      <c r="BJ77" s="173">
        <v>2390</v>
      </c>
      <c r="BK77" s="206">
        <f t="shared" si="39"/>
        <v>0</v>
      </c>
      <c r="BL77" s="110">
        <v>2162.8959276018099</v>
      </c>
      <c r="BM77" s="173">
        <v>2390</v>
      </c>
      <c r="BN77" s="206">
        <f t="shared" si="40"/>
        <v>0</v>
      </c>
      <c r="BO77" s="110">
        <v>2162.8959276018099</v>
      </c>
      <c r="BP77" s="100">
        <v>2390</v>
      </c>
      <c r="BQ77" s="206">
        <f t="shared" si="41"/>
        <v>0</v>
      </c>
      <c r="BR77" s="215">
        <f t="shared" si="48"/>
        <v>2162.8959276018099</v>
      </c>
      <c r="BS77" s="117">
        <v>2390</v>
      </c>
      <c r="BT77" s="205">
        <f t="shared" si="42"/>
        <v>0</v>
      </c>
      <c r="BU77" s="215">
        <f t="shared" si="49"/>
        <v>2162.8959276018099</v>
      </c>
      <c r="BV77" s="59">
        <v>2390</v>
      </c>
      <c r="BW77" s="206">
        <f t="shared" si="43"/>
        <v>0</v>
      </c>
      <c r="BX77" s="215">
        <f t="shared" si="50"/>
        <v>2162.8959276018099</v>
      </c>
      <c r="BY77" s="216">
        <v>2390</v>
      </c>
      <c r="BZ77" s="205">
        <f t="shared" si="44"/>
        <v>0</v>
      </c>
      <c r="CA77" s="215">
        <f t="shared" si="51"/>
        <v>2162.8959276018099</v>
      </c>
      <c r="CB77" s="210">
        <v>2390</v>
      </c>
      <c r="CC77" s="206">
        <f t="shared" si="45"/>
        <v>9.1324200913242004E-2</v>
      </c>
      <c r="CD77" s="215">
        <f t="shared" si="52"/>
        <v>1981.9004524886877</v>
      </c>
      <c r="CE77" s="204">
        <v>2190</v>
      </c>
      <c r="CF77" s="205">
        <f t="shared" si="46"/>
        <v>0</v>
      </c>
      <c r="CG77" s="215">
        <f t="shared" si="53"/>
        <v>1981.9004524886877</v>
      </c>
      <c r="CH77" s="202">
        <v>2190</v>
      </c>
      <c r="CI77" s="206">
        <f t="shared" si="47"/>
        <v>0.84033613445378152</v>
      </c>
      <c r="CJ77" s="215">
        <f t="shared" si="54"/>
        <v>1076.9230769230769</v>
      </c>
      <c r="CK77" s="202">
        <v>1190</v>
      </c>
    </row>
    <row r="78" spans="1:89" x14ac:dyDescent="0.25">
      <c r="A78" s="299" t="s">
        <v>20</v>
      </c>
      <c r="B78" s="282">
        <v>276</v>
      </c>
      <c r="C78" s="73" t="s">
        <v>32</v>
      </c>
      <c r="D78" s="933">
        <v>9048.8687782805428</v>
      </c>
      <c r="E78" s="1147">
        <v>9999</v>
      </c>
      <c r="F78" s="206">
        <f t="shared" si="0"/>
        <v>5.2637119696810189E-2</v>
      </c>
      <c r="G78" s="933">
        <v>8596.3800904977379</v>
      </c>
      <c r="H78" s="1132">
        <v>9499</v>
      </c>
      <c r="I78" s="206">
        <f t="shared" si="1"/>
        <v>0</v>
      </c>
      <c r="J78" s="933">
        <v>8596.3800904977379</v>
      </c>
      <c r="K78" s="1147">
        <v>9499</v>
      </c>
      <c r="L78" s="206">
        <f t="shared" si="2"/>
        <v>9.4836670179135937E-4</v>
      </c>
      <c r="M78" s="933">
        <v>8588.2352941176468</v>
      </c>
      <c r="N78" s="1147">
        <v>9490</v>
      </c>
      <c r="O78" s="206">
        <f t="shared" si="3"/>
        <v>5.4561617957550837E-2</v>
      </c>
      <c r="P78" s="933">
        <v>8143.8914027149322</v>
      </c>
      <c r="Q78" s="1132">
        <v>8999</v>
      </c>
      <c r="R78" s="206">
        <f t="shared" si="4"/>
        <v>-9.9199199199199201E-2</v>
      </c>
      <c r="S78" s="933">
        <v>9040.7239819004535</v>
      </c>
      <c r="T78" s="1147">
        <v>9990</v>
      </c>
      <c r="U78" s="206">
        <f t="shared" si="5"/>
        <v>0.11123470522803114</v>
      </c>
      <c r="V78" s="933">
        <f t="shared" si="57"/>
        <v>8135.746606334842</v>
      </c>
      <c r="W78" s="1132">
        <v>8990</v>
      </c>
      <c r="X78" s="206">
        <f t="shared" si="6"/>
        <v>0</v>
      </c>
      <c r="Y78" s="933">
        <f t="shared" si="58"/>
        <v>8135.746606334842</v>
      </c>
      <c r="Z78" s="1147">
        <v>8990</v>
      </c>
      <c r="AA78" s="206">
        <f t="shared" si="7"/>
        <v>8.4439083232810616E-2</v>
      </c>
      <c r="AB78" s="933">
        <v>7502.2624434389145</v>
      </c>
      <c r="AC78" s="1132">
        <v>8290</v>
      </c>
      <c r="AD78" s="206">
        <f t="shared" si="8"/>
        <v>0</v>
      </c>
      <c r="AE78" s="933">
        <v>7502.2624434389145</v>
      </c>
      <c r="AF78" s="1216">
        <v>8290</v>
      </c>
      <c r="AG78" s="206">
        <f t="shared" si="9"/>
        <v>9.22266139657444E-2</v>
      </c>
      <c r="AH78" s="499">
        <v>6868.778280542987</v>
      </c>
      <c r="AI78" s="1216">
        <v>7590</v>
      </c>
      <c r="AJ78" s="206">
        <f t="shared" si="10"/>
        <v>0</v>
      </c>
      <c r="AK78" s="933">
        <v>6868.778280542987</v>
      </c>
      <c r="AL78" s="1216">
        <v>7590</v>
      </c>
      <c r="AM78" s="206">
        <f t="shared" si="11"/>
        <v>0.13452914798206278</v>
      </c>
      <c r="AN78" s="933">
        <v>6054.2986425339368</v>
      </c>
      <c r="AO78" s="1216">
        <v>6690</v>
      </c>
      <c r="AP78" s="206">
        <f t="shared" si="12"/>
        <v>4.6948356807511735E-2</v>
      </c>
      <c r="AQ78" s="110">
        <v>5782.8054298642537</v>
      </c>
      <c r="AR78" s="100">
        <v>6390</v>
      </c>
      <c r="AS78" s="206">
        <f t="shared" si="13"/>
        <v>0.10362694300518134</v>
      </c>
      <c r="AT78" s="499">
        <v>5239.8190045248866</v>
      </c>
      <c r="AU78" s="151">
        <v>5790</v>
      </c>
      <c r="AV78" s="206">
        <f t="shared" si="14"/>
        <v>0</v>
      </c>
      <c r="AW78" s="499">
        <v>5239.8190045248866</v>
      </c>
      <c r="AX78" s="151">
        <v>5790</v>
      </c>
      <c r="AY78" s="206">
        <f t="shared" si="15"/>
        <v>1.7574692442882251E-2</v>
      </c>
      <c r="AZ78" s="499">
        <v>5149.3212669683262</v>
      </c>
      <c r="BA78" s="151">
        <v>5690</v>
      </c>
      <c r="BB78" s="206">
        <f t="shared" si="16"/>
        <v>0</v>
      </c>
      <c r="BC78" s="110">
        <v>5149.3212669683262</v>
      </c>
      <c r="BD78" s="173">
        <v>5690</v>
      </c>
      <c r="BE78" s="206">
        <f t="shared" si="17"/>
        <v>0</v>
      </c>
      <c r="BF78" s="110">
        <v>5149.3212669683262</v>
      </c>
      <c r="BG78" s="173">
        <v>5690</v>
      </c>
      <c r="BH78" s="206">
        <f t="shared" si="18"/>
        <v>3.6429872495446269E-2</v>
      </c>
      <c r="BI78" s="110">
        <v>4515.8371040723987</v>
      </c>
      <c r="BJ78" s="173">
        <v>5490</v>
      </c>
      <c r="BK78" s="206">
        <f t="shared" si="39"/>
        <v>0</v>
      </c>
      <c r="BL78" s="110">
        <v>4968.3257918552035</v>
      </c>
      <c r="BM78" s="173">
        <v>5490</v>
      </c>
      <c r="BN78" s="206">
        <f t="shared" si="40"/>
        <v>0</v>
      </c>
      <c r="BO78" s="110">
        <v>4968.3257918552035</v>
      </c>
      <c r="BP78" s="100">
        <v>5490</v>
      </c>
      <c r="BQ78" s="206">
        <f t="shared" si="41"/>
        <v>0</v>
      </c>
      <c r="BR78" s="215">
        <f t="shared" si="48"/>
        <v>4968.3257918552035</v>
      </c>
      <c r="BS78" s="117">
        <v>5490</v>
      </c>
      <c r="BT78" s="205">
        <f t="shared" si="42"/>
        <v>0</v>
      </c>
      <c r="BU78" s="215">
        <f t="shared" si="49"/>
        <v>4968.3257918552035</v>
      </c>
      <c r="BV78" s="59">
        <v>5490</v>
      </c>
      <c r="BW78" s="206">
        <f t="shared" si="43"/>
        <v>0</v>
      </c>
      <c r="BX78" s="215">
        <f t="shared" si="50"/>
        <v>4968.3257918552035</v>
      </c>
      <c r="BY78" s="216">
        <v>5490</v>
      </c>
      <c r="BZ78" s="205">
        <f t="shared" si="44"/>
        <v>0</v>
      </c>
      <c r="CA78" s="215">
        <f t="shared" si="51"/>
        <v>4968.3257918552035</v>
      </c>
      <c r="CB78" s="210">
        <v>5490</v>
      </c>
      <c r="CC78" s="206">
        <f t="shared" si="45"/>
        <v>5.7803468208092484E-2</v>
      </c>
      <c r="CD78" s="215">
        <f t="shared" si="52"/>
        <v>4696.8325791855204</v>
      </c>
      <c r="CE78" s="204">
        <v>5190</v>
      </c>
      <c r="CF78" s="205">
        <f t="shared" si="46"/>
        <v>0</v>
      </c>
      <c r="CG78" s="215">
        <f t="shared" si="53"/>
        <v>4696.8325791855204</v>
      </c>
      <c r="CH78" s="202">
        <v>5190</v>
      </c>
      <c r="CI78" s="206">
        <f t="shared" si="47"/>
        <v>0.86021505376344087</v>
      </c>
      <c r="CJ78" s="215">
        <f t="shared" si="54"/>
        <v>2524.8868778280544</v>
      </c>
      <c r="CK78" s="202">
        <v>2790</v>
      </c>
    </row>
    <row r="79" spans="1:89" x14ac:dyDescent="0.25">
      <c r="A79" s="299" t="s">
        <v>20</v>
      </c>
      <c r="B79" s="282">
        <v>277</v>
      </c>
      <c r="C79" s="73" t="s">
        <v>34</v>
      </c>
      <c r="D79" s="933">
        <v>6325.7918552036199</v>
      </c>
      <c r="E79" s="1147">
        <v>6990</v>
      </c>
      <c r="F79" s="206">
        <f t="shared" si="0"/>
        <v>0.11128775834658187</v>
      </c>
      <c r="G79" s="933">
        <v>5692.3076923076924</v>
      </c>
      <c r="H79" s="1132">
        <v>6290</v>
      </c>
      <c r="I79" s="206">
        <f t="shared" si="1"/>
        <v>0</v>
      </c>
      <c r="J79" s="933">
        <v>5692.3076923076924</v>
      </c>
      <c r="K79" s="1132">
        <v>6290</v>
      </c>
      <c r="L79" s="206">
        <f t="shared" si="2"/>
        <v>0</v>
      </c>
      <c r="M79" s="933">
        <v>5692.3076923076924</v>
      </c>
      <c r="N79" s="1147">
        <v>6290</v>
      </c>
      <c r="O79" s="206">
        <f t="shared" si="3"/>
        <v>5.0083472454090151E-2</v>
      </c>
      <c r="P79" s="933">
        <v>5420.8144796380093</v>
      </c>
      <c r="Q79" s="1132">
        <v>5990</v>
      </c>
      <c r="R79" s="206">
        <f t="shared" si="4"/>
        <v>9.107468123861566E-2</v>
      </c>
      <c r="S79" s="933">
        <v>4968.3257918552035</v>
      </c>
      <c r="T79" s="1132">
        <v>5490</v>
      </c>
      <c r="U79" s="206">
        <f t="shared" si="5"/>
        <v>0.14613778705636743</v>
      </c>
      <c r="V79" s="933">
        <f t="shared" si="57"/>
        <v>4334.841628959276</v>
      </c>
      <c r="W79" s="1147">
        <v>4790</v>
      </c>
      <c r="X79" s="206">
        <f t="shared" si="6"/>
        <v>9.1116173120728935E-2</v>
      </c>
      <c r="Y79" s="933">
        <f t="shared" si="58"/>
        <v>3972.8506787330316</v>
      </c>
      <c r="Z79" s="1147">
        <v>4390</v>
      </c>
      <c r="AA79" s="206">
        <f t="shared" si="7"/>
        <v>9.777444361090272E-2</v>
      </c>
      <c r="AB79" s="933">
        <v>3619.0045248868778</v>
      </c>
      <c r="AC79" s="1132">
        <v>3999</v>
      </c>
      <c r="AD79" s="206">
        <f t="shared" si="8"/>
        <v>0</v>
      </c>
      <c r="AE79" s="933">
        <v>3619.0045248868778</v>
      </c>
      <c r="AF79" s="1216">
        <v>3999</v>
      </c>
      <c r="AG79" s="206">
        <f t="shared" si="9"/>
        <v>0</v>
      </c>
      <c r="AH79" s="499">
        <v>3619.0045248868778</v>
      </c>
      <c r="AI79" s="1216">
        <v>3999</v>
      </c>
      <c r="AJ79" s="206">
        <f t="shared" si="10"/>
        <v>0</v>
      </c>
      <c r="AK79" s="933">
        <v>3619.0045248868778</v>
      </c>
      <c r="AL79" s="1216">
        <v>3999</v>
      </c>
      <c r="AM79" s="206">
        <f t="shared" si="11"/>
        <v>-0.18220858895705522</v>
      </c>
      <c r="AN79" s="933">
        <v>4425.3393665158374</v>
      </c>
      <c r="AO79" s="1216">
        <v>4890</v>
      </c>
      <c r="AP79" s="206">
        <f t="shared" si="12"/>
        <v>4.2643923240938165E-2</v>
      </c>
      <c r="AQ79" s="110">
        <v>4244.3438914027147</v>
      </c>
      <c r="AR79" s="100">
        <v>4690</v>
      </c>
      <c r="AS79" s="206">
        <f t="shared" si="13"/>
        <v>4.4543429844097995E-2</v>
      </c>
      <c r="AT79" s="499">
        <v>4063.3484162895929</v>
      </c>
      <c r="AU79" s="151">
        <v>4490</v>
      </c>
      <c r="AV79" s="206">
        <f t="shared" si="14"/>
        <v>4.6620046620046623E-2</v>
      </c>
      <c r="AW79" s="499">
        <v>3882.3529411764707</v>
      </c>
      <c r="AX79" s="151">
        <v>4290</v>
      </c>
      <c r="AY79" s="206">
        <f t="shared" si="15"/>
        <v>2.386634844868735E-2</v>
      </c>
      <c r="AZ79" s="499">
        <v>3791.8552036199094</v>
      </c>
      <c r="BA79" s="151">
        <v>4190</v>
      </c>
      <c r="BB79" s="206">
        <f t="shared" si="16"/>
        <v>0</v>
      </c>
      <c r="BC79" s="110">
        <v>3791.8552036199094</v>
      </c>
      <c r="BD79" s="173">
        <v>4190</v>
      </c>
      <c r="BE79" s="206">
        <f t="shared" si="17"/>
        <v>5.0125313283208017E-2</v>
      </c>
      <c r="BF79" s="110">
        <v>3610.8597285067872</v>
      </c>
      <c r="BG79" s="173">
        <v>3990</v>
      </c>
      <c r="BH79" s="206">
        <f t="shared" si="18"/>
        <v>0.14326647564469913</v>
      </c>
      <c r="BI79" s="110">
        <v>3158.3710407239819</v>
      </c>
      <c r="BJ79" s="168">
        <v>3490</v>
      </c>
      <c r="BK79" s="206">
        <f t="shared" si="39"/>
        <v>0</v>
      </c>
      <c r="BL79" s="110">
        <v>3158.3710407239819</v>
      </c>
      <c r="BM79" s="173">
        <v>3490</v>
      </c>
      <c r="BN79" s="206">
        <f t="shared" si="40"/>
        <v>0</v>
      </c>
      <c r="BO79" s="110">
        <v>3158.3710407239819</v>
      </c>
      <c r="BP79" s="100">
        <v>3490</v>
      </c>
      <c r="BQ79" s="206">
        <f t="shared" si="41"/>
        <v>0</v>
      </c>
      <c r="BR79" s="215">
        <f t="shared" si="48"/>
        <v>3158.3710407239819</v>
      </c>
      <c r="BS79" s="117">
        <v>3490</v>
      </c>
      <c r="BT79" s="205">
        <f t="shared" si="42"/>
        <v>0</v>
      </c>
      <c r="BU79" s="215">
        <f t="shared" si="49"/>
        <v>3158.3710407239819</v>
      </c>
      <c r="BV79" s="59">
        <v>3490</v>
      </c>
      <c r="BW79" s="206">
        <f t="shared" si="43"/>
        <v>0</v>
      </c>
      <c r="BX79" s="215">
        <f t="shared" si="50"/>
        <v>3158.3710407239819</v>
      </c>
      <c r="BY79" s="216">
        <v>3490</v>
      </c>
      <c r="BZ79" s="205">
        <f t="shared" si="44"/>
        <v>0</v>
      </c>
      <c r="CA79" s="215">
        <f t="shared" si="51"/>
        <v>3158.3710407239819</v>
      </c>
      <c r="CB79" s="210">
        <v>3490</v>
      </c>
      <c r="CC79" s="206">
        <f t="shared" si="45"/>
        <v>9.4043887147335428E-2</v>
      </c>
      <c r="CD79" s="215">
        <f t="shared" si="52"/>
        <v>2886.8778280542988</v>
      </c>
      <c r="CE79" s="204">
        <v>3190</v>
      </c>
      <c r="CF79" s="205">
        <f t="shared" si="46"/>
        <v>0</v>
      </c>
      <c r="CG79" s="215">
        <f t="shared" si="53"/>
        <v>2886.8778280542988</v>
      </c>
      <c r="CH79" s="202">
        <v>3190</v>
      </c>
      <c r="CI79" s="206">
        <f t="shared" si="47"/>
        <v>0.68783068783068779</v>
      </c>
      <c r="CJ79" s="215">
        <f t="shared" si="54"/>
        <v>1710.4072398190046</v>
      </c>
      <c r="CK79" s="202">
        <v>1890</v>
      </c>
    </row>
    <row r="80" spans="1:89" x14ac:dyDescent="0.25">
      <c r="A80" s="299" t="s">
        <v>20</v>
      </c>
      <c r="B80" s="282">
        <v>291</v>
      </c>
      <c r="C80" s="73" t="s">
        <v>36</v>
      </c>
      <c r="D80" s="933">
        <v>4787.3303167420818</v>
      </c>
      <c r="E80" s="99">
        <v>5290</v>
      </c>
      <c r="F80" s="206">
        <f t="shared" si="0"/>
        <v>0</v>
      </c>
      <c r="G80" s="933">
        <v>4787.3303167420818</v>
      </c>
      <c r="H80" s="1132">
        <v>5290</v>
      </c>
      <c r="I80" s="206">
        <f t="shared" si="1"/>
        <v>0</v>
      </c>
      <c r="J80" s="933">
        <v>4787.3303167420818</v>
      </c>
      <c r="K80" s="1132">
        <v>5290</v>
      </c>
      <c r="L80" s="206">
        <f t="shared" si="2"/>
        <v>0</v>
      </c>
      <c r="M80" s="933">
        <v>4787.3303167420818</v>
      </c>
      <c r="N80" s="1147">
        <v>5290</v>
      </c>
      <c r="O80" s="206">
        <f t="shared" si="3"/>
        <v>6.0120240480961921E-2</v>
      </c>
      <c r="P80" s="933">
        <v>4515.8371040723987</v>
      </c>
      <c r="Q80" s="1132">
        <v>4990</v>
      </c>
      <c r="R80" s="206">
        <f t="shared" si="4"/>
        <v>0</v>
      </c>
      <c r="S80" s="933">
        <v>4515.8371040723987</v>
      </c>
      <c r="T80" s="1147">
        <v>4990</v>
      </c>
      <c r="U80" s="206">
        <f t="shared" si="5"/>
        <v>0</v>
      </c>
      <c r="V80" s="933">
        <f t="shared" si="57"/>
        <v>4515.8371040723987</v>
      </c>
      <c r="W80" s="1147">
        <v>4990</v>
      </c>
      <c r="X80" s="206">
        <f t="shared" si="6"/>
        <v>4.1753653444676408E-2</v>
      </c>
      <c r="Y80" s="933">
        <f t="shared" si="58"/>
        <v>4334.841628959276</v>
      </c>
      <c r="Z80" s="1147">
        <v>4790</v>
      </c>
      <c r="AA80" s="206">
        <f t="shared" si="7"/>
        <v>6.6815144766147E-2</v>
      </c>
      <c r="AB80" s="933">
        <v>4063.3484162895929</v>
      </c>
      <c r="AC80" s="1147">
        <v>4490</v>
      </c>
      <c r="AD80" s="206">
        <f t="shared" si="8"/>
        <v>0.12531328320802004</v>
      </c>
      <c r="AE80" s="933">
        <v>3610.8597285067872</v>
      </c>
      <c r="AF80" s="1216">
        <v>3990</v>
      </c>
      <c r="AG80" s="206">
        <f t="shared" si="9"/>
        <v>0.2507836990595611</v>
      </c>
      <c r="AH80" s="499">
        <v>2886.8778280542988</v>
      </c>
      <c r="AI80" s="1216">
        <v>3190</v>
      </c>
      <c r="AJ80" s="206">
        <f t="shared" si="10"/>
        <v>0</v>
      </c>
      <c r="AK80" s="933">
        <v>2886.8778280542988</v>
      </c>
      <c r="AL80" s="1216">
        <v>3190</v>
      </c>
      <c r="AM80" s="206">
        <f t="shared" si="11"/>
        <v>0</v>
      </c>
      <c r="AN80" s="933">
        <v>2886.8778280542988</v>
      </c>
      <c r="AO80" s="1216">
        <v>3190</v>
      </c>
      <c r="AP80" s="206">
        <f t="shared" si="12"/>
        <v>6.6889632107023408E-2</v>
      </c>
      <c r="AQ80" s="110">
        <v>2705.8823529411766</v>
      </c>
      <c r="AR80" s="100">
        <v>2990</v>
      </c>
      <c r="AS80" s="206">
        <f t="shared" si="13"/>
        <v>0.11152416356877323</v>
      </c>
      <c r="AT80" s="499">
        <v>2434.389140271493</v>
      </c>
      <c r="AU80" s="151">
        <v>2690</v>
      </c>
      <c r="AV80" s="206">
        <f t="shared" si="14"/>
        <v>0.22831050228310501</v>
      </c>
      <c r="AW80" s="499">
        <v>1981.9004524886877</v>
      </c>
      <c r="AX80" s="151">
        <v>2190</v>
      </c>
      <c r="AY80" s="206">
        <f t="shared" si="15"/>
        <v>4.784688995215311E-2</v>
      </c>
      <c r="AZ80" s="499">
        <v>1891.4027149321266</v>
      </c>
      <c r="BA80" s="151">
        <v>2090</v>
      </c>
      <c r="BB80" s="206">
        <f t="shared" si="16"/>
        <v>0</v>
      </c>
      <c r="BC80" s="110">
        <v>1891.4027149321266</v>
      </c>
      <c r="BD80" s="173">
        <v>2090</v>
      </c>
      <c r="BE80" s="206">
        <f t="shared" si="17"/>
        <v>5.0251256281407038E-2</v>
      </c>
      <c r="BF80" s="110">
        <v>1800.9049773755657</v>
      </c>
      <c r="BG80" s="173">
        <v>1990</v>
      </c>
      <c r="BH80" s="206">
        <f t="shared" si="18"/>
        <v>5.2910052910052907E-2</v>
      </c>
      <c r="BI80" s="110">
        <v>1710.4072398190046</v>
      </c>
      <c r="BJ80" s="168">
        <v>1890</v>
      </c>
      <c r="BK80" s="206">
        <f t="shared" si="39"/>
        <v>0</v>
      </c>
      <c r="BL80" s="110">
        <v>1710.4072398190046</v>
      </c>
      <c r="BM80" s="173">
        <v>1890</v>
      </c>
      <c r="BN80" s="206">
        <f t="shared" si="40"/>
        <v>0</v>
      </c>
      <c r="BO80" s="110">
        <v>1710.4072398190046</v>
      </c>
      <c r="BP80" s="100">
        <v>1890</v>
      </c>
      <c r="BQ80" s="206">
        <f t="shared" si="41"/>
        <v>0</v>
      </c>
      <c r="BR80" s="215">
        <f t="shared" si="48"/>
        <v>1710.4072398190046</v>
      </c>
      <c r="BS80" s="117">
        <v>1890</v>
      </c>
      <c r="BT80" s="205">
        <f t="shared" si="42"/>
        <v>0</v>
      </c>
      <c r="BU80" s="215">
        <f t="shared" si="49"/>
        <v>1710.4072398190046</v>
      </c>
      <c r="BV80" s="59">
        <v>1890</v>
      </c>
      <c r="BW80" s="206">
        <f t="shared" si="43"/>
        <v>0</v>
      </c>
      <c r="BX80" s="215">
        <f t="shared" si="50"/>
        <v>1710.4072398190046</v>
      </c>
      <c r="BY80" s="216">
        <v>1890</v>
      </c>
      <c r="BZ80" s="205">
        <f t="shared" si="44"/>
        <v>0</v>
      </c>
      <c r="CA80" s="215">
        <f t="shared" si="51"/>
        <v>1710.4072398190046</v>
      </c>
      <c r="CB80" s="210">
        <v>1890</v>
      </c>
      <c r="CC80" s="206">
        <f t="shared" si="45"/>
        <v>0.11834319526627218</v>
      </c>
      <c r="CD80" s="215">
        <f t="shared" si="52"/>
        <v>1529.4117647058824</v>
      </c>
      <c r="CE80" s="204">
        <v>1690</v>
      </c>
      <c r="CF80" s="205">
        <f t="shared" si="46"/>
        <v>0</v>
      </c>
      <c r="CG80" s="215">
        <f t="shared" si="53"/>
        <v>1529.4117647058824</v>
      </c>
      <c r="CH80" s="202">
        <v>1690</v>
      </c>
      <c r="CI80" s="206">
        <f t="shared" si="47"/>
        <v>0.42016806722689076</v>
      </c>
      <c r="CJ80" s="215">
        <f t="shared" si="54"/>
        <v>1076.9230769230769</v>
      </c>
      <c r="CK80" s="202">
        <v>1190</v>
      </c>
    </row>
    <row r="81" spans="1:89" x14ac:dyDescent="0.25">
      <c r="A81" s="299" t="s">
        <v>20</v>
      </c>
      <c r="B81" s="282">
        <v>281</v>
      </c>
      <c r="C81" s="73" t="s">
        <v>38</v>
      </c>
      <c r="D81" s="933">
        <v>3067.873303167421</v>
      </c>
      <c r="E81" s="99">
        <v>3390</v>
      </c>
      <c r="F81" s="206">
        <f t="shared" si="0"/>
        <v>0</v>
      </c>
      <c r="G81" s="933">
        <v>3067.873303167421</v>
      </c>
      <c r="H81" s="1132">
        <v>3390</v>
      </c>
      <c r="I81" s="206">
        <f t="shared" si="1"/>
        <v>0</v>
      </c>
      <c r="J81" s="933">
        <v>3067.873303167421</v>
      </c>
      <c r="K81" s="1132">
        <v>3390</v>
      </c>
      <c r="L81" s="206">
        <f t="shared" si="2"/>
        <v>0</v>
      </c>
      <c r="M81" s="933">
        <v>3067.873303167421</v>
      </c>
      <c r="N81" s="1147">
        <v>3390</v>
      </c>
      <c r="O81" s="206">
        <f t="shared" si="3"/>
        <v>6.2695924764890276E-2</v>
      </c>
      <c r="P81" s="933">
        <v>2886.8778280542988</v>
      </c>
      <c r="Q81" s="1132">
        <v>3190</v>
      </c>
      <c r="R81" s="206">
        <f t="shared" si="4"/>
        <v>0</v>
      </c>
      <c r="S81" s="933">
        <v>2886.8778280542988</v>
      </c>
      <c r="T81" s="1132">
        <v>3190</v>
      </c>
      <c r="U81" s="206">
        <f t="shared" si="5"/>
        <v>0</v>
      </c>
      <c r="V81" s="933">
        <f t="shared" si="57"/>
        <v>2886.8778280542988</v>
      </c>
      <c r="W81" s="1147">
        <v>3190</v>
      </c>
      <c r="X81" s="206">
        <f t="shared" si="6"/>
        <v>0.10380622837370242</v>
      </c>
      <c r="Y81" s="933">
        <f t="shared" si="58"/>
        <v>2615.3846153846152</v>
      </c>
      <c r="Z81" s="1147">
        <v>2890</v>
      </c>
      <c r="AA81" s="206">
        <f t="shared" si="7"/>
        <v>7.434944237918216E-2</v>
      </c>
      <c r="AB81" s="933">
        <v>2434.389140271493</v>
      </c>
      <c r="AC81" s="1132">
        <v>2690</v>
      </c>
      <c r="AD81" s="206">
        <f t="shared" si="8"/>
        <v>0</v>
      </c>
      <c r="AE81" s="933">
        <v>2434.389140271493</v>
      </c>
      <c r="AF81" s="1216">
        <v>2690</v>
      </c>
      <c r="AG81" s="206">
        <f t="shared" si="9"/>
        <v>0.17467248908296942</v>
      </c>
      <c r="AH81" s="499">
        <v>2072.3981900452491</v>
      </c>
      <c r="AI81" s="1216">
        <v>2290</v>
      </c>
      <c r="AJ81" s="206">
        <f t="shared" si="10"/>
        <v>0</v>
      </c>
      <c r="AK81" s="933">
        <v>2072.3981900452491</v>
      </c>
      <c r="AL81" s="1216">
        <v>2290</v>
      </c>
      <c r="AM81" s="206">
        <f t="shared" si="11"/>
        <v>0</v>
      </c>
      <c r="AN81" s="933">
        <v>2072.3981900452491</v>
      </c>
      <c r="AO81" s="1216">
        <v>2290</v>
      </c>
      <c r="AP81" s="206">
        <f t="shared" si="12"/>
        <v>4.5662100456621002E-2</v>
      </c>
      <c r="AQ81" s="110">
        <v>1981.9004524886877</v>
      </c>
      <c r="AR81" s="100">
        <v>2190</v>
      </c>
      <c r="AS81" s="206">
        <f t="shared" si="13"/>
        <v>0.10050251256281408</v>
      </c>
      <c r="AT81" s="499">
        <v>1800.9049773755657</v>
      </c>
      <c r="AU81" s="151">
        <v>1990</v>
      </c>
      <c r="AV81" s="206">
        <f t="shared" si="14"/>
        <v>0.25157232704402516</v>
      </c>
      <c r="AW81" s="499">
        <v>1438.9140271493213</v>
      </c>
      <c r="AX81" s="151">
        <v>1590</v>
      </c>
      <c r="AY81" s="206">
        <f t="shared" si="15"/>
        <v>6.7114093959731544E-2</v>
      </c>
      <c r="AZ81" s="499">
        <v>1348.4162895927602</v>
      </c>
      <c r="BA81" s="151">
        <v>1490</v>
      </c>
      <c r="BB81" s="206">
        <f t="shared" si="16"/>
        <v>0</v>
      </c>
      <c r="BC81" s="110">
        <v>1348.4162895927602</v>
      </c>
      <c r="BD81" s="173">
        <v>1490</v>
      </c>
      <c r="BE81" s="206">
        <f t="shared" si="17"/>
        <v>7.1942446043165464E-2</v>
      </c>
      <c r="BF81" s="110">
        <v>1257.9185520361991</v>
      </c>
      <c r="BG81" s="173">
        <v>1390</v>
      </c>
      <c r="BH81" s="206">
        <f t="shared" si="18"/>
        <v>7.7519379844961239E-2</v>
      </c>
      <c r="BI81" s="110">
        <v>1167.420814479638</v>
      </c>
      <c r="BJ81" s="168">
        <v>1290</v>
      </c>
      <c r="BK81" s="206">
        <f t="shared" si="39"/>
        <v>0</v>
      </c>
      <c r="BL81" s="110">
        <v>1167.420814479638</v>
      </c>
      <c r="BM81" s="173">
        <v>1290</v>
      </c>
      <c r="BN81" s="206">
        <f t="shared" si="40"/>
        <v>0</v>
      </c>
      <c r="BO81" s="110">
        <v>1167.420814479638</v>
      </c>
      <c r="BP81" s="100">
        <v>1290</v>
      </c>
      <c r="BQ81" s="206">
        <f t="shared" si="41"/>
        <v>0</v>
      </c>
      <c r="BR81" s="215">
        <f t="shared" si="48"/>
        <v>1167.420814479638</v>
      </c>
      <c r="BS81" s="117">
        <v>1290</v>
      </c>
      <c r="BT81" s="205">
        <f t="shared" si="42"/>
        <v>0</v>
      </c>
      <c r="BU81" s="215">
        <f t="shared" si="49"/>
        <v>1167.420814479638</v>
      </c>
      <c r="BV81" s="59">
        <v>1290</v>
      </c>
      <c r="BW81" s="206">
        <f t="shared" si="43"/>
        <v>0</v>
      </c>
      <c r="BX81" s="215">
        <f t="shared" si="50"/>
        <v>1167.420814479638</v>
      </c>
      <c r="BY81" s="216">
        <v>1290</v>
      </c>
      <c r="BZ81" s="205">
        <f t="shared" si="44"/>
        <v>0</v>
      </c>
      <c r="CA81" s="215">
        <f t="shared" si="51"/>
        <v>1167.420814479638</v>
      </c>
      <c r="CB81" s="210">
        <v>1290</v>
      </c>
      <c r="CC81" s="206">
        <f t="shared" si="45"/>
        <v>-0.13422818791946309</v>
      </c>
      <c r="CD81" s="215">
        <f t="shared" si="52"/>
        <v>1348.4162895927602</v>
      </c>
      <c r="CE81" s="204">
        <v>1490</v>
      </c>
      <c r="CF81" s="205">
        <f t="shared" si="46"/>
        <v>0</v>
      </c>
      <c r="CG81" s="215">
        <f t="shared" si="53"/>
        <v>1348.4162895927602</v>
      </c>
      <c r="CH81" s="202">
        <v>1490</v>
      </c>
      <c r="CI81" s="206">
        <f t="shared" si="47"/>
        <v>0.6741573033707865</v>
      </c>
      <c r="CJ81" s="215">
        <f t="shared" si="54"/>
        <v>805.4298642533937</v>
      </c>
      <c r="CK81" s="202">
        <v>890</v>
      </c>
    </row>
    <row r="82" spans="1:89" x14ac:dyDescent="0.25">
      <c r="A82" s="299" t="s">
        <v>20</v>
      </c>
      <c r="B82" s="282">
        <v>185</v>
      </c>
      <c r="C82" s="73" t="s">
        <v>40</v>
      </c>
      <c r="D82" s="933">
        <v>7592.7601809954749</v>
      </c>
      <c r="E82" s="1147">
        <v>8390</v>
      </c>
      <c r="F82" s="206">
        <f t="shared" si="0"/>
        <v>7.702182284980745E-2</v>
      </c>
      <c r="G82" s="933">
        <v>7049.7737556561087</v>
      </c>
      <c r="H82" s="1132">
        <v>7790</v>
      </c>
      <c r="I82" s="206">
        <f t="shared" si="1"/>
        <v>0</v>
      </c>
      <c r="J82" s="933">
        <v>7049.7737556561087</v>
      </c>
      <c r="K82" s="1132">
        <v>7790</v>
      </c>
      <c r="L82" s="206">
        <f t="shared" si="2"/>
        <v>0</v>
      </c>
      <c r="M82" s="933">
        <v>7049.7737556561087</v>
      </c>
      <c r="N82" s="1147">
        <v>7790</v>
      </c>
      <c r="O82" s="206">
        <f t="shared" si="3"/>
        <v>5.4127198917456022E-2</v>
      </c>
      <c r="P82" s="933">
        <v>6687.7828054298643</v>
      </c>
      <c r="Q82" s="1132">
        <v>7390</v>
      </c>
      <c r="R82" s="206">
        <f t="shared" si="4"/>
        <v>5.7224606580829757E-2</v>
      </c>
      <c r="S82" s="933">
        <v>6325.7918552036199</v>
      </c>
      <c r="T82" s="1132">
        <v>6990</v>
      </c>
      <c r="U82" s="206">
        <f t="shared" si="5"/>
        <v>0</v>
      </c>
      <c r="V82" s="933">
        <f t="shared" si="57"/>
        <v>6325.7918552036199</v>
      </c>
      <c r="W82" s="1132">
        <v>6990</v>
      </c>
      <c r="X82" s="206">
        <f t="shared" si="6"/>
        <v>6.0698027314112293E-2</v>
      </c>
      <c r="Y82" s="933">
        <f t="shared" si="58"/>
        <v>5963.8009049773755</v>
      </c>
      <c r="Z82" s="1147">
        <v>6590</v>
      </c>
      <c r="AA82" s="206">
        <f t="shared" si="7"/>
        <v>6.4620355411954766E-2</v>
      </c>
      <c r="AB82" s="933">
        <v>5601.809954751131</v>
      </c>
      <c r="AC82" s="1132">
        <v>6190</v>
      </c>
      <c r="AD82" s="206">
        <f t="shared" si="8"/>
        <v>0</v>
      </c>
      <c r="AE82" s="933">
        <v>5601.809954751131</v>
      </c>
      <c r="AF82" s="1216">
        <v>6190</v>
      </c>
      <c r="AG82" s="206">
        <f t="shared" si="9"/>
        <v>0</v>
      </c>
      <c r="AH82" s="499">
        <v>5601.809954751131</v>
      </c>
      <c r="AI82" s="1216">
        <v>6190</v>
      </c>
      <c r="AJ82" s="206">
        <f t="shared" si="10"/>
        <v>0</v>
      </c>
      <c r="AK82" s="933">
        <v>5601.809954751131</v>
      </c>
      <c r="AL82" s="1216">
        <v>6190</v>
      </c>
      <c r="AM82" s="206">
        <f t="shared" si="11"/>
        <v>0</v>
      </c>
      <c r="AN82" s="933">
        <v>5601.809954751131</v>
      </c>
      <c r="AO82" s="1216">
        <v>6190</v>
      </c>
      <c r="AP82" s="206">
        <f t="shared" si="12"/>
        <v>5.0933786078098474E-2</v>
      </c>
      <c r="AQ82" s="110">
        <v>5330.316742081448</v>
      </c>
      <c r="AR82" s="100">
        <v>5890</v>
      </c>
      <c r="AS82" s="206">
        <f t="shared" si="13"/>
        <v>5.3667262969588549E-2</v>
      </c>
      <c r="AT82" s="499">
        <v>5058.8235294117649</v>
      </c>
      <c r="AU82" s="151">
        <v>5590</v>
      </c>
      <c r="AV82" s="206">
        <f t="shared" si="14"/>
        <v>5.6710775047258979E-2</v>
      </c>
      <c r="AW82" s="499">
        <v>4787.3303167420818</v>
      </c>
      <c r="AX82" s="151">
        <v>5290</v>
      </c>
      <c r="AY82" s="206">
        <f t="shared" si="15"/>
        <v>1.9267822736030827E-2</v>
      </c>
      <c r="AZ82" s="499">
        <v>4696.8325791855204</v>
      </c>
      <c r="BA82" s="151">
        <v>5190</v>
      </c>
      <c r="BB82" s="206">
        <f t="shared" si="16"/>
        <v>0</v>
      </c>
      <c r="BC82" s="110">
        <v>4696.8325791855204</v>
      </c>
      <c r="BD82" s="173">
        <v>5190</v>
      </c>
      <c r="BE82" s="206">
        <f t="shared" si="17"/>
        <v>4.0080160320641281E-2</v>
      </c>
      <c r="BF82" s="110">
        <v>4515.8371040723987</v>
      </c>
      <c r="BG82" s="173">
        <v>4990</v>
      </c>
      <c r="BH82" s="206">
        <f t="shared" si="18"/>
        <v>0.1366742596810934</v>
      </c>
      <c r="BI82" s="110">
        <v>3972.8506787330316</v>
      </c>
      <c r="BJ82" s="168">
        <v>4390</v>
      </c>
      <c r="BK82" s="206">
        <f t="shared" si="39"/>
        <v>0</v>
      </c>
      <c r="BL82" s="110">
        <v>3972.8506787330316</v>
      </c>
      <c r="BM82" s="173">
        <v>4390</v>
      </c>
      <c r="BN82" s="206">
        <f t="shared" si="40"/>
        <v>0</v>
      </c>
      <c r="BO82" s="110">
        <v>3972.8506787330316</v>
      </c>
      <c r="BP82" s="100">
        <v>4390</v>
      </c>
      <c r="BQ82" s="206">
        <f t="shared" si="41"/>
        <v>0</v>
      </c>
      <c r="BR82" s="215">
        <f t="shared" si="48"/>
        <v>3972.8506787330316</v>
      </c>
      <c r="BS82" s="117">
        <v>4390</v>
      </c>
      <c r="BT82" s="205">
        <f t="shared" si="42"/>
        <v>0</v>
      </c>
      <c r="BU82" s="215">
        <f t="shared" si="49"/>
        <v>3972.8506787330316</v>
      </c>
      <c r="BV82" s="59">
        <v>4390</v>
      </c>
      <c r="BW82" s="206">
        <f t="shared" si="43"/>
        <v>0</v>
      </c>
      <c r="BX82" s="215">
        <f t="shared" si="50"/>
        <v>3972.8506787330316</v>
      </c>
      <c r="BY82" s="216">
        <v>4390</v>
      </c>
      <c r="BZ82" s="205">
        <f t="shared" si="44"/>
        <v>0</v>
      </c>
      <c r="CA82" s="215">
        <f t="shared" si="51"/>
        <v>3972.8506787330316</v>
      </c>
      <c r="CB82" s="210">
        <v>4390</v>
      </c>
      <c r="CC82" s="206">
        <f t="shared" si="45"/>
        <v>0.10025062656641603</v>
      </c>
      <c r="CD82" s="215">
        <f t="shared" si="52"/>
        <v>3610.8597285067872</v>
      </c>
      <c r="CE82" s="204">
        <v>3990</v>
      </c>
      <c r="CF82" s="205">
        <f t="shared" si="46"/>
        <v>0</v>
      </c>
      <c r="CG82" s="215">
        <f t="shared" si="53"/>
        <v>3610.8597285067872</v>
      </c>
      <c r="CH82" s="202">
        <v>3990</v>
      </c>
      <c r="CI82" s="206">
        <f t="shared" si="47"/>
        <v>1.0050251256281406</v>
      </c>
      <c r="CJ82" s="215">
        <f t="shared" si="54"/>
        <v>1800.9049773755657</v>
      </c>
      <c r="CK82" s="202">
        <v>1990</v>
      </c>
    </row>
    <row r="83" spans="1:89" x14ac:dyDescent="0.25">
      <c r="A83" s="317" t="s">
        <v>20</v>
      </c>
      <c r="B83" s="282">
        <v>279</v>
      </c>
      <c r="C83" s="73" t="s">
        <v>42</v>
      </c>
      <c r="D83" s="933">
        <v>4063.3484162895929</v>
      </c>
      <c r="E83" s="1147">
        <v>4490</v>
      </c>
      <c r="F83" s="359">
        <f t="shared" si="0"/>
        <v>7.1599045346062054E-2</v>
      </c>
      <c r="G83" s="933">
        <v>3791.8552036199094</v>
      </c>
      <c r="H83" s="1132">
        <v>4190</v>
      </c>
      <c r="I83" s="359">
        <f t="shared" si="1"/>
        <v>0</v>
      </c>
      <c r="J83" s="933">
        <v>3791.8552036199094</v>
      </c>
      <c r="K83" s="1132">
        <v>4190</v>
      </c>
      <c r="L83" s="359">
        <f t="shared" si="2"/>
        <v>0</v>
      </c>
      <c r="M83" s="933">
        <v>3791.8552036199094</v>
      </c>
      <c r="N83" s="1147">
        <v>4190</v>
      </c>
      <c r="O83" s="359">
        <f t="shared" si="3"/>
        <v>5.0125313283208017E-2</v>
      </c>
      <c r="P83" s="933">
        <v>3610.8597285067872</v>
      </c>
      <c r="Q83" s="1132">
        <v>3990</v>
      </c>
      <c r="R83" s="359">
        <f t="shared" si="4"/>
        <v>0</v>
      </c>
      <c r="S83" s="933">
        <v>3610.8597285067872</v>
      </c>
      <c r="T83" s="1132">
        <v>3990</v>
      </c>
      <c r="U83" s="359">
        <f t="shared" si="5"/>
        <v>0</v>
      </c>
      <c r="V83" s="933">
        <f t="shared" si="57"/>
        <v>3610.8597285067872</v>
      </c>
      <c r="W83" s="1132">
        <v>3990</v>
      </c>
      <c r="X83" s="359">
        <f t="shared" si="6"/>
        <v>0</v>
      </c>
      <c r="Y83" s="933">
        <f t="shared" si="58"/>
        <v>3610.8597285067872</v>
      </c>
      <c r="Z83" s="1147">
        <v>3990</v>
      </c>
      <c r="AA83" s="359">
        <f t="shared" si="7"/>
        <v>8.1300813008130079E-2</v>
      </c>
      <c r="AB83" s="933">
        <v>3339.3665158371041</v>
      </c>
      <c r="AC83" s="1132">
        <v>3690</v>
      </c>
      <c r="AD83" s="359">
        <f t="shared" si="8"/>
        <v>0</v>
      </c>
      <c r="AE83" s="933">
        <v>3339.3665158371041</v>
      </c>
      <c r="AF83" s="1216">
        <v>3690</v>
      </c>
      <c r="AG83" s="359">
        <f t="shared" si="9"/>
        <v>0</v>
      </c>
      <c r="AH83" s="499">
        <v>3339.3665158371041</v>
      </c>
      <c r="AI83" s="1216">
        <v>3690</v>
      </c>
      <c r="AJ83" s="359">
        <f t="shared" si="10"/>
        <v>0</v>
      </c>
      <c r="AK83" s="933">
        <v>3339.3665158371041</v>
      </c>
      <c r="AL83" s="1216">
        <v>3690</v>
      </c>
      <c r="AM83" s="359">
        <f t="shared" si="11"/>
        <v>0</v>
      </c>
      <c r="AN83" s="933">
        <v>3339.3665158371041</v>
      </c>
      <c r="AO83" s="1216">
        <v>3690</v>
      </c>
      <c r="AP83" s="359">
        <f t="shared" si="12"/>
        <v>5.730659025787966E-2</v>
      </c>
      <c r="AQ83" s="110">
        <v>3158.3710407239819</v>
      </c>
      <c r="AR83" s="100">
        <v>3490</v>
      </c>
      <c r="AS83" s="359">
        <f t="shared" si="13"/>
        <v>9.4043887147335428E-2</v>
      </c>
      <c r="AT83" s="499">
        <v>2886.8778280542988</v>
      </c>
      <c r="AU83" s="151">
        <v>3190</v>
      </c>
      <c r="AV83" s="359">
        <f t="shared" si="14"/>
        <v>0.14336917562724014</v>
      </c>
      <c r="AW83" s="499">
        <v>2524.8868778280544</v>
      </c>
      <c r="AX83" s="151">
        <v>2790</v>
      </c>
      <c r="AY83" s="359">
        <f t="shared" si="15"/>
        <v>3.717472118959108E-2</v>
      </c>
      <c r="AZ83" s="499">
        <v>2434.389140271493</v>
      </c>
      <c r="BA83" s="151">
        <v>2690</v>
      </c>
      <c r="BB83" s="359">
        <f t="shared" si="16"/>
        <v>0</v>
      </c>
      <c r="BC83" s="110">
        <v>2434.389140271493</v>
      </c>
      <c r="BD83" s="173">
        <v>2690</v>
      </c>
      <c r="BE83" s="359">
        <f t="shared" si="17"/>
        <v>3.8610038610038609E-2</v>
      </c>
      <c r="BF83" s="110">
        <v>2343.8914027149322</v>
      </c>
      <c r="BG83" s="173">
        <v>2590</v>
      </c>
      <c r="BH83" s="359">
        <f t="shared" si="18"/>
        <v>8.3682008368200833E-2</v>
      </c>
      <c r="BI83" s="110">
        <v>2162.8959276018099</v>
      </c>
      <c r="BJ83" s="168">
        <v>2390</v>
      </c>
      <c r="BK83" s="359">
        <f t="shared" si="39"/>
        <v>0</v>
      </c>
      <c r="BL83" s="111">
        <v>2162.8959276018099</v>
      </c>
      <c r="BM83" s="174">
        <v>2390</v>
      </c>
      <c r="BN83" s="359">
        <f t="shared" si="40"/>
        <v>0</v>
      </c>
      <c r="BO83" s="111">
        <v>2162.8959276018099</v>
      </c>
      <c r="BP83" s="101">
        <v>2390</v>
      </c>
      <c r="BQ83" s="359">
        <f t="shared" si="41"/>
        <v>0</v>
      </c>
      <c r="BR83" s="379">
        <f t="shared" si="48"/>
        <v>2162.8959276018099</v>
      </c>
      <c r="BS83" s="133">
        <v>2390</v>
      </c>
      <c r="BT83" s="361">
        <f t="shared" si="42"/>
        <v>0</v>
      </c>
      <c r="BU83" s="379">
        <f t="shared" si="49"/>
        <v>2162.8959276018099</v>
      </c>
      <c r="BV83" s="69">
        <v>2390</v>
      </c>
      <c r="BW83" s="359">
        <f t="shared" si="43"/>
        <v>0</v>
      </c>
      <c r="BX83" s="379">
        <f t="shared" si="50"/>
        <v>2162.8959276018099</v>
      </c>
      <c r="BY83" s="363">
        <v>2390</v>
      </c>
      <c r="BZ83" s="361">
        <f t="shared" si="44"/>
        <v>0</v>
      </c>
      <c r="CA83" s="379">
        <f t="shared" si="51"/>
        <v>2162.8959276018099</v>
      </c>
      <c r="CB83" s="385">
        <v>2390</v>
      </c>
      <c r="CC83" s="359">
        <f t="shared" si="45"/>
        <v>9.1324200913242004E-2</v>
      </c>
      <c r="CD83" s="379">
        <f t="shared" si="52"/>
        <v>1981.9004524886877</v>
      </c>
      <c r="CE83" s="378">
        <v>2190</v>
      </c>
      <c r="CF83" s="361">
        <f t="shared" si="46"/>
        <v>0</v>
      </c>
      <c r="CG83" s="379">
        <f t="shared" si="53"/>
        <v>1981.9004524886877</v>
      </c>
      <c r="CH83" s="367">
        <f>CH77</f>
        <v>2190</v>
      </c>
      <c r="CI83" s="359">
        <f t="shared" si="47"/>
        <v>0.84033613445378152</v>
      </c>
      <c r="CJ83" s="379">
        <f t="shared" si="54"/>
        <v>1076.9230769230769</v>
      </c>
      <c r="CK83" s="367">
        <v>1190</v>
      </c>
    </row>
    <row r="84" spans="1:89" ht="15.75" thickBot="1" x14ac:dyDescent="0.3">
      <c r="A84" s="299" t="s">
        <v>20</v>
      </c>
      <c r="B84" s="440">
        <v>1091</v>
      </c>
      <c r="C84" s="73" t="s">
        <v>351</v>
      </c>
      <c r="D84" s="1204">
        <v>18995.475113122171</v>
      </c>
      <c r="E84" s="600">
        <v>20990</v>
      </c>
      <c r="F84" s="359">
        <f t="shared" si="0"/>
        <v>0</v>
      </c>
      <c r="G84" s="1204">
        <v>18995.475113122171</v>
      </c>
      <c r="H84" s="1160">
        <v>20990</v>
      </c>
      <c r="I84" s="359">
        <f t="shared" si="1"/>
        <v>0</v>
      </c>
      <c r="J84" s="1204">
        <v>18995.475113122171</v>
      </c>
      <c r="K84" s="1160">
        <v>20990</v>
      </c>
      <c r="L84" s="359">
        <f t="shared" si="2"/>
        <v>0</v>
      </c>
      <c r="M84" s="1204">
        <v>18995.475113122171</v>
      </c>
      <c r="N84" s="1148">
        <v>20990</v>
      </c>
      <c r="O84" s="359">
        <f t="shared" si="3"/>
        <v>5.0025012506253123E-2</v>
      </c>
      <c r="P84" s="1204">
        <v>18090.497737556561</v>
      </c>
      <c r="Q84" s="1160">
        <v>19990</v>
      </c>
      <c r="R84" s="359">
        <f t="shared" si="4"/>
        <v>5.2659294365455502E-2</v>
      </c>
      <c r="S84" s="1204">
        <v>17185.520361990952</v>
      </c>
      <c r="T84" s="1160">
        <v>18990</v>
      </c>
      <c r="U84" s="359">
        <f t="shared" si="5"/>
        <v>0</v>
      </c>
      <c r="V84" s="1204">
        <f t="shared" si="57"/>
        <v>17185.520361990952</v>
      </c>
      <c r="W84" s="1148">
        <v>18990</v>
      </c>
      <c r="X84" s="359">
        <f t="shared" si="6"/>
        <v>5.5586436909394105E-2</v>
      </c>
      <c r="Y84" s="1204">
        <f t="shared" si="58"/>
        <v>16280.54298642534</v>
      </c>
      <c r="Z84" s="1148">
        <v>17990</v>
      </c>
      <c r="AA84" s="359">
        <f t="shared" si="7"/>
        <v>5.885815185403178E-2</v>
      </c>
      <c r="AB84" s="1204">
        <v>15375.565610859729</v>
      </c>
      <c r="AC84" s="1160">
        <v>16990</v>
      </c>
      <c r="AD84" s="359">
        <f t="shared" si="8"/>
        <v>0</v>
      </c>
      <c r="AE84" s="933">
        <v>15375.565610859729</v>
      </c>
      <c r="AF84" s="1216">
        <v>16990</v>
      </c>
      <c r="AG84" s="359">
        <f t="shared" si="9"/>
        <v>6.2539086929330828E-2</v>
      </c>
      <c r="AH84" s="499">
        <v>14470.588235294117</v>
      </c>
      <c r="AI84" s="1216">
        <v>15990</v>
      </c>
      <c r="AJ84" s="359">
        <f t="shared" si="10"/>
        <v>0</v>
      </c>
      <c r="AK84" s="933">
        <v>14470.588235294117</v>
      </c>
      <c r="AL84" s="1216">
        <v>15990</v>
      </c>
      <c r="AM84" s="359">
        <f t="shared" si="11"/>
        <v>0</v>
      </c>
      <c r="AN84" s="933">
        <v>14470.588235294117</v>
      </c>
      <c r="AO84" s="1216">
        <v>15990</v>
      </c>
      <c r="AP84" s="359">
        <f t="shared" si="12"/>
        <v>4.5781556572923481E-2</v>
      </c>
      <c r="AQ84" s="110">
        <v>13837.10407239819</v>
      </c>
      <c r="AR84" s="100">
        <v>15290</v>
      </c>
      <c r="AS84" s="359">
        <f t="shared" si="13"/>
        <v>0.1007919366450684</v>
      </c>
      <c r="AT84" s="499">
        <v>12570.135746606335</v>
      </c>
      <c r="AU84" s="151">
        <v>13890</v>
      </c>
      <c r="AV84" s="359">
        <f t="shared" si="14"/>
        <v>0</v>
      </c>
      <c r="AW84" s="499">
        <v>12570.135746606335</v>
      </c>
      <c r="AX84" s="151">
        <v>13890</v>
      </c>
      <c r="AY84" s="359">
        <f t="shared" si="15"/>
        <v>7.7579519006982151E-2</v>
      </c>
      <c r="AZ84" s="499">
        <v>11665.158371040725</v>
      </c>
      <c r="BA84" s="151">
        <v>12890</v>
      </c>
      <c r="BB84" s="359">
        <f t="shared" si="16"/>
        <v>0</v>
      </c>
      <c r="BC84" s="110">
        <v>11665.158371040725</v>
      </c>
      <c r="BD84" s="173">
        <v>12890</v>
      </c>
      <c r="BE84" s="206"/>
      <c r="BF84" s="110">
        <v>10850.678733031675</v>
      </c>
      <c r="BG84" s="173">
        <v>11990</v>
      </c>
      <c r="BH84" s="206"/>
      <c r="BI84" s="110">
        <v>10398.190045248868</v>
      </c>
      <c r="BJ84" s="168">
        <v>11490</v>
      </c>
      <c r="BK84" s="206"/>
      <c r="BL84" s="110"/>
      <c r="BM84" s="151"/>
      <c r="BN84" s="436"/>
      <c r="BO84" s="110"/>
      <c r="BP84" s="116"/>
      <c r="BQ84" s="436"/>
      <c r="BR84" s="215"/>
      <c r="BS84" s="116"/>
      <c r="BT84" s="436"/>
      <c r="BU84" s="215"/>
      <c r="BV84" s="116"/>
      <c r="BW84" s="436"/>
      <c r="BX84" s="215"/>
      <c r="BY84" s="437"/>
      <c r="BZ84" s="436"/>
      <c r="CA84" s="215"/>
      <c r="CB84" s="438"/>
      <c r="CC84" s="436"/>
      <c r="CD84" s="215"/>
      <c r="CE84" s="439"/>
      <c r="CF84" s="436"/>
      <c r="CG84" s="215"/>
      <c r="CH84" s="439"/>
      <c r="CI84" s="436"/>
      <c r="CJ84" s="215"/>
      <c r="CK84" s="439"/>
    </row>
    <row r="85" spans="1:89" x14ac:dyDescent="0.25">
      <c r="A85" s="306" t="s">
        <v>20</v>
      </c>
      <c r="B85" s="282">
        <v>280</v>
      </c>
      <c r="C85" s="73" t="s">
        <v>22</v>
      </c>
      <c r="D85" s="934">
        <v>18090.497737556561</v>
      </c>
      <c r="E85" s="1135">
        <v>19990</v>
      </c>
      <c r="F85" s="359">
        <f t="shared" si="0"/>
        <v>0</v>
      </c>
      <c r="G85" s="934">
        <v>18090.497737556561</v>
      </c>
      <c r="H85" s="1161">
        <v>19990</v>
      </c>
      <c r="I85" s="359">
        <f t="shared" si="1"/>
        <v>0</v>
      </c>
      <c r="J85" s="934">
        <v>18090.497737556561</v>
      </c>
      <c r="K85" s="1161">
        <v>19990</v>
      </c>
      <c r="L85" s="359">
        <f t="shared" si="2"/>
        <v>0</v>
      </c>
      <c r="M85" s="934">
        <v>18090.497737556561</v>
      </c>
      <c r="N85" s="1151">
        <v>19990</v>
      </c>
      <c r="O85" s="359">
        <f t="shared" si="3"/>
        <v>5.2659294365455502E-2</v>
      </c>
      <c r="P85" s="934">
        <v>17185.520361990952</v>
      </c>
      <c r="Q85" s="1161">
        <v>18990</v>
      </c>
      <c r="R85" s="359">
        <f t="shared" si="4"/>
        <v>5.5586436909394105E-2</v>
      </c>
      <c r="S85" s="934">
        <v>16280.54298642534</v>
      </c>
      <c r="T85" s="1161">
        <v>17990</v>
      </c>
      <c r="U85" s="359">
        <f t="shared" si="5"/>
        <v>0</v>
      </c>
      <c r="V85" s="934">
        <f t="shared" si="57"/>
        <v>16280.54298642534</v>
      </c>
      <c r="W85" s="1151">
        <f>W74</f>
        <v>17990</v>
      </c>
      <c r="X85" s="359">
        <f t="shared" si="6"/>
        <v>5.885815185403178E-2</v>
      </c>
      <c r="Y85" s="934">
        <f t="shared" si="58"/>
        <v>15375.565610859729</v>
      </c>
      <c r="Z85" s="1151">
        <f>Z74</f>
        <v>16990</v>
      </c>
      <c r="AA85" s="359">
        <f t="shared" si="7"/>
        <v>6.2539086929330828E-2</v>
      </c>
      <c r="AB85" s="934">
        <v>14470.588235294117</v>
      </c>
      <c r="AC85" s="1161">
        <v>15990</v>
      </c>
      <c r="AD85" s="359">
        <f t="shared" si="8"/>
        <v>0</v>
      </c>
      <c r="AE85" s="934">
        <v>14470.588235294117</v>
      </c>
      <c r="AF85" s="1216">
        <v>15990</v>
      </c>
      <c r="AG85" s="359">
        <f t="shared" si="9"/>
        <v>6.6711140760507007E-2</v>
      </c>
      <c r="AH85" s="413">
        <v>13565.610859728507</v>
      </c>
      <c r="AI85" s="1216">
        <v>14990</v>
      </c>
      <c r="AJ85" s="359">
        <f t="shared" si="10"/>
        <v>0</v>
      </c>
      <c r="AK85" s="934">
        <v>13565.610859728507</v>
      </c>
      <c r="AL85" s="1216">
        <v>14990</v>
      </c>
      <c r="AM85" s="359">
        <f t="shared" si="11"/>
        <v>0</v>
      </c>
      <c r="AN85" s="934">
        <v>13565.610859728507</v>
      </c>
      <c r="AO85" s="1216">
        <v>14990</v>
      </c>
      <c r="AP85" s="359">
        <f t="shared" si="12"/>
        <v>4.8985304408677398E-2</v>
      </c>
      <c r="AQ85" s="109">
        <v>12932.12669683258</v>
      </c>
      <c r="AR85" s="100">
        <v>14290</v>
      </c>
      <c r="AS85" s="359">
        <f t="shared" si="13"/>
        <v>0.10007698229407236</v>
      </c>
      <c r="AT85" s="413">
        <v>11755.656108597284</v>
      </c>
      <c r="AU85" s="157">
        <v>12990</v>
      </c>
      <c r="AV85" s="359">
        <f t="shared" si="14"/>
        <v>0</v>
      </c>
      <c r="AW85" s="413">
        <v>11755.656108597284</v>
      </c>
      <c r="AX85" s="157">
        <v>12990</v>
      </c>
      <c r="AY85" s="359">
        <f t="shared" si="15"/>
        <v>7.7579519006982156E-3</v>
      </c>
      <c r="AZ85" s="413">
        <v>11665.158371040725</v>
      </c>
      <c r="BA85" s="157">
        <v>12890</v>
      </c>
      <c r="BB85" s="359">
        <f t="shared" si="16"/>
        <v>0</v>
      </c>
      <c r="BC85" s="109">
        <v>11665.158371040725</v>
      </c>
      <c r="BD85" s="173">
        <v>12890</v>
      </c>
      <c r="BE85" s="335">
        <f t="shared" ref="BE85:BE94" si="59">(BD85-BG85)/BG85</f>
        <v>7.5062552126772306E-2</v>
      </c>
      <c r="BF85" s="109">
        <v>10850.678733031675</v>
      </c>
      <c r="BG85" s="173">
        <v>11990</v>
      </c>
      <c r="BH85" s="335">
        <f t="shared" ref="BH85:BH94" si="60">(BG85-BJ85)/BJ85</f>
        <v>4.3516100957354219E-2</v>
      </c>
      <c r="BI85" s="110">
        <v>10398.190045248868</v>
      </c>
      <c r="BJ85" s="168">
        <v>11490</v>
      </c>
      <c r="BK85" s="335">
        <f t="shared" ref="BK85:BK94" si="61">(BJ85-BM85)/BM85</f>
        <v>0.17364657814096016</v>
      </c>
      <c r="BL85" s="109">
        <v>8859.7285067873308</v>
      </c>
      <c r="BM85" s="173">
        <v>9790</v>
      </c>
      <c r="BN85" s="335">
        <f t="shared" ref="BN85:BN94" si="62">(BM85-BP85)/BP85</f>
        <v>0</v>
      </c>
      <c r="BO85" s="109">
        <v>8859.7285067873308</v>
      </c>
      <c r="BP85" s="100">
        <v>9790</v>
      </c>
      <c r="BQ85" s="335">
        <f t="shared" ref="BQ85:BQ94" si="63">(BP85-BS85)/BS85</f>
        <v>0</v>
      </c>
      <c r="BR85" s="369">
        <f>BS85/1.105</f>
        <v>8859.7285067873308</v>
      </c>
      <c r="BS85" s="370">
        <v>9790</v>
      </c>
      <c r="BT85" s="338">
        <f t="shared" ref="BT85:BT94" si="64">(BS85-BV85)/BV85</f>
        <v>0</v>
      </c>
      <c r="BU85" s="369">
        <f>BV85/1.105</f>
        <v>8859.7285067873308</v>
      </c>
      <c r="BV85" s="100">
        <v>9790</v>
      </c>
      <c r="BW85" s="335">
        <f t="shared" ref="BW85:BW94" si="65">(BV85-BY85)/BY85</f>
        <v>0</v>
      </c>
      <c r="BX85" s="369">
        <f>BY85/1.105</f>
        <v>8859.7285067873308</v>
      </c>
      <c r="BY85" s="339">
        <v>9790</v>
      </c>
      <c r="BZ85" s="338">
        <f t="shared" ref="BZ85:BZ94" si="66">(BY85-CB85)/CB85</f>
        <v>0</v>
      </c>
      <c r="CA85" s="369">
        <f>CB85/1.105</f>
        <v>8859.7285067873308</v>
      </c>
      <c r="CB85" s="371">
        <v>9790</v>
      </c>
      <c r="CC85" s="335">
        <f t="shared" ref="CC85:CC94" si="67">(CB85-CE85)/CE85</f>
        <v>7.7007700770077014E-2</v>
      </c>
      <c r="CD85" s="369">
        <f>CE85/1.105</f>
        <v>8226.2443438914033</v>
      </c>
      <c r="CE85" s="341">
        <v>9090</v>
      </c>
      <c r="CF85" s="338">
        <f t="shared" ref="CF85:CF94" si="68">(CE85-CH85)/CH85</f>
        <v>0</v>
      </c>
      <c r="CG85" s="369">
        <f>CH85/1.105</f>
        <v>8226.2443438914033</v>
      </c>
      <c r="CH85" s="342">
        <v>9090</v>
      </c>
      <c r="CI85" s="335">
        <f t="shared" ref="CI85:CI94" si="69">(CH85-CK85)/CK85</f>
        <v>2.1348314606741574E-2</v>
      </c>
      <c r="CJ85" s="369">
        <f>CK85/1.105</f>
        <v>8054.2986425339368</v>
      </c>
      <c r="CK85" s="342">
        <v>8900</v>
      </c>
    </row>
    <row r="86" spans="1:89" x14ac:dyDescent="0.25">
      <c r="A86" s="299" t="s">
        <v>20</v>
      </c>
      <c r="B86" s="282">
        <v>282</v>
      </c>
      <c r="C86" s="73" t="s">
        <v>24</v>
      </c>
      <c r="D86" s="933">
        <v>5420.8144796380093</v>
      </c>
      <c r="E86" s="1135">
        <v>5990</v>
      </c>
      <c r="F86" s="206">
        <f t="shared" si="0"/>
        <v>0</v>
      </c>
      <c r="G86" s="933">
        <v>5420.8144796380093</v>
      </c>
      <c r="H86" s="1161">
        <v>5990</v>
      </c>
      <c r="I86" s="206">
        <f t="shared" si="1"/>
        <v>0</v>
      </c>
      <c r="J86" s="933">
        <v>5420.8144796380093</v>
      </c>
      <c r="K86" s="1161">
        <v>5990</v>
      </c>
      <c r="L86" s="206">
        <f t="shared" si="2"/>
        <v>0</v>
      </c>
      <c r="M86" s="933">
        <v>5420.8144796380093</v>
      </c>
      <c r="N86" s="1151">
        <v>5990</v>
      </c>
      <c r="O86" s="206">
        <f t="shared" si="3"/>
        <v>0.20040080160320642</v>
      </c>
      <c r="P86" s="933">
        <v>4515.8371040723987</v>
      </c>
      <c r="Q86" s="1132">
        <v>4990</v>
      </c>
      <c r="R86" s="206">
        <f t="shared" si="4"/>
        <v>0.10913536341409202</v>
      </c>
      <c r="S86" s="933">
        <v>4071.4932126696835</v>
      </c>
      <c r="T86" s="1147">
        <v>4499</v>
      </c>
      <c r="U86" s="206">
        <f t="shared" si="5"/>
        <v>-0.10002000400080016</v>
      </c>
      <c r="V86" s="933">
        <f t="shared" si="57"/>
        <v>4523.9819004524888</v>
      </c>
      <c r="W86" s="1147">
        <f t="shared" ref="W86:W94" si="70">W75</f>
        <v>4999</v>
      </c>
      <c r="X86" s="206">
        <f t="shared" si="6"/>
        <v>-5.5009451795841213E-2</v>
      </c>
      <c r="Y86" s="933">
        <f t="shared" si="58"/>
        <v>4787.3303167420818</v>
      </c>
      <c r="Z86" s="1147">
        <f t="shared" ref="Z86:Z94" si="71">Z75</f>
        <v>5290</v>
      </c>
      <c r="AA86" s="206">
        <f t="shared" si="7"/>
        <v>6.0120240480961921E-2</v>
      </c>
      <c r="AB86" s="933">
        <v>4515.8371040723987</v>
      </c>
      <c r="AC86" s="1147">
        <v>4990</v>
      </c>
      <c r="AD86" s="206">
        <f t="shared" si="8"/>
        <v>0.1366742596810934</v>
      </c>
      <c r="AE86" s="933">
        <v>3972.8506787330316</v>
      </c>
      <c r="AF86" s="1216">
        <v>4390</v>
      </c>
      <c r="AG86" s="206">
        <f t="shared" si="9"/>
        <v>0.10025062656641603</v>
      </c>
      <c r="AH86" s="499">
        <v>3610.8597285067872</v>
      </c>
      <c r="AI86" s="1216">
        <v>3990</v>
      </c>
      <c r="AJ86" s="206">
        <f t="shared" si="10"/>
        <v>0</v>
      </c>
      <c r="AK86" s="933">
        <v>3610.8597285067872</v>
      </c>
      <c r="AL86" s="1216">
        <v>3990</v>
      </c>
      <c r="AM86" s="206">
        <f t="shared" si="11"/>
        <v>0</v>
      </c>
      <c r="AN86" s="933">
        <v>3610.8597285067872</v>
      </c>
      <c r="AO86" s="1216">
        <v>3990</v>
      </c>
      <c r="AP86" s="206">
        <f t="shared" si="12"/>
        <v>5.2770448548812667E-2</v>
      </c>
      <c r="AQ86" s="110">
        <v>3429.8642533936654</v>
      </c>
      <c r="AR86" s="100">
        <v>3790</v>
      </c>
      <c r="AS86" s="206">
        <f t="shared" si="13"/>
        <v>8.5959885386819479E-2</v>
      </c>
      <c r="AT86" s="499">
        <v>3158.3710407239819</v>
      </c>
      <c r="AU86" s="151">
        <v>3490</v>
      </c>
      <c r="AV86" s="206">
        <f t="shared" si="14"/>
        <v>0</v>
      </c>
      <c r="AW86" s="499">
        <v>3158.3710407239819</v>
      </c>
      <c r="AX86" s="151">
        <v>3490</v>
      </c>
      <c r="AY86" s="206">
        <f t="shared" si="15"/>
        <v>2.9498525073746312E-2</v>
      </c>
      <c r="AZ86" s="499">
        <v>3067.873303167421</v>
      </c>
      <c r="BA86" s="151">
        <v>3390</v>
      </c>
      <c r="BB86" s="206">
        <f t="shared" si="16"/>
        <v>0</v>
      </c>
      <c r="BC86" s="110">
        <v>3067.873303167421</v>
      </c>
      <c r="BD86" s="173">
        <v>3390</v>
      </c>
      <c r="BE86" s="206">
        <f t="shared" si="59"/>
        <v>6.2695924764890276E-2</v>
      </c>
      <c r="BF86" s="110">
        <v>2886.8778280542988</v>
      </c>
      <c r="BG86" s="173">
        <v>3190</v>
      </c>
      <c r="BH86" s="206">
        <f t="shared" si="60"/>
        <v>6.6889632107023408E-2</v>
      </c>
      <c r="BI86" s="110">
        <v>2343.8914027149322</v>
      </c>
      <c r="BJ86" s="173">
        <v>2990</v>
      </c>
      <c r="BK86" s="206">
        <f t="shared" si="61"/>
        <v>0</v>
      </c>
      <c r="BL86" s="110">
        <v>2705.8823529411766</v>
      </c>
      <c r="BM86" s="173">
        <v>2990</v>
      </c>
      <c r="BN86" s="206">
        <f t="shared" si="62"/>
        <v>0</v>
      </c>
      <c r="BO86" s="110">
        <v>2705.8823529411766</v>
      </c>
      <c r="BP86" s="100">
        <v>2990</v>
      </c>
      <c r="BQ86" s="206">
        <f t="shared" si="63"/>
        <v>0</v>
      </c>
      <c r="BR86" s="215">
        <f t="shared" ref="BR86:BR94" si="72">BS86/1.105</f>
        <v>2705.8823529411766</v>
      </c>
      <c r="BS86" s="117">
        <v>2990</v>
      </c>
      <c r="BT86" s="205">
        <f t="shared" si="64"/>
        <v>0</v>
      </c>
      <c r="BU86" s="215">
        <f t="shared" ref="BU86:BU94" si="73">BV86/1.105</f>
        <v>2705.8823529411766</v>
      </c>
      <c r="BV86" s="59">
        <v>2990</v>
      </c>
      <c r="BW86" s="206">
        <f t="shared" si="65"/>
        <v>0</v>
      </c>
      <c r="BX86" s="215">
        <f t="shared" ref="BX86:BX94" si="74">BY86/1.105</f>
        <v>2705.8823529411766</v>
      </c>
      <c r="BY86" s="216">
        <v>2990</v>
      </c>
      <c r="BZ86" s="205">
        <f t="shared" si="66"/>
        <v>0</v>
      </c>
      <c r="CA86" s="215">
        <f t="shared" ref="CA86:CA94" si="75">CB86/1.105</f>
        <v>2705.8823529411766</v>
      </c>
      <c r="CB86" s="210">
        <v>2990</v>
      </c>
      <c r="CC86" s="206">
        <f t="shared" si="67"/>
        <v>0.11152416356877323</v>
      </c>
      <c r="CD86" s="215">
        <f t="shared" ref="CD86:CD94" si="76">CE86/1.105</f>
        <v>2434.389140271493</v>
      </c>
      <c r="CE86" s="204">
        <v>2690</v>
      </c>
      <c r="CF86" s="205">
        <f t="shared" si="68"/>
        <v>0</v>
      </c>
      <c r="CG86" s="215">
        <f t="shared" ref="CG86:CG94" si="77">CH86/1.105</f>
        <v>2434.389140271493</v>
      </c>
      <c r="CH86" s="202">
        <v>2690</v>
      </c>
      <c r="CI86" s="206">
        <f t="shared" si="69"/>
        <v>8.0321285140562249E-2</v>
      </c>
      <c r="CJ86" s="215">
        <f t="shared" ref="CJ86:CJ94" si="78">CK86/1.105</f>
        <v>2253.3936651583713</v>
      </c>
      <c r="CK86" s="202">
        <v>2490</v>
      </c>
    </row>
    <row r="87" spans="1:89" x14ac:dyDescent="0.25">
      <c r="A87" s="299" t="s">
        <v>20</v>
      </c>
      <c r="B87" s="282">
        <v>283</v>
      </c>
      <c r="C87" s="73" t="s">
        <v>26</v>
      </c>
      <c r="D87" s="933">
        <v>3339.3665158371041</v>
      </c>
      <c r="E87" s="1135">
        <v>3690</v>
      </c>
      <c r="F87" s="206">
        <f t="shared" si="0"/>
        <v>0</v>
      </c>
      <c r="G87" s="933">
        <v>3339.3665158371041</v>
      </c>
      <c r="H87" s="1161">
        <v>3690</v>
      </c>
      <c r="I87" s="206">
        <f t="shared" si="1"/>
        <v>0</v>
      </c>
      <c r="J87" s="933">
        <v>3339.3665158371041</v>
      </c>
      <c r="K87" s="1161">
        <v>3690</v>
      </c>
      <c r="L87" s="206">
        <f t="shared" si="2"/>
        <v>0</v>
      </c>
      <c r="M87" s="933">
        <v>3339.3665158371041</v>
      </c>
      <c r="N87" s="1151">
        <v>3690</v>
      </c>
      <c r="O87" s="206">
        <f t="shared" si="3"/>
        <v>5.730659025787966E-2</v>
      </c>
      <c r="P87" s="933">
        <v>3158.3710407239819</v>
      </c>
      <c r="Q87" s="1132">
        <v>3490</v>
      </c>
      <c r="R87" s="206">
        <f t="shared" si="4"/>
        <v>0</v>
      </c>
      <c r="S87" s="933">
        <v>3158.3710407239819</v>
      </c>
      <c r="T87" s="1132">
        <v>3490</v>
      </c>
      <c r="U87" s="206">
        <f t="shared" si="5"/>
        <v>0</v>
      </c>
      <c r="V87" s="933">
        <f t="shared" si="57"/>
        <v>3158.3710407239819</v>
      </c>
      <c r="W87" s="1147">
        <f t="shared" si="70"/>
        <v>3490</v>
      </c>
      <c r="X87" s="206">
        <f t="shared" si="6"/>
        <v>9.4043887147335428E-2</v>
      </c>
      <c r="Y87" s="933">
        <f t="shared" si="58"/>
        <v>2886.8778280542988</v>
      </c>
      <c r="Z87" s="1147">
        <f t="shared" si="71"/>
        <v>3190</v>
      </c>
      <c r="AA87" s="206">
        <f t="shared" si="7"/>
        <v>6.6889632107023408E-2</v>
      </c>
      <c r="AB87" s="933">
        <v>2705.8823529411766</v>
      </c>
      <c r="AC87" s="1132">
        <v>2990</v>
      </c>
      <c r="AD87" s="206">
        <f t="shared" si="8"/>
        <v>0</v>
      </c>
      <c r="AE87" s="933">
        <v>2705.8823529411766</v>
      </c>
      <c r="AF87" s="1216">
        <v>2990</v>
      </c>
      <c r="AG87" s="206">
        <f t="shared" si="9"/>
        <v>0.15444015444015444</v>
      </c>
      <c r="AH87" s="499">
        <v>2343.8914027149322</v>
      </c>
      <c r="AI87" s="1216">
        <v>2590</v>
      </c>
      <c r="AJ87" s="206">
        <f t="shared" si="10"/>
        <v>0</v>
      </c>
      <c r="AK87" s="933">
        <v>2343.8914027149322</v>
      </c>
      <c r="AL87" s="1216">
        <v>2590</v>
      </c>
      <c r="AM87" s="206">
        <f t="shared" si="11"/>
        <v>0</v>
      </c>
      <c r="AN87" s="933">
        <v>2343.8914027149322</v>
      </c>
      <c r="AO87" s="1216">
        <v>2590</v>
      </c>
      <c r="AP87" s="206">
        <f t="shared" si="12"/>
        <v>4.0160642570281124E-2</v>
      </c>
      <c r="AQ87" s="110">
        <v>2253.3936651583713</v>
      </c>
      <c r="AR87" s="100">
        <v>2490</v>
      </c>
      <c r="AS87" s="206">
        <f t="shared" si="13"/>
        <v>8.7336244541484712E-2</v>
      </c>
      <c r="AT87" s="499">
        <v>2253.3936651583713</v>
      </c>
      <c r="AU87" s="151">
        <v>2290</v>
      </c>
      <c r="AV87" s="206">
        <f t="shared" si="14"/>
        <v>0.15075376884422109</v>
      </c>
      <c r="AW87" s="499">
        <v>1800.9049773755657</v>
      </c>
      <c r="AX87" s="151">
        <v>1990</v>
      </c>
      <c r="AY87" s="206">
        <f t="shared" si="15"/>
        <v>5.2910052910052907E-2</v>
      </c>
      <c r="AZ87" s="499">
        <v>1710.4072398190046</v>
      </c>
      <c r="BA87" s="151">
        <v>1890</v>
      </c>
      <c r="BB87" s="206">
        <f t="shared" si="16"/>
        <v>0</v>
      </c>
      <c r="BC87" s="110">
        <v>1710.4072398190046</v>
      </c>
      <c r="BD87" s="173">
        <v>1890</v>
      </c>
      <c r="BE87" s="206">
        <f t="shared" si="59"/>
        <v>5.5865921787709494E-2</v>
      </c>
      <c r="BF87" s="110">
        <v>1619.9095022624435</v>
      </c>
      <c r="BG87" s="173">
        <v>1790</v>
      </c>
      <c r="BH87" s="206">
        <f t="shared" si="60"/>
        <v>5.9171597633136092E-2</v>
      </c>
      <c r="BI87" s="110">
        <v>1529.4117647058824</v>
      </c>
      <c r="BJ87" s="173">
        <v>1690</v>
      </c>
      <c r="BK87" s="206">
        <f t="shared" si="61"/>
        <v>0</v>
      </c>
      <c r="BL87" s="110">
        <v>1529.4117647058824</v>
      </c>
      <c r="BM87" s="173">
        <v>1690</v>
      </c>
      <c r="BN87" s="206">
        <f t="shared" si="62"/>
        <v>0</v>
      </c>
      <c r="BO87" s="110">
        <v>1529.4117647058824</v>
      </c>
      <c r="BP87" s="100">
        <v>1690</v>
      </c>
      <c r="BQ87" s="206">
        <f t="shared" si="63"/>
        <v>0</v>
      </c>
      <c r="BR87" s="215">
        <f t="shared" si="72"/>
        <v>1529.4117647058824</v>
      </c>
      <c r="BS87" s="117">
        <v>1690</v>
      </c>
      <c r="BT87" s="205">
        <f t="shared" si="64"/>
        <v>0</v>
      </c>
      <c r="BU87" s="215">
        <f t="shared" si="73"/>
        <v>1529.4117647058824</v>
      </c>
      <c r="BV87" s="59">
        <v>1690</v>
      </c>
      <c r="BW87" s="206">
        <f t="shared" si="65"/>
        <v>0</v>
      </c>
      <c r="BX87" s="215">
        <f t="shared" si="74"/>
        <v>1529.4117647058824</v>
      </c>
      <c r="BY87" s="216">
        <v>1690</v>
      </c>
      <c r="BZ87" s="205">
        <f t="shared" si="66"/>
        <v>0</v>
      </c>
      <c r="CA87" s="215">
        <f t="shared" si="75"/>
        <v>1529.4117647058824</v>
      </c>
      <c r="CB87" s="210">
        <v>1690</v>
      </c>
      <c r="CC87" s="206">
        <f t="shared" si="67"/>
        <v>0.13422818791946309</v>
      </c>
      <c r="CD87" s="215">
        <f t="shared" si="76"/>
        <v>1348.4162895927602</v>
      </c>
      <c r="CE87" s="204">
        <v>1490</v>
      </c>
      <c r="CF87" s="205">
        <f t="shared" si="68"/>
        <v>0</v>
      </c>
      <c r="CG87" s="215">
        <f t="shared" si="77"/>
        <v>1348.4162895927602</v>
      </c>
      <c r="CH87" s="202">
        <v>1490</v>
      </c>
      <c r="CI87" s="206">
        <f t="shared" si="69"/>
        <v>0.25210084033613445</v>
      </c>
      <c r="CJ87" s="215">
        <f t="shared" si="78"/>
        <v>1076.9230769230769</v>
      </c>
      <c r="CK87" s="202">
        <v>1190</v>
      </c>
    </row>
    <row r="88" spans="1:89" x14ac:dyDescent="0.25">
      <c r="A88" s="299" t="s">
        <v>20</v>
      </c>
      <c r="B88" s="282">
        <v>275</v>
      </c>
      <c r="C88" s="73" t="s">
        <v>30</v>
      </c>
      <c r="D88" s="933">
        <v>4063.3484162895929</v>
      </c>
      <c r="E88" s="1151">
        <v>4490</v>
      </c>
      <c r="F88" s="206">
        <f t="shared" si="0"/>
        <v>0.12531328320802004</v>
      </c>
      <c r="G88" s="933">
        <v>3610.8597285067872</v>
      </c>
      <c r="H88" s="1161">
        <v>3990</v>
      </c>
      <c r="I88" s="206">
        <f t="shared" si="1"/>
        <v>0</v>
      </c>
      <c r="J88" s="933">
        <v>3610.8597285067872</v>
      </c>
      <c r="K88" s="1161">
        <v>3990</v>
      </c>
      <c r="L88" s="206">
        <f t="shared" si="2"/>
        <v>0</v>
      </c>
      <c r="M88" s="933">
        <v>3610.8597285067872</v>
      </c>
      <c r="N88" s="1151">
        <v>3990</v>
      </c>
      <c r="O88" s="206">
        <f t="shared" si="3"/>
        <v>5.2770448548812667E-2</v>
      </c>
      <c r="P88" s="933">
        <v>3429.8642533936654</v>
      </c>
      <c r="Q88" s="1132">
        <v>3790</v>
      </c>
      <c r="R88" s="206">
        <f t="shared" si="4"/>
        <v>0</v>
      </c>
      <c r="S88" s="933">
        <v>3429.8642533936654</v>
      </c>
      <c r="T88" s="1147">
        <v>3790</v>
      </c>
      <c r="U88" s="206">
        <f t="shared" si="5"/>
        <v>0.1519756838905775</v>
      </c>
      <c r="V88" s="933">
        <f t="shared" si="57"/>
        <v>2977.3755656108597</v>
      </c>
      <c r="W88" s="1132">
        <f t="shared" si="70"/>
        <v>3290</v>
      </c>
      <c r="X88" s="206">
        <f t="shared" si="6"/>
        <v>0</v>
      </c>
      <c r="Y88" s="933">
        <f t="shared" si="58"/>
        <v>2977.3755656108597</v>
      </c>
      <c r="Z88" s="1147">
        <f t="shared" si="71"/>
        <v>3290</v>
      </c>
      <c r="AA88" s="206">
        <f t="shared" si="7"/>
        <v>9.7032344114704905E-2</v>
      </c>
      <c r="AB88" s="933">
        <v>2714.0271493212672</v>
      </c>
      <c r="AC88" s="1132">
        <v>2999</v>
      </c>
      <c r="AD88" s="206">
        <f t="shared" si="8"/>
        <v>0</v>
      </c>
      <c r="AE88" s="933">
        <v>2714.0271493212672</v>
      </c>
      <c r="AF88" s="1216">
        <v>2999</v>
      </c>
      <c r="AG88" s="206">
        <f t="shared" si="9"/>
        <v>-0.14068767908309457</v>
      </c>
      <c r="AH88" s="499">
        <v>3158.3710407239819</v>
      </c>
      <c r="AI88" s="1216">
        <v>3490</v>
      </c>
      <c r="AJ88" s="206">
        <f t="shared" si="10"/>
        <v>0</v>
      </c>
      <c r="AK88" s="933">
        <v>3158.3710407239819</v>
      </c>
      <c r="AL88" s="1216">
        <v>3490</v>
      </c>
      <c r="AM88" s="206">
        <f t="shared" si="11"/>
        <v>0</v>
      </c>
      <c r="AN88" s="933">
        <v>3158.3710407239819</v>
      </c>
      <c r="AO88" s="1216">
        <v>3490</v>
      </c>
      <c r="AP88" s="206">
        <f t="shared" si="12"/>
        <v>6.0790273556231005E-2</v>
      </c>
      <c r="AQ88" s="110">
        <v>2977.3755656108597</v>
      </c>
      <c r="AR88" s="100">
        <v>3290</v>
      </c>
      <c r="AS88" s="206">
        <f t="shared" si="13"/>
        <v>0.10033444816053512</v>
      </c>
      <c r="AT88" s="499">
        <v>2705.8823529411766</v>
      </c>
      <c r="AU88" s="151">
        <v>2990</v>
      </c>
      <c r="AV88" s="206">
        <f t="shared" si="14"/>
        <v>7.1684587813620068E-2</v>
      </c>
      <c r="AW88" s="499">
        <v>2524.8868778280544</v>
      </c>
      <c r="AX88" s="151">
        <v>2790</v>
      </c>
      <c r="AY88" s="206">
        <f t="shared" si="15"/>
        <v>3.717472118959108E-2</v>
      </c>
      <c r="AZ88" s="499">
        <v>2434.389140271493</v>
      </c>
      <c r="BA88" s="151">
        <v>2690</v>
      </c>
      <c r="BB88" s="206">
        <f t="shared" si="16"/>
        <v>0</v>
      </c>
      <c r="BC88" s="110">
        <v>2434.389140271493</v>
      </c>
      <c r="BD88" s="173">
        <v>2690</v>
      </c>
      <c r="BE88" s="206">
        <f t="shared" si="59"/>
        <v>3.8610038610038609E-2</v>
      </c>
      <c r="BF88" s="110">
        <v>2343.8914027149322</v>
      </c>
      <c r="BG88" s="173">
        <v>2590</v>
      </c>
      <c r="BH88" s="206">
        <f t="shared" si="60"/>
        <v>8.3682008368200833E-2</v>
      </c>
      <c r="BI88" s="110">
        <v>2162.8959276018099</v>
      </c>
      <c r="BJ88" s="173">
        <v>2390</v>
      </c>
      <c r="BK88" s="206">
        <f t="shared" si="61"/>
        <v>0</v>
      </c>
      <c r="BL88" s="110">
        <v>2162.8959276018099</v>
      </c>
      <c r="BM88" s="173">
        <v>2390</v>
      </c>
      <c r="BN88" s="206">
        <f t="shared" si="62"/>
        <v>0</v>
      </c>
      <c r="BO88" s="110">
        <v>2162.8959276018099</v>
      </c>
      <c r="BP88" s="100">
        <v>2390</v>
      </c>
      <c r="BQ88" s="206">
        <f t="shared" si="63"/>
        <v>0</v>
      </c>
      <c r="BR88" s="215">
        <f t="shared" si="72"/>
        <v>2162.8959276018099</v>
      </c>
      <c r="BS88" s="117">
        <v>2390</v>
      </c>
      <c r="BT88" s="205">
        <f t="shared" si="64"/>
        <v>0</v>
      </c>
      <c r="BU88" s="215">
        <f t="shared" si="73"/>
        <v>2162.8959276018099</v>
      </c>
      <c r="BV88" s="59">
        <v>2390</v>
      </c>
      <c r="BW88" s="206">
        <f t="shared" si="65"/>
        <v>0</v>
      </c>
      <c r="BX88" s="215">
        <f t="shared" si="74"/>
        <v>2162.8959276018099</v>
      </c>
      <c r="BY88" s="216">
        <v>2390</v>
      </c>
      <c r="BZ88" s="205">
        <f t="shared" si="66"/>
        <v>0</v>
      </c>
      <c r="CA88" s="215">
        <f t="shared" si="75"/>
        <v>2162.8959276018099</v>
      </c>
      <c r="CB88" s="210">
        <v>2390</v>
      </c>
      <c r="CC88" s="206">
        <f t="shared" si="67"/>
        <v>9.1324200913242004E-2</v>
      </c>
      <c r="CD88" s="215">
        <f t="shared" si="76"/>
        <v>1981.9004524886877</v>
      </c>
      <c r="CE88" s="204">
        <v>2190</v>
      </c>
      <c r="CF88" s="205">
        <f t="shared" si="68"/>
        <v>0</v>
      </c>
      <c r="CG88" s="215">
        <f t="shared" si="77"/>
        <v>1981.9004524886877</v>
      </c>
      <c r="CH88" s="202">
        <v>2190</v>
      </c>
      <c r="CI88" s="206">
        <f t="shared" si="69"/>
        <v>0.84033613445378152</v>
      </c>
      <c r="CJ88" s="215">
        <f t="shared" si="78"/>
        <v>1076.9230769230769</v>
      </c>
      <c r="CK88" s="202">
        <v>1190</v>
      </c>
    </row>
    <row r="89" spans="1:89" x14ac:dyDescent="0.25">
      <c r="A89" s="299" t="s">
        <v>20</v>
      </c>
      <c r="B89" s="282">
        <v>276</v>
      </c>
      <c r="C89" s="73" t="s">
        <v>32</v>
      </c>
      <c r="D89" s="933">
        <v>9048.8687782805428</v>
      </c>
      <c r="E89" s="1151">
        <v>9999</v>
      </c>
      <c r="F89" s="206">
        <f t="shared" si="0"/>
        <v>5.2637119696810189E-2</v>
      </c>
      <c r="G89" s="933">
        <v>8596.3800904977379</v>
      </c>
      <c r="H89" s="1161">
        <v>9499</v>
      </c>
      <c r="I89" s="206">
        <f t="shared" si="1"/>
        <v>0</v>
      </c>
      <c r="J89" s="933">
        <v>8596.3800904977379</v>
      </c>
      <c r="K89" s="1151">
        <v>9499</v>
      </c>
      <c r="L89" s="206">
        <f t="shared" si="2"/>
        <v>9.4836670179135937E-4</v>
      </c>
      <c r="M89" s="933">
        <v>8588.2352941176468</v>
      </c>
      <c r="N89" s="1151">
        <v>9490</v>
      </c>
      <c r="O89" s="206">
        <f t="shared" si="3"/>
        <v>5.4561617957550837E-2</v>
      </c>
      <c r="P89" s="871">
        <v>8143.8914027149322</v>
      </c>
      <c r="Q89" s="1132">
        <v>8999</v>
      </c>
      <c r="R89" s="206">
        <f t="shared" si="4"/>
        <v>-9.9199199199199201E-2</v>
      </c>
      <c r="S89" s="871">
        <v>9040.7239819004535</v>
      </c>
      <c r="T89" s="1147">
        <v>9990</v>
      </c>
      <c r="U89" s="206">
        <f t="shared" si="5"/>
        <v>0.11123470522803114</v>
      </c>
      <c r="V89" s="871">
        <f t="shared" si="57"/>
        <v>8135.746606334842</v>
      </c>
      <c r="W89" s="1132">
        <f t="shared" si="70"/>
        <v>8990</v>
      </c>
      <c r="X89" s="206">
        <f t="shared" si="6"/>
        <v>0</v>
      </c>
      <c r="Y89" s="871">
        <f t="shared" si="58"/>
        <v>8135.746606334842</v>
      </c>
      <c r="Z89" s="1147">
        <f t="shared" si="71"/>
        <v>8990</v>
      </c>
      <c r="AA89" s="206">
        <f t="shared" si="7"/>
        <v>8.4439083232810616E-2</v>
      </c>
      <c r="AB89" s="871">
        <v>7502.2624434389145</v>
      </c>
      <c r="AC89" s="1132">
        <v>8290</v>
      </c>
      <c r="AD89" s="206">
        <f t="shared" si="8"/>
        <v>0</v>
      </c>
      <c r="AE89" s="871">
        <v>7502.2624434389145</v>
      </c>
      <c r="AF89" s="1216">
        <v>8290</v>
      </c>
      <c r="AG89" s="206">
        <f t="shared" si="9"/>
        <v>9.22266139657444E-2</v>
      </c>
      <c r="AH89" s="499">
        <v>6868.778280542987</v>
      </c>
      <c r="AI89" s="1216">
        <v>7590</v>
      </c>
      <c r="AJ89" s="206">
        <f t="shared" si="10"/>
        <v>0</v>
      </c>
      <c r="AK89" s="871">
        <v>6868.778280542987</v>
      </c>
      <c r="AL89" s="1216">
        <v>7590</v>
      </c>
      <c r="AM89" s="206">
        <f t="shared" si="11"/>
        <v>0.13452914798206278</v>
      </c>
      <c r="AN89" s="871">
        <v>6054.2986425339368</v>
      </c>
      <c r="AO89" s="1216">
        <v>6690</v>
      </c>
      <c r="AP89" s="206">
        <f t="shared" si="12"/>
        <v>4.6948356807511735E-2</v>
      </c>
      <c r="AQ89" s="474">
        <v>5782.8054298642537</v>
      </c>
      <c r="AR89" s="100">
        <v>6390</v>
      </c>
      <c r="AS89" s="206">
        <f t="shared" si="13"/>
        <v>0.10362694300518134</v>
      </c>
      <c r="AT89" s="499">
        <v>5239.8190045248866</v>
      </c>
      <c r="AU89" s="151">
        <v>5790</v>
      </c>
      <c r="AV89" s="206">
        <f t="shared" si="14"/>
        <v>0</v>
      </c>
      <c r="AW89" s="499">
        <v>5239.8190045248866</v>
      </c>
      <c r="AX89" s="151">
        <v>5790</v>
      </c>
      <c r="AY89" s="206">
        <f t="shared" si="15"/>
        <v>1.7574692442882251E-2</v>
      </c>
      <c r="AZ89" s="499">
        <v>5149.3212669683262</v>
      </c>
      <c r="BA89" s="151">
        <v>5690</v>
      </c>
      <c r="BB89" s="206">
        <f t="shared" si="16"/>
        <v>0</v>
      </c>
      <c r="BC89" s="474">
        <v>5149.3212669683262</v>
      </c>
      <c r="BD89" s="173">
        <v>5690</v>
      </c>
      <c r="BE89" s="206">
        <f t="shared" si="59"/>
        <v>0</v>
      </c>
      <c r="BF89" s="110">
        <v>5149.3212669683262</v>
      </c>
      <c r="BG89" s="173">
        <v>5690</v>
      </c>
      <c r="BH89" s="206">
        <f t="shared" si="60"/>
        <v>3.6429872495446269E-2</v>
      </c>
      <c r="BI89" s="110">
        <v>4515.8371040723987</v>
      </c>
      <c r="BJ89" s="173">
        <v>5490</v>
      </c>
      <c r="BK89" s="206">
        <f t="shared" si="61"/>
        <v>0</v>
      </c>
      <c r="BL89" s="110">
        <v>4968.3257918552035</v>
      </c>
      <c r="BM89" s="173">
        <v>5490</v>
      </c>
      <c r="BN89" s="206">
        <f t="shared" si="62"/>
        <v>0</v>
      </c>
      <c r="BO89" s="110">
        <v>4968.3257918552035</v>
      </c>
      <c r="BP89" s="100">
        <v>5490</v>
      </c>
      <c r="BQ89" s="206">
        <f t="shared" si="63"/>
        <v>0</v>
      </c>
      <c r="BR89" s="215">
        <f t="shared" si="72"/>
        <v>4968.3257918552035</v>
      </c>
      <c r="BS89" s="117">
        <v>5490</v>
      </c>
      <c r="BT89" s="205">
        <f t="shared" si="64"/>
        <v>0</v>
      </c>
      <c r="BU89" s="215">
        <f t="shared" si="73"/>
        <v>4968.3257918552035</v>
      </c>
      <c r="BV89" s="59">
        <v>5490</v>
      </c>
      <c r="BW89" s="206">
        <f t="shared" si="65"/>
        <v>0</v>
      </c>
      <c r="BX89" s="215">
        <f t="shared" si="74"/>
        <v>4968.3257918552035</v>
      </c>
      <c r="BY89" s="216">
        <v>5490</v>
      </c>
      <c r="BZ89" s="205">
        <f t="shared" si="66"/>
        <v>0</v>
      </c>
      <c r="CA89" s="215">
        <f t="shared" si="75"/>
        <v>4968.3257918552035</v>
      </c>
      <c r="CB89" s="210">
        <v>5490</v>
      </c>
      <c r="CC89" s="206">
        <f t="shared" si="67"/>
        <v>5.7803468208092484E-2</v>
      </c>
      <c r="CD89" s="215">
        <f t="shared" si="76"/>
        <v>4696.8325791855204</v>
      </c>
      <c r="CE89" s="204">
        <v>5190</v>
      </c>
      <c r="CF89" s="205">
        <f t="shared" si="68"/>
        <v>0</v>
      </c>
      <c r="CG89" s="215">
        <f t="shared" si="77"/>
        <v>4696.8325791855204</v>
      </c>
      <c r="CH89" s="202">
        <v>5190</v>
      </c>
      <c r="CI89" s="206">
        <f t="shared" si="69"/>
        <v>0.86021505376344087</v>
      </c>
      <c r="CJ89" s="215">
        <f t="shared" si="78"/>
        <v>2524.8868778280544</v>
      </c>
      <c r="CK89" s="202">
        <v>2790</v>
      </c>
    </row>
    <row r="90" spans="1:89" x14ac:dyDescent="0.25">
      <c r="A90" s="299" t="s">
        <v>20</v>
      </c>
      <c r="B90" s="282">
        <v>277</v>
      </c>
      <c r="C90" s="73" t="s">
        <v>34</v>
      </c>
      <c r="D90" s="933">
        <v>6325.7918552036199</v>
      </c>
      <c r="E90" s="1151">
        <v>6990</v>
      </c>
      <c r="F90" s="206">
        <f t="shared" si="0"/>
        <v>0.11128775834658187</v>
      </c>
      <c r="G90" s="933">
        <v>5692.3076923076924</v>
      </c>
      <c r="H90" s="1161">
        <v>6290</v>
      </c>
      <c r="I90" s="206">
        <f t="shared" si="1"/>
        <v>0</v>
      </c>
      <c r="J90" s="933">
        <v>5692.3076923076924</v>
      </c>
      <c r="K90" s="1161">
        <v>6290</v>
      </c>
      <c r="L90" s="206">
        <f t="shared" si="2"/>
        <v>0</v>
      </c>
      <c r="M90" s="933">
        <v>5692.3076923076924</v>
      </c>
      <c r="N90" s="1151">
        <v>6290</v>
      </c>
      <c r="O90" s="206">
        <f t="shared" si="3"/>
        <v>5.0083472454090151E-2</v>
      </c>
      <c r="P90" s="933">
        <v>5420.8144796380093</v>
      </c>
      <c r="Q90" s="1132">
        <v>5990</v>
      </c>
      <c r="R90" s="206">
        <f t="shared" si="4"/>
        <v>9.107468123861566E-2</v>
      </c>
      <c r="S90" s="933">
        <v>4968.3257918552035</v>
      </c>
      <c r="T90" s="1147">
        <v>5490</v>
      </c>
      <c r="U90" s="206">
        <f t="shared" si="5"/>
        <v>0.14613778705636743</v>
      </c>
      <c r="V90" s="933">
        <f t="shared" si="57"/>
        <v>4334.841628959276</v>
      </c>
      <c r="W90" s="1147">
        <f t="shared" si="70"/>
        <v>4790</v>
      </c>
      <c r="X90" s="206">
        <f t="shared" si="6"/>
        <v>9.1116173120728935E-2</v>
      </c>
      <c r="Y90" s="933">
        <f t="shared" si="58"/>
        <v>3972.8506787330316</v>
      </c>
      <c r="Z90" s="1147">
        <f t="shared" si="71"/>
        <v>4390</v>
      </c>
      <c r="AA90" s="206">
        <f t="shared" si="7"/>
        <v>9.777444361090272E-2</v>
      </c>
      <c r="AB90" s="933">
        <v>3619.0045248868778</v>
      </c>
      <c r="AC90" s="1132">
        <v>3999</v>
      </c>
      <c r="AD90" s="206">
        <f t="shared" si="8"/>
        <v>0</v>
      </c>
      <c r="AE90" s="933">
        <v>3619.0045248868778</v>
      </c>
      <c r="AF90" s="1216">
        <v>3999</v>
      </c>
      <c r="AG90" s="206">
        <f t="shared" si="9"/>
        <v>0</v>
      </c>
      <c r="AH90" s="499">
        <v>3619.0045248868778</v>
      </c>
      <c r="AI90" s="1216">
        <v>3999</v>
      </c>
      <c r="AJ90" s="206">
        <f t="shared" si="10"/>
        <v>0</v>
      </c>
      <c r="AK90" s="933">
        <v>3619.0045248868778</v>
      </c>
      <c r="AL90" s="1216">
        <v>3999</v>
      </c>
      <c r="AM90" s="206">
        <f t="shared" si="11"/>
        <v>-0.18220858895705522</v>
      </c>
      <c r="AN90" s="933">
        <v>4425.3393665158374</v>
      </c>
      <c r="AO90" s="1216">
        <v>4890</v>
      </c>
      <c r="AP90" s="206">
        <f t="shared" si="12"/>
        <v>4.2643923240938165E-2</v>
      </c>
      <c r="AQ90" s="110">
        <v>4244.3438914027147</v>
      </c>
      <c r="AR90" s="100">
        <v>4690</v>
      </c>
      <c r="AS90" s="206">
        <f t="shared" si="13"/>
        <v>9.3240093240093247E-2</v>
      </c>
      <c r="AT90" s="499">
        <v>3882.3529411764707</v>
      </c>
      <c r="AU90" s="151">
        <v>4290</v>
      </c>
      <c r="AV90" s="206">
        <f t="shared" si="14"/>
        <v>0</v>
      </c>
      <c r="AW90" s="499">
        <v>3882.3529411764707</v>
      </c>
      <c r="AX90" s="151">
        <v>4290</v>
      </c>
      <c r="AY90" s="206">
        <f t="shared" si="15"/>
        <v>2.386634844868735E-2</v>
      </c>
      <c r="AZ90" s="499">
        <v>3791.8552036199094</v>
      </c>
      <c r="BA90" s="151">
        <v>4190</v>
      </c>
      <c r="BB90" s="206">
        <f t="shared" si="16"/>
        <v>0</v>
      </c>
      <c r="BC90" s="110">
        <v>3791.8552036199094</v>
      </c>
      <c r="BD90" s="173">
        <v>4190</v>
      </c>
      <c r="BE90" s="206">
        <f t="shared" si="59"/>
        <v>5.0125313283208017E-2</v>
      </c>
      <c r="BF90" s="110">
        <v>3610.8597285067872</v>
      </c>
      <c r="BG90" s="173">
        <v>3990</v>
      </c>
      <c r="BH90" s="206">
        <f t="shared" si="60"/>
        <v>0.14326647564469913</v>
      </c>
      <c r="BI90" s="110">
        <v>3158.3710407239819</v>
      </c>
      <c r="BJ90" s="168">
        <v>3490</v>
      </c>
      <c r="BK90" s="206">
        <f t="shared" si="61"/>
        <v>0</v>
      </c>
      <c r="BL90" s="110">
        <v>3158.3710407239819</v>
      </c>
      <c r="BM90" s="173">
        <v>3490</v>
      </c>
      <c r="BN90" s="206">
        <f t="shared" si="62"/>
        <v>0</v>
      </c>
      <c r="BO90" s="110">
        <v>3158.3710407239819</v>
      </c>
      <c r="BP90" s="100">
        <v>3490</v>
      </c>
      <c r="BQ90" s="206">
        <f t="shared" si="63"/>
        <v>0</v>
      </c>
      <c r="BR90" s="215">
        <f t="shared" si="72"/>
        <v>3158.3710407239819</v>
      </c>
      <c r="BS90" s="117">
        <v>3490</v>
      </c>
      <c r="BT90" s="205">
        <f t="shared" si="64"/>
        <v>0</v>
      </c>
      <c r="BU90" s="215">
        <f t="shared" si="73"/>
        <v>3158.3710407239819</v>
      </c>
      <c r="BV90" s="59">
        <v>3490</v>
      </c>
      <c r="BW90" s="206">
        <f t="shared" si="65"/>
        <v>0</v>
      </c>
      <c r="BX90" s="215">
        <f t="shared" si="74"/>
        <v>3158.3710407239819</v>
      </c>
      <c r="BY90" s="216">
        <v>3490</v>
      </c>
      <c r="BZ90" s="205">
        <f t="shared" si="66"/>
        <v>0</v>
      </c>
      <c r="CA90" s="215">
        <f t="shared" si="75"/>
        <v>3158.3710407239819</v>
      </c>
      <c r="CB90" s="210">
        <v>3490</v>
      </c>
      <c r="CC90" s="206">
        <f t="shared" si="67"/>
        <v>9.4043887147335428E-2</v>
      </c>
      <c r="CD90" s="215">
        <f t="shared" si="76"/>
        <v>2886.8778280542988</v>
      </c>
      <c r="CE90" s="204">
        <v>3190</v>
      </c>
      <c r="CF90" s="205">
        <f t="shared" si="68"/>
        <v>0</v>
      </c>
      <c r="CG90" s="215">
        <f t="shared" si="77"/>
        <v>2886.8778280542988</v>
      </c>
      <c r="CH90" s="202">
        <v>3190</v>
      </c>
      <c r="CI90" s="206">
        <f t="shared" si="69"/>
        <v>0.68783068783068779</v>
      </c>
      <c r="CJ90" s="215">
        <f t="shared" si="78"/>
        <v>1710.4072398190046</v>
      </c>
      <c r="CK90" s="202">
        <v>1890</v>
      </c>
    </row>
    <row r="91" spans="1:89" x14ac:dyDescent="0.25">
      <c r="A91" s="299" t="s">
        <v>20</v>
      </c>
      <c r="B91" s="282">
        <v>291</v>
      </c>
      <c r="C91" s="73" t="s">
        <v>36</v>
      </c>
      <c r="D91" s="933">
        <v>4787.3303167420818</v>
      </c>
      <c r="E91" s="1135">
        <v>5290</v>
      </c>
      <c r="F91" s="206">
        <f t="shared" si="0"/>
        <v>0</v>
      </c>
      <c r="G91" s="933">
        <v>4787.3303167420818</v>
      </c>
      <c r="H91" s="1161">
        <v>5290</v>
      </c>
      <c r="I91" s="206">
        <f t="shared" si="1"/>
        <v>0</v>
      </c>
      <c r="J91" s="933">
        <v>4787.3303167420818</v>
      </c>
      <c r="K91" s="1161">
        <v>5290</v>
      </c>
      <c r="L91" s="206">
        <f t="shared" si="2"/>
        <v>0</v>
      </c>
      <c r="M91" s="933">
        <v>4787.3303167420818</v>
      </c>
      <c r="N91" s="1151">
        <v>5290</v>
      </c>
      <c r="O91" s="206">
        <f t="shared" si="3"/>
        <v>6.0120240480961921E-2</v>
      </c>
      <c r="P91" s="933">
        <v>4515.8371040723987</v>
      </c>
      <c r="Q91" s="1132">
        <v>4990</v>
      </c>
      <c r="R91" s="206">
        <f t="shared" si="4"/>
        <v>0</v>
      </c>
      <c r="S91" s="933">
        <v>4515.8371040723987</v>
      </c>
      <c r="T91" s="1147">
        <v>4990</v>
      </c>
      <c r="U91" s="206">
        <f t="shared" si="5"/>
        <v>0</v>
      </c>
      <c r="V91" s="933">
        <f t="shared" si="57"/>
        <v>4515.8371040723987</v>
      </c>
      <c r="W91" s="1147">
        <f t="shared" si="70"/>
        <v>4990</v>
      </c>
      <c r="X91" s="206">
        <f t="shared" si="6"/>
        <v>4.1753653444676408E-2</v>
      </c>
      <c r="Y91" s="933">
        <f t="shared" si="58"/>
        <v>4334.841628959276</v>
      </c>
      <c r="Z91" s="1147">
        <f t="shared" si="71"/>
        <v>4790</v>
      </c>
      <c r="AA91" s="206">
        <f t="shared" si="7"/>
        <v>6.6815144766147E-2</v>
      </c>
      <c r="AB91" s="933">
        <v>4063.3484162895929</v>
      </c>
      <c r="AC91" s="1147">
        <v>4490</v>
      </c>
      <c r="AD91" s="206">
        <f t="shared" si="8"/>
        <v>0.12531328320802004</v>
      </c>
      <c r="AE91" s="933">
        <v>3610.8597285067872</v>
      </c>
      <c r="AF91" s="1216">
        <v>3990</v>
      </c>
      <c r="AG91" s="206">
        <f t="shared" si="9"/>
        <v>0.2507836990595611</v>
      </c>
      <c r="AH91" s="499">
        <v>2886.8778280542988</v>
      </c>
      <c r="AI91" s="1216">
        <v>3190</v>
      </c>
      <c r="AJ91" s="206">
        <f t="shared" si="10"/>
        <v>0</v>
      </c>
      <c r="AK91" s="933">
        <v>2886.8778280542988</v>
      </c>
      <c r="AL91" s="1216">
        <v>3190</v>
      </c>
      <c r="AM91" s="206">
        <f t="shared" si="11"/>
        <v>0</v>
      </c>
      <c r="AN91" s="933">
        <v>2886.8778280542988</v>
      </c>
      <c r="AO91" s="1216">
        <v>3190</v>
      </c>
      <c r="AP91" s="206">
        <f t="shared" si="12"/>
        <v>6.6889632107023408E-2</v>
      </c>
      <c r="AQ91" s="110">
        <v>2705.8823529411766</v>
      </c>
      <c r="AR91" s="100">
        <v>2990</v>
      </c>
      <c r="AS91" s="206">
        <f t="shared" si="13"/>
        <v>0.11152416356877323</v>
      </c>
      <c r="AT91" s="499">
        <v>2434.389140271493</v>
      </c>
      <c r="AU91" s="151">
        <v>2690</v>
      </c>
      <c r="AV91" s="206">
        <f t="shared" si="14"/>
        <v>0.22831050228310501</v>
      </c>
      <c r="AW91" s="499">
        <v>1981.9004524886877</v>
      </c>
      <c r="AX91" s="151">
        <v>2190</v>
      </c>
      <c r="AY91" s="206">
        <f t="shared" si="15"/>
        <v>4.784688995215311E-2</v>
      </c>
      <c r="AZ91" s="499">
        <v>1891.4027149321266</v>
      </c>
      <c r="BA91" s="151">
        <v>2090</v>
      </c>
      <c r="BB91" s="206">
        <f t="shared" si="16"/>
        <v>0</v>
      </c>
      <c r="BC91" s="110">
        <v>1891.4027149321266</v>
      </c>
      <c r="BD91" s="173">
        <v>2090</v>
      </c>
      <c r="BE91" s="206">
        <f t="shared" si="59"/>
        <v>5.0251256281407038E-2</v>
      </c>
      <c r="BF91" s="110">
        <v>1800.9049773755657</v>
      </c>
      <c r="BG91" s="173">
        <v>1990</v>
      </c>
      <c r="BH91" s="206">
        <f t="shared" si="60"/>
        <v>5.2910052910052907E-2</v>
      </c>
      <c r="BI91" s="110">
        <v>1710.4072398190046</v>
      </c>
      <c r="BJ91" s="168">
        <v>1890</v>
      </c>
      <c r="BK91" s="206">
        <f t="shared" si="61"/>
        <v>0</v>
      </c>
      <c r="BL91" s="110">
        <v>1710.4072398190046</v>
      </c>
      <c r="BM91" s="173">
        <v>1890</v>
      </c>
      <c r="BN91" s="206">
        <f t="shared" si="62"/>
        <v>0</v>
      </c>
      <c r="BO91" s="110">
        <v>1710.4072398190046</v>
      </c>
      <c r="BP91" s="100">
        <v>1890</v>
      </c>
      <c r="BQ91" s="206">
        <f t="shared" si="63"/>
        <v>0</v>
      </c>
      <c r="BR91" s="215">
        <f t="shared" si="72"/>
        <v>1710.4072398190046</v>
      </c>
      <c r="BS91" s="117">
        <v>1890</v>
      </c>
      <c r="BT91" s="205">
        <f t="shared" si="64"/>
        <v>0</v>
      </c>
      <c r="BU91" s="215">
        <f t="shared" si="73"/>
        <v>1710.4072398190046</v>
      </c>
      <c r="BV91" s="59">
        <v>1890</v>
      </c>
      <c r="BW91" s="206">
        <f t="shared" si="65"/>
        <v>0</v>
      </c>
      <c r="BX91" s="215">
        <f t="shared" si="74"/>
        <v>1710.4072398190046</v>
      </c>
      <c r="BY91" s="216">
        <v>1890</v>
      </c>
      <c r="BZ91" s="205">
        <f t="shared" si="66"/>
        <v>0</v>
      </c>
      <c r="CA91" s="215">
        <f t="shared" si="75"/>
        <v>1710.4072398190046</v>
      </c>
      <c r="CB91" s="210">
        <v>1890</v>
      </c>
      <c r="CC91" s="206">
        <f t="shared" si="67"/>
        <v>0.11834319526627218</v>
      </c>
      <c r="CD91" s="215">
        <f t="shared" si="76"/>
        <v>1529.4117647058824</v>
      </c>
      <c r="CE91" s="204">
        <v>1690</v>
      </c>
      <c r="CF91" s="205">
        <f t="shared" si="68"/>
        <v>0</v>
      </c>
      <c r="CG91" s="215">
        <f t="shared" si="77"/>
        <v>1529.4117647058824</v>
      </c>
      <c r="CH91" s="202">
        <v>1690</v>
      </c>
      <c r="CI91" s="206">
        <f t="shared" si="69"/>
        <v>0.42016806722689076</v>
      </c>
      <c r="CJ91" s="215">
        <f t="shared" si="78"/>
        <v>1076.9230769230769</v>
      </c>
      <c r="CK91" s="202">
        <v>1190</v>
      </c>
    </row>
    <row r="92" spans="1:89" x14ac:dyDescent="0.25">
      <c r="A92" s="299" t="s">
        <v>20</v>
      </c>
      <c r="B92" s="282">
        <v>281</v>
      </c>
      <c r="C92" s="73" t="s">
        <v>38</v>
      </c>
      <c r="D92" s="933">
        <v>3067.873303167421</v>
      </c>
      <c r="E92" s="1135">
        <v>3390</v>
      </c>
      <c r="F92" s="206">
        <f t="shared" si="0"/>
        <v>0</v>
      </c>
      <c r="G92" s="933">
        <v>3067.873303167421</v>
      </c>
      <c r="H92" s="1161">
        <v>3390</v>
      </c>
      <c r="I92" s="206">
        <f t="shared" si="1"/>
        <v>0</v>
      </c>
      <c r="J92" s="933">
        <v>3067.873303167421</v>
      </c>
      <c r="K92" s="1161">
        <v>3390</v>
      </c>
      <c r="L92" s="206">
        <f t="shared" si="2"/>
        <v>0</v>
      </c>
      <c r="M92" s="933">
        <v>3067.873303167421</v>
      </c>
      <c r="N92" s="1151">
        <v>3390</v>
      </c>
      <c r="O92" s="206">
        <f t="shared" si="3"/>
        <v>6.2695924764890276E-2</v>
      </c>
      <c r="P92" s="933">
        <v>2886.8778280542988</v>
      </c>
      <c r="Q92" s="1132">
        <v>3190</v>
      </c>
      <c r="R92" s="206">
        <f t="shared" si="4"/>
        <v>0</v>
      </c>
      <c r="S92" s="933">
        <v>2886.8778280542988</v>
      </c>
      <c r="T92" s="1132">
        <v>3190</v>
      </c>
      <c r="U92" s="206">
        <f t="shared" si="5"/>
        <v>0</v>
      </c>
      <c r="V92" s="933">
        <f t="shared" si="57"/>
        <v>2886.8778280542988</v>
      </c>
      <c r="W92" s="1147">
        <f t="shared" si="70"/>
        <v>3190</v>
      </c>
      <c r="X92" s="206">
        <f t="shared" si="6"/>
        <v>0.10380622837370242</v>
      </c>
      <c r="Y92" s="933">
        <f t="shared" si="58"/>
        <v>2615.3846153846152</v>
      </c>
      <c r="Z92" s="1147">
        <f t="shared" si="71"/>
        <v>2890</v>
      </c>
      <c r="AA92" s="206">
        <f t="shared" si="7"/>
        <v>7.434944237918216E-2</v>
      </c>
      <c r="AB92" s="933">
        <v>2434.389140271493</v>
      </c>
      <c r="AC92" s="1132">
        <v>2690</v>
      </c>
      <c r="AD92" s="206">
        <f t="shared" si="8"/>
        <v>0</v>
      </c>
      <c r="AE92" s="933">
        <v>2434.389140271493</v>
      </c>
      <c r="AF92" s="1216">
        <v>2690</v>
      </c>
      <c r="AG92" s="206">
        <f t="shared" si="9"/>
        <v>0.17467248908296942</v>
      </c>
      <c r="AH92" s="499">
        <v>2072.3981900452491</v>
      </c>
      <c r="AI92" s="1216">
        <v>2290</v>
      </c>
      <c r="AJ92" s="206">
        <f t="shared" si="10"/>
        <v>0</v>
      </c>
      <c r="AK92" s="933">
        <v>2072.3981900452491</v>
      </c>
      <c r="AL92" s="1216">
        <v>2290</v>
      </c>
      <c r="AM92" s="206">
        <f t="shared" si="11"/>
        <v>0</v>
      </c>
      <c r="AN92" s="933">
        <v>2072.3981900452491</v>
      </c>
      <c r="AO92" s="1216">
        <v>2290</v>
      </c>
      <c r="AP92" s="206">
        <f t="shared" si="12"/>
        <v>4.5662100456621002E-2</v>
      </c>
      <c r="AQ92" s="110">
        <v>1981.9004524886877</v>
      </c>
      <c r="AR92" s="100">
        <v>2190</v>
      </c>
      <c r="AS92" s="206">
        <f t="shared" si="13"/>
        <v>0.10050251256281408</v>
      </c>
      <c r="AT92" s="499">
        <v>1800.9049773755657</v>
      </c>
      <c r="AU92" s="151">
        <v>1990</v>
      </c>
      <c r="AV92" s="206">
        <f t="shared" si="14"/>
        <v>0.25157232704402516</v>
      </c>
      <c r="AW92" s="499">
        <v>1438.9140271493213</v>
      </c>
      <c r="AX92" s="151">
        <v>1590</v>
      </c>
      <c r="AY92" s="206">
        <f t="shared" si="15"/>
        <v>6.7114093959731544E-2</v>
      </c>
      <c r="AZ92" s="499">
        <v>1348.4162895927602</v>
      </c>
      <c r="BA92" s="151">
        <v>1490</v>
      </c>
      <c r="BB92" s="206">
        <f t="shared" si="16"/>
        <v>0</v>
      </c>
      <c r="BC92" s="110">
        <v>1348.4162895927602</v>
      </c>
      <c r="BD92" s="173">
        <v>1490</v>
      </c>
      <c r="BE92" s="206">
        <f t="shared" si="59"/>
        <v>7.1942446043165464E-2</v>
      </c>
      <c r="BF92" s="110">
        <v>1257.9185520361991</v>
      </c>
      <c r="BG92" s="173">
        <v>1390</v>
      </c>
      <c r="BH92" s="206">
        <f t="shared" si="60"/>
        <v>7.7519379844961239E-2</v>
      </c>
      <c r="BI92" s="110">
        <v>1167.420814479638</v>
      </c>
      <c r="BJ92" s="168">
        <v>1290</v>
      </c>
      <c r="BK92" s="206">
        <f t="shared" si="61"/>
        <v>0</v>
      </c>
      <c r="BL92" s="110">
        <v>1167.420814479638</v>
      </c>
      <c r="BM92" s="173">
        <v>1290</v>
      </c>
      <c r="BN92" s="206">
        <f t="shared" si="62"/>
        <v>0</v>
      </c>
      <c r="BO92" s="110">
        <v>1167.420814479638</v>
      </c>
      <c r="BP92" s="100">
        <v>1290</v>
      </c>
      <c r="BQ92" s="206">
        <f t="shared" si="63"/>
        <v>0</v>
      </c>
      <c r="BR92" s="215">
        <f t="shared" si="72"/>
        <v>1167.420814479638</v>
      </c>
      <c r="BS92" s="117">
        <v>1290</v>
      </c>
      <c r="BT92" s="205">
        <f t="shared" si="64"/>
        <v>0</v>
      </c>
      <c r="BU92" s="215">
        <f t="shared" si="73"/>
        <v>1167.420814479638</v>
      </c>
      <c r="BV92" s="59">
        <v>1290</v>
      </c>
      <c r="BW92" s="206">
        <f t="shared" si="65"/>
        <v>0</v>
      </c>
      <c r="BX92" s="215">
        <f t="shared" si="74"/>
        <v>1167.420814479638</v>
      </c>
      <c r="BY92" s="216">
        <v>1290</v>
      </c>
      <c r="BZ92" s="205">
        <f t="shared" si="66"/>
        <v>0</v>
      </c>
      <c r="CA92" s="215">
        <f t="shared" si="75"/>
        <v>1167.420814479638</v>
      </c>
      <c r="CB92" s="210">
        <v>1290</v>
      </c>
      <c r="CC92" s="206">
        <f t="shared" si="67"/>
        <v>-0.13422818791946309</v>
      </c>
      <c r="CD92" s="215">
        <f t="shared" si="76"/>
        <v>1348.4162895927602</v>
      </c>
      <c r="CE92" s="204">
        <v>1490</v>
      </c>
      <c r="CF92" s="205">
        <f t="shared" si="68"/>
        <v>0</v>
      </c>
      <c r="CG92" s="215">
        <f t="shared" si="77"/>
        <v>1348.4162895927602</v>
      </c>
      <c r="CH92" s="202">
        <v>1490</v>
      </c>
      <c r="CI92" s="206">
        <f t="shared" si="69"/>
        <v>0.6741573033707865</v>
      </c>
      <c r="CJ92" s="215">
        <f t="shared" si="78"/>
        <v>805.4298642533937</v>
      </c>
      <c r="CK92" s="202">
        <v>890</v>
      </c>
    </row>
    <row r="93" spans="1:89" x14ac:dyDescent="0.25">
      <c r="A93" s="299" t="s">
        <v>20</v>
      </c>
      <c r="B93" s="282">
        <v>185</v>
      </c>
      <c r="C93" s="73" t="s">
        <v>40</v>
      </c>
      <c r="D93" s="933">
        <v>7592.7601809954749</v>
      </c>
      <c r="E93" s="1151">
        <v>8390</v>
      </c>
      <c r="F93" s="206">
        <f t="shared" si="0"/>
        <v>7.702182284980745E-2</v>
      </c>
      <c r="G93" s="933">
        <v>7049.7737556561087</v>
      </c>
      <c r="H93" s="1161">
        <v>7790</v>
      </c>
      <c r="I93" s="206">
        <f t="shared" si="1"/>
        <v>0</v>
      </c>
      <c r="J93" s="933">
        <v>7049.7737556561087</v>
      </c>
      <c r="K93" s="1161">
        <v>7790</v>
      </c>
      <c r="L93" s="206">
        <f t="shared" si="2"/>
        <v>0</v>
      </c>
      <c r="M93" s="933">
        <v>7049.7737556561087</v>
      </c>
      <c r="N93" s="1151">
        <v>7790</v>
      </c>
      <c r="O93" s="206">
        <f t="shared" si="3"/>
        <v>5.4127198917456022E-2</v>
      </c>
      <c r="P93" s="933">
        <v>6687.7828054298643</v>
      </c>
      <c r="Q93" s="1132">
        <v>7390</v>
      </c>
      <c r="R93" s="206">
        <f t="shared" si="4"/>
        <v>5.7224606580829757E-2</v>
      </c>
      <c r="S93" s="933">
        <v>6325.7918552036199</v>
      </c>
      <c r="T93" s="1132">
        <v>6990</v>
      </c>
      <c r="U93" s="206">
        <f t="shared" si="5"/>
        <v>0</v>
      </c>
      <c r="V93" s="933">
        <f t="shared" si="57"/>
        <v>6325.7918552036199</v>
      </c>
      <c r="W93" s="1132">
        <v>6990</v>
      </c>
      <c r="X93" s="206">
        <f t="shared" si="6"/>
        <v>6.0698027314112293E-2</v>
      </c>
      <c r="Y93" s="933">
        <f t="shared" si="58"/>
        <v>5963.8009049773755</v>
      </c>
      <c r="Z93" s="1147">
        <f t="shared" si="71"/>
        <v>6590</v>
      </c>
      <c r="AA93" s="206">
        <f t="shared" si="7"/>
        <v>6.4620355411954766E-2</v>
      </c>
      <c r="AB93" s="933">
        <v>5601.809954751131</v>
      </c>
      <c r="AC93" s="1132">
        <v>6190</v>
      </c>
      <c r="AD93" s="206">
        <f t="shared" si="8"/>
        <v>0</v>
      </c>
      <c r="AE93" s="933">
        <v>5601.809954751131</v>
      </c>
      <c r="AF93" s="1216">
        <v>6190</v>
      </c>
      <c r="AG93" s="206">
        <f t="shared" si="9"/>
        <v>0</v>
      </c>
      <c r="AH93" s="499">
        <v>5601.809954751131</v>
      </c>
      <c r="AI93" s="1216">
        <v>6190</v>
      </c>
      <c r="AJ93" s="206">
        <f t="shared" si="10"/>
        <v>0</v>
      </c>
      <c r="AK93" s="933">
        <v>5601.809954751131</v>
      </c>
      <c r="AL93" s="1216">
        <v>6190</v>
      </c>
      <c r="AM93" s="206">
        <f t="shared" si="11"/>
        <v>0</v>
      </c>
      <c r="AN93" s="933">
        <v>5601.809954751131</v>
      </c>
      <c r="AO93" s="1216">
        <v>6190</v>
      </c>
      <c r="AP93" s="206">
        <f t="shared" si="12"/>
        <v>5.0933786078098474E-2</v>
      </c>
      <c r="AQ93" s="110">
        <v>5330.316742081448</v>
      </c>
      <c r="AR93" s="100">
        <v>5890</v>
      </c>
      <c r="AS93" s="206">
        <f t="shared" si="13"/>
        <v>0.11342155009451796</v>
      </c>
      <c r="AT93" s="499">
        <v>4787.3303167420818</v>
      </c>
      <c r="AU93" s="151">
        <v>5290</v>
      </c>
      <c r="AV93" s="206">
        <f t="shared" si="14"/>
        <v>0</v>
      </c>
      <c r="AW93" s="499">
        <v>4787.3303167420818</v>
      </c>
      <c r="AX93" s="151">
        <v>5290</v>
      </c>
      <c r="AY93" s="206">
        <f t="shared" si="15"/>
        <v>1.9267822736030827E-2</v>
      </c>
      <c r="AZ93" s="499">
        <v>4696.8325791855204</v>
      </c>
      <c r="BA93" s="151">
        <v>5190</v>
      </c>
      <c r="BB93" s="206">
        <f t="shared" si="16"/>
        <v>0</v>
      </c>
      <c r="BC93" s="110">
        <v>4696.8325791855204</v>
      </c>
      <c r="BD93" s="173">
        <v>5190</v>
      </c>
      <c r="BE93" s="206">
        <f t="shared" si="59"/>
        <v>4.0080160320641281E-2</v>
      </c>
      <c r="BF93" s="110">
        <v>4515.8371040723987</v>
      </c>
      <c r="BG93" s="173">
        <v>4990</v>
      </c>
      <c r="BH93" s="206">
        <f t="shared" si="60"/>
        <v>0.1366742596810934</v>
      </c>
      <c r="BI93" s="110">
        <v>3972.8506787330316</v>
      </c>
      <c r="BJ93" s="168">
        <v>4390</v>
      </c>
      <c r="BK93" s="206">
        <f t="shared" si="61"/>
        <v>0</v>
      </c>
      <c r="BL93" s="110">
        <v>3972.8506787330316</v>
      </c>
      <c r="BM93" s="173">
        <v>4390</v>
      </c>
      <c r="BN93" s="206">
        <f t="shared" si="62"/>
        <v>0</v>
      </c>
      <c r="BO93" s="110">
        <v>3972.8506787330316</v>
      </c>
      <c r="BP93" s="100">
        <v>4390</v>
      </c>
      <c r="BQ93" s="206">
        <f t="shared" si="63"/>
        <v>0</v>
      </c>
      <c r="BR93" s="215">
        <f t="shared" si="72"/>
        <v>3972.8506787330316</v>
      </c>
      <c r="BS93" s="117">
        <v>4390</v>
      </c>
      <c r="BT93" s="205">
        <f t="shared" si="64"/>
        <v>0</v>
      </c>
      <c r="BU93" s="215">
        <f t="shared" si="73"/>
        <v>3972.8506787330316</v>
      </c>
      <c r="BV93" s="59">
        <v>4390</v>
      </c>
      <c r="BW93" s="206">
        <f t="shared" si="65"/>
        <v>0</v>
      </c>
      <c r="BX93" s="215">
        <f t="shared" si="74"/>
        <v>3972.8506787330316</v>
      </c>
      <c r="BY93" s="216">
        <v>4390</v>
      </c>
      <c r="BZ93" s="205">
        <f t="shared" si="66"/>
        <v>0</v>
      </c>
      <c r="CA93" s="215">
        <f t="shared" si="75"/>
        <v>3972.8506787330316</v>
      </c>
      <c r="CB93" s="210">
        <v>4390</v>
      </c>
      <c r="CC93" s="206">
        <f t="shared" si="67"/>
        <v>0.10025062656641603</v>
      </c>
      <c r="CD93" s="215">
        <f t="shared" si="76"/>
        <v>3610.8597285067872</v>
      </c>
      <c r="CE93" s="204">
        <v>3990</v>
      </c>
      <c r="CF93" s="205">
        <f t="shared" si="68"/>
        <v>0</v>
      </c>
      <c r="CG93" s="215">
        <f t="shared" si="77"/>
        <v>3610.8597285067872</v>
      </c>
      <c r="CH93" s="202">
        <v>3990</v>
      </c>
      <c r="CI93" s="206">
        <f t="shared" si="69"/>
        <v>1.0050251256281406</v>
      </c>
      <c r="CJ93" s="215">
        <f t="shared" si="78"/>
        <v>1800.9049773755657</v>
      </c>
      <c r="CK93" s="202">
        <v>1990</v>
      </c>
    </row>
    <row r="94" spans="1:89" ht="15.75" thickBot="1" x14ac:dyDescent="0.3">
      <c r="A94" s="317" t="s">
        <v>20</v>
      </c>
      <c r="B94" s="282">
        <v>279</v>
      </c>
      <c r="C94" s="451" t="s">
        <v>42</v>
      </c>
      <c r="D94" s="1204">
        <v>4063.3484162895929</v>
      </c>
      <c r="E94" s="1151">
        <v>4490</v>
      </c>
      <c r="F94" s="359">
        <f t="shared" si="0"/>
        <v>7.1599045346062054E-2</v>
      </c>
      <c r="G94" s="1204">
        <v>3791.8552036199094</v>
      </c>
      <c r="H94" s="1161">
        <v>4190</v>
      </c>
      <c r="I94" s="359">
        <f t="shared" si="1"/>
        <v>0</v>
      </c>
      <c r="J94" s="1204">
        <v>3791.8552036199094</v>
      </c>
      <c r="K94" s="1161">
        <v>4190</v>
      </c>
      <c r="L94" s="359">
        <f t="shared" si="2"/>
        <v>0</v>
      </c>
      <c r="M94" s="1204">
        <v>3791.8552036199094</v>
      </c>
      <c r="N94" s="1151">
        <v>4190</v>
      </c>
      <c r="O94" s="359">
        <f t="shared" si="3"/>
        <v>5.0125313283208017E-2</v>
      </c>
      <c r="P94" s="1204">
        <v>3610.8597285067872</v>
      </c>
      <c r="Q94" s="1160">
        <v>3990</v>
      </c>
      <c r="R94" s="359">
        <f t="shared" si="4"/>
        <v>0</v>
      </c>
      <c r="S94" s="1204">
        <v>3610.8597285067872</v>
      </c>
      <c r="T94" s="1160">
        <v>3990</v>
      </c>
      <c r="U94" s="359">
        <f t="shared" si="5"/>
        <v>0</v>
      </c>
      <c r="V94" s="1204">
        <f t="shared" si="57"/>
        <v>3610.8597285067872</v>
      </c>
      <c r="W94" s="1160">
        <f t="shared" si="70"/>
        <v>3990</v>
      </c>
      <c r="X94" s="359">
        <f t="shared" si="6"/>
        <v>0</v>
      </c>
      <c r="Y94" s="1204">
        <f t="shared" si="58"/>
        <v>3610.8597285067872</v>
      </c>
      <c r="Z94" s="1148">
        <f t="shared" si="71"/>
        <v>3990</v>
      </c>
      <c r="AA94" s="359">
        <f t="shared" si="7"/>
        <v>8.1300813008130079E-2</v>
      </c>
      <c r="AB94" s="1204">
        <v>3339.3665158371041</v>
      </c>
      <c r="AC94" s="1160">
        <v>3690</v>
      </c>
      <c r="AD94" s="359">
        <f t="shared" si="8"/>
        <v>0</v>
      </c>
      <c r="AE94" s="935">
        <v>3339.3665158371041</v>
      </c>
      <c r="AF94" s="1216">
        <v>3690</v>
      </c>
      <c r="AG94" s="359">
        <f t="shared" si="9"/>
        <v>0</v>
      </c>
      <c r="AH94" s="500">
        <v>3339.3665158371041</v>
      </c>
      <c r="AI94" s="1216">
        <v>3690</v>
      </c>
      <c r="AJ94" s="359">
        <f t="shared" si="10"/>
        <v>0</v>
      </c>
      <c r="AK94" s="935">
        <v>3339.3665158371041</v>
      </c>
      <c r="AL94" s="1216">
        <v>3690</v>
      </c>
      <c r="AM94" s="359">
        <f t="shared" si="11"/>
        <v>0</v>
      </c>
      <c r="AN94" s="935">
        <v>3339.3665158371041</v>
      </c>
      <c r="AO94" s="1216">
        <v>3690</v>
      </c>
      <c r="AP94" s="359">
        <f t="shared" si="12"/>
        <v>5.730659025787966E-2</v>
      </c>
      <c r="AQ94" s="111">
        <v>3158.3710407239819</v>
      </c>
      <c r="AR94" s="101">
        <v>3490</v>
      </c>
      <c r="AS94" s="359">
        <f t="shared" si="13"/>
        <v>9.4043887147335428E-2</v>
      </c>
      <c r="AT94" s="500">
        <v>2886.8778280542988</v>
      </c>
      <c r="AU94" s="152">
        <v>3190</v>
      </c>
      <c r="AV94" s="359">
        <f t="shared" si="14"/>
        <v>0.14336917562724014</v>
      </c>
      <c r="AW94" s="500">
        <v>2524.8868778280544</v>
      </c>
      <c r="AX94" s="152">
        <v>2790</v>
      </c>
      <c r="AY94" s="359">
        <f t="shared" si="15"/>
        <v>3.717472118959108E-2</v>
      </c>
      <c r="AZ94" s="500">
        <v>2434.389140271493</v>
      </c>
      <c r="BA94" s="152">
        <v>2690</v>
      </c>
      <c r="BB94" s="359">
        <f t="shared" si="16"/>
        <v>0</v>
      </c>
      <c r="BC94" s="111">
        <v>2434.389140271493</v>
      </c>
      <c r="BD94" s="174">
        <v>2690</v>
      </c>
      <c r="BE94" s="359">
        <f t="shared" si="59"/>
        <v>3.8610038610038609E-2</v>
      </c>
      <c r="BF94" s="111">
        <v>2343.8914027149322</v>
      </c>
      <c r="BG94" s="174">
        <v>2590</v>
      </c>
      <c r="BH94" s="359">
        <f t="shared" si="60"/>
        <v>8.3682008368200833E-2</v>
      </c>
      <c r="BI94" s="111">
        <v>2162.8959276018099</v>
      </c>
      <c r="BJ94" s="169">
        <v>2390</v>
      </c>
      <c r="BK94" s="359">
        <f t="shared" si="61"/>
        <v>0</v>
      </c>
      <c r="BL94" s="111">
        <v>2162.8959276018099</v>
      </c>
      <c r="BM94" s="174">
        <v>2390</v>
      </c>
      <c r="BN94" s="359">
        <f t="shared" si="62"/>
        <v>0</v>
      </c>
      <c r="BO94" s="111">
        <v>2162.8959276018099</v>
      </c>
      <c r="BP94" s="101">
        <v>2390</v>
      </c>
      <c r="BQ94" s="359">
        <f t="shared" si="63"/>
        <v>0</v>
      </c>
      <c r="BR94" s="379">
        <f t="shared" si="72"/>
        <v>2162.8959276018099</v>
      </c>
      <c r="BS94" s="133">
        <v>2390</v>
      </c>
      <c r="BT94" s="361">
        <f t="shared" si="64"/>
        <v>0</v>
      </c>
      <c r="BU94" s="379">
        <f t="shared" si="73"/>
        <v>2162.8959276018099</v>
      </c>
      <c r="BV94" s="69">
        <v>2390</v>
      </c>
      <c r="BW94" s="359">
        <f t="shared" si="65"/>
        <v>0</v>
      </c>
      <c r="BX94" s="379">
        <f t="shared" si="74"/>
        <v>2162.8959276018099</v>
      </c>
      <c r="BY94" s="363">
        <v>2390</v>
      </c>
      <c r="BZ94" s="361">
        <f t="shared" si="66"/>
        <v>0</v>
      </c>
      <c r="CA94" s="379">
        <f t="shared" si="75"/>
        <v>2162.8959276018099</v>
      </c>
      <c r="CB94" s="385">
        <v>2390</v>
      </c>
      <c r="CC94" s="359">
        <f t="shared" si="67"/>
        <v>9.1324200913242004E-2</v>
      </c>
      <c r="CD94" s="379">
        <f t="shared" si="76"/>
        <v>1981.9004524886877</v>
      </c>
      <c r="CE94" s="378">
        <v>2190</v>
      </c>
      <c r="CF94" s="361">
        <f t="shared" si="68"/>
        <v>0</v>
      </c>
      <c r="CG94" s="379">
        <f t="shared" si="77"/>
        <v>1981.9004524886877</v>
      </c>
      <c r="CH94" s="367">
        <f>CH88</f>
        <v>2190</v>
      </c>
      <c r="CI94" s="359">
        <f t="shared" si="69"/>
        <v>0.84033613445378152</v>
      </c>
      <c r="CJ94" s="379">
        <f t="shared" si="78"/>
        <v>1076.9230769230769</v>
      </c>
      <c r="CK94" s="367">
        <v>1190</v>
      </c>
    </row>
    <row r="95" spans="1:89" s="510" customFormat="1" x14ac:dyDescent="0.25">
      <c r="A95" s="298" t="s">
        <v>45</v>
      </c>
      <c r="B95" s="283">
        <v>184</v>
      </c>
      <c r="C95" s="393" t="s">
        <v>51</v>
      </c>
      <c r="D95" s="932">
        <v>2705.8823529411766</v>
      </c>
      <c r="E95" s="1150">
        <v>2990</v>
      </c>
      <c r="F95" s="351">
        <f t="shared" si="0"/>
        <v>3.4602076124567477E-2</v>
      </c>
      <c r="G95" s="932">
        <v>2615.3846153846152</v>
      </c>
      <c r="H95" s="1131">
        <v>2890</v>
      </c>
      <c r="I95" s="351">
        <f t="shared" si="1"/>
        <v>0</v>
      </c>
      <c r="J95" s="932">
        <v>2615.3846153846152</v>
      </c>
      <c r="K95" s="1131">
        <v>2890</v>
      </c>
      <c r="L95" s="351">
        <f t="shared" si="2"/>
        <v>0</v>
      </c>
      <c r="M95" s="932">
        <v>2615.3846153846152</v>
      </c>
      <c r="N95" s="1150">
        <v>2890</v>
      </c>
      <c r="O95" s="351">
        <f t="shared" si="3"/>
        <v>0.1606425702811245</v>
      </c>
      <c r="P95" s="936">
        <v>2253.3936651583713</v>
      </c>
      <c r="Q95" s="1131">
        <v>2490</v>
      </c>
      <c r="R95" s="351">
        <f t="shared" si="4"/>
        <v>4.1841004184100417E-2</v>
      </c>
      <c r="S95" s="936">
        <v>2162.8959276018099</v>
      </c>
      <c r="T95" s="1131">
        <v>2390</v>
      </c>
      <c r="U95" s="351">
        <f t="shared" si="5"/>
        <v>0</v>
      </c>
      <c r="V95" s="936">
        <f>W95/1.105</f>
        <v>2162.8959276018099</v>
      </c>
      <c r="W95" s="1150">
        <v>2390</v>
      </c>
      <c r="X95" s="351">
        <f t="shared" si="6"/>
        <v>9.1324200913242004E-2</v>
      </c>
      <c r="Y95" s="936">
        <f>Z95/1.105</f>
        <v>1981.9004524886877</v>
      </c>
      <c r="Z95" s="1150">
        <v>2190</v>
      </c>
      <c r="AA95" s="351">
        <f t="shared" si="7"/>
        <v>9.5547773886943466E-2</v>
      </c>
      <c r="AB95" s="936">
        <v>1809.0497737556561</v>
      </c>
      <c r="AC95" s="1131">
        <v>1999</v>
      </c>
      <c r="AD95" s="351">
        <f t="shared" si="8"/>
        <v>0</v>
      </c>
      <c r="AE95" s="936">
        <v>1809.0497737556561</v>
      </c>
      <c r="AF95" s="1216">
        <v>1999</v>
      </c>
      <c r="AG95" s="351">
        <f t="shared" si="9"/>
        <v>-8.7214611872146117E-2</v>
      </c>
      <c r="AH95" s="501">
        <v>1981.9004524886877</v>
      </c>
      <c r="AI95" s="1216">
        <v>2190</v>
      </c>
      <c r="AJ95" s="351">
        <f t="shared" si="10"/>
        <v>0</v>
      </c>
      <c r="AK95" s="936">
        <v>1981.9004524886877</v>
      </c>
      <c r="AL95" s="1216">
        <v>2190</v>
      </c>
      <c r="AM95" s="351">
        <f t="shared" si="11"/>
        <v>0</v>
      </c>
      <c r="AN95" s="936">
        <v>1981.9004524886877</v>
      </c>
      <c r="AO95" s="1216">
        <v>2190</v>
      </c>
      <c r="AP95" s="351">
        <f t="shared" si="12"/>
        <v>0</v>
      </c>
      <c r="AQ95" s="475">
        <v>1981.9004524886877</v>
      </c>
      <c r="AR95" s="102">
        <v>2190</v>
      </c>
      <c r="AS95" s="351">
        <f t="shared" si="13"/>
        <v>0.10050251256281408</v>
      </c>
      <c r="AT95" s="501">
        <v>1800.9049773755657</v>
      </c>
      <c r="AU95" s="318">
        <v>1990</v>
      </c>
      <c r="AV95" s="351">
        <f t="shared" si="14"/>
        <v>0</v>
      </c>
      <c r="AW95" s="501">
        <v>1800.9049773755657</v>
      </c>
      <c r="AX95" s="318">
        <v>1990</v>
      </c>
      <c r="AY95" s="351">
        <f t="shared" si="15"/>
        <v>0</v>
      </c>
      <c r="AZ95" s="501">
        <v>1800.9049773755657</v>
      </c>
      <c r="BA95" s="318">
        <v>1990</v>
      </c>
      <c r="BB95" s="351">
        <f>(BA95-BD95)/BD95</f>
        <v>0</v>
      </c>
      <c r="BC95" s="475">
        <v>1800.9049773755657</v>
      </c>
      <c r="BD95" s="102">
        <v>1990</v>
      </c>
      <c r="BE95" s="351">
        <f>(BD95-BG95)/BG95</f>
        <v>0</v>
      </c>
      <c r="BF95" s="113">
        <v>1800.9049773755657</v>
      </c>
      <c r="BG95" s="319">
        <v>1990</v>
      </c>
      <c r="BH95" s="351">
        <f>(BG95-BJ95)/BJ95</f>
        <v>0</v>
      </c>
      <c r="BI95" s="113">
        <v>1800.9049773755657</v>
      </c>
      <c r="BJ95" s="319">
        <v>1990</v>
      </c>
      <c r="BK95" s="351">
        <f>(BJ95-BM95)/BM95</f>
        <v>0</v>
      </c>
      <c r="BL95" s="113">
        <v>1800.9049773755657</v>
      </c>
      <c r="BM95" s="319">
        <v>1990</v>
      </c>
      <c r="BN95" s="351">
        <f>(BM95-BP95)/BP95</f>
        <v>0</v>
      </c>
      <c r="BO95" s="113">
        <v>1800.9049773755657</v>
      </c>
      <c r="BP95" s="301">
        <v>1990</v>
      </c>
      <c r="BQ95" s="351">
        <f>(BP95-BS95)/BS95</f>
        <v>-0.16736401673640167</v>
      </c>
      <c r="BR95" s="380">
        <f>BS95/1.105</f>
        <v>2162.8959276018099</v>
      </c>
      <c r="BS95" s="195">
        <v>2390</v>
      </c>
      <c r="BT95" s="349">
        <f>(BS95-BV95)/BV95</f>
        <v>0</v>
      </c>
      <c r="BU95" s="380">
        <f>BV95/1.105</f>
        <v>2162.8959276018099</v>
      </c>
      <c r="BV95" s="102">
        <v>2390</v>
      </c>
      <c r="BW95" s="351">
        <f>(BV95-BY95)/BY95</f>
        <v>0</v>
      </c>
      <c r="BX95" s="380">
        <f>BY95/1.105</f>
        <v>2162.8959276018099</v>
      </c>
      <c r="BY95" s="346">
        <v>2390</v>
      </c>
      <c r="BZ95" s="349">
        <f>(BY95-CB95)/CB95</f>
        <v>0</v>
      </c>
      <c r="CA95" s="380">
        <f>CB95/1.105</f>
        <v>2162.8959276018099</v>
      </c>
      <c r="CB95" s="382">
        <v>2390</v>
      </c>
      <c r="CC95" s="351">
        <f>(CB95-CE95)/CE95</f>
        <v>0.20100502512562815</v>
      </c>
      <c r="CD95" s="380">
        <f>CE95/1.105</f>
        <v>1800.9049773755657</v>
      </c>
      <c r="CE95" s="348">
        <v>1990</v>
      </c>
      <c r="CF95" s="349">
        <f>(CE95-CH95)/CH95</f>
        <v>0</v>
      </c>
      <c r="CG95" s="380">
        <f>CH95/1.105</f>
        <v>1800.9049773755657</v>
      </c>
      <c r="CH95" s="350">
        <v>1990</v>
      </c>
      <c r="CI95" s="351">
        <f>(CH95-CK95)/CK95</f>
        <v>4.736842105263158E-2</v>
      </c>
      <c r="CJ95" s="380">
        <f>CK95/1.105</f>
        <v>1719.4570135746606</v>
      </c>
      <c r="CK95" s="350">
        <v>1900</v>
      </c>
    </row>
    <row r="96" spans="1:89" x14ac:dyDescent="0.25">
      <c r="A96" s="299" t="s">
        <v>45</v>
      </c>
      <c r="B96" s="282">
        <v>186</v>
      </c>
      <c r="C96" s="73" t="s">
        <v>53</v>
      </c>
      <c r="D96" s="935">
        <v>9040.7239819004535</v>
      </c>
      <c r="E96" s="99">
        <v>9990</v>
      </c>
      <c r="F96" s="206">
        <f t="shared" si="0"/>
        <v>0</v>
      </c>
      <c r="G96" s="935">
        <v>9040.7239819004535</v>
      </c>
      <c r="H96" s="1132">
        <v>9990</v>
      </c>
      <c r="I96" s="206">
        <f t="shared" si="1"/>
        <v>0</v>
      </c>
      <c r="J96" s="935">
        <v>9040.7239819004535</v>
      </c>
      <c r="K96" s="1132">
        <v>9990</v>
      </c>
      <c r="L96" s="206">
        <f t="shared" si="2"/>
        <v>0</v>
      </c>
      <c r="M96" s="935">
        <v>9040.7239819004535</v>
      </c>
      <c r="N96" s="1147">
        <v>9990</v>
      </c>
      <c r="O96" s="206">
        <f t="shared" si="3"/>
        <v>0.11123470522803114</v>
      </c>
      <c r="P96" s="937">
        <v>8135.746606334842</v>
      </c>
      <c r="Q96" s="1132">
        <v>8990</v>
      </c>
      <c r="R96" s="206">
        <f t="shared" si="4"/>
        <v>8.4439083232810616E-2</v>
      </c>
      <c r="S96" s="937">
        <v>7502.2624434389145</v>
      </c>
      <c r="T96" s="1132">
        <v>8290</v>
      </c>
      <c r="U96" s="206">
        <f t="shared" si="5"/>
        <v>0</v>
      </c>
      <c r="V96" s="937">
        <f>W96/1.105</f>
        <v>7502.2624434389145</v>
      </c>
      <c r="W96" s="1147">
        <v>8290</v>
      </c>
      <c r="X96" s="206">
        <f t="shared" si="6"/>
        <v>1.221001221001221E-2</v>
      </c>
      <c r="Y96" s="937">
        <f>Z96/1.105</f>
        <v>7411.7647058823532</v>
      </c>
      <c r="Z96" s="1147">
        <v>8190</v>
      </c>
      <c r="AA96" s="206">
        <f t="shared" si="7"/>
        <v>2.3877984748093512E-2</v>
      </c>
      <c r="AB96" s="937">
        <v>7238.9140271493216</v>
      </c>
      <c r="AC96" s="1132">
        <v>7999</v>
      </c>
      <c r="AD96" s="206">
        <f t="shared" si="8"/>
        <v>0</v>
      </c>
      <c r="AE96" s="937">
        <v>7238.9140271493216</v>
      </c>
      <c r="AF96" s="1216">
        <v>7999</v>
      </c>
      <c r="AG96" s="206">
        <f t="shared" si="9"/>
        <v>2.6829268292682926E-2</v>
      </c>
      <c r="AH96" s="500">
        <v>7049.7737556561087</v>
      </c>
      <c r="AI96" s="1216">
        <v>7790</v>
      </c>
      <c r="AJ96" s="206">
        <f t="shared" si="10"/>
        <v>0</v>
      </c>
      <c r="AK96" s="937">
        <v>7049.7737556561087</v>
      </c>
      <c r="AL96" s="1216">
        <v>7790</v>
      </c>
      <c r="AM96" s="206">
        <f t="shared" si="11"/>
        <v>0</v>
      </c>
      <c r="AN96" s="937">
        <v>7049.7737556561087</v>
      </c>
      <c r="AO96" s="1216">
        <v>7790</v>
      </c>
      <c r="AP96" s="206">
        <f t="shared" si="12"/>
        <v>0.11444921316165951</v>
      </c>
      <c r="AQ96" s="476">
        <v>6325.7918552036199</v>
      </c>
      <c r="AR96" s="100">
        <v>6990</v>
      </c>
      <c r="AS96" s="206">
        <f t="shared" si="13"/>
        <v>0.11128775834658187</v>
      </c>
      <c r="AT96" s="500">
        <v>5692.3076923076924</v>
      </c>
      <c r="AU96" s="152">
        <v>6290</v>
      </c>
      <c r="AV96" s="206">
        <f t="shared" si="14"/>
        <v>5.0083472454090151E-2</v>
      </c>
      <c r="AW96" s="500">
        <v>5420.8144796380093</v>
      </c>
      <c r="AX96" s="152">
        <v>5990</v>
      </c>
      <c r="AY96" s="206">
        <f t="shared" si="15"/>
        <v>0</v>
      </c>
      <c r="AZ96" s="500">
        <v>5420.8144796380093</v>
      </c>
      <c r="BA96" s="152">
        <v>5990</v>
      </c>
      <c r="BB96" s="206">
        <f>(BA96-BD96)/BD96</f>
        <v>0</v>
      </c>
      <c r="BC96" s="476">
        <v>5420.8144796380093</v>
      </c>
      <c r="BD96" s="100">
        <v>5990</v>
      </c>
      <c r="BE96" s="206">
        <f>(BD96-BG96)/BG96</f>
        <v>7.1556350626118065E-2</v>
      </c>
      <c r="BF96" s="111">
        <v>5058.8235294117649</v>
      </c>
      <c r="BG96" s="173">
        <v>5590</v>
      </c>
      <c r="BH96" s="206">
        <f>(BG96-BJ96)/BJ96</f>
        <v>1.8214936247723135E-2</v>
      </c>
      <c r="BI96" s="110">
        <v>4968.3257918552035</v>
      </c>
      <c r="BJ96" s="168">
        <v>5490</v>
      </c>
      <c r="BK96" s="206">
        <f>(BJ96-BM96)/BM96</f>
        <v>0</v>
      </c>
      <c r="BL96" s="111">
        <v>4968.3257918552035</v>
      </c>
      <c r="BM96" s="173">
        <v>5490</v>
      </c>
      <c r="BN96" s="206">
        <f>(BM96-BP96)/BP96</f>
        <v>0</v>
      </c>
      <c r="BO96" s="111">
        <v>4968.3257918552035</v>
      </c>
      <c r="BP96" s="247">
        <v>5490</v>
      </c>
      <c r="BQ96" s="206">
        <f>(BP96-BS96)/BS96</f>
        <v>-0.14084507042253522</v>
      </c>
      <c r="BR96" s="215">
        <f>BS96/1.105</f>
        <v>5782.8054298642537</v>
      </c>
      <c r="BS96" s="117">
        <v>6390</v>
      </c>
      <c r="BT96" s="205">
        <f>(BS96-BV96)/BV96</f>
        <v>0</v>
      </c>
      <c r="BU96" s="215">
        <f>BV96/1.105</f>
        <v>5782.8054298642537</v>
      </c>
      <c r="BV96" s="59">
        <v>6390</v>
      </c>
      <c r="BW96" s="206">
        <f>(BV96-BY96)/BY96</f>
        <v>0</v>
      </c>
      <c r="BX96" s="215">
        <f>BY96/1.105</f>
        <v>5782.8054298642537</v>
      </c>
      <c r="BY96" s="216">
        <v>6390</v>
      </c>
      <c r="BZ96" s="205">
        <f>(BY96-CB96)/CB96</f>
        <v>0</v>
      </c>
      <c r="CA96" s="215">
        <f>CB96/1.105</f>
        <v>5782.8054298642537</v>
      </c>
      <c r="CB96" s="210">
        <v>6390</v>
      </c>
      <c r="CC96" s="206">
        <f>(CB96-CE96)/CE96</f>
        <v>0.12302284710017575</v>
      </c>
      <c r="CD96" s="215">
        <f>CE96/1.105</f>
        <v>5149.3212669683262</v>
      </c>
      <c r="CE96" s="204">
        <v>5690</v>
      </c>
      <c r="CF96" s="205">
        <f>(CE96-CH96)/CH96</f>
        <v>0</v>
      </c>
      <c r="CG96" s="215">
        <f>CH96/1.105</f>
        <v>5149.3212669683262</v>
      </c>
      <c r="CH96" s="202">
        <v>5690</v>
      </c>
      <c r="CI96" s="206">
        <f>(CH96-CK96)/CK96</f>
        <v>0.14028056112224449</v>
      </c>
      <c r="CJ96" s="215">
        <f>CK96/1.105</f>
        <v>4515.8371040723987</v>
      </c>
      <c r="CK96" s="202">
        <v>4990</v>
      </c>
    </row>
    <row r="97" spans="1:89" ht="15.75" thickBot="1" x14ac:dyDescent="0.3">
      <c r="A97" s="300" t="s">
        <v>45</v>
      </c>
      <c r="B97" s="278">
        <v>9721</v>
      </c>
      <c r="C97" s="526" t="s">
        <v>269</v>
      </c>
      <c r="D97" s="1204">
        <v>1348.4162895927602</v>
      </c>
      <c r="E97" s="1148">
        <v>1490</v>
      </c>
      <c r="F97" s="217">
        <f t="shared" si="0"/>
        <v>7.1942446043165464E-2</v>
      </c>
      <c r="G97" s="1204">
        <v>1257.9185520361991</v>
      </c>
      <c r="H97" s="1160">
        <v>1390</v>
      </c>
      <c r="I97" s="217">
        <f t="shared" si="1"/>
        <v>0</v>
      </c>
      <c r="J97" s="1204">
        <v>1257.9185520361991</v>
      </c>
      <c r="K97" s="1160">
        <v>1390</v>
      </c>
      <c r="L97" s="217">
        <f t="shared" si="2"/>
        <v>0</v>
      </c>
      <c r="M97" s="1204">
        <v>1257.9185520361991</v>
      </c>
      <c r="N97" s="1148">
        <v>1390</v>
      </c>
      <c r="O97" s="217">
        <f t="shared" si="3"/>
        <v>0.16806722689075632</v>
      </c>
      <c r="P97" s="938">
        <v>1076.9230769230769</v>
      </c>
      <c r="Q97" s="1160">
        <v>1190</v>
      </c>
      <c r="R97" s="217">
        <f t="shared" si="4"/>
        <v>9.1743119266055051E-2</v>
      </c>
      <c r="S97" s="938">
        <v>986.4253393665158</v>
      </c>
      <c r="T97" s="1160">
        <v>1090</v>
      </c>
      <c r="U97" s="217">
        <f t="shared" si="5"/>
        <v>0</v>
      </c>
      <c r="V97" s="938">
        <f>W97/1.105</f>
        <v>986.4253393665158</v>
      </c>
      <c r="W97" s="1148">
        <v>1090</v>
      </c>
      <c r="X97" s="217">
        <f t="shared" si="6"/>
        <v>0.10101010101010101</v>
      </c>
      <c r="Y97" s="938">
        <f>Z97/1.105</f>
        <v>895.92760180995481</v>
      </c>
      <c r="Z97" s="1148">
        <v>990</v>
      </c>
      <c r="AA97" s="217">
        <f t="shared" si="7"/>
        <v>7.6086956521739135E-2</v>
      </c>
      <c r="AB97" s="938">
        <v>832.57918552036199</v>
      </c>
      <c r="AC97" s="1148">
        <v>920</v>
      </c>
      <c r="AD97" s="217">
        <f t="shared" si="8"/>
        <v>0.12195121951219512</v>
      </c>
      <c r="AE97" s="938">
        <v>742.08144796380088</v>
      </c>
      <c r="AF97" s="1216">
        <v>820</v>
      </c>
      <c r="AG97" s="217">
        <f t="shared" si="9"/>
        <v>3.7974683544303799E-2</v>
      </c>
      <c r="AH97" s="527">
        <v>714.9321266968326</v>
      </c>
      <c r="AI97" s="1216">
        <v>790</v>
      </c>
      <c r="AJ97" s="217">
        <f t="shared" si="10"/>
        <v>0</v>
      </c>
      <c r="AK97" s="938">
        <v>714.9321266968326</v>
      </c>
      <c r="AL97" s="1216">
        <v>790</v>
      </c>
      <c r="AM97" s="217">
        <f t="shared" si="11"/>
        <v>0</v>
      </c>
      <c r="AN97" s="938">
        <v>714.9321266968326</v>
      </c>
      <c r="AO97" s="1216">
        <v>790</v>
      </c>
      <c r="AP97" s="217">
        <f t="shared" si="12"/>
        <v>0</v>
      </c>
      <c r="AQ97" s="477">
        <v>714.9321266968326</v>
      </c>
      <c r="AR97" s="103">
        <v>790</v>
      </c>
      <c r="AS97" s="217">
        <f t="shared" si="13"/>
        <v>0.14492753623188406</v>
      </c>
      <c r="AT97" s="527">
        <v>624.43438914027149</v>
      </c>
      <c r="AU97" s="528">
        <v>690</v>
      </c>
      <c r="AV97" s="217">
        <f t="shared" si="14"/>
        <v>0</v>
      </c>
      <c r="AW97" s="527">
        <v>624.43438914027149</v>
      </c>
      <c r="AX97" s="528">
        <v>690</v>
      </c>
      <c r="AY97" s="217">
        <f t="shared" si="15"/>
        <v>0</v>
      </c>
      <c r="AZ97" s="527">
        <v>624.43438914027149</v>
      </c>
      <c r="BA97" s="528">
        <v>690</v>
      </c>
      <c r="BB97" s="217">
        <f>(BA97-BD97)/BD97</f>
        <v>-0.30303030303030304</v>
      </c>
      <c r="BC97" s="477">
        <v>895.92760180995481</v>
      </c>
      <c r="BD97" s="103">
        <v>990</v>
      </c>
      <c r="BE97" s="217">
        <f>(BD97-BG97)/BG97</f>
        <v>0</v>
      </c>
      <c r="BF97" s="108">
        <v>895.92760180995481</v>
      </c>
      <c r="BG97" s="411">
        <v>990</v>
      </c>
      <c r="BH97" s="217">
        <f>(BG97-BJ97)/BJ97</f>
        <v>0</v>
      </c>
      <c r="BI97" s="529">
        <v>895.92760180995481</v>
      </c>
      <c r="BJ97" s="530">
        <v>990</v>
      </c>
      <c r="BK97" s="217">
        <f>(BJ97-BM97)/BM97</f>
        <v>0</v>
      </c>
      <c r="BL97" s="108">
        <v>895.92760180995481</v>
      </c>
      <c r="BM97" s="411">
        <v>990</v>
      </c>
      <c r="BN97" s="217">
        <f>(BM97-BP97)/BP97</f>
        <v>0</v>
      </c>
      <c r="BO97" s="108">
        <v>895.92760180995481</v>
      </c>
      <c r="BP97" s="103">
        <v>990</v>
      </c>
      <c r="BQ97" s="217">
        <f>(BP97-BS97)/BS97</f>
        <v>0</v>
      </c>
      <c r="BR97" s="219">
        <f>BS97/1.105</f>
        <v>895.92760180995481</v>
      </c>
      <c r="BS97" s="197">
        <v>990</v>
      </c>
      <c r="BT97" s="218">
        <f>(BS97-BV97)/BV97</f>
        <v>0</v>
      </c>
      <c r="BU97" s="219">
        <f>BV97/1.105</f>
        <v>895.92760180995481</v>
      </c>
      <c r="BV97" s="138">
        <v>990</v>
      </c>
      <c r="BW97" s="217">
        <f>(BV97-BY97)/BY97</f>
        <v>0</v>
      </c>
      <c r="BX97" s="219">
        <f>BY97/1.105</f>
        <v>895.92760180995481</v>
      </c>
      <c r="BY97" s="386">
        <v>990</v>
      </c>
      <c r="BZ97" s="218">
        <f>(BY97-CB97)/CB97</f>
        <v>0</v>
      </c>
      <c r="CA97" s="219">
        <f>CB97/1.105</f>
        <v>895.92760180995481</v>
      </c>
      <c r="CB97" s="138">
        <v>990</v>
      </c>
      <c r="CC97" s="217">
        <f>(CB97-CE97)/CE97</f>
        <v>0.11235955056179775</v>
      </c>
      <c r="CD97" s="219">
        <f>CE97/1.105</f>
        <v>805.4298642533937</v>
      </c>
      <c r="CE97" s="271">
        <v>890</v>
      </c>
      <c r="CF97" s="218">
        <f>(CE97-CH97)/CH97</f>
        <v>0</v>
      </c>
      <c r="CG97" s="219">
        <f>CH97/1.105</f>
        <v>805.4298642533937</v>
      </c>
      <c r="CH97" s="358">
        <f>CH17</f>
        <v>890</v>
      </c>
      <c r="CI97" s="217">
        <f>(CH97-CK97)/CK97</f>
        <v>0.12658227848101267</v>
      </c>
      <c r="CJ97" s="219">
        <f>CK97/1.105</f>
        <v>714.9321266968326</v>
      </c>
      <c r="CK97" s="358">
        <f>CK17</f>
        <v>790</v>
      </c>
    </row>
    <row r="98" spans="1:89" s="512" customFormat="1" ht="15.75" thickBot="1" x14ac:dyDescent="0.3">
      <c r="A98" s="298" t="s">
        <v>59</v>
      </c>
      <c r="B98" s="283">
        <v>787</v>
      </c>
      <c r="C98" s="393" t="s">
        <v>61</v>
      </c>
      <c r="D98" s="1205">
        <v>9743.8016528925618</v>
      </c>
      <c r="E98" s="1037">
        <v>11790</v>
      </c>
      <c r="F98" s="351">
        <f t="shared" si="0"/>
        <v>0</v>
      </c>
      <c r="G98" s="1205">
        <v>9743.8016528925618</v>
      </c>
      <c r="H98" s="1131">
        <v>11790</v>
      </c>
      <c r="I98" s="351">
        <f t="shared" si="1"/>
        <v>0</v>
      </c>
      <c r="J98" s="1205">
        <v>9743.8016528925618</v>
      </c>
      <c r="K98" s="1131">
        <v>11790</v>
      </c>
      <c r="L98" s="351">
        <f t="shared" si="2"/>
        <v>0</v>
      </c>
      <c r="M98" s="1205">
        <v>9743.8016528925618</v>
      </c>
      <c r="N98" s="1150">
        <v>11790</v>
      </c>
      <c r="O98" s="351">
        <f t="shared" si="3"/>
        <v>5.3619302949061663E-2</v>
      </c>
      <c r="P98" s="1205">
        <v>9247.9338842975212</v>
      </c>
      <c r="Q98" s="1131">
        <v>11190</v>
      </c>
      <c r="R98" s="351">
        <f t="shared" si="4"/>
        <v>0</v>
      </c>
      <c r="S98" s="1205">
        <v>9247.9338842975212</v>
      </c>
      <c r="T98" s="1131">
        <v>11190</v>
      </c>
      <c r="U98" s="351">
        <f t="shared" si="5"/>
        <v>2.7548209366391185E-2</v>
      </c>
      <c r="V98" s="1205">
        <f t="shared" ref="V98:V102" si="79">W98/1.21</f>
        <v>9000</v>
      </c>
      <c r="W98" s="1150">
        <v>10890</v>
      </c>
      <c r="X98" s="351">
        <f t="shared" si="6"/>
        <v>8.9108910891089105E-2</v>
      </c>
      <c r="Y98" s="1205">
        <f t="shared" ref="Y98:Y102" si="80">Z98/1.21</f>
        <v>8263.636363636364</v>
      </c>
      <c r="Z98" s="1150">
        <v>9999</v>
      </c>
      <c r="AA98" s="351">
        <f t="shared" si="7"/>
        <v>-1.8743866535819432E-2</v>
      </c>
      <c r="AB98" s="1205">
        <v>8421.4876033057863</v>
      </c>
      <c r="AC98" s="1150">
        <v>10190</v>
      </c>
      <c r="AD98" s="351">
        <f t="shared" si="8"/>
        <v>2.002002002002002E-2</v>
      </c>
      <c r="AE98" s="935">
        <v>8256.1983471074382</v>
      </c>
      <c r="AF98" s="1216">
        <v>9990</v>
      </c>
      <c r="AG98" s="351">
        <f t="shared" si="9"/>
        <v>0</v>
      </c>
      <c r="AH98" s="501">
        <v>8256.1983471074382</v>
      </c>
      <c r="AI98" s="1216">
        <v>9990</v>
      </c>
      <c r="AJ98" s="351">
        <f t="shared" si="10"/>
        <v>0</v>
      </c>
      <c r="AK98" s="932">
        <v>8256.1983471074382</v>
      </c>
      <c r="AL98" s="1216">
        <v>9990</v>
      </c>
      <c r="AM98" s="351">
        <f t="shared" si="11"/>
        <v>0</v>
      </c>
      <c r="AN98" s="932">
        <v>8256.1983471074382</v>
      </c>
      <c r="AO98" s="1216">
        <v>9990</v>
      </c>
      <c r="AP98" s="351">
        <f t="shared" si="12"/>
        <v>5.2687038988408853E-2</v>
      </c>
      <c r="AQ98" s="113">
        <v>7842.9752066115707</v>
      </c>
      <c r="AR98" s="102">
        <v>9490</v>
      </c>
      <c r="AS98" s="351">
        <f t="shared" si="13"/>
        <v>0.10477299185098952</v>
      </c>
      <c r="AT98" s="501">
        <v>7099.1735537190089</v>
      </c>
      <c r="AU98" s="318">
        <v>8590</v>
      </c>
      <c r="AV98" s="351">
        <f t="shared" si="14"/>
        <v>0</v>
      </c>
      <c r="AW98" s="501">
        <v>7099.1735537190089</v>
      </c>
      <c r="AX98" s="318">
        <v>8590</v>
      </c>
      <c r="AY98" s="351">
        <f t="shared" si="15"/>
        <v>2.3837902264600714E-2</v>
      </c>
      <c r="AZ98" s="501">
        <v>6933.8842975206617</v>
      </c>
      <c r="BA98" s="318">
        <v>8390</v>
      </c>
      <c r="BB98" s="351">
        <f t="shared" si="16"/>
        <v>0</v>
      </c>
      <c r="BC98" s="113">
        <v>6933.8842975206617</v>
      </c>
      <c r="BD98" s="102">
        <v>8390</v>
      </c>
      <c r="BE98" s="351">
        <f t="shared" si="17"/>
        <v>6.3371356147021551E-2</v>
      </c>
      <c r="BF98" s="113">
        <v>6520.6611570247933</v>
      </c>
      <c r="BG98" s="102">
        <v>7890</v>
      </c>
      <c r="BH98" s="351">
        <f t="shared" si="18"/>
        <v>6.7658998646820026E-2</v>
      </c>
      <c r="BI98" s="113">
        <v>6107.4380165289258</v>
      </c>
      <c r="BJ98" s="319">
        <v>7390</v>
      </c>
      <c r="BK98" s="351">
        <f t="shared" si="19"/>
        <v>0</v>
      </c>
      <c r="BL98" s="113">
        <v>6107.4380165289258</v>
      </c>
      <c r="BM98" s="301">
        <v>7390</v>
      </c>
      <c r="BN98" s="351">
        <f t="shared" si="20"/>
        <v>-0.12956419316843346</v>
      </c>
      <c r="BO98" s="113">
        <v>7016.5289256198348</v>
      </c>
      <c r="BP98" s="102">
        <v>8490</v>
      </c>
      <c r="BQ98" s="351">
        <f t="shared" si="21"/>
        <v>0</v>
      </c>
      <c r="BR98" s="380">
        <f t="shared" ref="BR98:BR150" si="81">BS98/1.21</f>
        <v>7016.5289256198348</v>
      </c>
      <c r="BS98" s="381">
        <v>8490</v>
      </c>
      <c r="BT98" s="349">
        <f t="shared" si="22"/>
        <v>3.6630036630036632E-2</v>
      </c>
      <c r="BU98" s="380">
        <f t="shared" ref="BU98:BU150" si="82">BV98/1.21</f>
        <v>6768.5950413223145</v>
      </c>
      <c r="BV98" s="319">
        <v>8190</v>
      </c>
      <c r="BW98" s="351">
        <f t="shared" si="23"/>
        <v>0</v>
      </c>
      <c r="BX98" s="380">
        <f t="shared" ref="BX98:BX150" si="83">BY98/1.21</f>
        <v>6768.5950413223145</v>
      </c>
      <c r="BY98" s="346">
        <v>8190</v>
      </c>
      <c r="BZ98" s="349">
        <f t="shared" si="24"/>
        <v>0</v>
      </c>
      <c r="CA98" s="380">
        <f t="shared" ref="CA98:CA150" si="84">CB98/1.21</f>
        <v>6768.5950413223145</v>
      </c>
      <c r="CB98" s="382">
        <v>8190</v>
      </c>
      <c r="CC98" s="351">
        <f t="shared" si="25"/>
        <v>0.20618556701030927</v>
      </c>
      <c r="CD98" s="380">
        <f t="shared" ref="CD98:CD150" si="85">CE98/1.21</f>
        <v>5611.5702479338843</v>
      </c>
      <c r="CE98" s="348">
        <v>6790</v>
      </c>
      <c r="CF98" s="349">
        <f t="shared" si="26"/>
        <v>0</v>
      </c>
      <c r="CG98" s="380">
        <f t="shared" ref="CG98:CG150" si="86">CH98/1.21</f>
        <v>5611.5702479338843</v>
      </c>
      <c r="CH98" s="350">
        <v>6790</v>
      </c>
      <c r="CI98" s="351">
        <f t="shared" si="27"/>
        <v>4.6224961479198766E-2</v>
      </c>
      <c r="CJ98" s="380">
        <f t="shared" ref="CJ98:CJ150" si="87">CK98/1.21</f>
        <v>5363.636363636364</v>
      </c>
      <c r="CK98" s="350">
        <v>6490</v>
      </c>
    </row>
    <row r="99" spans="1:89" x14ac:dyDescent="0.25">
      <c r="A99" s="299" t="s">
        <v>59</v>
      </c>
      <c r="B99" s="282">
        <v>788</v>
      </c>
      <c r="C99" s="73" t="s">
        <v>63</v>
      </c>
      <c r="D99" s="935">
        <v>10404.958677685951</v>
      </c>
      <c r="E99" s="99">
        <v>12590</v>
      </c>
      <c r="F99" s="206">
        <f t="shared" si="0"/>
        <v>0</v>
      </c>
      <c r="G99" s="935">
        <v>10404.958677685951</v>
      </c>
      <c r="H99" s="1132">
        <v>12590</v>
      </c>
      <c r="I99" s="206">
        <f t="shared" si="1"/>
        <v>0</v>
      </c>
      <c r="J99" s="935">
        <v>10404.958677685951</v>
      </c>
      <c r="K99" s="1132">
        <v>12590</v>
      </c>
      <c r="L99" s="206">
        <f t="shared" si="2"/>
        <v>0</v>
      </c>
      <c r="M99" s="935">
        <v>10404.958677685951</v>
      </c>
      <c r="N99" s="1147">
        <v>12590</v>
      </c>
      <c r="O99" s="206">
        <f t="shared" si="3"/>
        <v>5.0041701417848208E-2</v>
      </c>
      <c r="P99" s="935">
        <v>9909.0909090909099</v>
      </c>
      <c r="Q99" s="1132">
        <v>11990</v>
      </c>
      <c r="R99" s="206">
        <f t="shared" si="4"/>
        <v>0</v>
      </c>
      <c r="S99" s="935">
        <v>9909.0909090909099</v>
      </c>
      <c r="T99" s="1132">
        <v>11990</v>
      </c>
      <c r="U99" s="206">
        <f t="shared" si="5"/>
        <v>7.1492403932082213E-2</v>
      </c>
      <c r="V99" s="935">
        <f t="shared" si="79"/>
        <v>9247.9338842975212</v>
      </c>
      <c r="W99" s="1132">
        <v>11190</v>
      </c>
      <c r="X99" s="206">
        <f t="shared" si="6"/>
        <v>0</v>
      </c>
      <c r="Y99" s="935">
        <f t="shared" si="80"/>
        <v>9247.9338842975212</v>
      </c>
      <c r="Z99" s="1147">
        <v>11190</v>
      </c>
      <c r="AA99" s="206">
        <f t="shared" si="7"/>
        <v>6.67302192564347E-2</v>
      </c>
      <c r="AB99" s="935">
        <v>8669.4214876033056</v>
      </c>
      <c r="AC99" s="1147">
        <v>10490</v>
      </c>
      <c r="AD99" s="206">
        <f t="shared" si="8"/>
        <v>9.6246390760346481E-3</v>
      </c>
      <c r="AE99" s="935">
        <v>8586.7768595041325</v>
      </c>
      <c r="AF99" s="1216">
        <v>10390</v>
      </c>
      <c r="AG99" s="206">
        <f t="shared" si="9"/>
        <v>0</v>
      </c>
      <c r="AH99" s="499">
        <v>8586.7768595041325</v>
      </c>
      <c r="AI99" s="1216">
        <v>10390</v>
      </c>
      <c r="AJ99" s="206">
        <f t="shared" si="10"/>
        <v>0</v>
      </c>
      <c r="AK99" s="933">
        <v>8586.7768595041325</v>
      </c>
      <c r="AL99" s="1216">
        <v>10390</v>
      </c>
      <c r="AM99" s="206">
        <f t="shared" si="11"/>
        <v>0</v>
      </c>
      <c r="AN99" s="933">
        <v>8586.7768595041325</v>
      </c>
      <c r="AO99" s="1216">
        <v>10390</v>
      </c>
      <c r="AP99" s="206">
        <f t="shared" si="12"/>
        <v>5.0556117290192111E-2</v>
      </c>
      <c r="AQ99" s="110">
        <v>8173.553719008265</v>
      </c>
      <c r="AR99" s="100">
        <v>9890</v>
      </c>
      <c r="AS99" s="206">
        <f t="shared" si="13"/>
        <v>0.10011123470522804</v>
      </c>
      <c r="AT99" s="499">
        <v>7429.7520661157023</v>
      </c>
      <c r="AU99" s="151">
        <v>8990</v>
      </c>
      <c r="AV99" s="206">
        <f t="shared" si="14"/>
        <v>0</v>
      </c>
      <c r="AW99" s="499">
        <v>7429.7520661157023</v>
      </c>
      <c r="AX99" s="151">
        <v>8990</v>
      </c>
      <c r="AY99" s="206">
        <f t="shared" si="15"/>
        <v>2.2753128555176336E-2</v>
      </c>
      <c r="AZ99" s="499">
        <v>7264.462809917356</v>
      </c>
      <c r="BA99" s="151">
        <v>8790</v>
      </c>
      <c r="BB99" s="206">
        <f t="shared" si="16"/>
        <v>0</v>
      </c>
      <c r="BC99" s="110">
        <v>7264.462809917356</v>
      </c>
      <c r="BD99" s="100">
        <v>8790</v>
      </c>
      <c r="BE99" s="206">
        <f t="shared" si="17"/>
        <v>7.3260073260073263E-2</v>
      </c>
      <c r="BF99" s="110">
        <v>6768.5950413223145</v>
      </c>
      <c r="BG99" s="100">
        <v>8190</v>
      </c>
      <c r="BH99" s="206">
        <f t="shared" si="18"/>
        <v>9.3457943925233641E-2</v>
      </c>
      <c r="BI99" s="110">
        <v>6190.0826446280989</v>
      </c>
      <c r="BJ99" s="168">
        <v>7490</v>
      </c>
      <c r="BK99" s="206">
        <f t="shared" si="19"/>
        <v>0</v>
      </c>
      <c r="BL99" s="110">
        <v>6190.0826446280989</v>
      </c>
      <c r="BM99" s="247">
        <v>7490</v>
      </c>
      <c r="BN99" s="206">
        <f t="shared" si="20"/>
        <v>-0.16685205784204671</v>
      </c>
      <c r="BO99" s="110">
        <v>7429.7520661157023</v>
      </c>
      <c r="BP99" s="100">
        <v>8990</v>
      </c>
      <c r="BQ99" s="206">
        <f t="shared" si="21"/>
        <v>0</v>
      </c>
      <c r="BR99" s="215">
        <f t="shared" si="81"/>
        <v>7429.7520661157023</v>
      </c>
      <c r="BS99" s="266">
        <v>8990</v>
      </c>
      <c r="BT99" s="205">
        <f t="shared" si="22"/>
        <v>7.1513706793802145E-2</v>
      </c>
      <c r="BU99" s="215">
        <f t="shared" si="82"/>
        <v>6933.8842975206617</v>
      </c>
      <c r="BV99" s="168">
        <v>8390</v>
      </c>
      <c r="BW99" s="206">
        <f t="shared" si="23"/>
        <v>0</v>
      </c>
      <c r="BX99" s="215">
        <f t="shared" si="83"/>
        <v>6933.8842975206617</v>
      </c>
      <c r="BY99" s="216">
        <v>8390</v>
      </c>
      <c r="BZ99" s="205">
        <f t="shared" si="24"/>
        <v>0</v>
      </c>
      <c r="CA99" s="215">
        <f t="shared" si="84"/>
        <v>6933.8842975206617</v>
      </c>
      <c r="CB99" s="210">
        <v>8390</v>
      </c>
      <c r="CC99" s="206">
        <f t="shared" si="25"/>
        <v>0.20028612303290416</v>
      </c>
      <c r="CD99" s="215">
        <f t="shared" si="85"/>
        <v>5776.8595041322315</v>
      </c>
      <c r="CE99" s="204">
        <v>6990</v>
      </c>
      <c r="CF99" s="205">
        <f t="shared" si="26"/>
        <v>0</v>
      </c>
      <c r="CG99" s="215">
        <f t="shared" si="86"/>
        <v>5776.8595041322315</v>
      </c>
      <c r="CH99" s="202">
        <v>6990</v>
      </c>
      <c r="CI99" s="206">
        <f t="shared" si="27"/>
        <v>2.9455081001472753E-2</v>
      </c>
      <c r="CJ99" s="215">
        <f t="shared" si="87"/>
        <v>5611.5702479338843</v>
      </c>
      <c r="CK99" s="202">
        <v>6790</v>
      </c>
    </row>
    <row r="100" spans="1:89" x14ac:dyDescent="0.25">
      <c r="A100" s="299" t="s">
        <v>59</v>
      </c>
      <c r="B100" s="282">
        <v>789</v>
      </c>
      <c r="C100" s="73" t="s">
        <v>65</v>
      </c>
      <c r="D100" s="935">
        <v>9330.5785123966944</v>
      </c>
      <c r="E100" s="99">
        <v>11290</v>
      </c>
      <c r="F100" s="206">
        <f t="shared" si="0"/>
        <v>0</v>
      </c>
      <c r="G100" s="935">
        <v>9330.5785123966944</v>
      </c>
      <c r="H100" s="1132">
        <v>11290</v>
      </c>
      <c r="I100" s="206">
        <f t="shared" si="1"/>
        <v>0</v>
      </c>
      <c r="J100" s="935">
        <v>9330.5785123966944</v>
      </c>
      <c r="K100" s="1132">
        <v>11290</v>
      </c>
      <c r="L100" s="206">
        <f t="shared" si="2"/>
        <v>0</v>
      </c>
      <c r="M100" s="935">
        <v>9330.5785123966944</v>
      </c>
      <c r="N100" s="1147">
        <v>11290</v>
      </c>
      <c r="O100" s="206">
        <f t="shared" si="3"/>
        <v>5.6127221702525723E-2</v>
      </c>
      <c r="P100" s="935">
        <v>8834.7107438016537</v>
      </c>
      <c r="Q100" s="1132">
        <v>10690</v>
      </c>
      <c r="R100" s="206">
        <f t="shared" si="4"/>
        <v>0</v>
      </c>
      <c r="S100" s="935">
        <v>8834.7107438016537</v>
      </c>
      <c r="T100" s="1147">
        <v>10690</v>
      </c>
      <c r="U100" s="206">
        <f t="shared" si="5"/>
        <v>0</v>
      </c>
      <c r="V100" s="935">
        <f t="shared" si="79"/>
        <v>8834.7107438016537</v>
      </c>
      <c r="W100" s="1132">
        <v>10690</v>
      </c>
      <c r="X100" s="206">
        <f t="shared" si="6"/>
        <v>0</v>
      </c>
      <c r="Y100" s="935">
        <f t="shared" si="80"/>
        <v>8834.7107438016537</v>
      </c>
      <c r="Z100" s="1147">
        <v>10690</v>
      </c>
      <c r="AA100" s="206">
        <f t="shared" si="7"/>
        <v>7.0070070070070073E-2</v>
      </c>
      <c r="AB100" s="935">
        <v>8256.1983471074382</v>
      </c>
      <c r="AC100" s="1147">
        <v>9990</v>
      </c>
      <c r="AD100" s="206">
        <f t="shared" si="8"/>
        <v>1.0111223458038422E-2</v>
      </c>
      <c r="AE100" s="935">
        <v>8173.553719008265</v>
      </c>
      <c r="AF100" s="1216">
        <v>9890</v>
      </c>
      <c r="AG100" s="206">
        <f t="shared" si="9"/>
        <v>0</v>
      </c>
      <c r="AH100" s="499">
        <v>8173.553719008265</v>
      </c>
      <c r="AI100" s="1216">
        <v>9890</v>
      </c>
      <c r="AJ100" s="206">
        <f t="shared" si="10"/>
        <v>0</v>
      </c>
      <c r="AK100" s="933">
        <v>8173.553719008265</v>
      </c>
      <c r="AL100" s="1216">
        <v>9890</v>
      </c>
      <c r="AM100" s="206">
        <f t="shared" si="11"/>
        <v>0</v>
      </c>
      <c r="AN100" s="933">
        <v>8173.553719008265</v>
      </c>
      <c r="AO100" s="1216">
        <v>9890</v>
      </c>
      <c r="AP100" s="206">
        <f t="shared" si="12"/>
        <v>5.3248136315228969E-2</v>
      </c>
      <c r="AQ100" s="110">
        <v>7760.3305785123966</v>
      </c>
      <c r="AR100" s="100">
        <v>9390</v>
      </c>
      <c r="AS100" s="206">
        <f t="shared" si="13"/>
        <v>0.10600706713780919</v>
      </c>
      <c r="AT100" s="499">
        <v>7016.5289256198348</v>
      </c>
      <c r="AU100" s="151">
        <v>8490</v>
      </c>
      <c r="AV100" s="206">
        <f t="shared" si="14"/>
        <v>0</v>
      </c>
      <c r="AW100" s="499">
        <v>7016.5289256198348</v>
      </c>
      <c r="AX100" s="151">
        <v>8490</v>
      </c>
      <c r="AY100" s="206">
        <f t="shared" si="15"/>
        <v>2.4125452352231604E-2</v>
      </c>
      <c r="AZ100" s="499">
        <v>6851.2396694214876</v>
      </c>
      <c r="BA100" s="151">
        <v>8290</v>
      </c>
      <c r="BB100" s="206">
        <f t="shared" si="16"/>
        <v>0</v>
      </c>
      <c r="BC100" s="110">
        <v>6851.2396694214876</v>
      </c>
      <c r="BD100" s="100">
        <v>8290</v>
      </c>
      <c r="BE100" s="206">
        <f t="shared" si="17"/>
        <v>6.4184852374839535E-2</v>
      </c>
      <c r="BF100" s="110">
        <v>6438.0165289256202</v>
      </c>
      <c r="BG100" s="100">
        <v>7790</v>
      </c>
      <c r="BH100" s="206">
        <f t="shared" si="18"/>
        <v>6.8587105624142664E-2</v>
      </c>
      <c r="BI100" s="110">
        <v>6024.7933884297527</v>
      </c>
      <c r="BJ100" s="168">
        <v>7290</v>
      </c>
      <c r="BK100" s="206">
        <f t="shared" si="19"/>
        <v>0</v>
      </c>
      <c r="BL100" s="110">
        <v>6024.7933884297527</v>
      </c>
      <c r="BM100" s="247">
        <v>7290</v>
      </c>
      <c r="BN100" s="206">
        <f t="shared" si="20"/>
        <v>-8.7609511889862324E-2</v>
      </c>
      <c r="BO100" s="110">
        <v>6603.3057851239673</v>
      </c>
      <c r="BP100" s="100">
        <v>7990</v>
      </c>
      <c r="BQ100" s="206">
        <f t="shared" si="21"/>
        <v>0</v>
      </c>
      <c r="BR100" s="215">
        <f t="shared" si="81"/>
        <v>6603.3057851239673</v>
      </c>
      <c r="BS100" s="266">
        <v>7990</v>
      </c>
      <c r="BT100" s="205">
        <f t="shared" si="22"/>
        <v>3.9011703511053319E-2</v>
      </c>
      <c r="BU100" s="215">
        <f t="shared" si="82"/>
        <v>6355.3719008264461</v>
      </c>
      <c r="BV100" s="168">
        <v>7690</v>
      </c>
      <c r="BW100" s="206">
        <f t="shared" si="23"/>
        <v>0</v>
      </c>
      <c r="BX100" s="215">
        <f t="shared" si="83"/>
        <v>6355.3719008264461</v>
      </c>
      <c r="BY100" s="216">
        <v>7690</v>
      </c>
      <c r="BZ100" s="205">
        <f t="shared" si="24"/>
        <v>0</v>
      </c>
      <c r="CA100" s="215">
        <f t="shared" si="84"/>
        <v>6355.3719008264461</v>
      </c>
      <c r="CB100" s="210">
        <v>7690</v>
      </c>
      <c r="CC100" s="206">
        <f t="shared" si="25"/>
        <v>0.20344287949921752</v>
      </c>
      <c r="CD100" s="215">
        <f t="shared" si="85"/>
        <v>5280.9917355371899</v>
      </c>
      <c r="CE100" s="204">
        <v>6390</v>
      </c>
      <c r="CF100" s="205">
        <f t="shared" si="26"/>
        <v>0</v>
      </c>
      <c r="CG100" s="215">
        <f t="shared" si="86"/>
        <v>5280.9917355371899</v>
      </c>
      <c r="CH100" s="202">
        <v>6390</v>
      </c>
      <c r="CI100" s="206">
        <f t="shared" si="27"/>
        <v>3.2310177705977383E-2</v>
      </c>
      <c r="CJ100" s="215">
        <f t="shared" si="87"/>
        <v>5115.7024793388427</v>
      </c>
      <c r="CK100" s="202">
        <v>6190</v>
      </c>
    </row>
    <row r="101" spans="1:89" x14ac:dyDescent="0.25">
      <c r="A101" s="299" t="s">
        <v>59</v>
      </c>
      <c r="B101" s="282">
        <v>790</v>
      </c>
      <c r="C101" s="73" t="s">
        <v>67</v>
      </c>
      <c r="D101" s="935">
        <v>8586.7768595041325</v>
      </c>
      <c r="E101" s="99">
        <v>10390</v>
      </c>
      <c r="F101" s="206">
        <f t="shared" si="0"/>
        <v>0</v>
      </c>
      <c r="G101" s="935">
        <v>8586.7768595041325</v>
      </c>
      <c r="H101" s="1132">
        <v>10390</v>
      </c>
      <c r="I101" s="206">
        <f t="shared" si="1"/>
        <v>0</v>
      </c>
      <c r="J101" s="935">
        <v>8586.7768595041325</v>
      </c>
      <c r="K101" s="1132">
        <v>10390</v>
      </c>
      <c r="L101" s="206">
        <f t="shared" si="2"/>
        <v>0</v>
      </c>
      <c r="M101" s="935">
        <v>8586.7768595041325</v>
      </c>
      <c r="N101" s="1147">
        <v>10390</v>
      </c>
      <c r="O101" s="206">
        <f t="shared" si="3"/>
        <v>5.0556117290192111E-2</v>
      </c>
      <c r="P101" s="935">
        <v>8173.553719008265</v>
      </c>
      <c r="Q101" s="1132">
        <v>9890</v>
      </c>
      <c r="R101" s="206">
        <f t="shared" si="4"/>
        <v>0</v>
      </c>
      <c r="S101" s="935">
        <v>8173.553719008265</v>
      </c>
      <c r="T101" s="1132">
        <v>9890</v>
      </c>
      <c r="U101" s="206">
        <f t="shared" si="5"/>
        <v>0</v>
      </c>
      <c r="V101" s="935">
        <f t="shared" si="79"/>
        <v>8173.553719008265</v>
      </c>
      <c r="W101" s="1132">
        <v>9890</v>
      </c>
      <c r="X101" s="206">
        <f t="shared" si="6"/>
        <v>0</v>
      </c>
      <c r="Y101" s="935">
        <f t="shared" si="80"/>
        <v>8173.553719008265</v>
      </c>
      <c r="Z101" s="1147">
        <v>9890</v>
      </c>
      <c r="AA101" s="206">
        <f t="shared" si="7"/>
        <v>7.6169749727965183E-2</v>
      </c>
      <c r="AB101" s="935">
        <v>7595.0413223140495</v>
      </c>
      <c r="AC101" s="1147">
        <v>9190</v>
      </c>
      <c r="AD101" s="206">
        <f t="shared" si="8"/>
        <v>2.224694104560623E-2</v>
      </c>
      <c r="AE101" s="935">
        <v>7429.7520661157023</v>
      </c>
      <c r="AF101" s="1216">
        <v>8990</v>
      </c>
      <c r="AG101" s="206">
        <f t="shared" si="9"/>
        <v>0</v>
      </c>
      <c r="AH101" s="499">
        <v>7429.7520661157023</v>
      </c>
      <c r="AI101" s="1216">
        <v>8990</v>
      </c>
      <c r="AJ101" s="206">
        <f t="shared" si="10"/>
        <v>0</v>
      </c>
      <c r="AK101" s="933">
        <v>7429.7520661157023</v>
      </c>
      <c r="AL101" s="1216">
        <v>8990</v>
      </c>
      <c r="AM101" s="206">
        <f t="shared" si="11"/>
        <v>0</v>
      </c>
      <c r="AN101" s="933">
        <v>7429.7520661157023</v>
      </c>
      <c r="AO101" s="1216">
        <v>8990</v>
      </c>
      <c r="AP101" s="206">
        <f t="shared" si="12"/>
        <v>5.8892815076560662E-2</v>
      </c>
      <c r="AQ101" s="110">
        <v>7016.5289256198348</v>
      </c>
      <c r="AR101" s="100">
        <v>8490</v>
      </c>
      <c r="AS101" s="206">
        <f t="shared" si="13"/>
        <v>0.10403120936280884</v>
      </c>
      <c r="AT101" s="499">
        <v>6355.3719008264461</v>
      </c>
      <c r="AU101" s="151">
        <v>7690</v>
      </c>
      <c r="AV101" s="206">
        <f t="shared" si="14"/>
        <v>0</v>
      </c>
      <c r="AW101" s="499">
        <v>6355.3719008264461</v>
      </c>
      <c r="AX101" s="151">
        <v>7690</v>
      </c>
      <c r="AY101" s="206">
        <f t="shared" si="15"/>
        <v>2.67022696929239E-2</v>
      </c>
      <c r="AZ101" s="499">
        <v>6190.0826446280989</v>
      </c>
      <c r="BA101" s="151">
        <v>7490</v>
      </c>
      <c r="BB101" s="206">
        <f t="shared" si="16"/>
        <v>0</v>
      </c>
      <c r="BC101" s="110">
        <v>6190.0826446280989</v>
      </c>
      <c r="BD101" s="100">
        <v>7490</v>
      </c>
      <c r="BE101" s="206">
        <f t="shared" si="17"/>
        <v>7.1530758226037203E-2</v>
      </c>
      <c r="BF101" s="110">
        <v>5776.8595041322315</v>
      </c>
      <c r="BG101" s="100">
        <v>6990</v>
      </c>
      <c r="BH101" s="206">
        <f t="shared" si="18"/>
        <v>9.3896713615023469E-2</v>
      </c>
      <c r="BI101" s="110">
        <v>5280.9917355371899</v>
      </c>
      <c r="BJ101" s="168">
        <v>6390</v>
      </c>
      <c r="BK101" s="206">
        <f t="shared" si="19"/>
        <v>0</v>
      </c>
      <c r="BL101" s="110">
        <v>5280.9917355371899</v>
      </c>
      <c r="BM101" s="247">
        <v>6390</v>
      </c>
      <c r="BN101" s="206">
        <f t="shared" si="20"/>
        <v>-0.20025031289111389</v>
      </c>
      <c r="BO101" s="110">
        <v>6603.3057851239673</v>
      </c>
      <c r="BP101" s="100">
        <v>7990</v>
      </c>
      <c r="BQ101" s="206">
        <f t="shared" si="21"/>
        <v>0</v>
      </c>
      <c r="BR101" s="215">
        <f t="shared" si="81"/>
        <v>6603.3057851239673</v>
      </c>
      <c r="BS101" s="117">
        <v>7990</v>
      </c>
      <c r="BT101" s="205">
        <f t="shared" si="22"/>
        <v>0</v>
      </c>
      <c r="BU101" s="215">
        <f t="shared" si="82"/>
        <v>6603.3057851239673</v>
      </c>
      <c r="BV101" s="168">
        <v>7990</v>
      </c>
      <c r="BW101" s="206">
        <f t="shared" si="23"/>
        <v>0</v>
      </c>
      <c r="BX101" s="215">
        <f t="shared" si="83"/>
        <v>6603.3057851239673</v>
      </c>
      <c r="BY101" s="216">
        <v>7990</v>
      </c>
      <c r="BZ101" s="205">
        <f t="shared" si="24"/>
        <v>0</v>
      </c>
      <c r="CA101" s="215">
        <f t="shared" si="84"/>
        <v>6603.3057851239673</v>
      </c>
      <c r="CB101" s="210">
        <v>7990</v>
      </c>
      <c r="CC101" s="206">
        <f t="shared" si="25"/>
        <v>0.21244309559939301</v>
      </c>
      <c r="CD101" s="215">
        <f t="shared" si="85"/>
        <v>5446.2809917355371</v>
      </c>
      <c r="CE101" s="204">
        <v>6590</v>
      </c>
      <c r="CF101" s="205">
        <f t="shared" si="26"/>
        <v>0</v>
      </c>
      <c r="CG101" s="215">
        <f t="shared" si="86"/>
        <v>5446.2809917355371</v>
      </c>
      <c r="CH101" s="202">
        <v>6590</v>
      </c>
      <c r="CI101" s="206">
        <f t="shared" si="27"/>
        <v>0</v>
      </c>
      <c r="CJ101" s="215">
        <f t="shared" si="87"/>
        <v>5446.2809917355371</v>
      </c>
      <c r="CK101" s="202">
        <v>6590</v>
      </c>
    </row>
    <row r="102" spans="1:89" ht="15.75" thickBot="1" x14ac:dyDescent="0.3">
      <c r="A102" s="317" t="s">
        <v>59</v>
      </c>
      <c r="B102" s="282">
        <v>511</v>
      </c>
      <c r="C102" s="451" t="s">
        <v>83</v>
      </c>
      <c r="D102" s="1204">
        <v>5198.3471074380168</v>
      </c>
      <c r="E102" s="600">
        <v>6290</v>
      </c>
      <c r="F102" s="359">
        <f t="shared" si="0"/>
        <v>0</v>
      </c>
      <c r="G102" s="1204">
        <v>5198.3471074380168</v>
      </c>
      <c r="H102" s="1160">
        <v>6290</v>
      </c>
      <c r="I102" s="359">
        <f t="shared" si="1"/>
        <v>0</v>
      </c>
      <c r="J102" s="1204">
        <v>5198.3471074380168</v>
      </c>
      <c r="K102" s="1160">
        <v>6290</v>
      </c>
      <c r="L102" s="359">
        <f t="shared" si="2"/>
        <v>0</v>
      </c>
      <c r="M102" s="1204">
        <v>5198.3471074380168</v>
      </c>
      <c r="N102" s="1152">
        <v>6290</v>
      </c>
      <c r="O102" s="359">
        <f t="shared" si="3"/>
        <v>5.0083472454090151E-2</v>
      </c>
      <c r="P102" s="1204">
        <v>4950.4132231404956</v>
      </c>
      <c r="Q102" s="1134">
        <v>5990</v>
      </c>
      <c r="R102" s="359">
        <f t="shared" si="4"/>
        <v>0</v>
      </c>
      <c r="S102" s="1204">
        <v>4950.4132231404956</v>
      </c>
      <c r="T102" s="1160">
        <v>5990</v>
      </c>
      <c r="U102" s="359">
        <f t="shared" si="5"/>
        <v>0.19823964792958593</v>
      </c>
      <c r="V102" s="1204">
        <f t="shared" si="79"/>
        <v>4131.4049586776864</v>
      </c>
      <c r="W102" s="1148">
        <v>4999</v>
      </c>
      <c r="X102" s="359">
        <f t="shared" si="6"/>
        <v>-0.16544240400667778</v>
      </c>
      <c r="Y102" s="1204">
        <f t="shared" si="80"/>
        <v>4950.4132231404956</v>
      </c>
      <c r="Z102" s="1148">
        <v>5990</v>
      </c>
      <c r="AA102" s="359">
        <f t="shared" si="7"/>
        <v>0.19823964792958593</v>
      </c>
      <c r="AB102" s="1204">
        <v>4131.4049586776864</v>
      </c>
      <c r="AC102" s="1160">
        <v>4999</v>
      </c>
      <c r="AD102" s="359">
        <f t="shared" si="8"/>
        <v>0</v>
      </c>
      <c r="AE102" s="935">
        <v>4131.4049586776864</v>
      </c>
      <c r="AF102" s="1216">
        <v>4999</v>
      </c>
      <c r="AG102" s="359">
        <f t="shared" si="9"/>
        <v>6.5884861407249473E-2</v>
      </c>
      <c r="AH102" s="500">
        <v>3876.0330578512398</v>
      </c>
      <c r="AI102" s="1216">
        <v>4690</v>
      </c>
      <c r="AJ102" s="359">
        <f t="shared" si="10"/>
        <v>0</v>
      </c>
      <c r="AK102" s="935">
        <v>3876.0330578512398</v>
      </c>
      <c r="AL102" s="1216">
        <v>4690</v>
      </c>
      <c r="AM102" s="359">
        <f t="shared" si="11"/>
        <v>0</v>
      </c>
      <c r="AN102" s="935">
        <v>3876.0330578512398</v>
      </c>
      <c r="AO102" s="1216">
        <v>4690</v>
      </c>
      <c r="AP102" s="359">
        <f t="shared" si="12"/>
        <v>6.8337129840546698E-2</v>
      </c>
      <c r="AQ102" s="111">
        <v>3628.0991735537191</v>
      </c>
      <c r="AR102" s="784">
        <v>4390</v>
      </c>
      <c r="AS102" s="359">
        <f t="shared" si="13"/>
        <v>0.10025062656641603</v>
      </c>
      <c r="AT102" s="500">
        <v>3297.5206611570247</v>
      </c>
      <c r="AU102" s="152">
        <v>3990</v>
      </c>
      <c r="AV102" s="359">
        <f t="shared" si="14"/>
        <v>0</v>
      </c>
      <c r="AW102" s="500">
        <v>3297.5206611570247</v>
      </c>
      <c r="AX102" s="152">
        <v>3990</v>
      </c>
      <c r="AY102" s="359">
        <f t="shared" si="15"/>
        <v>0</v>
      </c>
      <c r="AZ102" s="500">
        <v>3297.5206611570247</v>
      </c>
      <c r="BA102" s="152">
        <v>3990</v>
      </c>
      <c r="BB102" s="359">
        <f t="shared" si="16"/>
        <v>0</v>
      </c>
      <c r="BC102" s="111">
        <v>3297.5206611570247</v>
      </c>
      <c r="BD102" s="174">
        <v>3990</v>
      </c>
      <c r="BE102" s="359">
        <f t="shared" si="17"/>
        <v>2.570694087403599E-2</v>
      </c>
      <c r="BF102" s="111">
        <v>3214.8760330578511</v>
      </c>
      <c r="BG102" s="174">
        <v>3890</v>
      </c>
      <c r="BH102" s="359">
        <f t="shared" si="18"/>
        <v>0.14749262536873156</v>
      </c>
      <c r="BI102" s="111">
        <v>2801.6528925619837</v>
      </c>
      <c r="BJ102" s="169">
        <v>3390</v>
      </c>
      <c r="BK102" s="359">
        <f t="shared" si="19"/>
        <v>0</v>
      </c>
      <c r="BL102" s="111">
        <v>2801.6528925619837</v>
      </c>
      <c r="BM102" s="174">
        <v>3390</v>
      </c>
      <c r="BN102" s="359">
        <f t="shared" si="20"/>
        <v>0</v>
      </c>
      <c r="BO102" s="111">
        <v>2801.6528925619837</v>
      </c>
      <c r="BP102" s="101">
        <v>3390</v>
      </c>
      <c r="BQ102" s="359">
        <f t="shared" si="21"/>
        <v>0</v>
      </c>
      <c r="BR102" s="379">
        <f t="shared" si="81"/>
        <v>2801.6528925619837</v>
      </c>
      <c r="BS102" s="387">
        <v>3390</v>
      </c>
      <c r="BT102" s="361">
        <f t="shared" si="22"/>
        <v>6.2695924764890276E-2</v>
      </c>
      <c r="BU102" s="379">
        <f t="shared" si="82"/>
        <v>2636.3636363636365</v>
      </c>
      <c r="BV102" s="169">
        <v>3190</v>
      </c>
      <c r="BW102" s="359">
        <f t="shared" si="23"/>
        <v>0</v>
      </c>
      <c r="BX102" s="379">
        <f t="shared" si="83"/>
        <v>2636.3636363636365</v>
      </c>
      <c r="BY102" s="363">
        <v>3190</v>
      </c>
      <c r="BZ102" s="361">
        <f t="shared" si="24"/>
        <v>0</v>
      </c>
      <c r="CA102" s="379">
        <f t="shared" si="84"/>
        <v>2636.3636363636365</v>
      </c>
      <c r="CB102" s="385">
        <v>3190</v>
      </c>
      <c r="CC102" s="359">
        <f t="shared" si="25"/>
        <v>0.3930131004366812</v>
      </c>
      <c r="CD102" s="379">
        <f t="shared" si="85"/>
        <v>1892.5619834710744</v>
      </c>
      <c r="CE102" s="378">
        <v>2290</v>
      </c>
      <c r="CF102" s="361">
        <f t="shared" si="26"/>
        <v>0</v>
      </c>
      <c r="CG102" s="379">
        <f t="shared" si="86"/>
        <v>1892.5619834710744</v>
      </c>
      <c r="CH102" s="367">
        <v>2290</v>
      </c>
      <c r="CI102" s="359">
        <f t="shared" si="27"/>
        <v>0.27932960893854747</v>
      </c>
      <c r="CJ102" s="379">
        <f t="shared" si="87"/>
        <v>1479.3388429752067</v>
      </c>
      <c r="CK102" s="367">
        <v>1790</v>
      </c>
    </row>
    <row r="103" spans="1:89" ht="15.75" thickBot="1" x14ac:dyDescent="0.3">
      <c r="A103" s="298" t="s">
        <v>95</v>
      </c>
      <c r="B103" s="441">
        <v>911</v>
      </c>
      <c r="C103" s="725" t="s">
        <v>96</v>
      </c>
      <c r="D103" s="934">
        <v>26054.298642533937</v>
      </c>
      <c r="E103" s="1135">
        <v>28790</v>
      </c>
      <c r="F103" s="351">
        <f t="shared" si="0"/>
        <v>0</v>
      </c>
      <c r="G103" s="934">
        <v>26054.298642533937</v>
      </c>
      <c r="H103" s="1151">
        <v>28790</v>
      </c>
      <c r="I103" s="351">
        <f t="shared" si="1"/>
        <v>9.9274532264222989E-2</v>
      </c>
      <c r="J103" s="934">
        <v>23701.357466063349</v>
      </c>
      <c r="K103" s="1161">
        <v>26190</v>
      </c>
      <c r="L103" s="351">
        <f t="shared" si="2"/>
        <v>0</v>
      </c>
      <c r="M103" s="932">
        <v>23701.357466063349</v>
      </c>
      <c r="N103" s="933">
        <v>26190</v>
      </c>
      <c r="O103" s="351">
        <f t="shared" si="3"/>
        <v>0</v>
      </c>
      <c r="P103" s="932">
        <v>23701.357466063349</v>
      </c>
      <c r="Q103" s="933">
        <v>26190</v>
      </c>
      <c r="R103" s="351">
        <f t="shared" si="4"/>
        <v>-9.5581214942117326E-2</v>
      </c>
      <c r="S103" s="932">
        <v>26206.175565610865</v>
      </c>
      <c r="T103" s="1131">
        <v>28957.824000000004</v>
      </c>
      <c r="U103" s="351">
        <f t="shared" si="5"/>
        <v>0</v>
      </c>
      <c r="V103" s="932">
        <f t="shared" ref="V103:V141" si="88">W103/1.105</f>
        <v>26206.175565610865</v>
      </c>
      <c r="W103" s="1150">
        <v>28957.824000000004</v>
      </c>
      <c r="X103" s="351">
        <f t="shared" si="6"/>
        <v>0.26000000000000012</v>
      </c>
      <c r="Y103" s="934">
        <f t="shared" ref="Y103:Y141" si="89">Z103/1.105</f>
        <v>20798.552036199097</v>
      </c>
      <c r="Z103" s="1151">
        <v>22982.400000000001</v>
      </c>
      <c r="AA103" s="351">
        <f t="shared" si="7"/>
        <v>5.0000000000000065E-2</v>
      </c>
      <c r="AB103" s="934">
        <v>19808.144796380089</v>
      </c>
      <c r="AC103" s="1151">
        <v>21888</v>
      </c>
      <c r="AD103" s="351">
        <f t="shared" si="8"/>
        <v>-0.10007192763927052</v>
      </c>
      <c r="AE103" s="932">
        <v>22010.808868778284</v>
      </c>
      <c r="AF103" s="1216">
        <v>24321.943800000005</v>
      </c>
      <c r="AG103" s="351">
        <f t="shared" si="9"/>
        <v>0.10000000000000002</v>
      </c>
      <c r="AH103" s="726">
        <v>20009.826244343894</v>
      </c>
      <c r="AI103" s="1216">
        <v>22110.858000000004</v>
      </c>
      <c r="AJ103" s="351">
        <f t="shared" si="10"/>
        <v>0</v>
      </c>
      <c r="AK103" s="932">
        <v>20009.826244343894</v>
      </c>
      <c r="AL103" s="1216">
        <v>22110.858000000004</v>
      </c>
      <c r="AM103" s="351">
        <f t="shared" si="11"/>
        <v>0</v>
      </c>
      <c r="AN103" s="932">
        <v>20009.826244343894</v>
      </c>
      <c r="AO103" s="1216">
        <v>22110.858000000004</v>
      </c>
      <c r="AP103" s="351">
        <f t="shared" si="12"/>
        <v>5.0000000000000044E-2</v>
      </c>
      <c r="AQ103" s="113">
        <v>19056.977375565613</v>
      </c>
      <c r="AR103" s="102">
        <v>21057.960000000003</v>
      </c>
      <c r="AS103" s="351">
        <f t="shared" si="13"/>
        <v>0.10000000000000002</v>
      </c>
      <c r="AT103" s="726">
        <v>17324.524886877829</v>
      </c>
      <c r="AU103" s="727">
        <v>19143.600000000002</v>
      </c>
      <c r="AV103" s="351">
        <f t="shared" si="14"/>
        <v>5.0000000000000121E-2</v>
      </c>
      <c r="AW103" s="726">
        <v>16499.547511312216</v>
      </c>
      <c r="AX103" s="727">
        <v>18232</v>
      </c>
      <c r="AY103" s="351">
        <f t="shared" si="15"/>
        <v>0.06</v>
      </c>
      <c r="AZ103" s="726">
        <v>15565.610859728507</v>
      </c>
      <c r="BA103" s="727">
        <v>17200</v>
      </c>
      <c r="BB103" s="351">
        <f t="shared" si="16"/>
        <v>0.14666666666666667</v>
      </c>
      <c r="BC103" s="113">
        <v>13574.660633484164</v>
      </c>
      <c r="BD103" s="319">
        <v>15000</v>
      </c>
      <c r="BE103" s="351">
        <f t="shared" si="17"/>
        <v>0</v>
      </c>
      <c r="BF103" s="113">
        <v>13574.660633484164</v>
      </c>
      <c r="BG103" s="319">
        <v>15000</v>
      </c>
      <c r="BH103" s="351">
        <f t="shared" si="18"/>
        <v>5.6338028169014086E-2</v>
      </c>
      <c r="BI103" s="728">
        <v>12850.678733031675</v>
      </c>
      <c r="BJ103" s="729">
        <v>14200</v>
      </c>
      <c r="BK103" s="351">
        <f t="shared" si="19"/>
        <v>0</v>
      </c>
      <c r="BL103" s="113">
        <v>12850.678733031675</v>
      </c>
      <c r="BM103" s="319">
        <v>14200</v>
      </c>
      <c r="BN103" s="351">
        <f t="shared" si="20"/>
        <v>0</v>
      </c>
      <c r="BO103" s="113">
        <v>12850.678733031675</v>
      </c>
      <c r="BP103" s="102">
        <v>14200</v>
      </c>
      <c r="BQ103" s="351">
        <f t="shared" si="21"/>
        <v>0</v>
      </c>
      <c r="BR103" s="29">
        <f>BS103/1.105</f>
        <v>12850.678733031675</v>
      </c>
      <c r="BS103" s="195">
        <v>14200</v>
      </c>
      <c r="BT103" s="349">
        <f t="shared" si="22"/>
        <v>0</v>
      </c>
      <c r="BU103" s="29">
        <f>BV103/1.105</f>
        <v>12850.678733031675</v>
      </c>
      <c r="BV103" s="102">
        <v>14200</v>
      </c>
      <c r="BW103" s="351">
        <f t="shared" si="23"/>
        <v>0</v>
      </c>
      <c r="BX103" s="29">
        <f>BY103/1.105</f>
        <v>12850.678733031675</v>
      </c>
      <c r="BY103" s="346">
        <v>14200</v>
      </c>
      <c r="BZ103" s="349">
        <f t="shared" si="24"/>
        <v>0</v>
      </c>
      <c r="CA103" s="29">
        <f t="shared" ref="CA103:CA141" si="90">CB103/1.105</f>
        <v>12850.678733031675</v>
      </c>
      <c r="CB103" s="313">
        <v>14200</v>
      </c>
      <c r="CC103" s="351">
        <f t="shared" si="25"/>
        <v>0.10077519379844961</v>
      </c>
      <c r="CD103" s="29">
        <f>CE103/1.105</f>
        <v>11674.208144796381</v>
      </c>
      <c r="CE103" s="348">
        <v>12900</v>
      </c>
      <c r="CF103" s="349">
        <f t="shared" si="26"/>
        <v>0</v>
      </c>
      <c r="CG103" s="29">
        <f>CH103/1.105</f>
        <v>11674.208144796381</v>
      </c>
      <c r="CH103" s="730">
        <v>12900</v>
      </c>
      <c r="CI103" s="351">
        <f t="shared" si="27"/>
        <v>0</v>
      </c>
      <c r="CJ103" s="29">
        <f>CK103/1.105</f>
        <v>11674.208144796381</v>
      </c>
      <c r="CK103" s="730">
        <v>12900</v>
      </c>
    </row>
    <row r="104" spans="1:89" s="510" customFormat="1" x14ac:dyDescent="0.25">
      <c r="A104" s="299" t="s">
        <v>95</v>
      </c>
      <c r="B104" s="84">
        <v>912</v>
      </c>
      <c r="C104" s="449" t="s">
        <v>97</v>
      </c>
      <c r="D104" s="933">
        <v>21718.552036199097</v>
      </c>
      <c r="E104" s="1135">
        <v>23999</v>
      </c>
      <c r="F104" s="206">
        <f t="shared" si="0"/>
        <v>0</v>
      </c>
      <c r="G104" s="933">
        <v>21718.552036199097</v>
      </c>
      <c r="H104" s="1151">
        <v>23999</v>
      </c>
      <c r="I104" s="206">
        <f t="shared" si="1"/>
        <v>-8.714340053252187E-2</v>
      </c>
      <c r="J104" s="933">
        <v>23791.855203619911</v>
      </c>
      <c r="K104" s="1132">
        <v>26290</v>
      </c>
      <c r="L104" s="206">
        <f t="shared" si="2"/>
        <v>0</v>
      </c>
      <c r="M104" s="933">
        <v>23791.855203619911</v>
      </c>
      <c r="N104" s="933">
        <v>26290</v>
      </c>
      <c r="O104" s="206">
        <f t="shared" si="3"/>
        <v>0</v>
      </c>
      <c r="P104" s="933">
        <v>23791.855203619911</v>
      </c>
      <c r="Q104" s="993">
        <v>26290</v>
      </c>
      <c r="R104" s="206">
        <f t="shared" si="4"/>
        <v>4.7502204309164395E-2</v>
      </c>
      <c r="S104" s="933">
        <v>22712.940465180996</v>
      </c>
      <c r="T104" s="1132">
        <v>25097.799214024999</v>
      </c>
      <c r="U104" s="206">
        <f t="shared" si="5"/>
        <v>0</v>
      </c>
      <c r="V104" s="933">
        <f t="shared" si="88"/>
        <v>22712.940465180996</v>
      </c>
      <c r="W104" s="1147">
        <v>25097.799214024999</v>
      </c>
      <c r="X104" s="206">
        <f t="shared" si="6"/>
        <v>0.21172006690422818</v>
      </c>
      <c r="Y104" s="933">
        <f t="shared" si="89"/>
        <v>18744.37923868779</v>
      </c>
      <c r="Z104" s="1147">
        <v>20712.539058750008</v>
      </c>
      <c r="AA104" s="206">
        <f t="shared" si="7"/>
        <v>5.00000000000001E-2</v>
      </c>
      <c r="AB104" s="933">
        <v>17851.789751131226</v>
      </c>
      <c r="AC104" s="1147">
        <v>19726.227675000006</v>
      </c>
      <c r="AD104" s="206">
        <f t="shared" si="8"/>
        <v>-9.9999999999999964E-2</v>
      </c>
      <c r="AE104" s="933">
        <v>19835.321945701362</v>
      </c>
      <c r="AF104" s="1216">
        <v>21918.030750000005</v>
      </c>
      <c r="AG104" s="206">
        <f t="shared" si="9"/>
        <v>0.10000000000000016</v>
      </c>
      <c r="AH104" s="503">
        <v>18032.110859728509</v>
      </c>
      <c r="AI104" s="1216">
        <v>19925.482500000002</v>
      </c>
      <c r="AJ104" s="206">
        <f t="shared" si="10"/>
        <v>0</v>
      </c>
      <c r="AK104" s="933">
        <v>18032.110859728509</v>
      </c>
      <c r="AL104" s="1216">
        <v>19925.482500000002</v>
      </c>
      <c r="AM104" s="206">
        <f t="shared" si="11"/>
        <v>0</v>
      </c>
      <c r="AN104" s="933">
        <v>18032.110859728509</v>
      </c>
      <c r="AO104" s="1216">
        <v>19925.482500000002</v>
      </c>
      <c r="AP104" s="206">
        <f t="shared" si="12"/>
        <v>5.0000000000000017E-2</v>
      </c>
      <c r="AQ104" s="110">
        <v>17173.438914027152</v>
      </c>
      <c r="AR104" s="59">
        <v>18976.650000000001</v>
      </c>
      <c r="AS104" s="206">
        <f t="shared" si="13"/>
        <v>0.10000000000000009</v>
      </c>
      <c r="AT104" s="503">
        <v>15612.217194570136</v>
      </c>
      <c r="AU104" s="160">
        <v>17251.5</v>
      </c>
      <c r="AV104" s="206">
        <f t="shared" si="14"/>
        <v>0.05</v>
      </c>
      <c r="AW104" s="503">
        <v>14868.778280542987</v>
      </c>
      <c r="AX104" s="160">
        <v>16430</v>
      </c>
      <c r="AY104" s="206">
        <f t="shared" si="15"/>
        <v>0.06</v>
      </c>
      <c r="AZ104" s="503">
        <v>14027.149321266968</v>
      </c>
      <c r="BA104" s="160">
        <v>15500</v>
      </c>
      <c r="BB104" s="206">
        <f t="shared" si="16"/>
        <v>0.14814814814814814</v>
      </c>
      <c r="BC104" s="110">
        <v>12217.194570135747</v>
      </c>
      <c r="BD104" s="173">
        <v>13500</v>
      </c>
      <c r="BE104" s="206">
        <f t="shared" si="17"/>
        <v>0</v>
      </c>
      <c r="BF104" s="110">
        <v>12217.194570135747</v>
      </c>
      <c r="BG104" s="173">
        <v>13500</v>
      </c>
      <c r="BH104" s="206">
        <f t="shared" si="18"/>
        <v>4.6511627906976744E-2</v>
      </c>
      <c r="BI104" s="442">
        <v>11674.208144796381</v>
      </c>
      <c r="BJ104" s="176">
        <v>12900</v>
      </c>
      <c r="BK104" s="206">
        <f t="shared" si="19"/>
        <v>0</v>
      </c>
      <c r="BL104" s="110">
        <v>11674.208144796381</v>
      </c>
      <c r="BM104" s="173">
        <v>12900</v>
      </c>
      <c r="BN104" s="206">
        <f t="shared" si="20"/>
        <v>0</v>
      </c>
      <c r="BO104" s="110">
        <v>11674.208144796381</v>
      </c>
      <c r="BP104" s="100">
        <v>12900</v>
      </c>
      <c r="BQ104" s="206">
        <f t="shared" si="21"/>
        <v>0</v>
      </c>
      <c r="BR104" s="30">
        <f>BS104/1.105</f>
        <v>11674.208144796381</v>
      </c>
      <c r="BS104" s="266">
        <v>12900</v>
      </c>
      <c r="BT104" s="205">
        <f t="shared" si="22"/>
        <v>0.1834862385321101</v>
      </c>
      <c r="BU104" s="30">
        <f>BV104/1.105</f>
        <v>9864.253393665158</v>
      </c>
      <c r="BV104" s="59">
        <v>10900</v>
      </c>
      <c r="BW104" s="206">
        <f t="shared" si="23"/>
        <v>0</v>
      </c>
      <c r="BX104" s="30">
        <f>BY104/1.105</f>
        <v>9864.253393665158</v>
      </c>
      <c r="BY104" s="216">
        <v>10900</v>
      </c>
      <c r="BZ104" s="205">
        <f t="shared" si="24"/>
        <v>0</v>
      </c>
      <c r="CA104" s="30">
        <f t="shared" si="90"/>
        <v>9864.253393665158</v>
      </c>
      <c r="CB104" s="129">
        <v>10900</v>
      </c>
      <c r="CC104" s="206">
        <f t="shared" si="25"/>
        <v>0.10101010101010101</v>
      </c>
      <c r="CD104" s="30">
        <f>CE104/1.105</f>
        <v>8959.2760180995483</v>
      </c>
      <c r="CE104" s="204">
        <v>9900</v>
      </c>
      <c r="CF104" s="205">
        <f t="shared" si="26"/>
        <v>0</v>
      </c>
      <c r="CG104" s="30">
        <f>CH104/1.105</f>
        <v>8959.2760180995483</v>
      </c>
      <c r="CH104" s="57">
        <v>9900</v>
      </c>
      <c r="CI104" s="206">
        <f t="shared" si="27"/>
        <v>0</v>
      </c>
      <c r="CJ104" s="30">
        <f>CK104/1.105</f>
        <v>8959.2760180995483</v>
      </c>
      <c r="CK104" s="57">
        <v>9900</v>
      </c>
    </row>
    <row r="105" spans="1:89" x14ac:dyDescent="0.25">
      <c r="A105" s="299" t="s">
        <v>95</v>
      </c>
      <c r="B105" s="84">
        <v>913</v>
      </c>
      <c r="C105" s="449" t="s">
        <v>98</v>
      </c>
      <c r="D105" s="933">
        <v>26054.298642533937</v>
      </c>
      <c r="E105" s="1135">
        <v>28790</v>
      </c>
      <c r="F105" s="206">
        <f t="shared" si="0"/>
        <v>0</v>
      </c>
      <c r="G105" s="933">
        <v>26054.298642533937</v>
      </c>
      <c r="H105" s="1151">
        <v>28790</v>
      </c>
      <c r="I105" s="206">
        <f t="shared" si="1"/>
        <v>9.9274532264222989E-2</v>
      </c>
      <c r="J105" s="933">
        <v>23701.357466063349</v>
      </c>
      <c r="K105" s="1132">
        <v>26190</v>
      </c>
      <c r="L105" s="206">
        <f t="shared" si="2"/>
        <v>0</v>
      </c>
      <c r="M105" s="933">
        <v>23701.357466063349</v>
      </c>
      <c r="N105" s="933">
        <v>26190</v>
      </c>
      <c r="O105" s="206">
        <f t="shared" si="3"/>
        <v>0</v>
      </c>
      <c r="P105" s="933">
        <v>23701.357466063349</v>
      </c>
      <c r="Q105" s="933">
        <v>26190</v>
      </c>
      <c r="R105" s="206">
        <f t="shared" si="4"/>
        <v>-0.1111565786592798</v>
      </c>
      <c r="S105" s="933">
        <v>26665.391110520366</v>
      </c>
      <c r="T105" s="1132">
        <v>29465.257177125004</v>
      </c>
      <c r="U105" s="206">
        <f t="shared" si="5"/>
        <v>0</v>
      </c>
      <c r="V105" s="933">
        <f t="shared" si="88"/>
        <v>26665.391110520366</v>
      </c>
      <c r="W105" s="1147">
        <v>29465.257177125004</v>
      </c>
      <c r="X105" s="206">
        <f t="shared" si="6"/>
        <v>0.26000000000000006</v>
      </c>
      <c r="Y105" s="933">
        <f t="shared" si="89"/>
        <v>21163.008817873306</v>
      </c>
      <c r="Z105" s="1147">
        <v>23385.124743750002</v>
      </c>
      <c r="AA105" s="206">
        <f t="shared" si="7"/>
        <v>5.0000000000000017E-2</v>
      </c>
      <c r="AB105" s="933">
        <v>20155.246493212671</v>
      </c>
      <c r="AC105" s="1147">
        <v>22271.547375000002</v>
      </c>
      <c r="AD105" s="206">
        <f t="shared" si="8"/>
        <v>-0.10000000000000005</v>
      </c>
      <c r="AE105" s="933">
        <v>22394.718325791859</v>
      </c>
      <c r="AF105" s="1216">
        <v>24746.163750000003</v>
      </c>
      <c r="AG105" s="206">
        <f t="shared" si="9"/>
        <v>0.10000000000000012</v>
      </c>
      <c r="AH105" s="503">
        <v>20358.834841628959</v>
      </c>
      <c r="AI105" s="1216">
        <v>22496.512500000001</v>
      </c>
      <c r="AJ105" s="206">
        <f t="shared" si="10"/>
        <v>0</v>
      </c>
      <c r="AK105" s="933">
        <v>20358.834841628959</v>
      </c>
      <c r="AL105" s="1216">
        <v>22496.512500000001</v>
      </c>
      <c r="AM105" s="206">
        <f t="shared" si="11"/>
        <v>0</v>
      </c>
      <c r="AN105" s="933">
        <v>20358.834841628959</v>
      </c>
      <c r="AO105" s="1216">
        <v>22496.512500000001</v>
      </c>
      <c r="AP105" s="206">
        <f t="shared" si="12"/>
        <v>5.0000000000000031E-2</v>
      </c>
      <c r="AQ105" s="110">
        <v>19389.366515837104</v>
      </c>
      <c r="AR105" s="59">
        <v>21425.25</v>
      </c>
      <c r="AS105" s="206">
        <f t="shared" si="13"/>
        <v>0.1</v>
      </c>
      <c r="AT105" s="503">
        <v>17626.696832579186</v>
      </c>
      <c r="AU105" s="160">
        <v>19477.5</v>
      </c>
      <c r="AV105" s="206">
        <f t="shared" si="14"/>
        <v>0.05</v>
      </c>
      <c r="AW105" s="503">
        <v>16787.330316742082</v>
      </c>
      <c r="AX105" s="160">
        <v>18550</v>
      </c>
      <c r="AY105" s="206">
        <f t="shared" si="15"/>
        <v>0.06</v>
      </c>
      <c r="AZ105" s="503">
        <v>15837.10407239819</v>
      </c>
      <c r="BA105" s="160">
        <v>17500</v>
      </c>
      <c r="BB105" s="206">
        <f t="shared" si="16"/>
        <v>0.15131578947368421</v>
      </c>
      <c r="BC105" s="110">
        <v>13755.656108597284</v>
      </c>
      <c r="BD105" s="173">
        <v>15200</v>
      </c>
      <c r="BE105" s="206">
        <f t="shared" si="17"/>
        <v>0</v>
      </c>
      <c r="BF105" s="110">
        <v>13755.656108597284</v>
      </c>
      <c r="BG105" s="173">
        <v>15200</v>
      </c>
      <c r="BH105" s="206">
        <f t="shared" si="18"/>
        <v>7.0422535211267609E-2</v>
      </c>
      <c r="BI105" s="442">
        <v>12850.678733031675</v>
      </c>
      <c r="BJ105" s="176">
        <v>14200</v>
      </c>
      <c r="BK105" s="206">
        <f t="shared" si="19"/>
        <v>0</v>
      </c>
      <c r="BL105" s="110">
        <v>12850.678733031675</v>
      </c>
      <c r="BM105" s="173">
        <v>14200</v>
      </c>
      <c r="BN105" s="206">
        <f t="shared" si="20"/>
        <v>0</v>
      </c>
      <c r="BO105" s="110">
        <v>12850.678733031675</v>
      </c>
      <c r="BP105" s="100">
        <v>14200</v>
      </c>
      <c r="BQ105" s="206">
        <f t="shared" si="21"/>
        <v>0</v>
      </c>
      <c r="BR105" s="30">
        <f t="shared" ref="BR105:BR141" si="91">BS105/1.105</f>
        <v>12850.678733031675</v>
      </c>
      <c r="BS105" s="117">
        <v>14200</v>
      </c>
      <c r="BT105" s="205">
        <f t="shared" si="22"/>
        <v>0</v>
      </c>
      <c r="BU105" s="30">
        <f t="shared" ref="BU105:BU141" si="92">BV105/1.105</f>
        <v>12850.678733031675</v>
      </c>
      <c r="BV105" s="59">
        <v>14200</v>
      </c>
      <c r="BW105" s="206">
        <f t="shared" si="23"/>
        <v>0</v>
      </c>
      <c r="BX105" s="30">
        <f t="shared" ref="BX105:BX141" si="93">BY105/1.105</f>
        <v>12850.678733031675</v>
      </c>
      <c r="BY105" s="216">
        <v>14200</v>
      </c>
      <c r="BZ105" s="205">
        <f t="shared" si="24"/>
        <v>0</v>
      </c>
      <c r="CA105" s="30">
        <f t="shared" si="90"/>
        <v>12850.678733031675</v>
      </c>
      <c r="CB105" s="129">
        <v>14200</v>
      </c>
      <c r="CC105" s="206">
        <f t="shared" si="25"/>
        <v>0.10077519379844961</v>
      </c>
      <c r="CD105" s="30">
        <f t="shared" ref="CD105:CD141" si="94">CE105/1.105</f>
        <v>11674.208144796381</v>
      </c>
      <c r="CE105" s="204">
        <v>12900</v>
      </c>
      <c r="CF105" s="205">
        <f t="shared" si="26"/>
        <v>0</v>
      </c>
      <c r="CG105" s="30">
        <f t="shared" ref="CG105:CG141" si="95">CH105/1.105</f>
        <v>11674.208144796381</v>
      </c>
      <c r="CH105" s="57">
        <v>12900</v>
      </c>
      <c r="CI105" s="206">
        <f t="shared" si="27"/>
        <v>0</v>
      </c>
      <c r="CJ105" s="30">
        <f t="shared" ref="CJ105:CJ126" si="96">CK105/1.105</f>
        <v>11674.208144796381</v>
      </c>
      <c r="CK105" s="57">
        <v>12900</v>
      </c>
    </row>
    <row r="106" spans="1:89" x14ac:dyDescent="0.25">
      <c r="A106" s="299" t="s">
        <v>95</v>
      </c>
      <c r="B106" s="84">
        <v>914</v>
      </c>
      <c r="C106" s="449" t="s">
        <v>99</v>
      </c>
      <c r="D106" s="933">
        <v>25330.31674208145</v>
      </c>
      <c r="E106" s="1135">
        <v>27990</v>
      </c>
      <c r="F106" s="206">
        <f t="shared" si="0"/>
        <v>0</v>
      </c>
      <c r="G106" s="933">
        <v>25330.31674208145</v>
      </c>
      <c r="H106" s="1151">
        <v>27990</v>
      </c>
      <c r="I106" s="206">
        <f t="shared" si="1"/>
        <v>-6.6688896298766259E-2</v>
      </c>
      <c r="J106" s="933">
        <v>27140.271493212669</v>
      </c>
      <c r="K106" s="1132">
        <v>29990</v>
      </c>
      <c r="L106" s="206">
        <f t="shared" si="2"/>
        <v>0</v>
      </c>
      <c r="M106" s="933">
        <v>27140.271493212669</v>
      </c>
      <c r="N106" s="933">
        <v>29990</v>
      </c>
      <c r="O106" s="206">
        <f t="shared" si="3"/>
        <v>0</v>
      </c>
      <c r="P106" s="933">
        <v>27140.271493212669</v>
      </c>
      <c r="Q106" s="933">
        <v>29990</v>
      </c>
      <c r="R106" s="206">
        <f t="shared" si="4"/>
        <v>0.16178978384279294</v>
      </c>
      <c r="S106" s="933">
        <v>23360.742081447966</v>
      </c>
      <c r="T106" s="1132">
        <v>25813.620000000003</v>
      </c>
      <c r="U106" s="206">
        <f t="shared" si="5"/>
        <v>0</v>
      </c>
      <c r="V106" s="933">
        <f t="shared" si="88"/>
        <v>23360.742081447966</v>
      </c>
      <c r="W106" s="1147">
        <v>25813.620000000003</v>
      </c>
      <c r="X106" s="206">
        <f t="shared" si="6"/>
        <v>0.2</v>
      </c>
      <c r="Y106" s="933">
        <f t="shared" si="89"/>
        <v>19467.285067873305</v>
      </c>
      <c r="Z106" s="1147">
        <v>21511.350000000002</v>
      </c>
      <c r="AA106" s="206">
        <f t="shared" si="7"/>
        <v>5.0000000000000107E-2</v>
      </c>
      <c r="AB106" s="933">
        <v>18540.271493212669</v>
      </c>
      <c r="AC106" s="1147">
        <v>20487</v>
      </c>
      <c r="AD106" s="206">
        <f t="shared" si="8"/>
        <v>-0.10012402383502525</v>
      </c>
      <c r="AE106" s="933">
        <v>20603.140859728508</v>
      </c>
      <c r="AF106" s="1216">
        <v>22766.470650000003</v>
      </c>
      <c r="AG106" s="206">
        <f t="shared" si="9"/>
        <v>0.10000000000000017</v>
      </c>
      <c r="AH106" s="503">
        <v>18730.128054298642</v>
      </c>
      <c r="AI106" s="1216">
        <v>20696.791499999999</v>
      </c>
      <c r="AJ106" s="206">
        <f t="shared" si="10"/>
        <v>0</v>
      </c>
      <c r="AK106" s="933">
        <v>18730.128054298642</v>
      </c>
      <c r="AL106" s="1216">
        <v>20696.791499999999</v>
      </c>
      <c r="AM106" s="206">
        <f t="shared" si="11"/>
        <v>0</v>
      </c>
      <c r="AN106" s="933">
        <v>18730.128054298642</v>
      </c>
      <c r="AO106" s="1216">
        <v>20696.791499999999</v>
      </c>
      <c r="AP106" s="206">
        <f t="shared" si="12"/>
        <v>4.9999999999999989E-2</v>
      </c>
      <c r="AQ106" s="110">
        <v>17838.217194570134</v>
      </c>
      <c r="AR106" s="59">
        <v>19711.23</v>
      </c>
      <c r="AS106" s="206">
        <f t="shared" si="13"/>
        <v>0.10000000000000002</v>
      </c>
      <c r="AT106" s="503">
        <v>16216.561085972849</v>
      </c>
      <c r="AU106" s="160">
        <v>17919.3</v>
      </c>
      <c r="AV106" s="206">
        <f t="shared" si="14"/>
        <v>4.9999999999999954E-2</v>
      </c>
      <c r="AW106" s="503">
        <v>15444.343891402716</v>
      </c>
      <c r="AX106" s="160">
        <v>17066</v>
      </c>
      <c r="AY106" s="206">
        <f t="shared" si="15"/>
        <v>6.0000000000000123E-2</v>
      </c>
      <c r="AZ106" s="503">
        <v>14570.135746606333</v>
      </c>
      <c r="BA106" s="160">
        <v>16099.999999999998</v>
      </c>
      <c r="BB106" s="206">
        <f t="shared" si="16"/>
        <v>0.14999999999999988</v>
      </c>
      <c r="BC106" s="110">
        <v>12669.683257918552</v>
      </c>
      <c r="BD106" s="173">
        <v>14000</v>
      </c>
      <c r="BE106" s="206">
        <f t="shared" si="17"/>
        <v>0</v>
      </c>
      <c r="BF106" s="110">
        <v>12669.683257918552</v>
      </c>
      <c r="BG106" s="173">
        <v>14000</v>
      </c>
      <c r="BH106" s="206">
        <f t="shared" si="18"/>
        <v>7.6923076923076927E-2</v>
      </c>
      <c r="BI106" s="442">
        <v>11764.705882352941</v>
      </c>
      <c r="BJ106" s="176">
        <v>13000</v>
      </c>
      <c r="BK106" s="206">
        <f t="shared" si="19"/>
        <v>0</v>
      </c>
      <c r="BL106" s="110">
        <v>11764.705882352941</v>
      </c>
      <c r="BM106" s="173">
        <v>13000</v>
      </c>
      <c r="BN106" s="206">
        <f t="shared" si="20"/>
        <v>0</v>
      </c>
      <c r="BO106" s="110">
        <v>11764.705882352941</v>
      </c>
      <c r="BP106" s="100">
        <v>13000</v>
      </c>
      <c r="BQ106" s="206">
        <f t="shared" si="21"/>
        <v>0</v>
      </c>
      <c r="BR106" s="30">
        <f t="shared" si="91"/>
        <v>11764.705882352941</v>
      </c>
      <c r="BS106" s="117">
        <v>13000</v>
      </c>
      <c r="BT106" s="205">
        <f t="shared" si="22"/>
        <v>0</v>
      </c>
      <c r="BU106" s="30">
        <f t="shared" si="92"/>
        <v>11764.705882352941</v>
      </c>
      <c r="BV106" s="59">
        <v>13000</v>
      </c>
      <c r="BW106" s="206">
        <f t="shared" si="23"/>
        <v>0</v>
      </c>
      <c r="BX106" s="30">
        <f t="shared" si="93"/>
        <v>11764.705882352941</v>
      </c>
      <c r="BY106" s="216">
        <v>13000</v>
      </c>
      <c r="BZ106" s="205">
        <f t="shared" si="24"/>
        <v>0</v>
      </c>
      <c r="CA106" s="30">
        <f t="shared" si="90"/>
        <v>11764.705882352941</v>
      </c>
      <c r="CB106" s="129">
        <v>13000</v>
      </c>
      <c r="CC106" s="206">
        <f t="shared" si="25"/>
        <v>9.2436974789915971E-2</v>
      </c>
      <c r="CD106" s="30">
        <f t="shared" si="94"/>
        <v>10769.23076923077</v>
      </c>
      <c r="CE106" s="204">
        <v>11900</v>
      </c>
      <c r="CF106" s="205">
        <f t="shared" si="26"/>
        <v>0</v>
      </c>
      <c r="CG106" s="30">
        <f t="shared" si="95"/>
        <v>10769.23076923077</v>
      </c>
      <c r="CH106" s="57">
        <v>11900</v>
      </c>
      <c r="CI106" s="206">
        <f t="shared" si="27"/>
        <v>0</v>
      </c>
      <c r="CJ106" s="30">
        <f t="shared" si="96"/>
        <v>10769.23076923077</v>
      </c>
      <c r="CK106" s="57">
        <v>11900</v>
      </c>
    </row>
    <row r="107" spans="1:89" x14ac:dyDescent="0.25">
      <c r="A107" s="299" t="s">
        <v>95</v>
      </c>
      <c r="B107" s="84">
        <v>915</v>
      </c>
      <c r="C107" s="449" t="s">
        <v>100</v>
      </c>
      <c r="D107" s="933">
        <v>29855.203619909502</v>
      </c>
      <c r="E107" s="1135">
        <v>32990</v>
      </c>
      <c r="F107" s="206">
        <f t="shared" si="0"/>
        <v>0</v>
      </c>
      <c r="G107" s="933">
        <v>29855.203619909502</v>
      </c>
      <c r="H107" s="1151">
        <v>32990</v>
      </c>
      <c r="I107" s="206">
        <f t="shared" si="1"/>
        <v>9.9703323444114797E-2</v>
      </c>
      <c r="J107" s="933">
        <v>27148.416289592762</v>
      </c>
      <c r="K107" s="1132">
        <v>29999</v>
      </c>
      <c r="L107" s="206">
        <f t="shared" si="2"/>
        <v>0</v>
      </c>
      <c r="M107" s="933">
        <v>27148.416289592762</v>
      </c>
      <c r="N107" s="933">
        <v>29999</v>
      </c>
      <c r="O107" s="206">
        <f t="shared" si="3"/>
        <v>0</v>
      </c>
      <c r="P107" s="933">
        <v>27148.416289592762</v>
      </c>
      <c r="Q107" s="933">
        <v>29999</v>
      </c>
      <c r="R107" s="206">
        <f t="shared" si="4"/>
        <v>-5.0309925858390073E-2</v>
      </c>
      <c r="S107" s="933">
        <v>28586.606334841628</v>
      </c>
      <c r="T107" s="1132">
        <v>31588.199999999997</v>
      </c>
      <c r="U107" s="206">
        <f t="shared" si="5"/>
        <v>0</v>
      </c>
      <c r="V107" s="933">
        <f t="shared" si="88"/>
        <v>28586.606334841628</v>
      </c>
      <c r="W107" s="1147">
        <v>31588.199999999997</v>
      </c>
      <c r="X107" s="206">
        <f t="shared" si="6"/>
        <v>0.2599999999999999</v>
      </c>
      <c r="Y107" s="933">
        <f t="shared" si="89"/>
        <v>22687.782805429866</v>
      </c>
      <c r="Z107" s="1147">
        <v>25070</v>
      </c>
      <c r="AA107" s="206">
        <f t="shared" si="7"/>
        <v>5.0008376612497907E-2</v>
      </c>
      <c r="AB107" s="933">
        <v>21607.239819004524</v>
      </c>
      <c r="AC107" s="1147">
        <v>23876</v>
      </c>
      <c r="AD107" s="206">
        <f t="shared" si="8"/>
        <v>-0.10663294598915755</v>
      </c>
      <c r="AE107" s="933">
        <v>24186.295791855209</v>
      </c>
      <c r="AF107" s="1216">
        <v>26725.856850000007</v>
      </c>
      <c r="AG107" s="206">
        <f t="shared" si="9"/>
        <v>0.10000000000000005</v>
      </c>
      <c r="AH107" s="503">
        <v>21987.541628959283</v>
      </c>
      <c r="AI107" s="1216">
        <v>24296.233500000006</v>
      </c>
      <c r="AJ107" s="206">
        <f t="shared" si="10"/>
        <v>0</v>
      </c>
      <c r="AK107" s="933">
        <v>21987.541628959283</v>
      </c>
      <c r="AL107" s="1216">
        <v>24296.233500000006</v>
      </c>
      <c r="AM107" s="206">
        <f t="shared" si="11"/>
        <v>0</v>
      </c>
      <c r="AN107" s="933">
        <v>21987.541628959283</v>
      </c>
      <c r="AO107" s="1216">
        <v>24296.233500000006</v>
      </c>
      <c r="AP107" s="206">
        <f t="shared" si="12"/>
        <v>5.0000000000000065E-2</v>
      </c>
      <c r="AQ107" s="110">
        <v>20940.515837104078</v>
      </c>
      <c r="AR107" s="59">
        <v>23139.270000000004</v>
      </c>
      <c r="AS107" s="206">
        <f t="shared" si="13"/>
        <v>0.10000000000000016</v>
      </c>
      <c r="AT107" s="503">
        <v>19036.83257918552</v>
      </c>
      <c r="AU107" s="160">
        <v>21035.7</v>
      </c>
      <c r="AV107" s="206">
        <f t="shared" si="14"/>
        <v>5.0000000000000037E-2</v>
      </c>
      <c r="AW107" s="503">
        <v>18130.31674208145</v>
      </c>
      <c r="AX107" s="160">
        <v>20034</v>
      </c>
      <c r="AY107" s="206">
        <f t="shared" si="15"/>
        <v>0.06</v>
      </c>
      <c r="AZ107" s="503">
        <v>17104.072398190045</v>
      </c>
      <c r="BA107" s="160">
        <v>18900</v>
      </c>
      <c r="BB107" s="206">
        <f t="shared" si="16"/>
        <v>0.14545454545454545</v>
      </c>
      <c r="BC107" s="110">
        <v>14932.12669683258</v>
      </c>
      <c r="BD107" s="173">
        <v>16500</v>
      </c>
      <c r="BE107" s="206">
        <f t="shared" si="17"/>
        <v>0</v>
      </c>
      <c r="BF107" s="110">
        <v>14932.12669683258</v>
      </c>
      <c r="BG107" s="173">
        <v>16500</v>
      </c>
      <c r="BH107" s="206">
        <f t="shared" si="18"/>
        <v>7.8431372549019607E-2</v>
      </c>
      <c r="BI107" s="442">
        <v>13846.153846153846</v>
      </c>
      <c r="BJ107" s="176">
        <v>15300</v>
      </c>
      <c r="BK107" s="206">
        <f t="shared" si="19"/>
        <v>0</v>
      </c>
      <c r="BL107" s="110">
        <v>13846.153846153846</v>
      </c>
      <c r="BM107" s="173">
        <v>15300</v>
      </c>
      <c r="BN107" s="206">
        <f t="shared" si="20"/>
        <v>0</v>
      </c>
      <c r="BO107" s="110">
        <v>13846.153846153846</v>
      </c>
      <c r="BP107" s="100">
        <v>15300</v>
      </c>
      <c r="BQ107" s="206">
        <f t="shared" si="21"/>
        <v>0</v>
      </c>
      <c r="BR107" s="30">
        <f t="shared" si="91"/>
        <v>13846.153846153846</v>
      </c>
      <c r="BS107" s="117">
        <v>15300</v>
      </c>
      <c r="BT107" s="205">
        <f t="shared" si="22"/>
        <v>0</v>
      </c>
      <c r="BU107" s="30">
        <f t="shared" si="92"/>
        <v>13846.153846153846</v>
      </c>
      <c r="BV107" s="59">
        <v>15300</v>
      </c>
      <c r="BW107" s="206">
        <f t="shared" si="23"/>
        <v>0</v>
      </c>
      <c r="BX107" s="30">
        <f t="shared" si="93"/>
        <v>13846.153846153846</v>
      </c>
      <c r="BY107" s="216">
        <v>15300</v>
      </c>
      <c r="BZ107" s="205">
        <f t="shared" si="24"/>
        <v>0</v>
      </c>
      <c r="CA107" s="30">
        <f t="shared" si="90"/>
        <v>13846.153846153846</v>
      </c>
      <c r="CB107" s="129">
        <v>15300</v>
      </c>
      <c r="CC107" s="206">
        <f t="shared" si="25"/>
        <v>0.10071942446043165</v>
      </c>
      <c r="CD107" s="30">
        <f t="shared" si="94"/>
        <v>12579.185520361991</v>
      </c>
      <c r="CE107" s="204">
        <v>13900</v>
      </c>
      <c r="CF107" s="205">
        <f t="shared" si="26"/>
        <v>0</v>
      </c>
      <c r="CG107" s="30">
        <f t="shared" si="95"/>
        <v>12579.185520361991</v>
      </c>
      <c r="CH107" s="57">
        <v>13900</v>
      </c>
      <c r="CI107" s="206">
        <f t="shared" si="27"/>
        <v>0</v>
      </c>
      <c r="CJ107" s="30">
        <f t="shared" si="96"/>
        <v>12579.185520361991</v>
      </c>
      <c r="CK107" s="57">
        <v>13900</v>
      </c>
    </row>
    <row r="108" spans="1:89" x14ac:dyDescent="0.25">
      <c r="A108" s="299" t="s">
        <v>95</v>
      </c>
      <c r="B108" s="84">
        <v>916</v>
      </c>
      <c r="C108" s="449" t="s">
        <v>101</v>
      </c>
      <c r="D108" s="933">
        <v>29855.203619909502</v>
      </c>
      <c r="E108" s="1135">
        <v>32990</v>
      </c>
      <c r="F108" s="206">
        <f t="shared" si="0"/>
        <v>0</v>
      </c>
      <c r="G108" s="933">
        <v>29855.203619909502</v>
      </c>
      <c r="H108" s="1151">
        <v>32990</v>
      </c>
      <c r="I108" s="206">
        <f t="shared" si="1"/>
        <v>0.10003334444814939</v>
      </c>
      <c r="J108" s="933">
        <v>27140.271493212669</v>
      </c>
      <c r="K108" s="1132">
        <v>29990</v>
      </c>
      <c r="L108" s="206">
        <f t="shared" si="2"/>
        <v>0</v>
      </c>
      <c r="M108" s="933">
        <v>27140.271493212669</v>
      </c>
      <c r="N108" s="933">
        <v>29990</v>
      </c>
      <c r="O108" s="206">
        <f t="shared" si="3"/>
        <v>0</v>
      </c>
      <c r="P108" s="933">
        <v>27140.271493212669</v>
      </c>
      <c r="Q108" s="933">
        <v>29990</v>
      </c>
      <c r="R108" s="206">
        <f t="shared" si="4"/>
        <v>-3.1975263116640444E-2</v>
      </c>
      <c r="S108" s="933">
        <v>28036.75408191856</v>
      </c>
      <c r="T108" s="1132">
        <v>30980.613260520007</v>
      </c>
      <c r="U108" s="206">
        <f t="shared" si="5"/>
        <v>0</v>
      </c>
      <c r="V108" s="933">
        <f t="shared" si="88"/>
        <v>28036.75408191856</v>
      </c>
      <c r="W108" s="1147">
        <v>30980.613260520007</v>
      </c>
      <c r="X108" s="206">
        <f t="shared" si="6"/>
        <v>0.26000000000000006</v>
      </c>
      <c r="Y108" s="933">
        <f t="shared" si="89"/>
        <v>22251.392128506792</v>
      </c>
      <c r="Z108" s="1147">
        <v>24587.788302000004</v>
      </c>
      <c r="AA108" s="206">
        <f t="shared" si="7"/>
        <v>5.0000000000000024E-2</v>
      </c>
      <c r="AB108" s="933">
        <v>21191.802027149326</v>
      </c>
      <c r="AC108" s="1147">
        <v>23416.941240000004</v>
      </c>
      <c r="AD108" s="206">
        <f t="shared" si="8"/>
        <v>-9.9999999999999978E-2</v>
      </c>
      <c r="AE108" s="933">
        <v>23546.446696832583</v>
      </c>
      <c r="AF108" s="1216">
        <v>26018.823600000003</v>
      </c>
      <c r="AG108" s="206">
        <f t="shared" si="9"/>
        <v>0.10000000000000003</v>
      </c>
      <c r="AH108" s="503">
        <v>21405.860633484164</v>
      </c>
      <c r="AI108" s="1216">
        <v>23653.476000000002</v>
      </c>
      <c r="AJ108" s="206">
        <f t="shared" si="10"/>
        <v>0</v>
      </c>
      <c r="AK108" s="933">
        <v>21405.860633484164</v>
      </c>
      <c r="AL108" s="1216">
        <v>23653.476000000002</v>
      </c>
      <c r="AM108" s="206">
        <f t="shared" si="11"/>
        <v>0</v>
      </c>
      <c r="AN108" s="933">
        <v>21405.860633484164</v>
      </c>
      <c r="AO108" s="1216">
        <v>23653.476000000002</v>
      </c>
      <c r="AP108" s="206">
        <f t="shared" si="12"/>
        <v>4.9999999999999982E-2</v>
      </c>
      <c r="AQ108" s="110">
        <v>20386.533936651587</v>
      </c>
      <c r="AR108" s="59">
        <v>22527.120000000003</v>
      </c>
      <c r="AS108" s="206">
        <f t="shared" si="13"/>
        <v>0.10000000000000009</v>
      </c>
      <c r="AT108" s="503">
        <v>18533.21266968326</v>
      </c>
      <c r="AU108" s="160">
        <v>20479.2</v>
      </c>
      <c r="AV108" s="206">
        <f t="shared" si="14"/>
        <v>5.0000000000000037E-2</v>
      </c>
      <c r="AW108" s="503">
        <v>17650.678733031673</v>
      </c>
      <c r="AX108" s="160">
        <v>19504</v>
      </c>
      <c r="AY108" s="206">
        <f t="shared" si="15"/>
        <v>0.06</v>
      </c>
      <c r="AZ108" s="503">
        <v>16651.583710407242</v>
      </c>
      <c r="BA108" s="160">
        <v>18400</v>
      </c>
      <c r="BB108" s="206">
        <f t="shared" si="16"/>
        <v>0.15</v>
      </c>
      <c r="BC108" s="110">
        <v>14479.638009049773</v>
      </c>
      <c r="BD108" s="173">
        <v>16000</v>
      </c>
      <c r="BE108" s="206">
        <f t="shared" si="17"/>
        <v>0</v>
      </c>
      <c r="BF108" s="110">
        <v>14479.638009049773</v>
      </c>
      <c r="BG108" s="173">
        <v>16000</v>
      </c>
      <c r="BH108" s="206">
        <f t="shared" si="18"/>
        <v>4.5751633986928102E-2</v>
      </c>
      <c r="BI108" s="442">
        <v>13846.153846153846</v>
      </c>
      <c r="BJ108" s="176">
        <v>15300</v>
      </c>
      <c r="BK108" s="206">
        <f t="shared" si="19"/>
        <v>0</v>
      </c>
      <c r="BL108" s="110">
        <v>13846.153846153846</v>
      </c>
      <c r="BM108" s="173">
        <v>15300</v>
      </c>
      <c r="BN108" s="206">
        <f t="shared" si="20"/>
        <v>0</v>
      </c>
      <c r="BO108" s="110">
        <v>13846.153846153846</v>
      </c>
      <c r="BP108" s="100">
        <v>15300</v>
      </c>
      <c r="BQ108" s="206">
        <f t="shared" si="21"/>
        <v>0</v>
      </c>
      <c r="BR108" s="30">
        <f t="shared" si="91"/>
        <v>13846.153846153846</v>
      </c>
      <c r="BS108" s="117">
        <v>15300</v>
      </c>
      <c r="BT108" s="205">
        <f t="shared" si="22"/>
        <v>0</v>
      </c>
      <c r="BU108" s="30">
        <f t="shared" si="92"/>
        <v>13846.153846153846</v>
      </c>
      <c r="BV108" s="59">
        <v>15300</v>
      </c>
      <c r="BW108" s="206">
        <f t="shared" si="23"/>
        <v>0</v>
      </c>
      <c r="BX108" s="30">
        <f t="shared" si="93"/>
        <v>13846.153846153846</v>
      </c>
      <c r="BY108" s="216">
        <v>15300</v>
      </c>
      <c r="BZ108" s="205">
        <f t="shared" si="24"/>
        <v>0</v>
      </c>
      <c r="CA108" s="30">
        <f t="shared" si="90"/>
        <v>13846.153846153846</v>
      </c>
      <c r="CB108" s="129">
        <v>15300</v>
      </c>
      <c r="CC108" s="206">
        <f t="shared" si="25"/>
        <v>0.10071942446043165</v>
      </c>
      <c r="CD108" s="30">
        <f t="shared" si="94"/>
        <v>12579.185520361991</v>
      </c>
      <c r="CE108" s="204">
        <v>13900</v>
      </c>
      <c r="CF108" s="205">
        <f t="shared" si="26"/>
        <v>0</v>
      </c>
      <c r="CG108" s="30">
        <f t="shared" si="95"/>
        <v>12579.185520361991</v>
      </c>
      <c r="CH108" s="57">
        <v>13900</v>
      </c>
      <c r="CI108" s="206">
        <f t="shared" si="27"/>
        <v>0</v>
      </c>
      <c r="CJ108" s="30">
        <f t="shared" si="96"/>
        <v>12579.185520361991</v>
      </c>
      <c r="CK108" s="57">
        <v>13900</v>
      </c>
    </row>
    <row r="109" spans="1:89" x14ac:dyDescent="0.25">
      <c r="A109" s="299" t="s">
        <v>95</v>
      </c>
      <c r="B109" s="84">
        <v>917</v>
      </c>
      <c r="C109" s="449" t="s">
        <v>102</v>
      </c>
      <c r="D109" s="933">
        <v>29855.203619909502</v>
      </c>
      <c r="E109" s="1135">
        <v>32990</v>
      </c>
      <c r="F109" s="206">
        <f t="shared" si="0"/>
        <v>0</v>
      </c>
      <c r="G109" s="933">
        <v>29855.203619909502</v>
      </c>
      <c r="H109" s="1151">
        <v>32990</v>
      </c>
      <c r="I109" s="206">
        <f t="shared" si="1"/>
        <v>0.10003334444814939</v>
      </c>
      <c r="J109" s="933">
        <v>27140.271493212669</v>
      </c>
      <c r="K109" s="1132">
        <v>29990</v>
      </c>
      <c r="L109" s="206">
        <f t="shared" si="2"/>
        <v>0</v>
      </c>
      <c r="M109" s="933">
        <v>27140.271493212669</v>
      </c>
      <c r="N109" s="933">
        <v>29990</v>
      </c>
      <c r="O109" s="206">
        <f t="shared" si="3"/>
        <v>0</v>
      </c>
      <c r="P109" s="933">
        <v>27140.271493212669</v>
      </c>
      <c r="Q109" s="933">
        <v>29990</v>
      </c>
      <c r="R109" s="206">
        <f t="shared" si="4"/>
        <v>-3.1975263116640444E-2</v>
      </c>
      <c r="S109" s="933">
        <v>28036.75408191856</v>
      </c>
      <c r="T109" s="1132">
        <v>30980.613260520007</v>
      </c>
      <c r="U109" s="206">
        <f t="shared" si="5"/>
        <v>0</v>
      </c>
      <c r="V109" s="933">
        <f t="shared" si="88"/>
        <v>28036.75408191856</v>
      </c>
      <c r="W109" s="1147">
        <v>30980.613260520007</v>
      </c>
      <c r="X109" s="206">
        <f t="shared" si="6"/>
        <v>0.26000000000000006</v>
      </c>
      <c r="Y109" s="933">
        <f t="shared" si="89"/>
        <v>22251.392128506792</v>
      </c>
      <c r="Z109" s="1147">
        <v>24587.788302000004</v>
      </c>
      <c r="AA109" s="206">
        <f t="shared" si="7"/>
        <v>5.0000000000000024E-2</v>
      </c>
      <c r="AB109" s="933">
        <v>21191.802027149326</v>
      </c>
      <c r="AC109" s="1147">
        <v>23416.941240000004</v>
      </c>
      <c r="AD109" s="206">
        <f t="shared" si="8"/>
        <v>-9.9999999999999978E-2</v>
      </c>
      <c r="AE109" s="933">
        <v>23546.446696832583</v>
      </c>
      <c r="AF109" s="1216">
        <v>26018.823600000003</v>
      </c>
      <c r="AG109" s="206">
        <f t="shared" si="9"/>
        <v>0.10000000000000003</v>
      </c>
      <c r="AH109" s="503">
        <v>21405.860633484164</v>
      </c>
      <c r="AI109" s="1216">
        <v>23653.476000000002</v>
      </c>
      <c r="AJ109" s="206">
        <f t="shared" si="10"/>
        <v>0</v>
      </c>
      <c r="AK109" s="933">
        <v>21405.860633484164</v>
      </c>
      <c r="AL109" s="1216">
        <v>23653.476000000002</v>
      </c>
      <c r="AM109" s="206">
        <f t="shared" si="11"/>
        <v>0</v>
      </c>
      <c r="AN109" s="933">
        <v>21405.860633484164</v>
      </c>
      <c r="AO109" s="1216">
        <v>23653.476000000002</v>
      </c>
      <c r="AP109" s="206">
        <f t="shared" si="12"/>
        <v>4.9999999999999982E-2</v>
      </c>
      <c r="AQ109" s="110">
        <v>20386.533936651587</v>
      </c>
      <c r="AR109" s="59">
        <v>22527.120000000003</v>
      </c>
      <c r="AS109" s="206">
        <f t="shared" si="13"/>
        <v>0.10000000000000009</v>
      </c>
      <c r="AT109" s="503">
        <v>18533.21266968326</v>
      </c>
      <c r="AU109" s="160">
        <v>20479.2</v>
      </c>
      <c r="AV109" s="206">
        <f t="shared" si="14"/>
        <v>5.0000000000000037E-2</v>
      </c>
      <c r="AW109" s="503">
        <v>17650.678733031673</v>
      </c>
      <c r="AX109" s="160">
        <v>19504</v>
      </c>
      <c r="AY109" s="206">
        <f t="shared" si="15"/>
        <v>0.06</v>
      </c>
      <c r="AZ109" s="503">
        <v>16651.583710407242</v>
      </c>
      <c r="BA109" s="160">
        <v>18400</v>
      </c>
      <c r="BB109" s="206">
        <f t="shared" si="16"/>
        <v>0.15</v>
      </c>
      <c r="BC109" s="110">
        <v>14479.638009049773</v>
      </c>
      <c r="BD109" s="173">
        <v>16000</v>
      </c>
      <c r="BE109" s="206">
        <f t="shared" si="17"/>
        <v>0</v>
      </c>
      <c r="BF109" s="110">
        <v>14479.638009049773</v>
      </c>
      <c r="BG109" s="173">
        <v>16000</v>
      </c>
      <c r="BH109" s="206">
        <f t="shared" si="18"/>
        <v>4.5751633986928102E-2</v>
      </c>
      <c r="BI109" s="442">
        <v>13846.153846153846</v>
      </c>
      <c r="BJ109" s="176">
        <v>15300</v>
      </c>
      <c r="BK109" s="206">
        <f t="shared" si="19"/>
        <v>0</v>
      </c>
      <c r="BL109" s="110">
        <v>13846.153846153846</v>
      </c>
      <c r="BM109" s="173">
        <v>15300</v>
      </c>
      <c r="BN109" s="206">
        <f t="shared" si="20"/>
        <v>0</v>
      </c>
      <c r="BO109" s="110">
        <v>13846.153846153846</v>
      </c>
      <c r="BP109" s="100">
        <v>15300</v>
      </c>
      <c r="BQ109" s="206">
        <f t="shared" si="21"/>
        <v>0</v>
      </c>
      <c r="BR109" s="30">
        <f t="shared" si="91"/>
        <v>13846.153846153846</v>
      </c>
      <c r="BS109" s="117">
        <v>15300</v>
      </c>
      <c r="BT109" s="205">
        <f t="shared" si="22"/>
        <v>0</v>
      </c>
      <c r="BU109" s="30">
        <f t="shared" si="92"/>
        <v>13846.153846153846</v>
      </c>
      <c r="BV109" s="59">
        <v>15300</v>
      </c>
      <c r="BW109" s="206">
        <f t="shared" si="23"/>
        <v>0</v>
      </c>
      <c r="BX109" s="30">
        <f t="shared" si="93"/>
        <v>13846.153846153846</v>
      </c>
      <c r="BY109" s="216">
        <v>15300</v>
      </c>
      <c r="BZ109" s="205">
        <f t="shared" si="24"/>
        <v>0</v>
      </c>
      <c r="CA109" s="30">
        <f t="shared" si="90"/>
        <v>13846.153846153846</v>
      </c>
      <c r="CB109" s="129">
        <v>15300</v>
      </c>
      <c r="CC109" s="206">
        <f t="shared" si="25"/>
        <v>0.10071942446043165</v>
      </c>
      <c r="CD109" s="30">
        <f t="shared" si="94"/>
        <v>12579.185520361991</v>
      </c>
      <c r="CE109" s="204">
        <v>13900</v>
      </c>
      <c r="CF109" s="205">
        <f t="shared" si="26"/>
        <v>0</v>
      </c>
      <c r="CG109" s="30">
        <f t="shared" si="95"/>
        <v>12579.185520361991</v>
      </c>
      <c r="CH109" s="57">
        <v>13900</v>
      </c>
      <c r="CI109" s="206">
        <f t="shared" si="27"/>
        <v>0</v>
      </c>
      <c r="CJ109" s="30">
        <f t="shared" si="96"/>
        <v>12579.185520361991</v>
      </c>
      <c r="CK109" s="57">
        <v>13900</v>
      </c>
    </row>
    <row r="110" spans="1:89" x14ac:dyDescent="0.25">
      <c r="A110" s="299" t="s">
        <v>95</v>
      </c>
      <c r="B110" s="84">
        <v>918</v>
      </c>
      <c r="C110" s="449" t="s">
        <v>103</v>
      </c>
      <c r="D110" s="933">
        <v>15375.565610859729</v>
      </c>
      <c r="E110" s="1135">
        <v>16990</v>
      </c>
      <c r="F110" s="206">
        <f t="shared" si="0"/>
        <v>0</v>
      </c>
      <c r="G110" s="933">
        <v>15375.565610859729</v>
      </c>
      <c r="H110" s="1151">
        <v>16990</v>
      </c>
      <c r="I110" s="206">
        <f t="shared" si="1"/>
        <v>0.14103425117528542</v>
      </c>
      <c r="J110" s="933">
        <v>13475.113122171946</v>
      </c>
      <c r="K110" s="1132">
        <v>14890</v>
      </c>
      <c r="L110" s="206">
        <f t="shared" si="2"/>
        <v>0</v>
      </c>
      <c r="M110" s="933">
        <v>13475.113122171946</v>
      </c>
      <c r="N110" s="933">
        <v>14890</v>
      </c>
      <c r="O110" s="206">
        <f t="shared" si="3"/>
        <v>0</v>
      </c>
      <c r="P110" s="933">
        <v>13475.113122171946</v>
      </c>
      <c r="Q110" s="933">
        <v>14890</v>
      </c>
      <c r="R110" s="206">
        <f t="shared" si="4"/>
        <v>-0.2063556154673408</v>
      </c>
      <c r="S110" s="933">
        <v>16978.779645882358</v>
      </c>
      <c r="T110" s="1132">
        <v>18761.551508700006</v>
      </c>
      <c r="U110" s="206">
        <f t="shared" si="5"/>
        <v>0</v>
      </c>
      <c r="V110" s="933">
        <f t="shared" si="88"/>
        <v>16978.779645882358</v>
      </c>
      <c r="W110" s="1147">
        <v>18761.551508700006</v>
      </c>
      <c r="X110" s="206">
        <f t="shared" si="6"/>
        <v>0.19999999999999996</v>
      </c>
      <c r="Y110" s="933">
        <f t="shared" si="89"/>
        <v>14148.983038235299</v>
      </c>
      <c r="Z110" s="1147">
        <v>15634.626257250005</v>
      </c>
      <c r="AA110" s="206">
        <f t="shared" si="7"/>
        <v>5.0000000000000107E-2</v>
      </c>
      <c r="AB110" s="933">
        <v>13475.221941176475</v>
      </c>
      <c r="AC110" s="1147">
        <v>14890.120245000004</v>
      </c>
      <c r="AD110" s="206">
        <f t="shared" si="8"/>
        <v>-9.9999999999999978E-2</v>
      </c>
      <c r="AE110" s="933">
        <v>14972.468823529416</v>
      </c>
      <c r="AF110" s="1216">
        <v>16544.578050000004</v>
      </c>
      <c r="AG110" s="206">
        <f t="shared" si="9"/>
        <v>0.10000000000000013</v>
      </c>
      <c r="AH110" s="503">
        <v>13611.335294117649</v>
      </c>
      <c r="AI110" s="1216">
        <v>15040.525500000002</v>
      </c>
      <c r="AJ110" s="206">
        <f t="shared" si="10"/>
        <v>0</v>
      </c>
      <c r="AK110" s="933">
        <v>13611.335294117649</v>
      </c>
      <c r="AL110" s="1216">
        <v>15040.525500000002</v>
      </c>
      <c r="AM110" s="206">
        <f t="shared" si="11"/>
        <v>0</v>
      </c>
      <c r="AN110" s="933">
        <v>13611.335294117649</v>
      </c>
      <c r="AO110" s="1216">
        <v>15040.525500000002</v>
      </c>
      <c r="AP110" s="206">
        <f t="shared" si="12"/>
        <v>5.000000000000001E-2</v>
      </c>
      <c r="AQ110" s="110">
        <v>12963.176470588236</v>
      </c>
      <c r="AR110" s="59">
        <v>14324.310000000001</v>
      </c>
      <c r="AS110" s="206">
        <f t="shared" si="13"/>
        <v>0.10000000000000007</v>
      </c>
      <c r="AT110" s="503">
        <v>11784.705882352942</v>
      </c>
      <c r="AU110" s="160">
        <v>13022.1</v>
      </c>
      <c r="AV110" s="206">
        <f t="shared" si="14"/>
        <v>5.0000000000000031E-2</v>
      </c>
      <c r="AW110" s="503">
        <v>11223.529411764706</v>
      </c>
      <c r="AX110" s="160">
        <v>12402</v>
      </c>
      <c r="AY110" s="206">
        <f t="shared" si="15"/>
        <v>0.06</v>
      </c>
      <c r="AZ110" s="503">
        <v>10588.235294117647</v>
      </c>
      <c r="BA110" s="160">
        <v>11700</v>
      </c>
      <c r="BB110" s="206">
        <f t="shared" si="16"/>
        <v>0.14705882352941177</v>
      </c>
      <c r="BC110" s="110">
        <v>9230.7692307692305</v>
      </c>
      <c r="BD110" s="173">
        <v>10200</v>
      </c>
      <c r="BE110" s="206">
        <f t="shared" si="17"/>
        <v>0</v>
      </c>
      <c r="BF110" s="110">
        <v>9230.7692307692305</v>
      </c>
      <c r="BG110" s="173">
        <v>10200</v>
      </c>
      <c r="BH110" s="206">
        <f t="shared" si="18"/>
        <v>0.17241379310344829</v>
      </c>
      <c r="BI110" s="442">
        <v>7873.303167420815</v>
      </c>
      <c r="BJ110" s="176">
        <v>8700</v>
      </c>
      <c r="BK110" s="206">
        <f t="shared" si="19"/>
        <v>0</v>
      </c>
      <c r="BL110" s="110">
        <v>7873.303167420815</v>
      </c>
      <c r="BM110" s="173">
        <v>8700</v>
      </c>
      <c r="BN110" s="206">
        <f t="shared" si="20"/>
        <v>0</v>
      </c>
      <c r="BO110" s="110">
        <v>7873.303167420815</v>
      </c>
      <c r="BP110" s="100">
        <v>8700</v>
      </c>
      <c r="BQ110" s="206">
        <f t="shared" si="21"/>
        <v>0</v>
      </c>
      <c r="BR110" s="30">
        <f t="shared" si="91"/>
        <v>7873.303167420815</v>
      </c>
      <c r="BS110" s="117">
        <v>8700</v>
      </c>
      <c r="BT110" s="205">
        <f t="shared" si="22"/>
        <v>0</v>
      </c>
      <c r="BU110" s="30">
        <f t="shared" si="92"/>
        <v>7873.303167420815</v>
      </c>
      <c r="BV110" s="59">
        <v>8700</v>
      </c>
      <c r="BW110" s="206">
        <f t="shared" si="23"/>
        <v>0</v>
      </c>
      <c r="BX110" s="30">
        <f t="shared" si="93"/>
        <v>7873.303167420815</v>
      </c>
      <c r="BY110" s="216">
        <v>8700</v>
      </c>
      <c r="BZ110" s="205">
        <f t="shared" si="24"/>
        <v>0</v>
      </c>
      <c r="CA110" s="30">
        <f t="shared" si="90"/>
        <v>7873.303167420815</v>
      </c>
      <c r="CB110" s="129">
        <v>8700</v>
      </c>
      <c r="CC110" s="206">
        <f t="shared" si="25"/>
        <v>0.10126582278481013</v>
      </c>
      <c r="CD110" s="30">
        <f t="shared" si="94"/>
        <v>7149.3212669683262</v>
      </c>
      <c r="CE110" s="204">
        <v>7900</v>
      </c>
      <c r="CF110" s="205">
        <f t="shared" si="26"/>
        <v>0</v>
      </c>
      <c r="CG110" s="30">
        <f t="shared" si="95"/>
        <v>7149.3212669683262</v>
      </c>
      <c r="CH110" s="57">
        <v>7900</v>
      </c>
      <c r="CI110" s="206">
        <f t="shared" si="27"/>
        <v>0</v>
      </c>
      <c r="CJ110" s="30">
        <f t="shared" si="96"/>
        <v>7149.3212669683262</v>
      </c>
      <c r="CK110" s="57">
        <v>7900</v>
      </c>
    </row>
    <row r="111" spans="1:89" x14ac:dyDescent="0.25">
      <c r="A111" s="299" t="s">
        <v>95</v>
      </c>
      <c r="B111" s="84">
        <v>919</v>
      </c>
      <c r="C111" s="449" t="s">
        <v>104</v>
      </c>
      <c r="D111" s="933">
        <v>26778.280542986427</v>
      </c>
      <c r="E111" s="1135">
        <v>29590</v>
      </c>
      <c r="F111" s="206">
        <f t="shared" si="0"/>
        <v>0</v>
      </c>
      <c r="G111" s="933">
        <v>26778.280542986427</v>
      </c>
      <c r="H111" s="1151">
        <v>29590</v>
      </c>
      <c r="I111" s="206">
        <f t="shared" si="1"/>
        <v>9.6331974805483514E-2</v>
      </c>
      <c r="J111" s="933">
        <v>24425.339366515836</v>
      </c>
      <c r="K111" s="1132">
        <v>26990</v>
      </c>
      <c r="L111" s="206">
        <f t="shared" si="2"/>
        <v>0</v>
      </c>
      <c r="M111" s="933">
        <v>24425.339366515836</v>
      </c>
      <c r="N111" s="933">
        <v>26990</v>
      </c>
      <c r="O111" s="206">
        <f t="shared" si="3"/>
        <v>0</v>
      </c>
      <c r="P111" s="933">
        <v>24425.339366515836</v>
      </c>
      <c r="Q111" s="933">
        <v>26990</v>
      </c>
      <c r="R111" s="206">
        <f t="shared" si="4"/>
        <v>-8.9210470285423824E-2</v>
      </c>
      <c r="S111" s="933">
        <v>26817.764774009058</v>
      </c>
      <c r="T111" s="1132">
        <v>29633.630075280009</v>
      </c>
      <c r="U111" s="206">
        <f t="shared" si="5"/>
        <v>0</v>
      </c>
      <c r="V111" s="933">
        <f t="shared" si="88"/>
        <v>26817.764774009058</v>
      </c>
      <c r="W111" s="1147">
        <v>29633.630075280009</v>
      </c>
      <c r="X111" s="206">
        <f t="shared" si="6"/>
        <v>0.26</v>
      </c>
      <c r="Y111" s="933">
        <f t="shared" si="89"/>
        <v>21283.940296832585</v>
      </c>
      <c r="Z111" s="1147">
        <v>23518.754028000007</v>
      </c>
      <c r="AA111" s="206">
        <f t="shared" si="7"/>
        <v>5.0000000000000121E-2</v>
      </c>
      <c r="AB111" s="933">
        <v>20270.419330316745</v>
      </c>
      <c r="AC111" s="1147">
        <v>22398.813360000004</v>
      </c>
      <c r="AD111" s="206">
        <f t="shared" si="8"/>
        <v>-0.1</v>
      </c>
      <c r="AE111" s="933">
        <v>22522.688144796382</v>
      </c>
      <c r="AF111" s="1216">
        <v>24887.570400000004</v>
      </c>
      <c r="AG111" s="206">
        <f t="shared" si="9"/>
        <v>0.10000000000000007</v>
      </c>
      <c r="AH111" s="503">
        <v>20475.171040723984</v>
      </c>
      <c r="AI111" s="1216">
        <v>22625.064000000002</v>
      </c>
      <c r="AJ111" s="206">
        <f t="shared" si="10"/>
        <v>0</v>
      </c>
      <c r="AK111" s="933">
        <v>20475.171040723984</v>
      </c>
      <c r="AL111" s="1216">
        <v>22625.064000000002</v>
      </c>
      <c r="AM111" s="206">
        <f t="shared" si="11"/>
        <v>0</v>
      </c>
      <c r="AN111" s="933">
        <v>20475.171040723984</v>
      </c>
      <c r="AO111" s="1216">
        <v>22625.064000000002</v>
      </c>
      <c r="AP111" s="206">
        <f t="shared" si="12"/>
        <v>5.0000000000000086E-2</v>
      </c>
      <c r="AQ111" s="110">
        <v>19500.162895927602</v>
      </c>
      <c r="AR111" s="59">
        <v>21547.68</v>
      </c>
      <c r="AS111" s="206">
        <f t="shared" si="13"/>
        <v>0.10000000000000006</v>
      </c>
      <c r="AT111" s="503">
        <v>17727.420814479639</v>
      </c>
      <c r="AU111" s="160">
        <v>19588.8</v>
      </c>
      <c r="AV111" s="206">
        <f t="shared" si="14"/>
        <v>4.9999999999999961E-2</v>
      </c>
      <c r="AW111" s="503">
        <v>16883.257918552037</v>
      </c>
      <c r="AX111" s="160">
        <v>18656</v>
      </c>
      <c r="AY111" s="206">
        <f t="shared" si="15"/>
        <v>0.06</v>
      </c>
      <c r="AZ111" s="503">
        <v>15927.601809954751</v>
      </c>
      <c r="BA111" s="160">
        <v>17600</v>
      </c>
      <c r="BB111" s="206">
        <f t="shared" si="16"/>
        <v>0.15032679738562091</v>
      </c>
      <c r="BC111" s="110">
        <v>13846.153846153846</v>
      </c>
      <c r="BD111" s="173">
        <v>15300</v>
      </c>
      <c r="BE111" s="206">
        <f t="shared" si="17"/>
        <v>0</v>
      </c>
      <c r="BF111" s="110">
        <v>13846.153846153846</v>
      </c>
      <c r="BG111" s="173">
        <v>15300</v>
      </c>
      <c r="BH111" s="206">
        <f t="shared" si="18"/>
        <v>7.746478873239436E-2</v>
      </c>
      <c r="BI111" s="442">
        <v>12850.678733031675</v>
      </c>
      <c r="BJ111" s="176">
        <v>14200</v>
      </c>
      <c r="BK111" s="206">
        <f t="shared" si="19"/>
        <v>0</v>
      </c>
      <c r="BL111" s="110">
        <v>12850.678733031675</v>
      </c>
      <c r="BM111" s="173">
        <v>14200</v>
      </c>
      <c r="BN111" s="206">
        <f t="shared" si="20"/>
        <v>0</v>
      </c>
      <c r="BO111" s="110">
        <v>12850.678733031675</v>
      </c>
      <c r="BP111" s="100">
        <v>14200</v>
      </c>
      <c r="BQ111" s="206">
        <f t="shared" si="21"/>
        <v>0</v>
      </c>
      <c r="BR111" s="30">
        <f t="shared" si="91"/>
        <v>12850.678733031675</v>
      </c>
      <c r="BS111" s="117">
        <v>14200</v>
      </c>
      <c r="BT111" s="205">
        <f t="shared" si="22"/>
        <v>0</v>
      </c>
      <c r="BU111" s="30">
        <f t="shared" si="92"/>
        <v>12850.678733031675</v>
      </c>
      <c r="BV111" s="59">
        <v>14200</v>
      </c>
      <c r="BW111" s="206">
        <f t="shared" si="23"/>
        <v>0</v>
      </c>
      <c r="BX111" s="30">
        <f t="shared" si="93"/>
        <v>12850.678733031675</v>
      </c>
      <c r="BY111" s="216">
        <v>14200</v>
      </c>
      <c r="BZ111" s="205">
        <f t="shared" si="24"/>
        <v>0</v>
      </c>
      <c r="CA111" s="30">
        <f t="shared" si="90"/>
        <v>12850.678733031675</v>
      </c>
      <c r="CB111" s="129">
        <v>14200</v>
      </c>
      <c r="CC111" s="206">
        <f t="shared" si="25"/>
        <v>0.10077519379844961</v>
      </c>
      <c r="CD111" s="30">
        <f t="shared" si="94"/>
        <v>11674.208144796381</v>
      </c>
      <c r="CE111" s="204">
        <v>12900</v>
      </c>
      <c r="CF111" s="205">
        <f t="shared" si="26"/>
        <v>0</v>
      </c>
      <c r="CG111" s="30">
        <f t="shared" si="95"/>
        <v>11674.208144796381</v>
      </c>
      <c r="CH111" s="57">
        <v>12900</v>
      </c>
      <c r="CI111" s="206">
        <f t="shared" si="27"/>
        <v>0</v>
      </c>
      <c r="CJ111" s="30">
        <f t="shared" si="96"/>
        <v>11674.208144796381</v>
      </c>
      <c r="CK111" s="57">
        <v>12900</v>
      </c>
    </row>
    <row r="112" spans="1:89" x14ac:dyDescent="0.25">
      <c r="A112" s="299" t="s">
        <v>95</v>
      </c>
      <c r="B112" s="84">
        <v>920</v>
      </c>
      <c r="C112" s="449" t="s">
        <v>105</v>
      </c>
      <c r="D112" s="933">
        <v>22623.529411764706</v>
      </c>
      <c r="E112" s="1135">
        <v>24999</v>
      </c>
      <c r="F112" s="206">
        <f t="shared" si="0"/>
        <v>0</v>
      </c>
      <c r="G112" s="933">
        <v>22623.529411764706</v>
      </c>
      <c r="H112" s="1151">
        <v>24999</v>
      </c>
      <c r="I112" s="206">
        <f t="shared" si="1"/>
        <v>3.6014405762304919E-4</v>
      </c>
      <c r="J112" s="933">
        <v>22615.384615384617</v>
      </c>
      <c r="K112" s="1132">
        <v>24990</v>
      </c>
      <c r="L112" s="206">
        <f t="shared" si="2"/>
        <v>0</v>
      </c>
      <c r="M112" s="933">
        <v>22615.384615384617</v>
      </c>
      <c r="N112" s="933">
        <v>24990</v>
      </c>
      <c r="O112" s="206">
        <f t="shared" si="3"/>
        <v>0</v>
      </c>
      <c r="P112" s="933">
        <v>22615.384615384617</v>
      </c>
      <c r="Q112" s="933">
        <v>24990</v>
      </c>
      <c r="R112" s="206">
        <f t="shared" si="4"/>
        <v>-4.244799360053611E-2</v>
      </c>
      <c r="S112" s="933">
        <v>23617.917840746617</v>
      </c>
      <c r="T112" s="1132">
        <v>26097.79921402501</v>
      </c>
      <c r="U112" s="206">
        <f t="shared" si="5"/>
        <v>0</v>
      </c>
      <c r="V112" s="933">
        <f t="shared" si="88"/>
        <v>23617.917840746617</v>
      </c>
      <c r="W112" s="1147">
        <v>26097.79921402501</v>
      </c>
      <c r="X112" s="206">
        <f t="shared" si="6"/>
        <v>0.26</v>
      </c>
      <c r="Y112" s="933">
        <f t="shared" si="89"/>
        <v>18744.37923868779</v>
      </c>
      <c r="Z112" s="1147">
        <v>20712.539058750008</v>
      </c>
      <c r="AA112" s="206">
        <f t="shared" si="7"/>
        <v>5.00000000000001E-2</v>
      </c>
      <c r="AB112" s="933">
        <v>17851.789751131226</v>
      </c>
      <c r="AC112" s="1147">
        <v>19726.227675000006</v>
      </c>
      <c r="AD112" s="206">
        <f t="shared" si="8"/>
        <v>-9.9999999999999964E-2</v>
      </c>
      <c r="AE112" s="933">
        <v>19835.321945701362</v>
      </c>
      <c r="AF112" s="1216">
        <v>21918.030750000005</v>
      </c>
      <c r="AG112" s="206">
        <f t="shared" si="9"/>
        <v>0.10000000000000016</v>
      </c>
      <c r="AH112" s="503">
        <v>18032.110859728509</v>
      </c>
      <c r="AI112" s="1216">
        <v>19925.482500000002</v>
      </c>
      <c r="AJ112" s="206">
        <f t="shared" si="10"/>
        <v>0</v>
      </c>
      <c r="AK112" s="933">
        <v>18032.110859728509</v>
      </c>
      <c r="AL112" s="1216">
        <v>19925.482500000002</v>
      </c>
      <c r="AM112" s="206">
        <f t="shared" si="11"/>
        <v>0</v>
      </c>
      <c r="AN112" s="933">
        <v>18032.110859728509</v>
      </c>
      <c r="AO112" s="1216">
        <v>19925.482500000002</v>
      </c>
      <c r="AP112" s="206">
        <f t="shared" si="12"/>
        <v>5.0000000000000017E-2</v>
      </c>
      <c r="AQ112" s="110">
        <v>17173.438914027152</v>
      </c>
      <c r="AR112" s="59">
        <v>18976.650000000001</v>
      </c>
      <c r="AS112" s="206">
        <f t="shared" si="13"/>
        <v>0.10000000000000009</v>
      </c>
      <c r="AT112" s="503">
        <v>15612.217194570136</v>
      </c>
      <c r="AU112" s="160">
        <v>17251.5</v>
      </c>
      <c r="AV112" s="206">
        <f t="shared" si="14"/>
        <v>0.05</v>
      </c>
      <c r="AW112" s="503">
        <v>14868.778280542987</v>
      </c>
      <c r="AX112" s="160">
        <v>16430</v>
      </c>
      <c r="AY112" s="206">
        <f t="shared" si="15"/>
        <v>0.06</v>
      </c>
      <c r="AZ112" s="503">
        <v>14027.149321266968</v>
      </c>
      <c r="BA112" s="160">
        <v>15500</v>
      </c>
      <c r="BB112" s="206">
        <f t="shared" si="16"/>
        <v>0.14814814814814814</v>
      </c>
      <c r="BC112" s="110">
        <v>12217.194570135747</v>
      </c>
      <c r="BD112" s="173">
        <v>13500</v>
      </c>
      <c r="BE112" s="206">
        <f t="shared" si="17"/>
        <v>0</v>
      </c>
      <c r="BF112" s="110">
        <v>12217.194570135747</v>
      </c>
      <c r="BG112" s="173">
        <v>13500</v>
      </c>
      <c r="BH112" s="206">
        <f t="shared" si="18"/>
        <v>9.7560975609756101E-2</v>
      </c>
      <c r="BI112" s="442">
        <v>11131.221719457013</v>
      </c>
      <c r="BJ112" s="176">
        <v>12300</v>
      </c>
      <c r="BK112" s="206">
        <f t="shared" si="19"/>
        <v>0</v>
      </c>
      <c r="BL112" s="110">
        <v>11131.221719457013</v>
      </c>
      <c r="BM112" s="173">
        <v>12300</v>
      </c>
      <c r="BN112" s="206">
        <f t="shared" si="20"/>
        <v>0</v>
      </c>
      <c r="BO112" s="110">
        <v>11131.221719457013</v>
      </c>
      <c r="BP112" s="100">
        <v>12300</v>
      </c>
      <c r="BQ112" s="206">
        <f t="shared" si="21"/>
        <v>0</v>
      </c>
      <c r="BR112" s="30">
        <f t="shared" si="91"/>
        <v>11131.221719457013</v>
      </c>
      <c r="BS112" s="266">
        <v>12300</v>
      </c>
      <c r="BT112" s="205">
        <f t="shared" si="22"/>
        <v>2.5000000000000001E-2</v>
      </c>
      <c r="BU112" s="30">
        <f t="shared" si="92"/>
        <v>10859.728506787331</v>
      </c>
      <c r="BV112" s="59">
        <v>12000</v>
      </c>
      <c r="BW112" s="206">
        <f t="shared" si="23"/>
        <v>0</v>
      </c>
      <c r="BX112" s="30">
        <f t="shared" si="93"/>
        <v>10859.728506787331</v>
      </c>
      <c r="BY112" s="216">
        <v>12000</v>
      </c>
      <c r="BZ112" s="205">
        <f t="shared" si="24"/>
        <v>0</v>
      </c>
      <c r="CA112" s="30">
        <f t="shared" si="90"/>
        <v>10859.728506787331</v>
      </c>
      <c r="CB112" s="129">
        <v>12000</v>
      </c>
      <c r="CC112" s="206">
        <f t="shared" si="25"/>
        <v>0.10091743119266056</v>
      </c>
      <c r="CD112" s="30">
        <f t="shared" si="94"/>
        <v>9864.253393665158</v>
      </c>
      <c r="CE112" s="204">
        <v>10900</v>
      </c>
      <c r="CF112" s="205">
        <f t="shared" si="26"/>
        <v>0</v>
      </c>
      <c r="CG112" s="30">
        <f t="shared" si="95"/>
        <v>9864.253393665158</v>
      </c>
      <c r="CH112" s="57">
        <v>10900</v>
      </c>
      <c r="CI112" s="206">
        <f t="shared" si="27"/>
        <v>0</v>
      </c>
      <c r="CJ112" s="30">
        <f t="shared" si="96"/>
        <v>9864.253393665158</v>
      </c>
      <c r="CK112" s="57">
        <v>10900</v>
      </c>
    </row>
    <row r="113" spans="1:89" x14ac:dyDescent="0.25">
      <c r="A113" s="299" t="s">
        <v>95</v>
      </c>
      <c r="B113" s="84">
        <v>921</v>
      </c>
      <c r="C113" s="449" t="s">
        <v>106</v>
      </c>
      <c r="D113" s="933">
        <v>26778.280542986427</v>
      </c>
      <c r="E113" s="1135">
        <v>29590</v>
      </c>
      <c r="F113" s="206">
        <f t="shared" si="0"/>
        <v>0</v>
      </c>
      <c r="G113" s="933">
        <v>26778.280542986427</v>
      </c>
      <c r="H113" s="1151">
        <v>29590</v>
      </c>
      <c r="I113" s="206">
        <f t="shared" si="1"/>
        <v>5.71632725973562E-2</v>
      </c>
      <c r="J113" s="933">
        <v>25330.31674208145</v>
      </c>
      <c r="K113" s="1132">
        <v>27990</v>
      </c>
      <c r="L113" s="206">
        <f t="shared" si="2"/>
        <v>0</v>
      </c>
      <c r="M113" s="933">
        <v>25330.31674208145</v>
      </c>
      <c r="N113" s="933">
        <v>27990</v>
      </c>
      <c r="O113" s="206">
        <f t="shared" si="3"/>
        <v>0</v>
      </c>
      <c r="P113" s="933">
        <v>25330.31674208145</v>
      </c>
      <c r="Q113" s="933">
        <v>27990</v>
      </c>
      <c r="R113" s="206">
        <f t="shared" si="4"/>
        <v>-7.1272148118654191E-2</v>
      </c>
      <c r="S113" s="933">
        <v>27274.208144796379</v>
      </c>
      <c r="T113" s="1132">
        <v>30138</v>
      </c>
      <c r="U113" s="206">
        <f t="shared" si="5"/>
        <v>0</v>
      </c>
      <c r="V113" s="933">
        <f t="shared" si="88"/>
        <v>27274.208144796379</v>
      </c>
      <c r="W113" s="1147">
        <v>30138</v>
      </c>
      <c r="X113" s="206">
        <f t="shared" si="6"/>
        <v>0.25994983277591971</v>
      </c>
      <c r="Y113" s="933">
        <f t="shared" si="89"/>
        <v>21647.058823529413</v>
      </c>
      <c r="Z113" s="1147">
        <v>23920</v>
      </c>
      <c r="AA113" s="206">
        <f t="shared" si="7"/>
        <v>5.0015720352937075E-2</v>
      </c>
      <c r="AB113" s="933">
        <v>20615.937841628966</v>
      </c>
      <c r="AC113" s="1147">
        <v>22780.611315000006</v>
      </c>
      <c r="AD113" s="206">
        <f t="shared" si="8"/>
        <v>-0.10000000000000002</v>
      </c>
      <c r="AE113" s="933">
        <v>22906.597601809961</v>
      </c>
      <c r="AF113" s="1216">
        <v>25311.790350000007</v>
      </c>
      <c r="AG113" s="206">
        <f t="shared" si="9"/>
        <v>0.10000000000000016</v>
      </c>
      <c r="AH113" s="503">
        <v>20824.179638009053</v>
      </c>
      <c r="AI113" s="1216">
        <v>23010.718500000003</v>
      </c>
      <c r="AJ113" s="206">
        <f t="shared" si="10"/>
        <v>0</v>
      </c>
      <c r="AK113" s="933">
        <v>20824.179638009053</v>
      </c>
      <c r="AL113" s="1216">
        <v>23010.718500000003</v>
      </c>
      <c r="AM113" s="206">
        <f t="shared" si="11"/>
        <v>0</v>
      </c>
      <c r="AN113" s="933">
        <v>20824.179638009053</v>
      </c>
      <c r="AO113" s="1216">
        <v>23010.718500000003</v>
      </c>
      <c r="AP113" s="206">
        <f t="shared" si="12"/>
        <v>5.0000000000000065E-2</v>
      </c>
      <c r="AQ113" s="110">
        <v>19832.552036199097</v>
      </c>
      <c r="AR113" s="59">
        <v>21914.97</v>
      </c>
      <c r="AS113" s="206">
        <f t="shared" si="13"/>
        <v>0.10000000000000002</v>
      </c>
      <c r="AT113" s="503">
        <v>18029.592760180996</v>
      </c>
      <c r="AU113" s="160">
        <v>19922.7</v>
      </c>
      <c r="AV113" s="206">
        <f t="shared" si="14"/>
        <v>5.0000000000000037E-2</v>
      </c>
      <c r="AW113" s="503">
        <v>17171.0407239819</v>
      </c>
      <c r="AX113" s="160">
        <v>18974</v>
      </c>
      <c r="AY113" s="206">
        <f t="shared" si="15"/>
        <v>0.06</v>
      </c>
      <c r="AZ113" s="503">
        <v>16199.095022624435</v>
      </c>
      <c r="BA113" s="160">
        <v>17900</v>
      </c>
      <c r="BB113" s="206">
        <f t="shared" si="16"/>
        <v>0.14743589743589744</v>
      </c>
      <c r="BC113" s="110">
        <v>14117.64705882353</v>
      </c>
      <c r="BD113" s="173">
        <v>15600</v>
      </c>
      <c r="BE113" s="206">
        <f t="shared" si="17"/>
        <v>0</v>
      </c>
      <c r="BF113" s="110">
        <v>14117.64705882353</v>
      </c>
      <c r="BG113" s="173">
        <v>15600</v>
      </c>
      <c r="BH113" s="206">
        <f t="shared" si="18"/>
        <v>9.8591549295774641E-2</v>
      </c>
      <c r="BI113" s="442">
        <v>12850.678733031675</v>
      </c>
      <c r="BJ113" s="176">
        <v>14200</v>
      </c>
      <c r="BK113" s="206">
        <f t="shared" si="19"/>
        <v>0</v>
      </c>
      <c r="BL113" s="110">
        <v>12850.678733031675</v>
      </c>
      <c r="BM113" s="173">
        <v>14200</v>
      </c>
      <c r="BN113" s="206">
        <f t="shared" si="20"/>
        <v>0</v>
      </c>
      <c r="BO113" s="110">
        <v>12850.678733031675</v>
      </c>
      <c r="BP113" s="100">
        <v>14200</v>
      </c>
      <c r="BQ113" s="206">
        <f t="shared" si="21"/>
        <v>0</v>
      </c>
      <c r="BR113" s="30">
        <f t="shared" si="91"/>
        <v>12850.678733031675</v>
      </c>
      <c r="BS113" s="117">
        <v>14200</v>
      </c>
      <c r="BT113" s="205">
        <f t="shared" si="22"/>
        <v>0</v>
      </c>
      <c r="BU113" s="30">
        <f t="shared" si="92"/>
        <v>12850.678733031675</v>
      </c>
      <c r="BV113" s="59">
        <v>14200</v>
      </c>
      <c r="BW113" s="206">
        <f t="shared" si="23"/>
        <v>0</v>
      </c>
      <c r="BX113" s="30">
        <f t="shared" si="93"/>
        <v>12850.678733031675</v>
      </c>
      <c r="BY113" s="216">
        <v>14200</v>
      </c>
      <c r="BZ113" s="205">
        <f t="shared" si="24"/>
        <v>0</v>
      </c>
      <c r="CA113" s="30">
        <f t="shared" si="90"/>
        <v>12850.678733031675</v>
      </c>
      <c r="CB113" s="129">
        <v>14200</v>
      </c>
      <c r="CC113" s="206">
        <f t="shared" si="25"/>
        <v>0.10077519379844961</v>
      </c>
      <c r="CD113" s="30">
        <f t="shared" si="94"/>
        <v>11674.208144796381</v>
      </c>
      <c r="CE113" s="204">
        <v>12900</v>
      </c>
      <c r="CF113" s="205">
        <f t="shared" si="26"/>
        <v>0</v>
      </c>
      <c r="CG113" s="30">
        <f t="shared" si="95"/>
        <v>11674.208144796381</v>
      </c>
      <c r="CH113" s="57">
        <v>12900</v>
      </c>
      <c r="CI113" s="206">
        <f t="shared" si="27"/>
        <v>0</v>
      </c>
      <c r="CJ113" s="30">
        <f t="shared" si="96"/>
        <v>11674.208144796381</v>
      </c>
      <c r="CK113" s="57">
        <v>12900</v>
      </c>
    </row>
    <row r="114" spans="1:89" x14ac:dyDescent="0.25">
      <c r="A114" s="299" t="s">
        <v>95</v>
      </c>
      <c r="B114" s="84">
        <v>922</v>
      </c>
      <c r="C114" s="449" t="s">
        <v>107</v>
      </c>
      <c r="D114" s="933">
        <v>24425.339366515836</v>
      </c>
      <c r="E114" s="1135">
        <v>26990</v>
      </c>
      <c r="F114" s="206">
        <f t="shared" si="0"/>
        <v>0</v>
      </c>
      <c r="G114" s="933">
        <v>24425.339366515836</v>
      </c>
      <c r="H114" s="1151">
        <v>26990</v>
      </c>
      <c r="I114" s="206">
        <f t="shared" si="1"/>
        <v>8.0032012805122052E-2</v>
      </c>
      <c r="J114" s="933">
        <v>22615.384615384617</v>
      </c>
      <c r="K114" s="1132">
        <v>24990</v>
      </c>
      <c r="L114" s="206">
        <f t="shared" si="2"/>
        <v>0</v>
      </c>
      <c r="M114" s="933">
        <v>22615.384615384617</v>
      </c>
      <c r="N114" s="933">
        <v>24990</v>
      </c>
      <c r="O114" s="206">
        <f t="shared" si="3"/>
        <v>0</v>
      </c>
      <c r="P114" s="933">
        <v>22615.384615384617</v>
      </c>
      <c r="Q114" s="933">
        <v>24990</v>
      </c>
      <c r="R114" s="206">
        <f t="shared" si="4"/>
        <v>3.904721989382505E-2</v>
      </c>
      <c r="S114" s="933">
        <v>21765.502262443439</v>
      </c>
      <c r="T114" s="1132">
        <v>24050.880000000001</v>
      </c>
      <c r="U114" s="206">
        <f t="shared" si="5"/>
        <v>0</v>
      </c>
      <c r="V114" s="933">
        <f t="shared" si="88"/>
        <v>21765.502262443439</v>
      </c>
      <c r="W114" s="1147">
        <v>24050.880000000001</v>
      </c>
      <c r="X114" s="206">
        <f t="shared" si="6"/>
        <v>0.19999999999999996</v>
      </c>
      <c r="Y114" s="933">
        <f t="shared" si="89"/>
        <v>18137.918552036201</v>
      </c>
      <c r="Z114" s="1147">
        <v>20042.400000000001</v>
      </c>
      <c r="AA114" s="206">
        <f t="shared" si="7"/>
        <v>5.0000000000000079E-2</v>
      </c>
      <c r="AB114" s="933">
        <v>17274.208144796379</v>
      </c>
      <c r="AC114" s="1147">
        <v>19088</v>
      </c>
      <c r="AD114" s="206">
        <f t="shared" si="8"/>
        <v>-0.10008947009682129</v>
      </c>
      <c r="AE114" s="933">
        <v>19195.472850678736</v>
      </c>
      <c r="AF114" s="1216">
        <v>21210.997500000001</v>
      </c>
      <c r="AG114" s="206">
        <f t="shared" si="9"/>
        <v>0</v>
      </c>
      <c r="AH114" s="503">
        <v>19195.472850678736</v>
      </c>
      <c r="AI114" s="1216">
        <v>21210.997500000001</v>
      </c>
      <c r="AJ114" s="206">
        <f t="shared" si="10"/>
        <v>0</v>
      </c>
      <c r="AK114" s="933">
        <v>19195.472850678736</v>
      </c>
      <c r="AL114" s="1216">
        <v>21210.997500000001</v>
      </c>
      <c r="AM114" s="206">
        <f t="shared" si="11"/>
        <v>0</v>
      </c>
      <c r="AN114" s="933">
        <v>19195.472850678736</v>
      </c>
      <c r="AO114" s="1216">
        <v>21210.997500000001</v>
      </c>
      <c r="AP114" s="206">
        <f t="shared" si="12"/>
        <v>5.0000000000000024E-2</v>
      </c>
      <c r="AQ114" s="110">
        <v>18281.402714932126</v>
      </c>
      <c r="AR114" s="59">
        <v>20200.95</v>
      </c>
      <c r="AS114" s="206">
        <f t="shared" si="13"/>
        <v>0.10000000000000003</v>
      </c>
      <c r="AT114" s="503">
        <v>16619.457013574662</v>
      </c>
      <c r="AU114" s="160">
        <v>18364.5</v>
      </c>
      <c r="AV114" s="206">
        <f t="shared" si="14"/>
        <v>0.05</v>
      </c>
      <c r="AW114" s="503">
        <v>15828.054298642533</v>
      </c>
      <c r="AX114" s="160">
        <v>17490</v>
      </c>
      <c r="AY114" s="206">
        <f t="shared" si="15"/>
        <v>0.06</v>
      </c>
      <c r="AZ114" s="503">
        <v>14932.12669683258</v>
      </c>
      <c r="BA114" s="160">
        <v>16500</v>
      </c>
      <c r="BB114" s="206">
        <f t="shared" si="16"/>
        <v>0.14583333333333334</v>
      </c>
      <c r="BC114" s="110">
        <v>13031.674208144797</v>
      </c>
      <c r="BD114" s="173">
        <v>14400</v>
      </c>
      <c r="BE114" s="206">
        <f t="shared" si="17"/>
        <v>0</v>
      </c>
      <c r="BF114" s="110">
        <v>13031.674208144797</v>
      </c>
      <c r="BG114" s="173">
        <v>14400</v>
      </c>
      <c r="BH114" s="206">
        <f t="shared" si="18"/>
        <v>9.9236641221374045E-2</v>
      </c>
      <c r="BI114" s="442">
        <v>11855.203619909502</v>
      </c>
      <c r="BJ114" s="176">
        <v>13100</v>
      </c>
      <c r="BK114" s="206">
        <f t="shared" si="19"/>
        <v>0</v>
      </c>
      <c r="BL114" s="110">
        <v>11855.203619909502</v>
      </c>
      <c r="BM114" s="173">
        <v>13100</v>
      </c>
      <c r="BN114" s="206">
        <f t="shared" si="20"/>
        <v>0</v>
      </c>
      <c r="BO114" s="110">
        <v>11855.203619909502</v>
      </c>
      <c r="BP114" s="100">
        <v>13100</v>
      </c>
      <c r="BQ114" s="206">
        <f t="shared" si="21"/>
        <v>0</v>
      </c>
      <c r="BR114" s="30">
        <f t="shared" si="91"/>
        <v>11855.203619909502</v>
      </c>
      <c r="BS114" s="117">
        <v>13100</v>
      </c>
      <c r="BT114" s="205">
        <f t="shared" si="22"/>
        <v>0</v>
      </c>
      <c r="BU114" s="30">
        <f t="shared" si="92"/>
        <v>11855.203619909502</v>
      </c>
      <c r="BV114" s="59">
        <v>13100</v>
      </c>
      <c r="BW114" s="206">
        <f t="shared" si="23"/>
        <v>0</v>
      </c>
      <c r="BX114" s="30">
        <f t="shared" si="93"/>
        <v>11855.203619909502</v>
      </c>
      <c r="BY114" s="216">
        <v>13100</v>
      </c>
      <c r="BZ114" s="205">
        <f t="shared" si="24"/>
        <v>0</v>
      </c>
      <c r="CA114" s="30">
        <f t="shared" si="90"/>
        <v>11855.203619909502</v>
      </c>
      <c r="CB114" s="129">
        <v>13100</v>
      </c>
      <c r="CC114" s="206">
        <f t="shared" si="25"/>
        <v>0.10084033613445378</v>
      </c>
      <c r="CD114" s="30">
        <f t="shared" si="94"/>
        <v>10769.23076923077</v>
      </c>
      <c r="CE114" s="204">
        <v>11900</v>
      </c>
      <c r="CF114" s="205">
        <f t="shared" si="26"/>
        <v>0</v>
      </c>
      <c r="CG114" s="30">
        <f t="shared" si="95"/>
        <v>10769.23076923077</v>
      </c>
      <c r="CH114" s="57">
        <v>11900</v>
      </c>
      <c r="CI114" s="206">
        <f t="shared" si="27"/>
        <v>0</v>
      </c>
      <c r="CJ114" s="30">
        <f t="shared" si="96"/>
        <v>10769.23076923077</v>
      </c>
      <c r="CK114" s="57">
        <v>11900</v>
      </c>
    </row>
    <row r="115" spans="1:89" x14ac:dyDescent="0.25">
      <c r="A115" s="299" t="s">
        <v>95</v>
      </c>
      <c r="B115" s="84">
        <v>923</v>
      </c>
      <c r="C115" s="449" t="s">
        <v>108</v>
      </c>
      <c r="D115" s="933">
        <v>25330.31674208145</v>
      </c>
      <c r="E115" s="1135">
        <v>27990</v>
      </c>
      <c r="F115" s="206">
        <f t="shared" si="0"/>
        <v>0</v>
      </c>
      <c r="G115" s="933">
        <v>25330.31674208145</v>
      </c>
      <c r="H115" s="1151">
        <v>27990</v>
      </c>
      <c r="I115" s="206">
        <f t="shared" si="1"/>
        <v>0.12004801920768307</v>
      </c>
      <c r="J115" s="933">
        <v>22615.384615384617</v>
      </c>
      <c r="K115" s="1132">
        <v>24990</v>
      </c>
      <c r="L115" s="206">
        <f t="shared" si="2"/>
        <v>0</v>
      </c>
      <c r="M115" s="933">
        <v>22615.384615384617</v>
      </c>
      <c r="N115" s="933">
        <v>24990</v>
      </c>
      <c r="O115" s="206">
        <f t="shared" si="3"/>
        <v>0</v>
      </c>
      <c r="P115" s="933">
        <v>22615.384615384617</v>
      </c>
      <c r="Q115" s="933">
        <v>24990</v>
      </c>
      <c r="R115" s="206">
        <f t="shared" si="4"/>
        <v>-0.12938963210702342</v>
      </c>
      <c r="S115" s="933">
        <v>25976.470588235294</v>
      </c>
      <c r="T115" s="1132">
        <v>28704</v>
      </c>
      <c r="U115" s="206">
        <f t="shared" si="5"/>
        <v>0</v>
      </c>
      <c r="V115" s="933">
        <f t="shared" si="88"/>
        <v>25976.470588235294</v>
      </c>
      <c r="W115" s="1147">
        <v>28704</v>
      </c>
      <c r="X115" s="206">
        <f t="shared" si="6"/>
        <v>0.2</v>
      </c>
      <c r="Y115" s="933">
        <f t="shared" si="89"/>
        <v>21647.058823529413</v>
      </c>
      <c r="Z115" s="1147">
        <v>23920</v>
      </c>
      <c r="AA115" s="206">
        <f t="shared" si="7"/>
        <v>5.0015720352937075E-2</v>
      </c>
      <c r="AB115" s="933">
        <v>20615.937841628966</v>
      </c>
      <c r="AC115" s="1147">
        <v>22780.611315000006</v>
      </c>
      <c r="AD115" s="206">
        <f t="shared" si="8"/>
        <v>-0.10000000000000002</v>
      </c>
      <c r="AE115" s="933">
        <v>22906.597601809961</v>
      </c>
      <c r="AF115" s="1216">
        <v>25311.790350000007</v>
      </c>
      <c r="AG115" s="206">
        <f t="shared" si="9"/>
        <v>0.10000000000000016</v>
      </c>
      <c r="AH115" s="503">
        <v>20824.179638009053</v>
      </c>
      <c r="AI115" s="1216">
        <v>23010.718500000003</v>
      </c>
      <c r="AJ115" s="206">
        <f t="shared" si="10"/>
        <v>0</v>
      </c>
      <c r="AK115" s="933">
        <v>20824.179638009053</v>
      </c>
      <c r="AL115" s="1216">
        <v>23010.718500000003</v>
      </c>
      <c r="AM115" s="206">
        <f t="shared" si="11"/>
        <v>0</v>
      </c>
      <c r="AN115" s="933">
        <v>20824.179638009053</v>
      </c>
      <c r="AO115" s="1216">
        <v>23010.718500000003</v>
      </c>
      <c r="AP115" s="206">
        <f t="shared" si="12"/>
        <v>5.0000000000000065E-2</v>
      </c>
      <c r="AQ115" s="110">
        <v>19832.552036199097</v>
      </c>
      <c r="AR115" s="59">
        <v>21914.97</v>
      </c>
      <c r="AS115" s="206">
        <f t="shared" si="13"/>
        <v>0.10000000000000002</v>
      </c>
      <c r="AT115" s="503">
        <v>18029.592760180996</v>
      </c>
      <c r="AU115" s="160">
        <v>19922.7</v>
      </c>
      <c r="AV115" s="206">
        <f t="shared" si="14"/>
        <v>5.0000000000000037E-2</v>
      </c>
      <c r="AW115" s="503">
        <v>17171.0407239819</v>
      </c>
      <c r="AX115" s="160">
        <v>18974</v>
      </c>
      <c r="AY115" s="206">
        <f t="shared" si="15"/>
        <v>0.06</v>
      </c>
      <c r="AZ115" s="503">
        <v>16199.095022624435</v>
      </c>
      <c r="BA115" s="160">
        <v>17900</v>
      </c>
      <c r="BB115" s="206">
        <f t="shared" si="16"/>
        <v>0.14743589743589744</v>
      </c>
      <c r="BC115" s="110">
        <v>14117.64705882353</v>
      </c>
      <c r="BD115" s="173">
        <v>15600</v>
      </c>
      <c r="BE115" s="206">
        <f t="shared" si="17"/>
        <v>0</v>
      </c>
      <c r="BF115" s="110">
        <v>14117.64705882353</v>
      </c>
      <c r="BG115" s="173">
        <v>15600</v>
      </c>
      <c r="BH115" s="206">
        <f t="shared" si="18"/>
        <v>9.8591549295774641E-2</v>
      </c>
      <c r="BI115" s="442">
        <v>12850.678733031675</v>
      </c>
      <c r="BJ115" s="176">
        <v>14200</v>
      </c>
      <c r="BK115" s="206">
        <f t="shared" si="19"/>
        <v>0</v>
      </c>
      <c r="BL115" s="110">
        <v>12850.678733031675</v>
      </c>
      <c r="BM115" s="173">
        <v>14200</v>
      </c>
      <c r="BN115" s="206">
        <f t="shared" si="20"/>
        <v>0</v>
      </c>
      <c r="BO115" s="110">
        <v>12850.678733031675</v>
      </c>
      <c r="BP115" s="100">
        <v>14200</v>
      </c>
      <c r="BQ115" s="206">
        <f t="shared" si="21"/>
        <v>0</v>
      </c>
      <c r="BR115" s="30">
        <f t="shared" si="91"/>
        <v>12850.678733031675</v>
      </c>
      <c r="BS115" s="117">
        <v>14200</v>
      </c>
      <c r="BT115" s="205">
        <f t="shared" si="22"/>
        <v>0</v>
      </c>
      <c r="BU115" s="30">
        <f t="shared" si="92"/>
        <v>12850.678733031675</v>
      </c>
      <c r="BV115" s="59">
        <v>14200</v>
      </c>
      <c r="BW115" s="206">
        <f t="shared" si="23"/>
        <v>0</v>
      </c>
      <c r="BX115" s="30">
        <f t="shared" si="93"/>
        <v>12850.678733031675</v>
      </c>
      <c r="BY115" s="216">
        <v>14200</v>
      </c>
      <c r="BZ115" s="205">
        <f t="shared" si="24"/>
        <v>0</v>
      </c>
      <c r="CA115" s="30">
        <f t="shared" si="90"/>
        <v>12850.678733031675</v>
      </c>
      <c r="CB115" s="129">
        <v>14200</v>
      </c>
      <c r="CC115" s="206">
        <f t="shared" si="25"/>
        <v>0.10077519379844961</v>
      </c>
      <c r="CD115" s="30">
        <f t="shared" si="94"/>
        <v>11674.208144796381</v>
      </c>
      <c r="CE115" s="204">
        <v>12900</v>
      </c>
      <c r="CF115" s="205">
        <f t="shared" si="26"/>
        <v>0</v>
      </c>
      <c r="CG115" s="30">
        <f t="shared" si="95"/>
        <v>11674.208144796381</v>
      </c>
      <c r="CH115" s="57">
        <v>12900</v>
      </c>
      <c r="CI115" s="206">
        <f t="shared" si="27"/>
        <v>0</v>
      </c>
      <c r="CJ115" s="30">
        <f t="shared" si="96"/>
        <v>11674.208144796381</v>
      </c>
      <c r="CK115" s="57">
        <v>12900</v>
      </c>
    </row>
    <row r="116" spans="1:89" x14ac:dyDescent="0.25">
      <c r="A116" s="299" t="s">
        <v>95</v>
      </c>
      <c r="B116" s="84">
        <v>924</v>
      </c>
      <c r="C116" s="449" t="s">
        <v>109</v>
      </c>
      <c r="D116" s="933">
        <v>20805.429864253394</v>
      </c>
      <c r="E116" s="1135">
        <v>22990</v>
      </c>
      <c r="F116" s="206">
        <f t="shared" si="0"/>
        <v>0</v>
      </c>
      <c r="G116" s="933">
        <v>20805.429864253394</v>
      </c>
      <c r="H116" s="1151">
        <v>22990</v>
      </c>
      <c r="I116" s="206">
        <f t="shared" si="1"/>
        <v>0.15585721468074409</v>
      </c>
      <c r="J116" s="933">
        <v>18000</v>
      </c>
      <c r="K116" s="1132">
        <v>19890</v>
      </c>
      <c r="L116" s="206">
        <f t="shared" si="2"/>
        <v>0</v>
      </c>
      <c r="M116" s="933">
        <v>18000</v>
      </c>
      <c r="N116" s="933">
        <v>19890</v>
      </c>
      <c r="O116" s="206">
        <f t="shared" si="3"/>
        <v>0</v>
      </c>
      <c r="P116" s="871">
        <v>18000</v>
      </c>
      <c r="Q116" s="933">
        <v>19890</v>
      </c>
      <c r="R116" s="206">
        <f t="shared" si="4"/>
        <v>-0.14398079285939686</v>
      </c>
      <c r="S116" s="871">
        <v>21027.565561438925</v>
      </c>
      <c r="T116" s="1132">
        <v>23235.459945390012</v>
      </c>
      <c r="U116" s="206">
        <f t="shared" si="5"/>
        <v>0</v>
      </c>
      <c r="V116" s="871">
        <f t="shared" si="88"/>
        <v>21027.565561438925</v>
      </c>
      <c r="W116" s="1147">
        <v>23235.459945390012</v>
      </c>
      <c r="X116" s="206">
        <f t="shared" si="6"/>
        <v>0.26000000000000012</v>
      </c>
      <c r="Y116" s="871">
        <f t="shared" si="89"/>
        <v>16688.544096380097</v>
      </c>
      <c r="Z116" s="1147">
        <v>18440.841226500008</v>
      </c>
      <c r="AA116" s="206">
        <f t="shared" si="7"/>
        <v>5.000000000000001E-2</v>
      </c>
      <c r="AB116" s="871">
        <v>15893.851520361997</v>
      </c>
      <c r="AC116" s="1147">
        <v>17562.705930000007</v>
      </c>
      <c r="AD116" s="206">
        <f t="shared" si="8"/>
        <v>-9.9999999999999908E-2</v>
      </c>
      <c r="AE116" s="871">
        <v>17659.83502262444</v>
      </c>
      <c r="AF116" s="1216">
        <v>19514.117700000006</v>
      </c>
      <c r="AG116" s="206">
        <f t="shared" si="9"/>
        <v>0.10000000000000012</v>
      </c>
      <c r="AH116" s="503">
        <v>16054.395475113126</v>
      </c>
      <c r="AI116" s="1216">
        <v>17740.107000000004</v>
      </c>
      <c r="AJ116" s="206">
        <f t="shared" si="10"/>
        <v>0</v>
      </c>
      <c r="AK116" s="871">
        <v>16054.395475113126</v>
      </c>
      <c r="AL116" s="1216">
        <v>17740.107000000004</v>
      </c>
      <c r="AM116" s="206">
        <f t="shared" si="11"/>
        <v>0</v>
      </c>
      <c r="AN116" s="871">
        <v>16054.395475113126</v>
      </c>
      <c r="AO116" s="1216">
        <v>17740.107000000004</v>
      </c>
      <c r="AP116" s="206">
        <f t="shared" si="12"/>
        <v>4.9999999999999975E-2</v>
      </c>
      <c r="AQ116" s="474">
        <v>15289.900452488691</v>
      </c>
      <c r="AR116" s="59">
        <v>16895.340000000004</v>
      </c>
      <c r="AS116" s="206">
        <f t="shared" si="13"/>
        <v>0.10000000000000014</v>
      </c>
      <c r="AT116" s="503">
        <v>13899.909502262444</v>
      </c>
      <c r="AU116" s="160">
        <v>15359.400000000001</v>
      </c>
      <c r="AV116" s="206">
        <f t="shared" si="14"/>
        <v>5.00000000000001E-2</v>
      </c>
      <c r="AW116" s="503">
        <v>13238.009049773756</v>
      </c>
      <c r="AX116" s="160">
        <v>14628</v>
      </c>
      <c r="AY116" s="206">
        <f t="shared" si="15"/>
        <v>0.06</v>
      </c>
      <c r="AZ116" s="503">
        <v>12488.687782805429</v>
      </c>
      <c r="BA116" s="160">
        <v>13800</v>
      </c>
      <c r="BB116" s="206">
        <f t="shared" si="16"/>
        <v>0.15095913261050875</v>
      </c>
      <c r="BC116" s="474">
        <v>10850.678733031675</v>
      </c>
      <c r="BD116" s="100">
        <v>11990</v>
      </c>
      <c r="BE116" s="206">
        <f t="shared" si="17"/>
        <v>-1.7213114754098362E-2</v>
      </c>
      <c r="BF116" s="110">
        <v>11040.723981900454</v>
      </c>
      <c r="BG116" s="173">
        <v>12200</v>
      </c>
      <c r="BH116" s="206">
        <f t="shared" si="18"/>
        <v>0.11926605504587157</v>
      </c>
      <c r="BI116" s="442">
        <v>9864.253393665158</v>
      </c>
      <c r="BJ116" s="176">
        <v>10900</v>
      </c>
      <c r="BK116" s="206">
        <f t="shared" si="19"/>
        <v>0</v>
      </c>
      <c r="BL116" s="110">
        <v>9864.253393665158</v>
      </c>
      <c r="BM116" s="173">
        <v>10900</v>
      </c>
      <c r="BN116" s="206">
        <f t="shared" si="20"/>
        <v>0</v>
      </c>
      <c r="BO116" s="110">
        <v>9864.253393665158</v>
      </c>
      <c r="BP116" s="100">
        <v>10900</v>
      </c>
      <c r="BQ116" s="206">
        <f t="shared" si="21"/>
        <v>0</v>
      </c>
      <c r="BR116" s="30">
        <f t="shared" si="91"/>
        <v>9864.253393665158</v>
      </c>
      <c r="BS116" s="117">
        <v>10900</v>
      </c>
      <c r="BT116" s="205">
        <f t="shared" si="22"/>
        <v>0</v>
      </c>
      <c r="BU116" s="30">
        <f t="shared" si="92"/>
        <v>9864.253393665158</v>
      </c>
      <c r="BV116" s="59">
        <v>10900</v>
      </c>
      <c r="BW116" s="206">
        <f t="shared" si="23"/>
        <v>0</v>
      </c>
      <c r="BX116" s="30">
        <f t="shared" si="93"/>
        <v>9864.253393665158</v>
      </c>
      <c r="BY116" s="216">
        <v>10900</v>
      </c>
      <c r="BZ116" s="205">
        <f t="shared" si="24"/>
        <v>0</v>
      </c>
      <c r="CA116" s="30">
        <f t="shared" si="90"/>
        <v>9864.253393665158</v>
      </c>
      <c r="CB116" s="129">
        <v>10900</v>
      </c>
      <c r="CC116" s="206">
        <f t="shared" si="25"/>
        <v>0.10101010101010101</v>
      </c>
      <c r="CD116" s="30">
        <f t="shared" si="94"/>
        <v>8959.2760180995483</v>
      </c>
      <c r="CE116" s="204">
        <v>9900</v>
      </c>
      <c r="CF116" s="205">
        <f t="shared" si="26"/>
        <v>0</v>
      </c>
      <c r="CG116" s="30">
        <f t="shared" si="95"/>
        <v>8959.2760180995483</v>
      </c>
      <c r="CH116" s="57">
        <v>9900</v>
      </c>
      <c r="CI116" s="206">
        <f t="shared" si="27"/>
        <v>0</v>
      </c>
      <c r="CJ116" s="30">
        <f t="shared" si="96"/>
        <v>8959.2760180995483</v>
      </c>
      <c r="CK116" s="57">
        <v>9900</v>
      </c>
    </row>
    <row r="117" spans="1:89" x14ac:dyDescent="0.25">
      <c r="A117" s="852" t="s">
        <v>95</v>
      </c>
      <c r="B117" s="15">
        <v>2070</v>
      </c>
      <c r="C117" s="189" t="s">
        <v>531</v>
      </c>
      <c r="D117" s="933">
        <v>21710.407239819004</v>
      </c>
      <c r="E117" s="1135">
        <v>23990</v>
      </c>
      <c r="F117" s="206">
        <f t="shared" si="0"/>
        <v>9.0950432014552066E-2</v>
      </c>
      <c r="G117" s="933">
        <v>19900.452488687784</v>
      </c>
      <c r="H117" s="1151">
        <v>21990</v>
      </c>
      <c r="I117" s="206">
        <f t="shared" si="1"/>
        <v>9.9554977748887441E-2</v>
      </c>
      <c r="J117" s="933">
        <v>18098.642533936651</v>
      </c>
      <c r="K117" s="1132">
        <v>19999</v>
      </c>
      <c r="L117" s="206">
        <f t="shared" si="2"/>
        <v>0</v>
      </c>
      <c r="M117" s="933">
        <v>18098.642533936651</v>
      </c>
      <c r="N117" s="933">
        <v>19999</v>
      </c>
      <c r="O117" s="206">
        <f t="shared" si="3"/>
        <v>0</v>
      </c>
      <c r="P117" s="871">
        <v>18098.642533936651</v>
      </c>
      <c r="Q117" s="993">
        <v>19999</v>
      </c>
      <c r="R117" s="206">
        <f t="shared" si="4"/>
        <v>4.1912484038298066E-2</v>
      </c>
      <c r="S117" s="871">
        <v>17370.597637710416</v>
      </c>
      <c r="T117" s="1132">
        <v>19194.510389670009</v>
      </c>
      <c r="U117" s="206"/>
      <c r="V117" s="871">
        <f t="shared" si="88"/>
        <v>17370.597637710416</v>
      </c>
      <c r="W117" s="1147">
        <v>19194.510389670009</v>
      </c>
      <c r="X117" s="206"/>
      <c r="Y117" s="871">
        <f t="shared" si="89"/>
        <v>17370.597637710416</v>
      </c>
      <c r="Z117" s="1147">
        <v>19194.510389670009</v>
      </c>
      <c r="AA117" s="206"/>
      <c r="AB117" s="1290"/>
      <c r="AC117" s="1147"/>
      <c r="AD117" s="206"/>
      <c r="AE117" s="1290"/>
      <c r="AF117" s="1216"/>
      <c r="AG117" s="206"/>
      <c r="AH117" s="134"/>
      <c r="AI117" s="1216"/>
      <c r="AJ117" s="206"/>
      <c r="AK117" s="1290"/>
      <c r="AL117" s="1216"/>
      <c r="AM117" s="206"/>
      <c r="AN117" s="1290"/>
      <c r="AO117" s="1216"/>
      <c r="AP117" s="206"/>
      <c r="AQ117" s="1291"/>
      <c r="AR117" s="100"/>
      <c r="AS117" s="206"/>
      <c r="AT117" s="134"/>
      <c r="AU117" s="161"/>
      <c r="AV117" s="206"/>
      <c r="AW117" s="134"/>
      <c r="AX117" s="161"/>
      <c r="AY117" s="206"/>
      <c r="AZ117" s="134"/>
      <c r="BA117" s="161"/>
      <c r="BB117" s="206"/>
      <c r="BC117" s="1291"/>
      <c r="BD117" s="173"/>
      <c r="BE117" s="206"/>
      <c r="BF117" s="1291"/>
      <c r="BG117" s="173"/>
      <c r="BH117" s="206"/>
      <c r="BI117" s="443"/>
      <c r="BJ117" s="177"/>
      <c r="BK117" s="206"/>
      <c r="BL117" s="1291"/>
      <c r="BM117" s="173"/>
      <c r="BN117" s="206"/>
      <c r="BO117" s="1291"/>
      <c r="BP117" s="100"/>
      <c r="BQ117" s="206"/>
      <c r="BR117" s="30"/>
      <c r="BS117" s="117"/>
      <c r="BT117" s="205"/>
      <c r="BU117" s="30"/>
      <c r="BV117" s="59"/>
      <c r="BW117" s="206"/>
      <c r="BX117" s="30"/>
      <c r="BY117" s="216"/>
      <c r="BZ117" s="205"/>
      <c r="CA117" s="30"/>
      <c r="CB117" s="129"/>
      <c r="CC117" s="206"/>
      <c r="CD117" s="30"/>
      <c r="CE117" s="204"/>
      <c r="CF117" s="205"/>
      <c r="CG117" s="30"/>
      <c r="CH117" s="202"/>
      <c r="CI117" s="206"/>
      <c r="CJ117" s="30"/>
      <c r="CK117" s="202"/>
    </row>
    <row r="118" spans="1:89" x14ac:dyDescent="0.25">
      <c r="A118" s="299" t="s">
        <v>95</v>
      </c>
      <c r="B118" s="294">
        <v>1065</v>
      </c>
      <c r="C118" s="49" t="s">
        <v>115</v>
      </c>
      <c r="D118" s="933">
        <v>21710.407239819004</v>
      </c>
      <c r="E118" s="1135">
        <v>23990</v>
      </c>
      <c r="F118" s="206">
        <f t="shared" si="0"/>
        <v>9.0950432014552066E-2</v>
      </c>
      <c r="G118" s="933">
        <v>19900.452488687784</v>
      </c>
      <c r="H118" s="1151">
        <v>21990</v>
      </c>
      <c r="I118" s="206">
        <f t="shared" si="1"/>
        <v>9.9554977748887441E-2</v>
      </c>
      <c r="J118" s="933">
        <v>18098.642533936651</v>
      </c>
      <c r="K118" s="1132">
        <v>19999</v>
      </c>
      <c r="L118" s="206">
        <f t="shared" si="2"/>
        <v>0</v>
      </c>
      <c r="M118" s="933">
        <v>18098.642533936651</v>
      </c>
      <c r="N118" s="933">
        <v>19999</v>
      </c>
      <c r="O118" s="206">
        <f t="shared" si="3"/>
        <v>0</v>
      </c>
      <c r="P118" s="871">
        <v>18098.642533936651</v>
      </c>
      <c r="Q118" s="993">
        <v>19999</v>
      </c>
      <c r="R118" s="206">
        <f t="shared" si="4"/>
        <v>4.1912484038298066E-2</v>
      </c>
      <c r="S118" s="871">
        <v>17370.597637710416</v>
      </c>
      <c r="T118" s="1132">
        <v>19194.510389670009</v>
      </c>
      <c r="U118" s="206">
        <f t="shared" si="5"/>
        <v>0</v>
      </c>
      <c r="V118" s="871">
        <f t="shared" si="88"/>
        <v>17370.597637710416</v>
      </c>
      <c r="W118" s="1147">
        <v>19194.510389670009</v>
      </c>
      <c r="X118" s="206">
        <f t="shared" si="6"/>
        <v>0.26</v>
      </c>
      <c r="Y118" s="933">
        <f t="shared" si="89"/>
        <v>13786.188601357473</v>
      </c>
      <c r="Z118" s="1147">
        <v>15233.738404500007</v>
      </c>
      <c r="AA118" s="206">
        <f t="shared" si="7"/>
        <v>5.0000000000000093E-2</v>
      </c>
      <c r="AB118" s="933">
        <v>13129.703429864259</v>
      </c>
      <c r="AC118" s="1147">
        <v>14508.322290000006</v>
      </c>
      <c r="AD118" s="206">
        <f t="shared" si="8"/>
        <v>-9.9999999999999936E-2</v>
      </c>
      <c r="AE118" s="933">
        <v>14588.559366515841</v>
      </c>
      <c r="AF118" s="1216">
        <v>16120.358100000005</v>
      </c>
      <c r="AG118" s="206">
        <f t="shared" si="9"/>
        <v>0.10000000000000013</v>
      </c>
      <c r="AH118" s="134">
        <v>13262.326696832582</v>
      </c>
      <c r="AI118" s="1216">
        <v>14654.871000000003</v>
      </c>
      <c r="AJ118" s="206">
        <f t="shared" si="10"/>
        <v>0</v>
      </c>
      <c r="AK118" s="933">
        <v>13262.326696832582</v>
      </c>
      <c r="AL118" s="1216">
        <v>14654.871000000003</v>
      </c>
      <c r="AM118" s="206">
        <f t="shared" si="11"/>
        <v>0</v>
      </c>
      <c r="AN118" s="933">
        <v>13262.326696832582</v>
      </c>
      <c r="AO118" s="1216">
        <v>14654.871000000003</v>
      </c>
      <c r="AP118" s="206">
        <f t="shared" si="12"/>
        <v>5.0000000000000031E-2</v>
      </c>
      <c r="AQ118" s="110">
        <v>12630.787330316743</v>
      </c>
      <c r="AR118" s="59">
        <v>13957.020000000002</v>
      </c>
      <c r="AS118" s="206">
        <f t="shared" si="13"/>
        <v>0.10000000000000012</v>
      </c>
      <c r="AT118" s="134">
        <v>11482.533936651584</v>
      </c>
      <c r="AU118" s="161">
        <v>12688.2</v>
      </c>
      <c r="AV118" s="206">
        <f t="shared" si="14"/>
        <v>5.0000000000000058E-2</v>
      </c>
      <c r="AW118" s="134">
        <v>10935.746606334842</v>
      </c>
      <c r="AX118" s="161">
        <v>12084</v>
      </c>
      <c r="AY118" s="206">
        <f t="shared" si="15"/>
        <v>0.06</v>
      </c>
      <c r="AZ118" s="134">
        <v>10316.742081447965</v>
      </c>
      <c r="BA118" s="161">
        <v>11400</v>
      </c>
      <c r="BB118" s="206">
        <f t="shared" si="16"/>
        <v>0.15151515151515152</v>
      </c>
      <c r="BC118" s="110">
        <v>8959.2760180995483</v>
      </c>
      <c r="BD118" s="173">
        <v>9900</v>
      </c>
      <c r="BE118" s="206">
        <f t="shared" si="17"/>
        <v>4.2105263157894736E-2</v>
      </c>
      <c r="BF118" s="110">
        <v>8597.285067873303</v>
      </c>
      <c r="BG118" s="173">
        <v>9500</v>
      </c>
      <c r="BH118" s="206">
        <f t="shared" si="18"/>
        <v>0.10465116279069768</v>
      </c>
      <c r="BI118" s="443">
        <v>7782.8054298642537</v>
      </c>
      <c r="BJ118" s="177">
        <v>8600</v>
      </c>
      <c r="BK118" s="206">
        <f t="shared" si="19"/>
        <v>0</v>
      </c>
      <c r="BL118" s="110">
        <v>7782.8054298642537</v>
      </c>
      <c r="BM118" s="173">
        <v>8600</v>
      </c>
      <c r="BN118" s="206">
        <f t="shared" si="20"/>
        <v>0</v>
      </c>
      <c r="BO118" s="110">
        <v>7782.8054298642537</v>
      </c>
      <c r="BP118" s="100">
        <v>8600</v>
      </c>
      <c r="BQ118" s="206">
        <f t="shared" si="21"/>
        <v>0</v>
      </c>
      <c r="BR118" s="30">
        <f t="shared" si="91"/>
        <v>7782.8054298642537</v>
      </c>
      <c r="BS118" s="117">
        <v>8600</v>
      </c>
      <c r="BT118" s="205">
        <f t="shared" si="22"/>
        <v>0</v>
      </c>
      <c r="BU118" s="30">
        <f t="shared" si="92"/>
        <v>7782.8054298642537</v>
      </c>
      <c r="BV118" s="59">
        <v>8600</v>
      </c>
      <c r="BW118" s="206">
        <f t="shared" si="23"/>
        <v>0</v>
      </c>
      <c r="BX118" s="30">
        <f t="shared" si="93"/>
        <v>7782.8054298642537</v>
      </c>
      <c r="BY118" s="216">
        <v>8600</v>
      </c>
      <c r="BZ118" s="205">
        <f t="shared" si="24"/>
        <v>0</v>
      </c>
      <c r="CA118" s="30">
        <f t="shared" si="90"/>
        <v>7782.8054298642537</v>
      </c>
      <c r="CB118" s="129">
        <v>8600</v>
      </c>
      <c r="CC118" s="206">
        <f t="shared" si="25"/>
        <v>0.10256410256410256</v>
      </c>
      <c r="CD118" s="30">
        <f t="shared" si="94"/>
        <v>7058.8235294117649</v>
      </c>
      <c r="CE118" s="204">
        <v>7800</v>
      </c>
      <c r="CF118" s="205">
        <f t="shared" si="26"/>
        <v>0</v>
      </c>
      <c r="CG118" s="30">
        <f t="shared" si="95"/>
        <v>7058.8235294117649</v>
      </c>
      <c r="CH118" s="202">
        <v>7800</v>
      </c>
      <c r="CI118" s="206">
        <f t="shared" si="27"/>
        <v>0</v>
      </c>
      <c r="CJ118" s="30">
        <f t="shared" si="96"/>
        <v>7058.8235294117649</v>
      </c>
      <c r="CK118" s="202">
        <v>7800</v>
      </c>
    </row>
    <row r="119" spans="1:89" x14ac:dyDescent="0.25">
      <c r="A119" s="299" t="s">
        <v>95</v>
      </c>
      <c r="B119" s="84">
        <v>1066</v>
      </c>
      <c r="C119" s="49" t="s">
        <v>114</v>
      </c>
      <c r="D119" s="933">
        <v>21710.407239819004</v>
      </c>
      <c r="E119" s="1135">
        <v>23990</v>
      </c>
      <c r="F119" s="206">
        <f t="shared" si="0"/>
        <v>9.0950432014552066E-2</v>
      </c>
      <c r="G119" s="933">
        <v>19900.452488687784</v>
      </c>
      <c r="H119" s="1151">
        <v>21990</v>
      </c>
      <c r="I119" s="206">
        <f t="shared" si="1"/>
        <v>9.9554977748887441E-2</v>
      </c>
      <c r="J119" s="933">
        <v>18098.642533936651</v>
      </c>
      <c r="K119" s="1132">
        <v>19999</v>
      </c>
      <c r="L119" s="206">
        <f t="shared" si="2"/>
        <v>0</v>
      </c>
      <c r="M119" s="933">
        <v>18098.642533936651</v>
      </c>
      <c r="N119" s="933">
        <v>19999</v>
      </c>
      <c r="O119" s="206">
        <f t="shared" si="3"/>
        <v>0</v>
      </c>
      <c r="P119" s="933">
        <v>18098.642533936651</v>
      </c>
      <c r="Q119" s="993">
        <v>19999</v>
      </c>
      <c r="R119" s="206">
        <f t="shared" si="4"/>
        <v>4.1912484038298066E-2</v>
      </c>
      <c r="S119" s="933">
        <v>17370.597637710416</v>
      </c>
      <c r="T119" s="1132">
        <v>19194.510389670009</v>
      </c>
      <c r="U119" s="206">
        <f t="shared" si="5"/>
        <v>0</v>
      </c>
      <c r="V119" s="933">
        <f t="shared" si="88"/>
        <v>17370.597637710416</v>
      </c>
      <c r="W119" s="1147">
        <v>19194.510389670009</v>
      </c>
      <c r="X119" s="206">
        <f t="shared" si="6"/>
        <v>0.26</v>
      </c>
      <c r="Y119" s="933">
        <f t="shared" si="89"/>
        <v>13786.188601357473</v>
      </c>
      <c r="Z119" s="1147">
        <v>15233.738404500007</v>
      </c>
      <c r="AA119" s="206">
        <f t="shared" si="7"/>
        <v>5.0000000000000093E-2</v>
      </c>
      <c r="AB119" s="933">
        <v>13129.703429864259</v>
      </c>
      <c r="AC119" s="1147">
        <v>14508.322290000006</v>
      </c>
      <c r="AD119" s="206">
        <f t="shared" si="8"/>
        <v>-9.9999999999999936E-2</v>
      </c>
      <c r="AE119" s="933">
        <v>14588.559366515841</v>
      </c>
      <c r="AF119" s="1216">
        <v>16120.358100000005</v>
      </c>
      <c r="AG119" s="206">
        <f t="shared" si="9"/>
        <v>0.10000000000000013</v>
      </c>
      <c r="AH119" s="134">
        <v>13262.326696832582</v>
      </c>
      <c r="AI119" s="1216">
        <v>14654.871000000003</v>
      </c>
      <c r="AJ119" s="206">
        <f t="shared" si="10"/>
        <v>0</v>
      </c>
      <c r="AK119" s="933">
        <v>13262.326696832582</v>
      </c>
      <c r="AL119" s="1216">
        <v>14654.871000000003</v>
      </c>
      <c r="AM119" s="206">
        <f t="shared" si="11"/>
        <v>0</v>
      </c>
      <c r="AN119" s="933">
        <v>13262.326696832582</v>
      </c>
      <c r="AO119" s="1216">
        <v>14654.871000000003</v>
      </c>
      <c r="AP119" s="206">
        <f t="shared" si="12"/>
        <v>5.0000000000000031E-2</v>
      </c>
      <c r="AQ119" s="110">
        <v>12630.787330316743</v>
      </c>
      <c r="AR119" s="59">
        <v>13957.020000000002</v>
      </c>
      <c r="AS119" s="206">
        <f t="shared" si="13"/>
        <v>0.10000000000000012</v>
      </c>
      <c r="AT119" s="134">
        <v>11482.533936651584</v>
      </c>
      <c r="AU119" s="161">
        <v>12688.2</v>
      </c>
      <c r="AV119" s="206">
        <f t="shared" si="14"/>
        <v>5.0000000000000058E-2</v>
      </c>
      <c r="AW119" s="134">
        <v>10935.746606334842</v>
      </c>
      <c r="AX119" s="161">
        <v>12084</v>
      </c>
      <c r="AY119" s="206">
        <f t="shared" si="15"/>
        <v>0.06</v>
      </c>
      <c r="AZ119" s="134">
        <v>10316.742081447965</v>
      </c>
      <c r="BA119" s="161">
        <v>11400</v>
      </c>
      <c r="BB119" s="206">
        <f t="shared" si="16"/>
        <v>0.15151515151515152</v>
      </c>
      <c r="BC119" s="110">
        <v>8959.2760180995483</v>
      </c>
      <c r="BD119" s="173">
        <v>9900</v>
      </c>
      <c r="BE119" s="206">
        <f t="shared" si="17"/>
        <v>2.0618556701030927E-2</v>
      </c>
      <c r="BF119" s="110">
        <v>8778.2805429864256</v>
      </c>
      <c r="BG119" s="173">
        <v>9700</v>
      </c>
      <c r="BH119" s="206">
        <f t="shared" si="18"/>
        <v>0.11494252873563218</v>
      </c>
      <c r="BI119" s="443">
        <v>7873.303167420815</v>
      </c>
      <c r="BJ119" s="177">
        <v>8700</v>
      </c>
      <c r="BK119" s="206">
        <f t="shared" si="19"/>
        <v>0</v>
      </c>
      <c r="BL119" s="110">
        <v>7873.303167420815</v>
      </c>
      <c r="BM119" s="173">
        <v>8700</v>
      </c>
      <c r="BN119" s="206">
        <f t="shared" si="20"/>
        <v>0</v>
      </c>
      <c r="BO119" s="110">
        <v>7873.303167420815</v>
      </c>
      <c r="BP119" s="100">
        <v>8700</v>
      </c>
      <c r="BQ119" s="206">
        <f t="shared" si="21"/>
        <v>0</v>
      </c>
      <c r="BR119" s="30">
        <f t="shared" si="91"/>
        <v>7873.303167420815</v>
      </c>
      <c r="BS119" s="117">
        <v>8700</v>
      </c>
      <c r="BT119" s="205">
        <f t="shared" si="22"/>
        <v>0</v>
      </c>
      <c r="BU119" s="30">
        <f t="shared" si="92"/>
        <v>7873.303167420815</v>
      </c>
      <c r="BV119" s="59">
        <v>8700</v>
      </c>
      <c r="BW119" s="206">
        <f t="shared" si="23"/>
        <v>0</v>
      </c>
      <c r="BX119" s="30">
        <f t="shared" si="93"/>
        <v>7873.303167420815</v>
      </c>
      <c r="BY119" s="216">
        <v>8700</v>
      </c>
      <c r="BZ119" s="205">
        <f t="shared" si="24"/>
        <v>0</v>
      </c>
      <c r="CA119" s="30">
        <f t="shared" si="90"/>
        <v>7873.303167420815</v>
      </c>
      <c r="CB119" s="129">
        <v>8700</v>
      </c>
      <c r="CC119" s="206">
        <f t="shared" si="25"/>
        <v>0.10126582278481013</v>
      </c>
      <c r="CD119" s="30">
        <f t="shared" si="94"/>
        <v>7149.3212669683262</v>
      </c>
      <c r="CE119" s="204">
        <v>7900</v>
      </c>
      <c r="CF119" s="205">
        <f t="shared" si="26"/>
        <v>0</v>
      </c>
      <c r="CG119" s="30">
        <f t="shared" si="95"/>
        <v>7149.3212669683262</v>
      </c>
      <c r="CH119" s="202">
        <v>7900</v>
      </c>
      <c r="CI119" s="206">
        <f t="shared" si="27"/>
        <v>0</v>
      </c>
      <c r="CJ119" s="30">
        <f t="shared" si="96"/>
        <v>7149.3212669683262</v>
      </c>
      <c r="CK119" s="202">
        <v>7900</v>
      </c>
    </row>
    <row r="120" spans="1:89" x14ac:dyDescent="0.25">
      <c r="A120" s="299" t="s">
        <v>95</v>
      </c>
      <c r="B120" s="84">
        <v>1068</v>
      </c>
      <c r="C120" s="49" t="s">
        <v>118</v>
      </c>
      <c r="D120" s="933">
        <v>22615.384615384617</v>
      </c>
      <c r="E120" s="1135">
        <v>24990</v>
      </c>
      <c r="F120" s="206">
        <f t="shared" si="0"/>
        <v>4.1684035014589414E-2</v>
      </c>
      <c r="G120" s="933">
        <v>21710.407239819004</v>
      </c>
      <c r="H120" s="1151">
        <v>23990</v>
      </c>
      <c r="I120" s="206">
        <f t="shared" si="1"/>
        <v>9.0950432014552066E-2</v>
      </c>
      <c r="J120" s="933">
        <v>19900.452488687784</v>
      </c>
      <c r="K120" s="1132">
        <v>21990</v>
      </c>
      <c r="L120" s="206">
        <f t="shared" si="2"/>
        <v>0</v>
      </c>
      <c r="M120" s="933">
        <v>19900.452488687784</v>
      </c>
      <c r="N120" s="933">
        <v>21990</v>
      </c>
      <c r="O120" s="206">
        <f t="shared" si="3"/>
        <v>0</v>
      </c>
      <c r="P120" s="933">
        <v>19900.452488687784</v>
      </c>
      <c r="Q120" s="933">
        <v>21990</v>
      </c>
      <c r="R120" s="206">
        <f t="shared" si="4"/>
        <v>3.9872071618103438E-2</v>
      </c>
      <c r="S120" s="933">
        <v>19137.404524886875</v>
      </c>
      <c r="T120" s="1132">
        <v>21146.831999999999</v>
      </c>
      <c r="U120" s="206">
        <f t="shared" si="5"/>
        <v>0</v>
      </c>
      <c r="V120" s="933">
        <f t="shared" si="88"/>
        <v>19137.404524886875</v>
      </c>
      <c r="W120" s="1147">
        <v>21146.831999999999</v>
      </c>
      <c r="X120" s="206">
        <f t="shared" si="6"/>
        <v>0.25999999999999984</v>
      </c>
      <c r="Y120" s="933">
        <f t="shared" si="89"/>
        <v>15188.41628959276</v>
      </c>
      <c r="Z120" s="1147">
        <v>16783.2</v>
      </c>
      <c r="AA120" s="206">
        <f t="shared" si="7"/>
        <v>5.0000000000000044E-2</v>
      </c>
      <c r="AB120" s="933">
        <v>14465.158371040725</v>
      </c>
      <c r="AC120" s="1147">
        <v>15984</v>
      </c>
      <c r="AD120" s="206">
        <f t="shared" si="8"/>
        <v>-4.207031905045483E-2</v>
      </c>
      <c r="AE120" s="933">
        <v>15100.438642533943</v>
      </c>
      <c r="AF120" s="1216">
        <v>16685.984700000008</v>
      </c>
      <c r="AG120" s="206">
        <f t="shared" si="9"/>
        <v>0.10000000000000019</v>
      </c>
      <c r="AH120" s="134">
        <v>13727.671493212674</v>
      </c>
      <c r="AI120" s="1216">
        <v>15169.077000000005</v>
      </c>
      <c r="AJ120" s="206">
        <f t="shared" si="10"/>
        <v>0</v>
      </c>
      <c r="AK120" s="933">
        <v>13727.671493212674</v>
      </c>
      <c r="AL120" s="1216">
        <v>15169.077000000005</v>
      </c>
      <c r="AM120" s="206">
        <f t="shared" si="11"/>
        <v>0</v>
      </c>
      <c r="AN120" s="933">
        <v>13727.671493212674</v>
      </c>
      <c r="AO120" s="1216">
        <v>15169.077000000005</v>
      </c>
      <c r="AP120" s="206">
        <f t="shared" si="12"/>
        <v>5.0000000000000079E-2</v>
      </c>
      <c r="AQ120" s="110">
        <v>13073.972850678736</v>
      </c>
      <c r="AR120" s="100">
        <v>14446.740000000003</v>
      </c>
      <c r="AS120" s="206">
        <f t="shared" si="13"/>
        <v>0.10000000000000014</v>
      </c>
      <c r="AT120" s="134">
        <v>11885.429864253396</v>
      </c>
      <c r="AU120" s="161">
        <v>13133.400000000001</v>
      </c>
      <c r="AV120" s="206">
        <f t="shared" si="14"/>
        <v>5.0000000000000114E-2</v>
      </c>
      <c r="AW120" s="134">
        <v>11319.457013574662</v>
      </c>
      <c r="AX120" s="161">
        <v>12508</v>
      </c>
      <c r="AY120" s="206">
        <f t="shared" si="15"/>
        <v>0.06</v>
      </c>
      <c r="AZ120" s="134">
        <v>10678.733031674208</v>
      </c>
      <c r="BA120" s="161">
        <v>11800</v>
      </c>
      <c r="BB120" s="206">
        <f t="shared" si="16"/>
        <v>0.14563106796116504</v>
      </c>
      <c r="BC120" s="110">
        <v>9321.2669683257918</v>
      </c>
      <c r="BD120" s="173">
        <v>10300</v>
      </c>
      <c r="BE120" s="206">
        <f t="shared" si="17"/>
        <v>0</v>
      </c>
      <c r="BF120" s="110">
        <v>9321.2669683257918</v>
      </c>
      <c r="BG120" s="173">
        <v>10300</v>
      </c>
      <c r="BH120" s="206">
        <f t="shared" si="18"/>
        <v>0.11956521739130435</v>
      </c>
      <c r="BI120" s="443">
        <v>8325.7918552036208</v>
      </c>
      <c r="BJ120" s="177">
        <v>9200</v>
      </c>
      <c r="BK120" s="206">
        <f t="shared" si="19"/>
        <v>0</v>
      </c>
      <c r="BL120" s="110">
        <v>8325.7918552036208</v>
      </c>
      <c r="BM120" s="173">
        <v>9200</v>
      </c>
      <c r="BN120" s="206">
        <f t="shared" si="20"/>
        <v>0</v>
      </c>
      <c r="BO120" s="110">
        <v>8325.7918552036208</v>
      </c>
      <c r="BP120" s="100">
        <v>9200</v>
      </c>
      <c r="BQ120" s="206">
        <f t="shared" si="21"/>
        <v>0</v>
      </c>
      <c r="BR120" s="30">
        <f t="shared" si="91"/>
        <v>8325.7918552036208</v>
      </c>
      <c r="BS120" s="266">
        <v>9200</v>
      </c>
      <c r="BT120" s="205">
        <f t="shared" si="22"/>
        <v>4.5454545454545456E-2</v>
      </c>
      <c r="BU120" s="30">
        <f t="shared" si="92"/>
        <v>7963.8009049773755</v>
      </c>
      <c r="BV120" s="59">
        <v>8800</v>
      </c>
      <c r="BW120" s="206">
        <f t="shared" si="23"/>
        <v>0</v>
      </c>
      <c r="BX120" s="30">
        <f t="shared" si="93"/>
        <v>7963.8009049773755</v>
      </c>
      <c r="BY120" s="216">
        <v>8800</v>
      </c>
      <c r="BZ120" s="205">
        <f t="shared" si="24"/>
        <v>0</v>
      </c>
      <c r="CA120" s="30">
        <f t="shared" si="90"/>
        <v>7963.8009049773755</v>
      </c>
      <c r="CB120" s="129">
        <v>8800</v>
      </c>
      <c r="CC120" s="206">
        <f t="shared" si="25"/>
        <v>0.10137672090112641</v>
      </c>
      <c r="CD120" s="30">
        <f t="shared" si="94"/>
        <v>7230.7692307692305</v>
      </c>
      <c r="CE120" s="204">
        <f>9400*0.85</f>
        <v>7990</v>
      </c>
      <c r="CF120" s="205">
        <f t="shared" si="26"/>
        <v>-0.15</v>
      </c>
      <c r="CG120" s="30">
        <f t="shared" si="95"/>
        <v>8506.7873303167416</v>
      </c>
      <c r="CH120" s="202">
        <v>9400</v>
      </c>
      <c r="CI120" s="206">
        <f t="shared" si="27"/>
        <v>0</v>
      </c>
      <c r="CJ120" s="30">
        <f t="shared" si="96"/>
        <v>8506.7873303167416</v>
      </c>
      <c r="CK120" s="202">
        <v>9400</v>
      </c>
    </row>
    <row r="121" spans="1:89" x14ac:dyDescent="0.25">
      <c r="A121" s="299" t="s">
        <v>95</v>
      </c>
      <c r="B121" s="84">
        <v>1069</v>
      </c>
      <c r="C121" s="49" t="s">
        <v>119</v>
      </c>
      <c r="D121" s="933">
        <v>22615.384615384617</v>
      </c>
      <c r="E121" s="1135">
        <v>24990</v>
      </c>
      <c r="F121" s="206">
        <f t="shared" si="0"/>
        <v>0</v>
      </c>
      <c r="G121" s="933">
        <v>22615.384615384617</v>
      </c>
      <c r="H121" s="1151">
        <v>24990</v>
      </c>
      <c r="I121" s="206">
        <f t="shared" si="1"/>
        <v>8.6994345367551115E-2</v>
      </c>
      <c r="J121" s="933">
        <v>20805.429864253394</v>
      </c>
      <c r="K121" s="1132">
        <v>22990</v>
      </c>
      <c r="L121" s="206">
        <f t="shared" si="2"/>
        <v>0</v>
      </c>
      <c r="M121" s="933">
        <v>20805.429864253394</v>
      </c>
      <c r="N121" s="933">
        <v>22990</v>
      </c>
      <c r="O121" s="206">
        <f t="shared" si="3"/>
        <v>0</v>
      </c>
      <c r="P121" s="933">
        <v>20805.429864253394</v>
      </c>
      <c r="Q121" s="933">
        <v>22990</v>
      </c>
      <c r="R121" s="206">
        <f t="shared" si="4"/>
        <v>8.71604786948703E-2</v>
      </c>
      <c r="S121" s="933">
        <v>19137.404524886875</v>
      </c>
      <c r="T121" s="1132">
        <v>21146.831999999999</v>
      </c>
      <c r="U121" s="206">
        <f t="shared" si="5"/>
        <v>0</v>
      </c>
      <c r="V121" s="933">
        <f t="shared" si="88"/>
        <v>19137.404524886875</v>
      </c>
      <c r="W121" s="1147">
        <v>21146.831999999999</v>
      </c>
      <c r="X121" s="206">
        <f t="shared" si="6"/>
        <v>0.25999999999999984</v>
      </c>
      <c r="Y121" s="933">
        <f t="shared" si="89"/>
        <v>15188.41628959276</v>
      </c>
      <c r="Z121" s="1147">
        <v>16783.2</v>
      </c>
      <c r="AA121" s="206">
        <f t="shared" si="7"/>
        <v>5.0000000000000044E-2</v>
      </c>
      <c r="AB121" s="933">
        <v>14465.158371040725</v>
      </c>
      <c r="AC121" s="1147">
        <v>15984</v>
      </c>
      <c r="AD121" s="206">
        <f t="shared" si="8"/>
        <v>-0.10289125117423523</v>
      </c>
      <c r="AE121" s="933">
        <v>16124.197194570139</v>
      </c>
      <c r="AF121" s="1216">
        <v>17817.237900000004</v>
      </c>
      <c r="AG121" s="206">
        <f t="shared" si="9"/>
        <v>0.1</v>
      </c>
      <c r="AH121" s="134">
        <v>14658.361085972854</v>
      </c>
      <c r="AI121" s="1216">
        <v>16197.489000000003</v>
      </c>
      <c r="AJ121" s="206">
        <f t="shared" si="10"/>
        <v>0</v>
      </c>
      <c r="AK121" s="933">
        <v>14658.361085972854</v>
      </c>
      <c r="AL121" s="1216">
        <v>16197.489000000003</v>
      </c>
      <c r="AM121" s="206">
        <f t="shared" si="11"/>
        <v>0</v>
      </c>
      <c r="AN121" s="933">
        <v>14658.361085972854</v>
      </c>
      <c r="AO121" s="1216">
        <v>16197.489000000003</v>
      </c>
      <c r="AP121" s="206">
        <f t="shared" si="12"/>
        <v>5.0000000000000065E-2</v>
      </c>
      <c r="AQ121" s="110">
        <v>13960.343891402717</v>
      </c>
      <c r="AR121" s="100">
        <v>15426.180000000002</v>
      </c>
      <c r="AS121" s="206">
        <f t="shared" si="13"/>
        <v>0.10000000000000006</v>
      </c>
      <c r="AT121" s="134">
        <v>12691.221719457015</v>
      </c>
      <c r="AU121" s="161">
        <v>14023.800000000001</v>
      </c>
      <c r="AV121" s="206">
        <f t="shared" si="14"/>
        <v>5.0000000000000079E-2</v>
      </c>
      <c r="AW121" s="134">
        <v>12086.877828054299</v>
      </c>
      <c r="AX121" s="161">
        <v>13356</v>
      </c>
      <c r="AY121" s="206">
        <f t="shared" si="15"/>
        <v>0.06</v>
      </c>
      <c r="AZ121" s="134">
        <v>11402.714932126697</v>
      </c>
      <c r="BA121" s="161">
        <v>12600</v>
      </c>
      <c r="BB121" s="206">
        <f t="shared" si="16"/>
        <v>0.14545454545454545</v>
      </c>
      <c r="BC121" s="110">
        <v>9954.7511312217193</v>
      </c>
      <c r="BD121" s="173">
        <v>11000</v>
      </c>
      <c r="BE121" s="206">
        <f t="shared" si="17"/>
        <v>0</v>
      </c>
      <c r="BF121" s="110">
        <v>9954.7511312217193</v>
      </c>
      <c r="BG121" s="173">
        <v>11000</v>
      </c>
      <c r="BH121" s="206">
        <f t="shared" si="18"/>
        <v>0.12244897959183673</v>
      </c>
      <c r="BI121" s="443">
        <v>8868.778280542987</v>
      </c>
      <c r="BJ121" s="177">
        <v>9800</v>
      </c>
      <c r="BK121" s="206">
        <f t="shared" si="19"/>
        <v>0</v>
      </c>
      <c r="BL121" s="110">
        <v>8868.778280542987</v>
      </c>
      <c r="BM121" s="173">
        <v>9800</v>
      </c>
      <c r="BN121" s="206">
        <f t="shared" si="20"/>
        <v>0</v>
      </c>
      <c r="BO121" s="110">
        <v>8868.778280542987</v>
      </c>
      <c r="BP121" s="100">
        <v>9800</v>
      </c>
      <c r="BQ121" s="206">
        <f t="shared" si="21"/>
        <v>0</v>
      </c>
      <c r="BR121" s="30">
        <f t="shared" si="91"/>
        <v>8868.778280542987</v>
      </c>
      <c r="BS121" s="117">
        <v>9800</v>
      </c>
      <c r="BT121" s="205">
        <f t="shared" si="22"/>
        <v>0</v>
      </c>
      <c r="BU121" s="30">
        <f t="shared" si="92"/>
        <v>8868.778280542987</v>
      </c>
      <c r="BV121" s="59">
        <v>9800</v>
      </c>
      <c r="BW121" s="206">
        <f t="shared" si="23"/>
        <v>0</v>
      </c>
      <c r="BX121" s="30">
        <f t="shared" si="93"/>
        <v>8868.778280542987</v>
      </c>
      <c r="BY121" s="216">
        <v>9800</v>
      </c>
      <c r="BZ121" s="205">
        <f t="shared" si="24"/>
        <v>0</v>
      </c>
      <c r="CA121" s="30">
        <f t="shared" si="90"/>
        <v>8868.778280542987</v>
      </c>
      <c r="CB121" s="129">
        <v>9800</v>
      </c>
      <c r="CC121" s="206">
        <f t="shared" si="25"/>
        <v>0.10236220472440945</v>
      </c>
      <c r="CD121" s="30">
        <f t="shared" si="94"/>
        <v>8045.2488687782807</v>
      </c>
      <c r="CE121" s="204">
        <v>8890</v>
      </c>
      <c r="CF121" s="205">
        <f t="shared" si="26"/>
        <v>-5.4255319148936172E-2</v>
      </c>
      <c r="CG121" s="30">
        <f t="shared" si="95"/>
        <v>8506.7873303167416</v>
      </c>
      <c r="CH121" s="202">
        <v>9400</v>
      </c>
      <c r="CI121" s="206">
        <f t="shared" si="27"/>
        <v>0</v>
      </c>
      <c r="CJ121" s="30">
        <f t="shared" si="96"/>
        <v>8506.7873303167416</v>
      </c>
      <c r="CK121" s="202">
        <v>9400</v>
      </c>
    </row>
    <row r="122" spans="1:89" x14ac:dyDescent="0.25">
      <c r="A122" s="299" t="s">
        <v>95</v>
      </c>
      <c r="B122" s="84">
        <v>1070</v>
      </c>
      <c r="C122" s="49" t="s">
        <v>111</v>
      </c>
      <c r="D122" s="933">
        <v>22615.384615384617</v>
      </c>
      <c r="E122" s="1135">
        <v>24990</v>
      </c>
      <c r="F122" s="206">
        <f t="shared" si="0"/>
        <v>0</v>
      </c>
      <c r="G122" s="933">
        <v>22615.384615384617</v>
      </c>
      <c r="H122" s="1151">
        <v>24990</v>
      </c>
      <c r="I122" s="206">
        <f t="shared" si="1"/>
        <v>8.6994345367551115E-2</v>
      </c>
      <c r="J122" s="933">
        <v>20805.429864253394</v>
      </c>
      <c r="K122" s="1132">
        <v>22990</v>
      </c>
      <c r="L122" s="206">
        <f t="shared" si="2"/>
        <v>0</v>
      </c>
      <c r="M122" s="933">
        <v>20805.429864253394</v>
      </c>
      <c r="N122" s="933">
        <v>22990</v>
      </c>
      <c r="O122" s="206">
        <f t="shared" si="3"/>
        <v>0</v>
      </c>
      <c r="P122" s="933">
        <v>20805.429864253394</v>
      </c>
      <c r="Q122" s="933">
        <v>22990</v>
      </c>
      <c r="R122" s="206">
        <f t="shared" si="4"/>
        <v>2.6637427639756153E-2</v>
      </c>
      <c r="S122" s="933">
        <v>20265.606244343893</v>
      </c>
      <c r="T122" s="1132">
        <v>22393.494900000002</v>
      </c>
      <c r="U122" s="206">
        <f t="shared" si="5"/>
        <v>0</v>
      </c>
      <c r="V122" s="933">
        <f t="shared" si="88"/>
        <v>20265.606244343893</v>
      </c>
      <c r="W122" s="1147">
        <v>22393.494900000002</v>
      </c>
      <c r="X122" s="206">
        <f t="shared" si="6"/>
        <v>0.25999999999999995</v>
      </c>
      <c r="Y122" s="933">
        <f t="shared" si="89"/>
        <v>16083.814479638011</v>
      </c>
      <c r="Z122" s="1147">
        <v>17772.615000000002</v>
      </c>
      <c r="AA122" s="206">
        <f t="shared" si="7"/>
        <v>5.0000000000000142E-2</v>
      </c>
      <c r="AB122" s="933">
        <v>15317.918552036199</v>
      </c>
      <c r="AC122" s="1147">
        <v>16926.3</v>
      </c>
      <c r="AD122" s="206">
        <f t="shared" si="8"/>
        <v>-5.0004265812716359E-2</v>
      </c>
      <c r="AE122" s="933">
        <v>16124.197194570139</v>
      </c>
      <c r="AF122" s="1216">
        <v>17817.237900000004</v>
      </c>
      <c r="AG122" s="206">
        <f t="shared" si="9"/>
        <v>0.1</v>
      </c>
      <c r="AH122" s="134">
        <v>14658.361085972854</v>
      </c>
      <c r="AI122" s="1216">
        <v>16197.489000000003</v>
      </c>
      <c r="AJ122" s="206">
        <f t="shared" si="10"/>
        <v>0</v>
      </c>
      <c r="AK122" s="933">
        <v>14658.361085972854</v>
      </c>
      <c r="AL122" s="1216">
        <v>16197.489000000003</v>
      </c>
      <c r="AM122" s="206">
        <f t="shared" si="11"/>
        <v>0</v>
      </c>
      <c r="AN122" s="933">
        <v>14658.361085972854</v>
      </c>
      <c r="AO122" s="1216">
        <v>16197.489000000003</v>
      </c>
      <c r="AP122" s="206">
        <f t="shared" si="12"/>
        <v>5.0000000000000065E-2</v>
      </c>
      <c r="AQ122" s="110">
        <v>13960.343891402717</v>
      </c>
      <c r="AR122" s="100">
        <v>15426.180000000002</v>
      </c>
      <c r="AS122" s="206">
        <f t="shared" si="13"/>
        <v>0.10000000000000006</v>
      </c>
      <c r="AT122" s="134">
        <v>12691.221719457015</v>
      </c>
      <c r="AU122" s="161">
        <v>14023.800000000001</v>
      </c>
      <c r="AV122" s="206">
        <f t="shared" si="14"/>
        <v>5.0000000000000079E-2</v>
      </c>
      <c r="AW122" s="134">
        <v>12086.877828054299</v>
      </c>
      <c r="AX122" s="161">
        <v>13356</v>
      </c>
      <c r="AY122" s="206">
        <f t="shared" si="15"/>
        <v>0.06</v>
      </c>
      <c r="AZ122" s="134">
        <v>11402.714932126697</v>
      </c>
      <c r="BA122" s="161">
        <v>12600</v>
      </c>
      <c r="BB122" s="206">
        <f t="shared" si="16"/>
        <v>0.14545454545454545</v>
      </c>
      <c r="BC122" s="110">
        <v>9954.7511312217193</v>
      </c>
      <c r="BD122" s="173">
        <v>11000</v>
      </c>
      <c r="BE122" s="206">
        <f t="shared" si="17"/>
        <v>0</v>
      </c>
      <c r="BF122" s="110">
        <v>9954.7511312217193</v>
      </c>
      <c r="BG122" s="173">
        <v>11000</v>
      </c>
      <c r="BH122" s="206">
        <f t="shared" si="18"/>
        <v>0.1111111111111111</v>
      </c>
      <c r="BI122" s="443">
        <v>8959.2760180995483</v>
      </c>
      <c r="BJ122" s="177">
        <v>9900</v>
      </c>
      <c r="BK122" s="206">
        <f t="shared" si="19"/>
        <v>0</v>
      </c>
      <c r="BL122" s="110">
        <v>8959.2760180995483</v>
      </c>
      <c r="BM122" s="173">
        <v>9900</v>
      </c>
      <c r="BN122" s="206">
        <f t="shared" si="20"/>
        <v>0</v>
      </c>
      <c r="BO122" s="110">
        <v>8959.2760180995483</v>
      </c>
      <c r="BP122" s="100">
        <v>9900</v>
      </c>
      <c r="BQ122" s="206">
        <f t="shared" si="21"/>
        <v>0</v>
      </c>
      <c r="BR122" s="30">
        <f t="shared" si="91"/>
        <v>8959.2760180995483</v>
      </c>
      <c r="BS122" s="117">
        <v>9900</v>
      </c>
      <c r="BT122" s="205">
        <f t="shared" si="22"/>
        <v>0</v>
      </c>
      <c r="BU122" s="30">
        <f t="shared" si="92"/>
        <v>8959.2760180995483</v>
      </c>
      <c r="BV122" s="59">
        <v>9900</v>
      </c>
      <c r="BW122" s="206">
        <f t="shared" si="23"/>
        <v>0</v>
      </c>
      <c r="BX122" s="30">
        <f t="shared" si="93"/>
        <v>8959.2760180995483</v>
      </c>
      <c r="BY122" s="216">
        <v>9900</v>
      </c>
      <c r="BZ122" s="205">
        <f t="shared" si="24"/>
        <v>0</v>
      </c>
      <c r="CA122" s="30">
        <f t="shared" si="90"/>
        <v>8959.2760180995483</v>
      </c>
      <c r="CB122" s="129">
        <v>9900</v>
      </c>
      <c r="CC122" s="206">
        <f t="shared" si="25"/>
        <v>0.10122358175750834</v>
      </c>
      <c r="CD122" s="30">
        <f t="shared" si="94"/>
        <v>8135.746606334842</v>
      </c>
      <c r="CE122" s="204">
        <v>8990</v>
      </c>
      <c r="CF122" s="205">
        <f t="shared" si="26"/>
        <v>-5.3684210526315793E-2</v>
      </c>
      <c r="CG122" s="30">
        <f t="shared" si="95"/>
        <v>8597.285067873303</v>
      </c>
      <c r="CH122" s="202">
        <v>9500</v>
      </c>
      <c r="CI122" s="206">
        <f t="shared" si="27"/>
        <v>0</v>
      </c>
      <c r="CJ122" s="30">
        <f t="shared" si="96"/>
        <v>8597.285067873303</v>
      </c>
      <c r="CK122" s="202">
        <v>9500</v>
      </c>
    </row>
    <row r="123" spans="1:89" x14ac:dyDescent="0.25">
      <c r="A123" s="299" t="s">
        <v>95</v>
      </c>
      <c r="B123" s="84">
        <v>1071</v>
      </c>
      <c r="C123" s="49" t="s">
        <v>113</v>
      </c>
      <c r="D123" s="933">
        <v>21710.407239819004</v>
      </c>
      <c r="E123" s="1135">
        <v>23990</v>
      </c>
      <c r="F123" s="206">
        <f t="shared" si="0"/>
        <v>9.0950432014552066E-2</v>
      </c>
      <c r="G123" s="933">
        <v>19900.452488687784</v>
      </c>
      <c r="H123" s="1151">
        <v>21990</v>
      </c>
      <c r="I123" s="206">
        <f t="shared" si="1"/>
        <v>9.9554977748887441E-2</v>
      </c>
      <c r="J123" s="933">
        <v>18098.642533936651</v>
      </c>
      <c r="K123" s="1132">
        <v>19999</v>
      </c>
      <c r="L123" s="206">
        <f t="shared" si="2"/>
        <v>0</v>
      </c>
      <c r="M123" s="933">
        <v>18098.642533936651</v>
      </c>
      <c r="N123" s="933">
        <v>19999</v>
      </c>
      <c r="O123" s="206">
        <f t="shared" si="3"/>
        <v>0</v>
      </c>
      <c r="P123" s="933">
        <v>18098.642533936651</v>
      </c>
      <c r="Q123" s="993">
        <v>19999</v>
      </c>
      <c r="R123" s="206">
        <f t="shared" si="4"/>
        <v>-0.10693215653860161</v>
      </c>
      <c r="S123" s="933">
        <v>20265.697243995484</v>
      </c>
      <c r="T123" s="1132">
        <v>22393.59545461501</v>
      </c>
      <c r="U123" s="206">
        <f t="shared" si="5"/>
        <v>0</v>
      </c>
      <c r="V123" s="933">
        <f t="shared" si="88"/>
        <v>20265.697243995484</v>
      </c>
      <c r="W123" s="1147">
        <v>22393.59545461501</v>
      </c>
      <c r="X123" s="206">
        <f t="shared" si="6"/>
        <v>0.25999999999999995</v>
      </c>
      <c r="Y123" s="933">
        <f t="shared" si="89"/>
        <v>16083.886701583719</v>
      </c>
      <c r="Z123" s="1147">
        <v>17772.694805250008</v>
      </c>
      <c r="AA123" s="206">
        <f t="shared" si="7"/>
        <v>5.0000000000000148E-2</v>
      </c>
      <c r="AB123" s="933">
        <v>15317.987334841635</v>
      </c>
      <c r="AC123" s="1147">
        <v>16926.376005000006</v>
      </c>
      <c r="AD123" s="206">
        <f t="shared" si="8"/>
        <v>-9.9999999999999978E-2</v>
      </c>
      <c r="AE123" s="933">
        <v>17019.985927601814</v>
      </c>
      <c r="AF123" s="1216">
        <v>18807.084450000006</v>
      </c>
      <c r="AG123" s="206">
        <f t="shared" si="9"/>
        <v>0.10000000000000009</v>
      </c>
      <c r="AH123" s="134">
        <v>15472.714479638013</v>
      </c>
      <c r="AI123" s="1216">
        <v>17097.349500000004</v>
      </c>
      <c r="AJ123" s="206">
        <f t="shared" si="10"/>
        <v>0</v>
      </c>
      <c r="AK123" s="933">
        <v>15472.714479638013</v>
      </c>
      <c r="AL123" s="1216">
        <v>17097.349500000004</v>
      </c>
      <c r="AM123" s="206">
        <f t="shared" si="11"/>
        <v>0</v>
      </c>
      <c r="AN123" s="933">
        <v>15472.714479638013</v>
      </c>
      <c r="AO123" s="1216">
        <v>17097.349500000004</v>
      </c>
      <c r="AP123" s="206">
        <f t="shared" si="12"/>
        <v>5.0000000000000086E-2</v>
      </c>
      <c r="AQ123" s="110">
        <v>14735.918552036201</v>
      </c>
      <c r="AR123" s="100">
        <v>16283.190000000002</v>
      </c>
      <c r="AS123" s="206">
        <f t="shared" si="13"/>
        <v>0.10000000000000005</v>
      </c>
      <c r="AT123" s="134">
        <v>13396.289592760182</v>
      </c>
      <c r="AU123" s="161">
        <v>14802.900000000001</v>
      </c>
      <c r="AV123" s="206">
        <f t="shared" si="14"/>
        <v>5.00000000000001E-2</v>
      </c>
      <c r="AW123" s="134">
        <v>12758.371040723981</v>
      </c>
      <c r="AX123" s="161">
        <v>14098</v>
      </c>
      <c r="AY123" s="206">
        <f t="shared" si="15"/>
        <v>0.06</v>
      </c>
      <c r="AZ123" s="134">
        <v>12036.199095022625</v>
      </c>
      <c r="BA123" s="161">
        <v>13300</v>
      </c>
      <c r="BB123" s="206">
        <f t="shared" si="16"/>
        <v>0.14655172413793102</v>
      </c>
      <c r="BC123" s="110">
        <v>10497.737556561086</v>
      </c>
      <c r="BD123" s="173">
        <v>11600</v>
      </c>
      <c r="BE123" s="206">
        <f t="shared" si="17"/>
        <v>0</v>
      </c>
      <c r="BF123" s="110">
        <v>10497.737556561086</v>
      </c>
      <c r="BG123" s="173">
        <v>11600</v>
      </c>
      <c r="BH123" s="206">
        <f t="shared" si="18"/>
        <v>8.4112149532710276E-2</v>
      </c>
      <c r="BI123" s="443">
        <v>9683.2579185520372</v>
      </c>
      <c r="BJ123" s="177">
        <v>10700</v>
      </c>
      <c r="BK123" s="206">
        <f t="shared" si="19"/>
        <v>0</v>
      </c>
      <c r="BL123" s="110">
        <v>9683.2579185520372</v>
      </c>
      <c r="BM123" s="173">
        <v>10700</v>
      </c>
      <c r="BN123" s="206">
        <f t="shared" si="20"/>
        <v>0</v>
      </c>
      <c r="BO123" s="110">
        <v>9683.2579185520372</v>
      </c>
      <c r="BP123" s="100">
        <v>10700</v>
      </c>
      <c r="BQ123" s="206">
        <f t="shared" si="21"/>
        <v>0</v>
      </c>
      <c r="BR123" s="30">
        <f t="shared" si="91"/>
        <v>9683.2579185520372</v>
      </c>
      <c r="BS123" s="117">
        <v>10700</v>
      </c>
      <c r="BT123" s="205">
        <f t="shared" si="22"/>
        <v>0</v>
      </c>
      <c r="BU123" s="30">
        <f t="shared" si="92"/>
        <v>9683.2579185520372</v>
      </c>
      <c r="BV123" s="59">
        <v>10700</v>
      </c>
      <c r="BW123" s="206">
        <f t="shared" si="23"/>
        <v>0</v>
      </c>
      <c r="BX123" s="30">
        <f t="shared" si="93"/>
        <v>9683.2579185520372</v>
      </c>
      <c r="BY123" s="216">
        <v>10700</v>
      </c>
      <c r="BZ123" s="205">
        <f t="shared" si="24"/>
        <v>0</v>
      </c>
      <c r="CA123" s="30">
        <f t="shared" si="90"/>
        <v>9683.2579185520372</v>
      </c>
      <c r="CB123" s="129">
        <v>10700</v>
      </c>
      <c r="CC123" s="206">
        <f t="shared" si="25"/>
        <v>0.10309278350515463</v>
      </c>
      <c r="CD123" s="30">
        <f t="shared" si="94"/>
        <v>8778.2805429864256</v>
      </c>
      <c r="CE123" s="204">
        <v>9700</v>
      </c>
      <c r="CF123" s="205">
        <f t="shared" si="26"/>
        <v>0</v>
      </c>
      <c r="CG123" s="30">
        <f t="shared" si="95"/>
        <v>8778.2805429864256</v>
      </c>
      <c r="CH123" s="202">
        <v>9700</v>
      </c>
      <c r="CI123" s="206">
        <f t="shared" si="27"/>
        <v>0</v>
      </c>
      <c r="CJ123" s="30">
        <f t="shared" si="96"/>
        <v>8778.2805429864256</v>
      </c>
      <c r="CK123" s="202">
        <v>9700</v>
      </c>
    </row>
    <row r="124" spans="1:89" x14ac:dyDescent="0.25">
      <c r="A124" s="299" t="s">
        <v>95</v>
      </c>
      <c r="B124" s="84">
        <v>1072</v>
      </c>
      <c r="C124" s="49" t="s">
        <v>117</v>
      </c>
      <c r="D124" s="933">
        <v>22615.384615384617</v>
      </c>
      <c r="E124" s="1135">
        <v>24990</v>
      </c>
      <c r="F124" s="206">
        <f t="shared" si="0"/>
        <v>0</v>
      </c>
      <c r="G124" s="933">
        <v>22615.384615384617</v>
      </c>
      <c r="H124" s="1151">
        <v>24990</v>
      </c>
      <c r="I124" s="206">
        <f t="shared" si="1"/>
        <v>8.6994345367551115E-2</v>
      </c>
      <c r="J124" s="933">
        <v>20805.429864253394</v>
      </c>
      <c r="K124" s="1132">
        <v>22990</v>
      </c>
      <c r="L124" s="206">
        <f t="shared" si="2"/>
        <v>0</v>
      </c>
      <c r="M124" s="933">
        <v>20805.429864253394</v>
      </c>
      <c r="N124" s="933">
        <v>22990</v>
      </c>
      <c r="O124" s="206">
        <f t="shared" si="3"/>
        <v>0</v>
      </c>
      <c r="P124" s="933">
        <v>20805.429864253394</v>
      </c>
      <c r="Q124" s="933">
        <v>22990</v>
      </c>
      <c r="R124" s="206">
        <f t="shared" si="4"/>
        <v>2.6637427639756153E-2</v>
      </c>
      <c r="S124" s="933">
        <v>20265.606244343893</v>
      </c>
      <c r="T124" s="1132">
        <v>22393.494900000002</v>
      </c>
      <c r="U124" s="206">
        <f t="shared" si="5"/>
        <v>0</v>
      </c>
      <c r="V124" s="933">
        <f t="shared" si="88"/>
        <v>20265.606244343893</v>
      </c>
      <c r="W124" s="1147">
        <v>22393.494900000002</v>
      </c>
      <c r="X124" s="206">
        <f t="shared" si="6"/>
        <v>0.25999999999999995</v>
      </c>
      <c r="Y124" s="933">
        <f t="shared" si="89"/>
        <v>16083.814479638011</v>
      </c>
      <c r="Z124" s="1147">
        <v>17772.615000000002</v>
      </c>
      <c r="AA124" s="206">
        <f t="shared" si="7"/>
        <v>5.0000000000000142E-2</v>
      </c>
      <c r="AB124" s="933">
        <v>15317.918552036199</v>
      </c>
      <c r="AC124" s="1147">
        <v>16926.3</v>
      </c>
      <c r="AD124" s="206">
        <f t="shared" si="8"/>
        <v>-5.0004265812716359E-2</v>
      </c>
      <c r="AE124" s="933">
        <v>16124.197194570139</v>
      </c>
      <c r="AF124" s="1216">
        <v>17817.237900000004</v>
      </c>
      <c r="AG124" s="206">
        <f t="shared" si="9"/>
        <v>0.1</v>
      </c>
      <c r="AH124" s="134">
        <v>14658.361085972854</v>
      </c>
      <c r="AI124" s="1216">
        <v>16197.489000000003</v>
      </c>
      <c r="AJ124" s="206">
        <f t="shared" si="10"/>
        <v>0</v>
      </c>
      <c r="AK124" s="933">
        <v>14658.361085972854</v>
      </c>
      <c r="AL124" s="1216">
        <v>16197.489000000003</v>
      </c>
      <c r="AM124" s="206">
        <f t="shared" si="11"/>
        <v>0</v>
      </c>
      <c r="AN124" s="933">
        <v>14658.361085972854</v>
      </c>
      <c r="AO124" s="1216">
        <v>16197.489000000003</v>
      </c>
      <c r="AP124" s="206">
        <f t="shared" si="12"/>
        <v>5.0000000000000065E-2</v>
      </c>
      <c r="AQ124" s="110">
        <v>13960.343891402717</v>
      </c>
      <c r="AR124" s="100">
        <v>15426.180000000002</v>
      </c>
      <c r="AS124" s="206">
        <f t="shared" si="13"/>
        <v>0.10000000000000006</v>
      </c>
      <c r="AT124" s="134">
        <v>12691.221719457015</v>
      </c>
      <c r="AU124" s="161">
        <v>14023.800000000001</v>
      </c>
      <c r="AV124" s="206">
        <f t="shared" si="14"/>
        <v>5.0000000000000079E-2</v>
      </c>
      <c r="AW124" s="134">
        <v>12086.877828054299</v>
      </c>
      <c r="AX124" s="161">
        <v>13356</v>
      </c>
      <c r="AY124" s="206">
        <f t="shared" si="15"/>
        <v>0.06</v>
      </c>
      <c r="AZ124" s="134">
        <v>11402.714932126697</v>
      </c>
      <c r="BA124" s="161">
        <v>12600</v>
      </c>
      <c r="BB124" s="206">
        <f t="shared" si="16"/>
        <v>0.14545454545454545</v>
      </c>
      <c r="BC124" s="110">
        <v>9954.7511312217193</v>
      </c>
      <c r="BD124" s="173">
        <v>11000</v>
      </c>
      <c r="BE124" s="206">
        <f t="shared" si="17"/>
        <v>0</v>
      </c>
      <c r="BF124" s="110">
        <v>9954.7511312217193</v>
      </c>
      <c r="BG124" s="173">
        <v>11000</v>
      </c>
      <c r="BH124" s="206">
        <f t="shared" si="18"/>
        <v>0.13402061855670103</v>
      </c>
      <c r="BI124" s="443">
        <v>8778.2805429864256</v>
      </c>
      <c r="BJ124" s="177">
        <v>9700</v>
      </c>
      <c r="BK124" s="206">
        <f t="shared" si="19"/>
        <v>0</v>
      </c>
      <c r="BL124" s="110">
        <v>8778.2805429864256</v>
      </c>
      <c r="BM124" s="173">
        <v>9700</v>
      </c>
      <c r="BN124" s="206">
        <f t="shared" si="20"/>
        <v>0</v>
      </c>
      <c r="BO124" s="110">
        <v>8778.2805429864256</v>
      </c>
      <c r="BP124" s="100">
        <v>9700</v>
      </c>
      <c r="BQ124" s="206">
        <f t="shared" si="21"/>
        <v>0</v>
      </c>
      <c r="BR124" s="30">
        <f t="shared" si="91"/>
        <v>8778.2805429864256</v>
      </c>
      <c r="BS124" s="117">
        <v>9700</v>
      </c>
      <c r="BT124" s="205">
        <f t="shared" si="22"/>
        <v>0</v>
      </c>
      <c r="BU124" s="30">
        <f t="shared" si="92"/>
        <v>8778.2805429864256</v>
      </c>
      <c r="BV124" s="59">
        <v>9700</v>
      </c>
      <c r="BW124" s="206">
        <f t="shared" si="23"/>
        <v>0</v>
      </c>
      <c r="BX124" s="30">
        <f t="shared" si="93"/>
        <v>8778.2805429864256</v>
      </c>
      <c r="BY124" s="216">
        <v>9700</v>
      </c>
      <c r="BZ124" s="205">
        <f t="shared" si="24"/>
        <v>0</v>
      </c>
      <c r="CA124" s="30">
        <f t="shared" si="90"/>
        <v>8778.2805429864256</v>
      </c>
      <c r="CB124" s="129">
        <v>9700</v>
      </c>
      <c r="CC124" s="206">
        <f t="shared" si="25"/>
        <v>0.10352673492605233</v>
      </c>
      <c r="CD124" s="30">
        <f t="shared" si="94"/>
        <v>7954.7511312217193</v>
      </c>
      <c r="CE124" s="204">
        <v>8790</v>
      </c>
      <c r="CF124" s="205">
        <f t="shared" si="26"/>
        <v>-0.15480769230769231</v>
      </c>
      <c r="CG124" s="30">
        <f t="shared" si="95"/>
        <v>9411.7647058823532</v>
      </c>
      <c r="CH124" s="202">
        <v>10400</v>
      </c>
      <c r="CI124" s="206">
        <f t="shared" si="27"/>
        <v>0</v>
      </c>
      <c r="CJ124" s="30">
        <f t="shared" si="96"/>
        <v>9411.7647058823532</v>
      </c>
      <c r="CK124" s="202">
        <v>10400</v>
      </c>
    </row>
    <row r="125" spans="1:89" x14ac:dyDescent="0.25">
      <c r="A125" s="299" t="s">
        <v>95</v>
      </c>
      <c r="B125" s="84">
        <v>1073</v>
      </c>
      <c r="C125" s="49" t="s">
        <v>120</v>
      </c>
      <c r="D125" s="933">
        <v>22615.384615384617</v>
      </c>
      <c r="E125" s="1135">
        <v>24990</v>
      </c>
      <c r="F125" s="206">
        <f t="shared" si="0"/>
        <v>0</v>
      </c>
      <c r="G125" s="933">
        <v>22615.384615384617</v>
      </c>
      <c r="H125" s="1151">
        <v>24990</v>
      </c>
      <c r="I125" s="206">
        <f t="shared" si="1"/>
        <v>8.6994345367551115E-2</v>
      </c>
      <c r="J125" s="933">
        <v>20805.429864253394</v>
      </c>
      <c r="K125" s="1132">
        <v>22990</v>
      </c>
      <c r="L125" s="206">
        <f t="shared" si="2"/>
        <v>0</v>
      </c>
      <c r="M125" s="933">
        <v>20805.429864253394</v>
      </c>
      <c r="N125" s="933">
        <v>22990</v>
      </c>
      <c r="O125" s="206">
        <f t="shared" si="3"/>
        <v>0</v>
      </c>
      <c r="P125" s="933">
        <v>20805.429864253394</v>
      </c>
      <c r="Q125" s="933">
        <v>22990</v>
      </c>
      <c r="R125" s="206">
        <f t="shared" si="4"/>
        <v>8.71604786948703E-2</v>
      </c>
      <c r="S125" s="933">
        <v>19137.404524886875</v>
      </c>
      <c r="T125" s="1132">
        <v>21146.831999999999</v>
      </c>
      <c r="U125" s="206">
        <f t="shared" si="5"/>
        <v>0</v>
      </c>
      <c r="V125" s="933">
        <f t="shared" si="88"/>
        <v>19137.404524886875</v>
      </c>
      <c r="W125" s="1147">
        <v>21146.831999999999</v>
      </c>
      <c r="X125" s="206">
        <f t="shared" si="6"/>
        <v>0.25999999999999984</v>
      </c>
      <c r="Y125" s="933">
        <f t="shared" si="89"/>
        <v>15188.41628959276</v>
      </c>
      <c r="Z125" s="1147">
        <v>16783.2</v>
      </c>
      <c r="AA125" s="206">
        <f t="shared" si="7"/>
        <v>5.0000000000000044E-2</v>
      </c>
      <c r="AB125" s="933">
        <v>14465.158371040725</v>
      </c>
      <c r="AC125" s="1147">
        <v>15984</v>
      </c>
      <c r="AD125" s="206">
        <f t="shared" si="8"/>
        <v>-0.10289125117423523</v>
      </c>
      <c r="AE125" s="933">
        <v>16124.197194570139</v>
      </c>
      <c r="AF125" s="1216">
        <v>17817.237900000004</v>
      </c>
      <c r="AG125" s="206">
        <f t="shared" si="9"/>
        <v>0.1</v>
      </c>
      <c r="AH125" s="134">
        <v>14658.361085972854</v>
      </c>
      <c r="AI125" s="1216">
        <v>16197.489000000003</v>
      </c>
      <c r="AJ125" s="206">
        <f t="shared" si="10"/>
        <v>0</v>
      </c>
      <c r="AK125" s="933">
        <v>14658.361085972854</v>
      </c>
      <c r="AL125" s="1216">
        <v>16197.489000000003</v>
      </c>
      <c r="AM125" s="206">
        <f t="shared" si="11"/>
        <v>0</v>
      </c>
      <c r="AN125" s="933">
        <v>14658.361085972854</v>
      </c>
      <c r="AO125" s="1216">
        <v>16197.489000000003</v>
      </c>
      <c r="AP125" s="206">
        <f t="shared" si="12"/>
        <v>5.0000000000000065E-2</v>
      </c>
      <c r="AQ125" s="110">
        <v>13960.343891402717</v>
      </c>
      <c r="AR125" s="100">
        <v>15426.180000000002</v>
      </c>
      <c r="AS125" s="206">
        <f t="shared" si="13"/>
        <v>0.10000000000000006</v>
      </c>
      <c r="AT125" s="134">
        <v>12691.221719457015</v>
      </c>
      <c r="AU125" s="161">
        <v>14023.800000000001</v>
      </c>
      <c r="AV125" s="206">
        <f t="shared" si="14"/>
        <v>5.0000000000000079E-2</v>
      </c>
      <c r="AW125" s="134">
        <v>12086.877828054299</v>
      </c>
      <c r="AX125" s="161">
        <v>13356</v>
      </c>
      <c r="AY125" s="206">
        <f t="shared" si="15"/>
        <v>0.06</v>
      </c>
      <c r="AZ125" s="134">
        <v>11402.714932126697</v>
      </c>
      <c r="BA125" s="161">
        <v>12600</v>
      </c>
      <c r="BB125" s="206">
        <f t="shared" si="16"/>
        <v>0.14545454545454545</v>
      </c>
      <c r="BC125" s="110">
        <v>9954.7511312217193</v>
      </c>
      <c r="BD125" s="173">
        <v>11000</v>
      </c>
      <c r="BE125" s="206">
        <f t="shared" si="17"/>
        <v>0</v>
      </c>
      <c r="BF125" s="110">
        <v>9954.7511312217193</v>
      </c>
      <c r="BG125" s="173">
        <v>11000</v>
      </c>
      <c r="BH125" s="206">
        <f t="shared" si="18"/>
        <v>0.13402061855670103</v>
      </c>
      <c r="BI125" s="443">
        <v>8778.2805429864256</v>
      </c>
      <c r="BJ125" s="177">
        <v>9700</v>
      </c>
      <c r="BK125" s="206">
        <f t="shared" si="19"/>
        <v>0</v>
      </c>
      <c r="BL125" s="110">
        <v>8778.2805429864256</v>
      </c>
      <c r="BM125" s="173">
        <v>9700</v>
      </c>
      <c r="BN125" s="206">
        <f t="shared" si="20"/>
        <v>0</v>
      </c>
      <c r="BO125" s="110">
        <v>8778.2805429864256</v>
      </c>
      <c r="BP125" s="100">
        <v>9700</v>
      </c>
      <c r="BQ125" s="206">
        <f t="shared" si="21"/>
        <v>0</v>
      </c>
      <c r="BR125" s="30">
        <f t="shared" si="91"/>
        <v>8778.2805429864256</v>
      </c>
      <c r="BS125" s="117">
        <v>9700</v>
      </c>
      <c r="BT125" s="205">
        <f t="shared" si="22"/>
        <v>0</v>
      </c>
      <c r="BU125" s="30">
        <f t="shared" si="92"/>
        <v>8778.2805429864256</v>
      </c>
      <c r="BV125" s="59">
        <v>9700</v>
      </c>
      <c r="BW125" s="206">
        <f t="shared" si="23"/>
        <v>0</v>
      </c>
      <c r="BX125" s="30">
        <f t="shared" si="93"/>
        <v>8778.2805429864256</v>
      </c>
      <c r="BY125" s="216">
        <v>9700</v>
      </c>
      <c r="BZ125" s="205">
        <f t="shared" si="24"/>
        <v>0</v>
      </c>
      <c r="CA125" s="30">
        <f t="shared" si="90"/>
        <v>8778.2805429864256</v>
      </c>
      <c r="CB125" s="129">
        <v>9700</v>
      </c>
      <c r="CC125" s="206">
        <f t="shared" si="25"/>
        <v>0.10352673492605233</v>
      </c>
      <c r="CD125" s="30">
        <f t="shared" si="94"/>
        <v>7954.7511312217193</v>
      </c>
      <c r="CE125" s="204">
        <v>8790</v>
      </c>
      <c r="CF125" s="205">
        <f t="shared" si="26"/>
        <v>-0.15480769230769231</v>
      </c>
      <c r="CG125" s="30">
        <f t="shared" si="95"/>
        <v>9411.7647058823532</v>
      </c>
      <c r="CH125" s="202">
        <v>10400</v>
      </c>
      <c r="CI125" s="206">
        <f t="shared" si="27"/>
        <v>0</v>
      </c>
      <c r="CJ125" s="30">
        <f t="shared" si="96"/>
        <v>9411.7647058823532</v>
      </c>
      <c r="CK125" s="202">
        <v>10400</v>
      </c>
    </row>
    <row r="126" spans="1:89" x14ac:dyDescent="0.25">
      <c r="A126" s="299" t="s">
        <v>95</v>
      </c>
      <c r="B126" s="84">
        <v>1074</v>
      </c>
      <c r="C126" s="49" t="s">
        <v>112</v>
      </c>
      <c r="D126" s="933">
        <v>23520.361990950227</v>
      </c>
      <c r="E126" s="1135">
        <v>25990</v>
      </c>
      <c r="F126" s="206">
        <f t="shared" si="0"/>
        <v>4.0016006402561026E-2</v>
      </c>
      <c r="G126" s="933">
        <v>22615.384615384617</v>
      </c>
      <c r="H126" s="1151">
        <v>24990</v>
      </c>
      <c r="I126" s="206">
        <f t="shared" si="1"/>
        <v>8.6994345367551115E-2</v>
      </c>
      <c r="J126" s="933">
        <v>20805.429864253394</v>
      </c>
      <c r="K126" s="1132">
        <v>22990</v>
      </c>
      <c r="L126" s="206">
        <f t="shared" si="2"/>
        <v>0</v>
      </c>
      <c r="M126" s="933">
        <v>20805.429864253394</v>
      </c>
      <c r="N126" s="933">
        <v>22990</v>
      </c>
      <c r="O126" s="206">
        <f t="shared" si="3"/>
        <v>0</v>
      </c>
      <c r="P126" s="933">
        <v>20805.429864253394</v>
      </c>
      <c r="Q126" s="933">
        <v>22990</v>
      </c>
      <c r="R126" s="206">
        <f t="shared" si="4"/>
        <v>-0.11331379203949399</v>
      </c>
      <c r="S126" s="933">
        <v>23464.25339366516</v>
      </c>
      <c r="T126" s="1132">
        <v>25928</v>
      </c>
      <c r="U126" s="206">
        <f t="shared" si="5"/>
        <v>0</v>
      </c>
      <c r="V126" s="933">
        <f t="shared" si="88"/>
        <v>23464.25339366516</v>
      </c>
      <c r="W126" s="1147">
        <v>25928</v>
      </c>
      <c r="X126" s="206">
        <f t="shared" si="6"/>
        <v>0.25993069040655559</v>
      </c>
      <c r="Y126" s="933">
        <f t="shared" si="89"/>
        <v>18623.447759728508</v>
      </c>
      <c r="Z126" s="1147">
        <v>20578.9097745</v>
      </c>
      <c r="AA126" s="206">
        <f t="shared" si="7"/>
        <v>4.9999999999999989E-2</v>
      </c>
      <c r="AB126" s="933">
        <v>17736.616914027149</v>
      </c>
      <c r="AC126" s="1147">
        <v>19598.96169</v>
      </c>
      <c r="AD126" s="206">
        <f t="shared" si="8"/>
        <v>-0.10000000000000003</v>
      </c>
      <c r="AE126" s="933">
        <v>19707.352126696835</v>
      </c>
      <c r="AF126" s="1216">
        <v>21776.624100000001</v>
      </c>
      <c r="AG126" s="206">
        <f t="shared" si="9"/>
        <v>0.10000000000000002</v>
      </c>
      <c r="AH126" s="134">
        <v>17915.774660633484</v>
      </c>
      <c r="AI126" s="1216">
        <v>19796.931</v>
      </c>
      <c r="AJ126" s="206">
        <f t="shared" si="10"/>
        <v>0</v>
      </c>
      <c r="AK126" s="933">
        <v>17915.774660633484</v>
      </c>
      <c r="AL126" s="1216">
        <v>19796.931</v>
      </c>
      <c r="AM126" s="206">
        <f t="shared" si="11"/>
        <v>0</v>
      </c>
      <c r="AN126" s="933">
        <v>17915.774660633484</v>
      </c>
      <c r="AO126" s="1216">
        <v>19796.931</v>
      </c>
      <c r="AP126" s="206">
        <f t="shared" si="12"/>
        <v>4.9999999999999961E-2</v>
      </c>
      <c r="AQ126" s="110">
        <v>17062.642533936654</v>
      </c>
      <c r="AR126" s="100">
        <v>18854.22</v>
      </c>
      <c r="AS126" s="206">
        <f t="shared" si="13"/>
        <v>0.10000000000000002</v>
      </c>
      <c r="AT126" s="134">
        <v>15511.493212669684</v>
      </c>
      <c r="AU126" s="161">
        <v>17140.2</v>
      </c>
      <c r="AV126" s="206">
        <f t="shared" si="14"/>
        <v>5.0000000000000044E-2</v>
      </c>
      <c r="AW126" s="134">
        <v>14772.850678733032</v>
      </c>
      <c r="AX126" s="161">
        <v>16324</v>
      </c>
      <c r="AY126" s="206">
        <f t="shared" si="15"/>
        <v>0.06</v>
      </c>
      <c r="AZ126" s="134">
        <v>13936.651583710407</v>
      </c>
      <c r="BA126" s="161">
        <v>15400</v>
      </c>
      <c r="BB126" s="206">
        <f t="shared" si="16"/>
        <v>0.14925373134328357</v>
      </c>
      <c r="BC126" s="110">
        <v>12126.696832579186</v>
      </c>
      <c r="BD126" s="173">
        <v>13400</v>
      </c>
      <c r="BE126" s="206">
        <f t="shared" si="17"/>
        <v>0</v>
      </c>
      <c r="BF126" s="110">
        <v>12126.696832579186</v>
      </c>
      <c r="BG126" s="173">
        <v>13400</v>
      </c>
      <c r="BH126" s="206">
        <f t="shared" si="18"/>
        <v>0.11666666666666667</v>
      </c>
      <c r="BI126" s="443">
        <v>10859.728506787331</v>
      </c>
      <c r="BJ126" s="177">
        <v>12000</v>
      </c>
      <c r="BK126" s="206">
        <f t="shared" si="19"/>
        <v>0</v>
      </c>
      <c r="BL126" s="110">
        <v>10859.728506787331</v>
      </c>
      <c r="BM126" s="173">
        <v>12000</v>
      </c>
      <c r="BN126" s="206">
        <f t="shared" si="20"/>
        <v>0</v>
      </c>
      <c r="BO126" s="110">
        <v>10859.728506787331</v>
      </c>
      <c r="BP126" s="100">
        <v>12000</v>
      </c>
      <c r="BQ126" s="206">
        <f t="shared" si="21"/>
        <v>0</v>
      </c>
      <c r="BR126" s="30">
        <f t="shared" si="91"/>
        <v>10859.728506787331</v>
      </c>
      <c r="BS126" s="117">
        <v>12000</v>
      </c>
      <c r="BT126" s="205">
        <f t="shared" si="22"/>
        <v>0</v>
      </c>
      <c r="BU126" s="30">
        <f t="shared" si="92"/>
        <v>10859.728506787331</v>
      </c>
      <c r="BV126" s="59">
        <v>12000</v>
      </c>
      <c r="BW126" s="206">
        <f t="shared" si="23"/>
        <v>0</v>
      </c>
      <c r="BX126" s="30">
        <f t="shared" si="93"/>
        <v>10859.728506787331</v>
      </c>
      <c r="BY126" s="216">
        <v>12000</v>
      </c>
      <c r="BZ126" s="205">
        <f t="shared" si="24"/>
        <v>0</v>
      </c>
      <c r="CA126" s="30">
        <f t="shared" si="90"/>
        <v>10859.728506787331</v>
      </c>
      <c r="CB126" s="129">
        <v>12000</v>
      </c>
      <c r="CC126" s="206">
        <f t="shared" si="25"/>
        <v>0.10091743119266056</v>
      </c>
      <c r="CD126" s="30">
        <f t="shared" si="94"/>
        <v>9864.253393665158</v>
      </c>
      <c r="CE126" s="204">
        <v>10900</v>
      </c>
      <c r="CF126" s="205">
        <f t="shared" si="26"/>
        <v>0</v>
      </c>
      <c r="CG126" s="30">
        <f t="shared" si="95"/>
        <v>9864.253393665158</v>
      </c>
      <c r="CH126" s="202">
        <v>10900</v>
      </c>
      <c r="CI126" s="206">
        <f t="shared" si="27"/>
        <v>0</v>
      </c>
      <c r="CJ126" s="30">
        <f t="shared" si="96"/>
        <v>9864.253393665158</v>
      </c>
      <c r="CK126" s="202">
        <v>10900</v>
      </c>
    </row>
    <row r="127" spans="1:89" x14ac:dyDescent="0.25">
      <c r="A127" s="852" t="s">
        <v>95</v>
      </c>
      <c r="B127" s="17">
        <v>1408</v>
      </c>
      <c r="C127" s="189" t="s">
        <v>614</v>
      </c>
      <c r="D127" s="933">
        <v>21710.407239819004</v>
      </c>
      <c r="E127" s="1135">
        <v>23990</v>
      </c>
      <c r="F127" s="206">
        <f t="shared" si="0"/>
        <v>9.0950432014552066E-2</v>
      </c>
      <c r="G127" s="933">
        <v>19900.452488687784</v>
      </c>
      <c r="H127" s="1151">
        <v>21990</v>
      </c>
      <c r="I127" s="206">
        <f t="shared" si="1"/>
        <v>9.9554977748887441E-2</v>
      </c>
      <c r="J127" s="933">
        <v>18098.642533936651</v>
      </c>
      <c r="K127" s="1132">
        <v>19999</v>
      </c>
      <c r="L127" s="206">
        <f t="shared" si="2"/>
        <v>0</v>
      </c>
      <c r="M127" s="933">
        <v>18098.642533936651</v>
      </c>
      <c r="N127" s="933">
        <v>19999</v>
      </c>
      <c r="O127" s="206">
        <f t="shared" si="3"/>
        <v>0</v>
      </c>
      <c r="P127" s="933">
        <v>18098.642533936651</v>
      </c>
      <c r="Q127" s="993">
        <v>19999</v>
      </c>
      <c r="R127" s="206">
        <f t="shared" si="4"/>
        <v>4.1912484038298066E-2</v>
      </c>
      <c r="S127" s="933">
        <v>17370.597637710416</v>
      </c>
      <c r="T127" s="1132">
        <v>19194.510389670009</v>
      </c>
      <c r="U127" s="206"/>
      <c r="V127" s="1290"/>
      <c r="W127" s="1147"/>
      <c r="X127" s="206"/>
      <c r="Y127" s="1290"/>
      <c r="Z127" s="1147"/>
      <c r="AA127" s="206"/>
      <c r="AB127" s="1290"/>
      <c r="AC127" s="1147"/>
      <c r="AD127" s="206"/>
      <c r="AE127" s="1290"/>
      <c r="AF127" s="1216"/>
      <c r="AG127" s="206"/>
      <c r="AH127" s="134"/>
      <c r="AI127" s="1216"/>
      <c r="AJ127" s="206"/>
      <c r="AK127" s="1290"/>
      <c r="AL127" s="1216"/>
      <c r="AM127" s="206"/>
      <c r="AN127" s="1290"/>
      <c r="AO127" s="1216"/>
      <c r="AP127" s="206"/>
      <c r="AQ127" s="1291"/>
      <c r="AR127" s="100"/>
      <c r="AS127" s="206"/>
      <c r="AT127" s="134"/>
      <c r="AU127" s="161"/>
      <c r="AV127" s="206"/>
      <c r="AW127" s="134"/>
      <c r="AX127" s="161"/>
      <c r="AY127" s="206"/>
      <c r="AZ127" s="134"/>
      <c r="BA127" s="161"/>
      <c r="BB127" s="206"/>
      <c r="BC127" s="1291"/>
      <c r="BD127" s="173"/>
      <c r="BE127" s="206"/>
      <c r="BF127" s="1291"/>
      <c r="BG127" s="173"/>
      <c r="BH127" s="206"/>
      <c r="BI127" s="443"/>
      <c r="BJ127" s="177"/>
      <c r="BK127" s="206"/>
      <c r="BL127" s="1291"/>
      <c r="BM127" s="173"/>
      <c r="BN127" s="206"/>
      <c r="BO127" s="1291"/>
      <c r="BP127" s="100"/>
      <c r="BQ127" s="206"/>
      <c r="BR127" s="30"/>
      <c r="BS127" s="117"/>
      <c r="BT127" s="205"/>
      <c r="BU127" s="30"/>
      <c r="BV127" s="59"/>
      <c r="BW127" s="206"/>
      <c r="BX127" s="30"/>
      <c r="BY127" s="216"/>
      <c r="BZ127" s="205"/>
      <c r="CA127" s="30"/>
      <c r="CB127" s="129"/>
      <c r="CC127" s="206"/>
      <c r="CD127" s="30"/>
      <c r="CE127" s="204"/>
      <c r="CF127" s="205"/>
      <c r="CG127" s="30"/>
      <c r="CH127" s="202"/>
      <c r="CI127" s="206"/>
      <c r="CJ127" s="30"/>
      <c r="CK127" s="202"/>
    </row>
    <row r="128" spans="1:89" x14ac:dyDescent="0.25">
      <c r="A128" s="852" t="s">
        <v>95</v>
      </c>
      <c r="B128" s="17">
        <v>1409</v>
      </c>
      <c r="C128" s="189" t="s">
        <v>615</v>
      </c>
      <c r="D128" s="933">
        <v>21710.407239819004</v>
      </c>
      <c r="E128" s="1135">
        <v>23990</v>
      </c>
      <c r="F128" s="206">
        <f t="shared" si="0"/>
        <v>9.0950432014552066E-2</v>
      </c>
      <c r="G128" s="933">
        <v>19900.452488687784</v>
      </c>
      <c r="H128" s="1151">
        <v>21990</v>
      </c>
      <c r="I128" s="206">
        <f t="shared" si="1"/>
        <v>9.9554977748887441E-2</v>
      </c>
      <c r="J128" s="933">
        <v>18098.642533936651</v>
      </c>
      <c r="K128" s="1132">
        <v>19999</v>
      </c>
      <c r="L128" s="206">
        <f t="shared" si="2"/>
        <v>0</v>
      </c>
      <c r="M128" s="933">
        <v>18098.642533936651</v>
      </c>
      <c r="N128" s="933">
        <v>19999</v>
      </c>
      <c r="O128" s="206">
        <f t="shared" si="3"/>
        <v>0</v>
      </c>
      <c r="P128" s="933">
        <v>18098.642533936651</v>
      </c>
      <c r="Q128" s="993">
        <v>19999</v>
      </c>
      <c r="R128" s="206">
        <f t="shared" si="4"/>
        <v>4.1912484038298066E-2</v>
      </c>
      <c r="S128" s="933">
        <v>17370.597637710416</v>
      </c>
      <c r="T128" s="1132">
        <v>19194.510389670009</v>
      </c>
      <c r="U128" s="206"/>
      <c r="V128" s="1290"/>
      <c r="W128" s="1147"/>
      <c r="X128" s="206"/>
      <c r="Y128" s="1290"/>
      <c r="Z128" s="1147"/>
      <c r="AA128" s="206"/>
      <c r="AB128" s="1290"/>
      <c r="AC128" s="1147"/>
      <c r="AD128" s="206"/>
      <c r="AE128" s="1290"/>
      <c r="AF128" s="1216"/>
      <c r="AG128" s="206"/>
      <c r="AH128" s="134"/>
      <c r="AI128" s="1216"/>
      <c r="AJ128" s="206"/>
      <c r="AK128" s="1290"/>
      <c r="AL128" s="1216"/>
      <c r="AM128" s="206"/>
      <c r="AN128" s="1290"/>
      <c r="AO128" s="1216"/>
      <c r="AP128" s="206"/>
      <c r="AQ128" s="1291"/>
      <c r="AR128" s="100"/>
      <c r="AS128" s="206"/>
      <c r="AT128" s="134"/>
      <c r="AU128" s="161"/>
      <c r="AV128" s="206"/>
      <c r="AW128" s="134"/>
      <c r="AX128" s="161"/>
      <c r="AY128" s="206"/>
      <c r="AZ128" s="134"/>
      <c r="BA128" s="161"/>
      <c r="BB128" s="206"/>
      <c r="BC128" s="1291"/>
      <c r="BD128" s="173"/>
      <c r="BE128" s="206"/>
      <c r="BF128" s="1291"/>
      <c r="BG128" s="173"/>
      <c r="BH128" s="206"/>
      <c r="BI128" s="443"/>
      <c r="BJ128" s="177"/>
      <c r="BK128" s="206"/>
      <c r="BL128" s="1291"/>
      <c r="BM128" s="173"/>
      <c r="BN128" s="206"/>
      <c r="BO128" s="1291"/>
      <c r="BP128" s="100"/>
      <c r="BQ128" s="206"/>
      <c r="BR128" s="30"/>
      <c r="BS128" s="117"/>
      <c r="BT128" s="205"/>
      <c r="BU128" s="30"/>
      <c r="BV128" s="59"/>
      <c r="BW128" s="206"/>
      <c r="BX128" s="30"/>
      <c r="BY128" s="216"/>
      <c r="BZ128" s="205"/>
      <c r="CA128" s="30"/>
      <c r="CB128" s="129"/>
      <c r="CC128" s="206"/>
      <c r="CD128" s="30"/>
      <c r="CE128" s="204"/>
      <c r="CF128" s="205"/>
      <c r="CG128" s="30"/>
      <c r="CH128" s="202"/>
      <c r="CI128" s="206"/>
      <c r="CJ128" s="30"/>
      <c r="CK128" s="202"/>
    </row>
    <row r="129" spans="1:89" x14ac:dyDescent="0.25">
      <c r="A129" s="852" t="s">
        <v>95</v>
      </c>
      <c r="B129" s="17">
        <v>1410</v>
      </c>
      <c r="C129" s="189" t="s">
        <v>616</v>
      </c>
      <c r="D129" s="933">
        <v>21710.407239819004</v>
      </c>
      <c r="E129" s="1135">
        <v>23990</v>
      </c>
      <c r="F129" s="206">
        <f t="shared" si="0"/>
        <v>9.0950432014552066E-2</v>
      </c>
      <c r="G129" s="933">
        <v>19900.452488687784</v>
      </c>
      <c r="H129" s="1151">
        <v>21990</v>
      </c>
      <c r="I129" s="206">
        <f t="shared" si="1"/>
        <v>9.9554977748887441E-2</v>
      </c>
      <c r="J129" s="933">
        <v>18098.642533936651</v>
      </c>
      <c r="K129" s="1132">
        <v>19999</v>
      </c>
      <c r="L129" s="206">
        <f t="shared" si="2"/>
        <v>0</v>
      </c>
      <c r="M129" s="933">
        <v>18098.642533936651</v>
      </c>
      <c r="N129" s="933">
        <v>19999</v>
      </c>
      <c r="O129" s="206">
        <f t="shared" si="3"/>
        <v>0</v>
      </c>
      <c r="P129" s="933">
        <v>18098.642533936651</v>
      </c>
      <c r="Q129" s="993">
        <v>19999</v>
      </c>
      <c r="R129" s="206">
        <f t="shared" si="4"/>
        <v>4.1912484038298066E-2</v>
      </c>
      <c r="S129" s="933">
        <v>17370.597637710416</v>
      </c>
      <c r="T129" s="1132">
        <v>19194.510389670009</v>
      </c>
      <c r="U129" s="206"/>
      <c r="V129" s="1290"/>
      <c r="W129" s="1147"/>
      <c r="X129" s="206"/>
      <c r="Y129" s="1290"/>
      <c r="Z129" s="1147"/>
      <c r="AA129" s="206"/>
      <c r="AB129" s="1290"/>
      <c r="AC129" s="1147"/>
      <c r="AD129" s="206"/>
      <c r="AE129" s="1290"/>
      <c r="AF129" s="1216"/>
      <c r="AG129" s="206"/>
      <c r="AH129" s="134"/>
      <c r="AI129" s="1216"/>
      <c r="AJ129" s="206"/>
      <c r="AK129" s="1290"/>
      <c r="AL129" s="1216"/>
      <c r="AM129" s="206"/>
      <c r="AN129" s="1290"/>
      <c r="AO129" s="1216"/>
      <c r="AP129" s="206"/>
      <c r="AQ129" s="1291"/>
      <c r="AR129" s="100"/>
      <c r="AS129" s="206"/>
      <c r="AT129" s="134"/>
      <c r="AU129" s="161"/>
      <c r="AV129" s="206"/>
      <c r="AW129" s="134"/>
      <c r="AX129" s="161"/>
      <c r="AY129" s="206"/>
      <c r="AZ129" s="134"/>
      <c r="BA129" s="161"/>
      <c r="BB129" s="206"/>
      <c r="BC129" s="1291"/>
      <c r="BD129" s="173"/>
      <c r="BE129" s="206"/>
      <c r="BF129" s="1291"/>
      <c r="BG129" s="173"/>
      <c r="BH129" s="206"/>
      <c r="BI129" s="443"/>
      <c r="BJ129" s="177"/>
      <c r="BK129" s="206"/>
      <c r="BL129" s="1291"/>
      <c r="BM129" s="173"/>
      <c r="BN129" s="206"/>
      <c r="BO129" s="1291"/>
      <c r="BP129" s="100"/>
      <c r="BQ129" s="206"/>
      <c r="BR129" s="30"/>
      <c r="BS129" s="117"/>
      <c r="BT129" s="205"/>
      <c r="BU129" s="30"/>
      <c r="BV129" s="59"/>
      <c r="BW129" s="206"/>
      <c r="BX129" s="30"/>
      <c r="BY129" s="216"/>
      <c r="BZ129" s="205"/>
      <c r="CA129" s="30"/>
      <c r="CB129" s="129"/>
      <c r="CC129" s="206"/>
      <c r="CD129" s="30"/>
      <c r="CE129" s="204"/>
      <c r="CF129" s="205"/>
      <c r="CG129" s="30"/>
      <c r="CH129" s="202"/>
      <c r="CI129" s="206"/>
      <c r="CJ129" s="30"/>
      <c r="CK129" s="202"/>
    </row>
    <row r="130" spans="1:89" x14ac:dyDescent="0.25">
      <c r="A130" s="852" t="s">
        <v>95</v>
      </c>
      <c r="B130" s="17">
        <v>1412</v>
      </c>
      <c r="C130" s="189" t="s">
        <v>617</v>
      </c>
      <c r="D130" s="933">
        <v>22615.384615384617</v>
      </c>
      <c r="E130" s="1135">
        <v>24990</v>
      </c>
      <c r="F130" s="206">
        <f t="shared" si="0"/>
        <v>4.1684035014589414E-2</v>
      </c>
      <c r="G130" s="933">
        <v>21710.407239819004</v>
      </c>
      <c r="H130" s="1151">
        <v>23990</v>
      </c>
      <c r="I130" s="206">
        <f t="shared" si="1"/>
        <v>9.0950432014552066E-2</v>
      </c>
      <c r="J130" s="933">
        <v>19900.452488687784</v>
      </c>
      <c r="K130" s="1132">
        <v>21990</v>
      </c>
      <c r="L130" s="206">
        <f t="shared" si="2"/>
        <v>0</v>
      </c>
      <c r="M130" s="933">
        <v>19900.452488687784</v>
      </c>
      <c r="N130" s="933">
        <v>21990</v>
      </c>
      <c r="O130" s="206">
        <f t="shared" si="3"/>
        <v>0</v>
      </c>
      <c r="P130" s="933">
        <v>19900.452488687784</v>
      </c>
      <c r="Q130" s="933">
        <v>21990</v>
      </c>
      <c r="R130" s="206">
        <f t="shared" si="4"/>
        <v>3.9872071618103438E-2</v>
      </c>
      <c r="S130" s="933">
        <v>19137.404524886875</v>
      </c>
      <c r="T130" s="1132">
        <v>21146.831999999999</v>
      </c>
      <c r="U130" s="206"/>
      <c r="V130" s="1290"/>
      <c r="W130" s="1147"/>
      <c r="X130" s="206"/>
      <c r="Y130" s="1290"/>
      <c r="Z130" s="1147"/>
      <c r="AA130" s="206"/>
      <c r="AB130" s="1290"/>
      <c r="AC130" s="1147"/>
      <c r="AD130" s="206"/>
      <c r="AE130" s="1290"/>
      <c r="AF130" s="1216"/>
      <c r="AG130" s="206"/>
      <c r="AH130" s="134"/>
      <c r="AI130" s="1216"/>
      <c r="AJ130" s="206"/>
      <c r="AK130" s="1290"/>
      <c r="AL130" s="1216"/>
      <c r="AM130" s="206"/>
      <c r="AN130" s="1290"/>
      <c r="AO130" s="1216"/>
      <c r="AP130" s="206"/>
      <c r="AQ130" s="1291"/>
      <c r="AR130" s="100"/>
      <c r="AS130" s="206"/>
      <c r="AT130" s="134"/>
      <c r="AU130" s="161"/>
      <c r="AV130" s="206"/>
      <c r="AW130" s="134"/>
      <c r="AX130" s="161"/>
      <c r="AY130" s="206"/>
      <c r="AZ130" s="134"/>
      <c r="BA130" s="161"/>
      <c r="BB130" s="206"/>
      <c r="BC130" s="1291"/>
      <c r="BD130" s="173"/>
      <c r="BE130" s="206"/>
      <c r="BF130" s="1291"/>
      <c r="BG130" s="173"/>
      <c r="BH130" s="206"/>
      <c r="BI130" s="443"/>
      <c r="BJ130" s="177"/>
      <c r="BK130" s="206"/>
      <c r="BL130" s="1291"/>
      <c r="BM130" s="173"/>
      <c r="BN130" s="206"/>
      <c r="BO130" s="1291"/>
      <c r="BP130" s="100"/>
      <c r="BQ130" s="206"/>
      <c r="BR130" s="30"/>
      <c r="BS130" s="117"/>
      <c r="BT130" s="205"/>
      <c r="BU130" s="30"/>
      <c r="BV130" s="59"/>
      <c r="BW130" s="206"/>
      <c r="BX130" s="30"/>
      <c r="BY130" s="216"/>
      <c r="BZ130" s="205"/>
      <c r="CA130" s="30"/>
      <c r="CB130" s="129"/>
      <c r="CC130" s="206"/>
      <c r="CD130" s="30"/>
      <c r="CE130" s="204"/>
      <c r="CF130" s="205"/>
      <c r="CG130" s="30"/>
      <c r="CH130" s="202"/>
      <c r="CI130" s="206"/>
      <c r="CJ130" s="30"/>
      <c r="CK130" s="202"/>
    </row>
    <row r="131" spans="1:89" x14ac:dyDescent="0.25">
      <c r="A131" s="852" t="s">
        <v>95</v>
      </c>
      <c r="B131" s="17">
        <v>1413</v>
      </c>
      <c r="C131" s="189" t="s">
        <v>618</v>
      </c>
      <c r="D131" s="933">
        <v>22615.384615384617</v>
      </c>
      <c r="E131" s="1135">
        <v>24990</v>
      </c>
      <c r="F131" s="206">
        <f t="shared" si="0"/>
        <v>0</v>
      </c>
      <c r="G131" s="933">
        <v>22615.384615384617</v>
      </c>
      <c r="H131" s="1151">
        <v>24990</v>
      </c>
      <c r="I131" s="206">
        <f t="shared" si="1"/>
        <v>8.6994345367551115E-2</v>
      </c>
      <c r="J131" s="933">
        <v>20805.429864253394</v>
      </c>
      <c r="K131" s="1132">
        <v>22990</v>
      </c>
      <c r="L131" s="206">
        <f t="shared" si="2"/>
        <v>0</v>
      </c>
      <c r="M131" s="933">
        <v>20805.429864253394</v>
      </c>
      <c r="N131" s="933">
        <v>22990</v>
      </c>
      <c r="O131" s="206">
        <f t="shared" si="3"/>
        <v>0</v>
      </c>
      <c r="P131" s="933">
        <v>20805.429864253394</v>
      </c>
      <c r="Q131" s="933">
        <v>22990</v>
      </c>
      <c r="R131" s="206">
        <f t="shared" si="4"/>
        <v>8.71604786948703E-2</v>
      </c>
      <c r="S131" s="933">
        <v>19137.404524886875</v>
      </c>
      <c r="T131" s="1132">
        <v>21146.831999999999</v>
      </c>
      <c r="U131" s="206"/>
      <c r="V131" s="1290"/>
      <c r="W131" s="1147"/>
      <c r="X131" s="206"/>
      <c r="Y131" s="1290"/>
      <c r="Z131" s="1147"/>
      <c r="AA131" s="206"/>
      <c r="AB131" s="1290"/>
      <c r="AC131" s="1147"/>
      <c r="AD131" s="206"/>
      <c r="AE131" s="1290"/>
      <c r="AF131" s="1216"/>
      <c r="AG131" s="206"/>
      <c r="AH131" s="134"/>
      <c r="AI131" s="1216"/>
      <c r="AJ131" s="206"/>
      <c r="AK131" s="1290"/>
      <c r="AL131" s="1216"/>
      <c r="AM131" s="206"/>
      <c r="AN131" s="1290"/>
      <c r="AO131" s="1216"/>
      <c r="AP131" s="206"/>
      <c r="AQ131" s="1291"/>
      <c r="AR131" s="100"/>
      <c r="AS131" s="206"/>
      <c r="AT131" s="134"/>
      <c r="AU131" s="161"/>
      <c r="AV131" s="206"/>
      <c r="AW131" s="134"/>
      <c r="AX131" s="161"/>
      <c r="AY131" s="206"/>
      <c r="AZ131" s="134"/>
      <c r="BA131" s="161"/>
      <c r="BB131" s="206"/>
      <c r="BC131" s="1291"/>
      <c r="BD131" s="173"/>
      <c r="BE131" s="206"/>
      <c r="BF131" s="1291"/>
      <c r="BG131" s="173"/>
      <c r="BH131" s="206"/>
      <c r="BI131" s="443"/>
      <c r="BJ131" s="177"/>
      <c r="BK131" s="206"/>
      <c r="BL131" s="1291"/>
      <c r="BM131" s="173"/>
      <c r="BN131" s="206"/>
      <c r="BO131" s="1291"/>
      <c r="BP131" s="100"/>
      <c r="BQ131" s="206"/>
      <c r="BR131" s="30"/>
      <c r="BS131" s="117"/>
      <c r="BT131" s="205"/>
      <c r="BU131" s="30"/>
      <c r="BV131" s="59"/>
      <c r="BW131" s="206"/>
      <c r="BX131" s="30"/>
      <c r="BY131" s="216"/>
      <c r="BZ131" s="205"/>
      <c r="CA131" s="30"/>
      <c r="CB131" s="129"/>
      <c r="CC131" s="206"/>
      <c r="CD131" s="30"/>
      <c r="CE131" s="204"/>
      <c r="CF131" s="205"/>
      <c r="CG131" s="30"/>
      <c r="CH131" s="202"/>
      <c r="CI131" s="206"/>
      <c r="CJ131" s="30"/>
      <c r="CK131" s="202"/>
    </row>
    <row r="132" spans="1:89" x14ac:dyDescent="0.25">
      <c r="A132" s="852" t="s">
        <v>95</v>
      </c>
      <c r="B132" s="17">
        <v>1414</v>
      </c>
      <c r="C132" s="189" t="s">
        <v>619</v>
      </c>
      <c r="D132" s="933">
        <v>22615.384615384617</v>
      </c>
      <c r="E132" s="1135">
        <v>24990</v>
      </c>
      <c r="F132" s="206">
        <f t="shared" si="0"/>
        <v>0</v>
      </c>
      <c r="G132" s="933">
        <v>22615.384615384617</v>
      </c>
      <c r="H132" s="1151">
        <v>24990</v>
      </c>
      <c r="I132" s="206">
        <f t="shared" si="1"/>
        <v>8.6994345367551115E-2</v>
      </c>
      <c r="J132" s="933">
        <v>20805.429864253394</v>
      </c>
      <c r="K132" s="1132">
        <v>22990</v>
      </c>
      <c r="L132" s="206">
        <f t="shared" si="2"/>
        <v>0</v>
      </c>
      <c r="M132" s="933">
        <v>20805.429864253394</v>
      </c>
      <c r="N132" s="933">
        <v>22990</v>
      </c>
      <c r="O132" s="206">
        <f t="shared" si="3"/>
        <v>0</v>
      </c>
      <c r="P132" s="933">
        <v>20805.429864253394</v>
      </c>
      <c r="Q132" s="933">
        <v>22990</v>
      </c>
      <c r="R132" s="206">
        <f t="shared" si="4"/>
        <v>2.6637427639756153E-2</v>
      </c>
      <c r="S132" s="933">
        <v>20265.606244343893</v>
      </c>
      <c r="T132" s="1132">
        <v>22393.494900000002</v>
      </c>
      <c r="U132" s="206"/>
      <c r="V132" s="1290"/>
      <c r="W132" s="1147"/>
      <c r="X132" s="206"/>
      <c r="Y132" s="1290"/>
      <c r="Z132" s="1147"/>
      <c r="AA132" s="206"/>
      <c r="AB132" s="1290"/>
      <c r="AC132" s="1147"/>
      <c r="AD132" s="206"/>
      <c r="AE132" s="1290"/>
      <c r="AF132" s="1216"/>
      <c r="AG132" s="206"/>
      <c r="AH132" s="134"/>
      <c r="AI132" s="1216"/>
      <c r="AJ132" s="206"/>
      <c r="AK132" s="1290"/>
      <c r="AL132" s="1216"/>
      <c r="AM132" s="206"/>
      <c r="AN132" s="1290"/>
      <c r="AO132" s="1216"/>
      <c r="AP132" s="206"/>
      <c r="AQ132" s="1291"/>
      <c r="AR132" s="100"/>
      <c r="AS132" s="206"/>
      <c r="AT132" s="134"/>
      <c r="AU132" s="161"/>
      <c r="AV132" s="206"/>
      <c r="AW132" s="134"/>
      <c r="AX132" s="161"/>
      <c r="AY132" s="206"/>
      <c r="AZ132" s="134"/>
      <c r="BA132" s="161"/>
      <c r="BB132" s="206"/>
      <c r="BC132" s="1291"/>
      <c r="BD132" s="173"/>
      <c r="BE132" s="206"/>
      <c r="BF132" s="1291"/>
      <c r="BG132" s="173"/>
      <c r="BH132" s="206"/>
      <c r="BI132" s="443"/>
      <c r="BJ132" s="177"/>
      <c r="BK132" s="206"/>
      <c r="BL132" s="1291"/>
      <c r="BM132" s="173"/>
      <c r="BN132" s="206"/>
      <c r="BO132" s="1291"/>
      <c r="BP132" s="100"/>
      <c r="BQ132" s="206"/>
      <c r="BR132" s="30"/>
      <c r="BS132" s="117"/>
      <c r="BT132" s="205"/>
      <c r="BU132" s="30"/>
      <c r="BV132" s="59"/>
      <c r="BW132" s="206"/>
      <c r="BX132" s="30"/>
      <c r="BY132" s="216"/>
      <c r="BZ132" s="205"/>
      <c r="CA132" s="30"/>
      <c r="CB132" s="129"/>
      <c r="CC132" s="206"/>
      <c r="CD132" s="30"/>
      <c r="CE132" s="204"/>
      <c r="CF132" s="205"/>
      <c r="CG132" s="30"/>
      <c r="CH132" s="202"/>
      <c r="CI132" s="206"/>
      <c r="CJ132" s="30"/>
      <c r="CK132" s="202"/>
    </row>
    <row r="133" spans="1:89" x14ac:dyDescent="0.25">
      <c r="A133" s="852" t="s">
        <v>95</v>
      </c>
      <c r="B133" s="17">
        <v>1415</v>
      </c>
      <c r="C133" s="189" t="s">
        <v>620</v>
      </c>
      <c r="D133" s="933">
        <v>21710.407239819004</v>
      </c>
      <c r="E133" s="1135">
        <v>23990</v>
      </c>
      <c r="F133" s="206">
        <f t="shared" si="0"/>
        <v>9.0950432014552066E-2</v>
      </c>
      <c r="G133" s="933">
        <v>19900.452488687784</v>
      </c>
      <c r="H133" s="1151">
        <v>21990</v>
      </c>
      <c r="I133" s="206">
        <f t="shared" si="1"/>
        <v>9.9554977748887441E-2</v>
      </c>
      <c r="J133" s="933">
        <v>18098.642533936651</v>
      </c>
      <c r="K133" s="1132">
        <v>19999</v>
      </c>
      <c r="L133" s="206">
        <f t="shared" si="2"/>
        <v>0</v>
      </c>
      <c r="M133" s="933">
        <v>18098.642533936651</v>
      </c>
      <c r="N133" s="933">
        <v>19999</v>
      </c>
      <c r="O133" s="206">
        <f t="shared" si="3"/>
        <v>0</v>
      </c>
      <c r="P133" s="933">
        <v>18098.642533936651</v>
      </c>
      <c r="Q133" s="993">
        <v>19999</v>
      </c>
      <c r="R133" s="206">
        <f t="shared" si="4"/>
        <v>-0.10693215653860161</v>
      </c>
      <c r="S133" s="933">
        <v>20265.697243995484</v>
      </c>
      <c r="T133" s="1132">
        <v>22393.59545461501</v>
      </c>
      <c r="U133" s="206"/>
      <c r="V133" s="1290"/>
      <c r="W133" s="1147"/>
      <c r="X133" s="206"/>
      <c r="Y133" s="1290"/>
      <c r="Z133" s="1147"/>
      <c r="AA133" s="206"/>
      <c r="AB133" s="1290"/>
      <c r="AC133" s="1147"/>
      <c r="AD133" s="206"/>
      <c r="AE133" s="1290"/>
      <c r="AF133" s="1216"/>
      <c r="AG133" s="206"/>
      <c r="AH133" s="134"/>
      <c r="AI133" s="1216"/>
      <c r="AJ133" s="206"/>
      <c r="AK133" s="1290"/>
      <c r="AL133" s="1216"/>
      <c r="AM133" s="206"/>
      <c r="AN133" s="1290"/>
      <c r="AO133" s="1216"/>
      <c r="AP133" s="206"/>
      <c r="AQ133" s="1291"/>
      <c r="AR133" s="100"/>
      <c r="AS133" s="206"/>
      <c r="AT133" s="134"/>
      <c r="AU133" s="161"/>
      <c r="AV133" s="206"/>
      <c r="AW133" s="134"/>
      <c r="AX133" s="161"/>
      <c r="AY133" s="206"/>
      <c r="AZ133" s="134"/>
      <c r="BA133" s="161"/>
      <c r="BB133" s="206"/>
      <c r="BC133" s="1291"/>
      <c r="BD133" s="173"/>
      <c r="BE133" s="206"/>
      <c r="BF133" s="1291"/>
      <c r="BG133" s="173"/>
      <c r="BH133" s="206"/>
      <c r="BI133" s="443"/>
      <c r="BJ133" s="177"/>
      <c r="BK133" s="206"/>
      <c r="BL133" s="1291"/>
      <c r="BM133" s="173"/>
      <c r="BN133" s="206"/>
      <c r="BO133" s="1291"/>
      <c r="BP133" s="100"/>
      <c r="BQ133" s="206"/>
      <c r="BR133" s="30"/>
      <c r="BS133" s="117"/>
      <c r="BT133" s="205"/>
      <c r="BU133" s="30"/>
      <c r="BV133" s="59"/>
      <c r="BW133" s="206"/>
      <c r="BX133" s="30"/>
      <c r="BY133" s="216"/>
      <c r="BZ133" s="205"/>
      <c r="CA133" s="30"/>
      <c r="CB133" s="129"/>
      <c r="CC133" s="206"/>
      <c r="CD133" s="30"/>
      <c r="CE133" s="204"/>
      <c r="CF133" s="205"/>
      <c r="CG133" s="30"/>
      <c r="CH133" s="202"/>
      <c r="CI133" s="206"/>
      <c r="CJ133" s="30"/>
      <c r="CK133" s="202"/>
    </row>
    <row r="134" spans="1:89" x14ac:dyDescent="0.25">
      <c r="A134" s="852" t="s">
        <v>95</v>
      </c>
      <c r="B134" s="17">
        <v>1416</v>
      </c>
      <c r="C134" s="189" t="s">
        <v>621</v>
      </c>
      <c r="D134" s="933">
        <v>23520.361990950227</v>
      </c>
      <c r="E134" s="1135">
        <v>25990</v>
      </c>
      <c r="F134" s="206">
        <f t="shared" si="0"/>
        <v>4.0016006402561026E-2</v>
      </c>
      <c r="G134" s="933">
        <v>22615.384615384617</v>
      </c>
      <c r="H134" s="1151">
        <v>24990</v>
      </c>
      <c r="I134" s="206">
        <f t="shared" si="1"/>
        <v>8.6994345367551115E-2</v>
      </c>
      <c r="J134" s="933">
        <v>20805.429864253394</v>
      </c>
      <c r="K134" s="1132">
        <v>22990</v>
      </c>
      <c r="L134" s="206">
        <f t="shared" si="2"/>
        <v>0</v>
      </c>
      <c r="M134" s="933">
        <v>20805.429864253394</v>
      </c>
      <c r="N134" s="933">
        <v>22990</v>
      </c>
      <c r="O134" s="206">
        <f t="shared" si="3"/>
        <v>0</v>
      </c>
      <c r="P134" s="933">
        <v>20805.429864253394</v>
      </c>
      <c r="Q134" s="933">
        <v>22990</v>
      </c>
      <c r="R134" s="206">
        <f t="shared" si="4"/>
        <v>-0.11331379203949399</v>
      </c>
      <c r="S134" s="933">
        <v>23464.25339366516</v>
      </c>
      <c r="T134" s="1132">
        <v>25928</v>
      </c>
      <c r="U134" s="206"/>
      <c r="V134" s="1290"/>
      <c r="W134" s="1147"/>
      <c r="X134" s="206"/>
      <c r="Y134" s="1290"/>
      <c r="Z134" s="1147"/>
      <c r="AA134" s="206"/>
      <c r="AB134" s="1290"/>
      <c r="AC134" s="1147"/>
      <c r="AD134" s="206"/>
      <c r="AE134" s="1290"/>
      <c r="AF134" s="1216"/>
      <c r="AG134" s="206"/>
      <c r="AH134" s="134"/>
      <c r="AI134" s="1216"/>
      <c r="AJ134" s="206"/>
      <c r="AK134" s="1290"/>
      <c r="AL134" s="1216"/>
      <c r="AM134" s="206"/>
      <c r="AN134" s="1290"/>
      <c r="AO134" s="1216"/>
      <c r="AP134" s="206"/>
      <c r="AQ134" s="1291"/>
      <c r="AR134" s="100"/>
      <c r="AS134" s="206"/>
      <c r="AT134" s="134"/>
      <c r="AU134" s="161"/>
      <c r="AV134" s="206"/>
      <c r="AW134" s="134"/>
      <c r="AX134" s="161"/>
      <c r="AY134" s="206"/>
      <c r="AZ134" s="134"/>
      <c r="BA134" s="161"/>
      <c r="BB134" s="206"/>
      <c r="BC134" s="1291"/>
      <c r="BD134" s="173"/>
      <c r="BE134" s="206"/>
      <c r="BF134" s="1291"/>
      <c r="BG134" s="173"/>
      <c r="BH134" s="206"/>
      <c r="BI134" s="443"/>
      <c r="BJ134" s="177"/>
      <c r="BK134" s="206"/>
      <c r="BL134" s="1291"/>
      <c r="BM134" s="173"/>
      <c r="BN134" s="206"/>
      <c r="BO134" s="1291"/>
      <c r="BP134" s="100"/>
      <c r="BQ134" s="206"/>
      <c r="BR134" s="30"/>
      <c r="BS134" s="117"/>
      <c r="BT134" s="205"/>
      <c r="BU134" s="30"/>
      <c r="BV134" s="59"/>
      <c r="BW134" s="206"/>
      <c r="BX134" s="30"/>
      <c r="BY134" s="216"/>
      <c r="BZ134" s="205"/>
      <c r="CA134" s="30"/>
      <c r="CB134" s="129"/>
      <c r="CC134" s="206"/>
      <c r="CD134" s="30"/>
      <c r="CE134" s="204"/>
      <c r="CF134" s="205"/>
      <c r="CG134" s="30"/>
      <c r="CH134" s="202"/>
      <c r="CI134" s="206"/>
      <c r="CJ134" s="30"/>
      <c r="CK134" s="202"/>
    </row>
    <row r="135" spans="1:89" x14ac:dyDescent="0.25">
      <c r="A135" s="852" t="s">
        <v>95</v>
      </c>
      <c r="B135" s="17">
        <v>1417</v>
      </c>
      <c r="C135" s="189" t="s">
        <v>622</v>
      </c>
      <c r="D135" s="933">
        <v>22615.384615384617</v>
      </c>
      <c r="E135" s="1135">
        <v>24990</v>
      </c>
      <c r="F135" s="206">
        <f t="shared" si="0"/>
        <v>0</v>
      </c>
      <c r="G135" s="933">
        <v>22615.384615384617</v>
      </c>
      <c r="H135" s="1151">
        <v>24990</v>
      </c>
      <c r="I135" s="206">
        <f t="shared" si="1"/>
        <v>8.6994345367551115E-2</v>
      </c>
      <c r="J135" s="933">
        <v>20805.429864253394</v>
      </c>
      <c r="K135" s="1132">
        <v>22990</v>
      </c>
      <c r="L135" s="206">
        <f t="shared" si="2"/>
        <v>0</v>
      </c>
      <c r="M135" s="933">
        <v>20805.429864253394</v>
      </c>
      <c r="N135" s="933">
        <v>22990</v>
      </c>
      <c r="O135" s="206">
        <f t="shared" si="3"/>
        <v>0</v>
      </c>
      <c r="P135" s="933">
        <v>20805.429864253394</v>
      </c>
      <c r="Q135" s="933">
        <v>22990</v>
      </c>
      <c r="R135" s="206">
        <f t="shared" si="4"/>
        <v>2.6637427639756153E-2</v>
      </c>
      <c r="S135" s="933">
        <v>20265.606244343893</v>
      </c>
      <c r="T135" s="1132">
        <v>22393.494900000002</v>
      </c>
      <c r="U135" s="206"/>
      <c r="V135" s="1290"/>
      <c r="W135" s="1147"/>
      <c r="X135" s="206"/>
      <c r="Y135" s="1290"/>
      <c r="Z135" s="1147"/>
      <c r="AA135" s="206"/>
      <c r="AB135" s="1290"/>
      <c r="AC135" s="1147"/>
      <c r="AD135" s="206"/>
      <c r="AE135" s="1290"/>
      <c r="AF135" s="1216"/>
      <c r="AG135" s="206"/>
      <c r="AH135" s="134"/>
      <c r="AI135" s="1216"/>
      <c r="AJ135" s="206"/>
      <c r="AK135" s="1290"/>
      <c r="AL135" s="1216"/>
      <c r="AM135" s="206"/>
      <c r="AN135" s="1290"/>
      <c r="AO135" s="1216"/>
      <c r="AP135" s="206"/>
      <c r="AQ135" s="1291"/>
      <c r="AR135" s="100"/>
      <c r="AS135" s="206"/>
      <c r="AT135" s="134"/>
      <c r="AU135" s="161"/>
      <c r="AV135" s="206"/>
      <c r="AW135" s="134"/>
      <c r="AX135" s="161"/>
      <c r="AY135" s="206"/>
      <c r="AZ135" s="134"/>
      <c r="BA135" s="161"/>
      <c r="BB135" s="206"/>
      <c r="BC135" s="1291"/>
      <c r="BD135" s="173"/>
      <c r="BE135" s="206"/>
      <c r="BF135" s="1291"/>
      <c r="BG135" s="173"/>
      <c r="BH135" s="206"/>
      <c r="BI135" s="443"/>
      <c r="BJ135" s="177"/>
      <c r="BK135" s="206"/>
      <c r="BL135" s="1291"/>
      <c r="BM135" s="173"/>
      <c r="BN135" s="206"/>
      <c r="BO135" s="1291"/>
      <c r="BP135" s="100"/>
      <c r="BQ135" s="206"/>
      <c r="BR135" s="30"/>
      <c r="BS135" s="117"/>
      <c r="BT135" s="205"/>
      <c r="BU135" s="30"/>
      <c r="BV135" s="59"/>
      <c r="BW135" s="206"/>
      <c r="BX135" s="30"/>
      <c r="BY135" s="216"/>
      <c r="BZ135" s="205"/>
      <c r="CA135" s="30"/>
      <c r="CB135" s="129"/>
      <c r="CC135" s="206"/>
      <c r="CD135" s="30"/>
      <c r="CE135" s="204"/>
      <c r="CF135" s="205"/>
      <c r="CG135" s="30"/>
      <c r="CH135" s="202"/>
      <c r="CI135" s="206"/>
      <c r="CJ135" s="30"/>
      <c r="CK135" s="202"/>
    </row>
    <row r="136" spans="1:89" x14ac:dyDescent="0.25">
      <c r="A136" s="852" t="s">
        <v>95</v>
      </c>
      <c r="B136" s="17">
        <v>1418</v>
      </c>
      <c r="C136" s="189" t="s">
        <v>623</v>
      </c>
      <c r="D136" s="933">
        <v>22615.384615384617</v>
      </c>
      <c r="E136" s="1135">
        <v>24990</v>
      </c>
      <c r="F136" s="206">
        <f t="shared" si="0"/>
        <v>0</v>
      </c>
      <c r="G136" s="933">
        <v>22615.384615384617</v>
      </c>
      <c r="H136" s="1151">
        <v>24990</v>
      </c>
      <c r="I136" s="206">
        <f t="shared" si="1"/>
        <v>8.6994345367551115E-2</v>
      </c>
      <c r="J136" s="933">
        <v>20805.429864253394</v>
      </c>
      <c r="K136" s="1132">
        <v>22990</v>
      </c>
      <c r="L136" s="206">
        <f t="shared" si="2"/>
        <v>0</v>
      </c>
      <c r="M136" s="933">
        <v>20805.429864253394</v>
      </c>
      <c r="N136" s="933">
        <v>22990</v>
      </c>
      <c r="O136" s="206">
        <f t="shared" si="3"/>
        <v>0</v>
      </c>
      <c r="P136" s="933">
        <v>20805.429864253394</v>
      </c>
      <c r="Q136" s="933">
        <v>22990</v>
      </c>
      <c r="R136" s="206">
        <f t="shared" si="4"/>
        <v>8.71604786948703E-2</v>
      </c>
      <c r="S136" s="933">
        <v>19137.404524886875</v>
      </c>
      <c r="T136" s="1132">
        <v>21146.831999999999</v>
      </c>
      <c r="U136" s="206"/>
      <c r="V136" s="1290"/>
      <c r="W136" s="1147"/>
      <c r="X136" s="206"/>
      <c r="Y136" s="1290"/>
      <c r="Z136" s="1147"/>
      <c r="AA136" s="206"/>
      <c r="AB136" s="1290"/>
      <c r="AC136" s="1147"/>
      <c r="AD136" s="206"/>
      <c r="AE136" s="1290"/>
      <c r="AF136" s="1216"/>
      <c r="AG136" s="206"/>
      <c r="AH136" s="134"/>
      <c r="AI136" s="1216"/>
      <c r="AJ136" s="206"/>
      <c r="AK136" s="1290"/>
      <c r="AL136" s="1216"/>
      <c r="AM136" s="206"/>
      <c r="AN136" s="1290"/>
      <c r="AO136" s="1216"/>
      <c r="AP136" s="206"/>
      <c r="AQ136" s="1291"/>
      <c r="AR136" s="100"/>
      <c r="AS136" s="206"/>
      <c r="AT136" s="134"/>
      <c r="AU136" s="161"/>
      <c r="AV136" s="206"/>
      <c r="AW136" s="134"/>
      <c r="AX136" s="161"/>
      <c r="AY136" s="206"/>
      <c r="AZ136" s="134"/>
      <c r="BA136" s="161"/>
      <c r="BB136" s="206"/>
      <c r="BC136" s="1291"/>
      <c r="BD136" s="173"/>
      <c r="BE136" s="206"/>
      <c r="BF136" s="1291"/>
      <c r="BG136" s="173"/>
      <c r="BH136" s="206"/>
      <c r="BI136" s="443"/>
      <c r="BJ136" s="177"/>
      <c r="BK136" s="206"/>
      <c r="BL136" s="1291"/>
      <c r="BM136" s="173"/>
      <c r="BN136" s="206"/>
      <c r="BO136" s="1291"/>
      <c r="BP136" s="100"/>
      <c r="BQ136" s="206"/>
      <c r="BR136" s="30"/>
      <c r="BS136" s="117"/>
      <c r="BT136" s="205"/>
      <c r="BU136" s="30"/>
      <c r="BV136" s="59"/>
      <c r="BW136" s="206"/>
      <c r="BX136" s="30"/>
      <c r="BY136" s="216"/>
      <c r="BZ136" s="205"/>
      <c r="CA136" s="30"/>
      <c r="CB136" s="129"/>
      <c r="CC136" s="206"/>
      <c r="CD136" s="30"/>
      <c r="CE136" s="204"/>
      <c r="CF136" s="205"/>
      <c r="CG136" s="30"/>
      <c r="CH136" s="202"/>
      <c r="CI136" s="206"/>
      <c r="CJ136" s="30"/>
      <c r="CK136" s="202"/>
    </row>
    <row r="137" spans="1:89" x14ac:dyDescent="0.25">
      <c r="A137" s="299" t="s">
        <v>95</v>
      </c>
      <c r="B137" s="294">
        <v>925</v>
      </c>
      <c r="C137" s="450" t="s">
        <v>139</v>
      </c>
      <c r="D137" s="1540">
        <v>10850.678733031675</v>
      </c>
      <c r="E137" s="1135">
        <v>11990</v>
      </c>
      <c r="F137" s="206">
        <f t="shared" si="0"/>
        <v>0</v>
      </c>
      <c r="G137" s="1540">
        <v>10850.678733031675</v>
      </c>
      <c r="H137" s="1151">
        <v>11990</v>
      </c>
      <c r="I137" s="206">
        <f t="shared" si="1"/>
        <v>9.0991810737033663E-2</v>
      </c>
      <c r="J137" s="1540">
        <v>9945.7013574660632</v>
      </c>
      <c r="K137" s="1132">
        <v>10990</v>
      </c>
      <c r="L137" s="206">
        <f t="shared" si="2"/>
        <v>0</v>
      </c>
      <c r="M137" s="1540">
        <v>9945.7013574660632</v>
      </c>
      <c r="N137" s="933">
        <v>10990</v>
      </c>
      <c r="O137" s="206">
        <f t="shared" si="3"/>
        <v>0</v>
      </c>
      <c r="P137" s="939">
        <v>9945.7013574660632</v>
      </c>
      <c r="Q137" s="933">
        <v>10990</v>
      </c>
      <c r="R137" s="206">
        <f t="shared" si="4"/>
        <v>-0.19348085955419542</v>
      </c>
      <c r="S137" s="939">
        <v>12331.637104072401</v>
      </c>
      <c r="T137" s="1132">
        <v>13626.459000000003</v>
      </c>
      <c r="U137" s="206">
        <f t="shared" si="5"/>
        <v>0</v>
      </c>
      <c r="V137" s="939">
        <f t="shared" si="88"/>
        <v>12331.637104072401</v>
      </c>
      <c r="W137" s="1147">
        <v>13626.459000000003</v>
      </c>
      <c r="X137" s="206">
        <f t="shared" si="6"/>
        <v>5.0000000000000058E-2</v>
      </c>
      <c r="Y137" s="939">
        <f t="shared" si="89"/>
        <v>11744.416289592762</v>
      </c>
      <c r="Z137" s="1132">
        <v>12977.580000000002</v>
      </c>
      <c r="AA137" s="206">
        <f t="shared" si="7"/>
        <v>0</v>
      </c>
      <c r="AB137" s="939">
        <v>11744.416289592762</v>
      </c>
      <c r="AC137" s="1132">
        <v>12977.580000000002</v>
      </c>
      <c r="AD137" s="206">
        <f t="shared" si="8"/>
        <v>0</v>
      </c>
      <c r="AE137" s="939">
        <v>11744.416289592762</v>
      </c>
      <c r="AF137" s="1216">
        <v>12977.580000000002</v>
      </c>
      <c r="AG137" s="206">
        <f t="shared" si="9"/>
        <v>0.10000000000000005</v>
      </c>
      <c r="AH137" s="504">
        <v>10676.742081447965</v>
      </c>
      <c r="AI137" s="1216">
        <v>11797.800000000001</v>
      </c>
      <c r="AJ137" s="206">
        <f t="shared" si="10"/>
        <v>0</v>
      </c>
      <c r="AK137" s="939">
        <v>10676.742081447965</v>
      </c>
      <c r="AL137" s="1216">
        <v>11797.800000000001</v>
      </c>
      <c r="AM137" s="206">
        <f t="shared" si="11"/>
        <v>0</v>
      </c>
      <c r="AN137" s="939">
        <v>10676.742081447965</v>
      </c>
      <c r="AO137" s="1216">
        <v>11797.800000000001</v>
      </c>
      <c r="AP137" s="206">
        <f t="shared" si="12"/>
        <v>5.00000000000001E-2</v>
      </c>
      <c r="AQ137" s="130">
        <v>10168.325791855204</v>
      </c>
      <c r="AR137" s="100">
        <v>11236</v>
      </c>
      <c r="AS137" s="206">
        <f t="shared" si="13"/>
        <v>0</v>
      </c>
      <c r="AT137" s="504">
        <v>10168.325791855204</v>
      </c>
      <c r="AU137" s="163">
        <v>11236</v>
      </c>
      <c r="AV137" s="206">
        <f t="shared" si="14"/>
        <v>0</v>
      </c>
      <c r="AW137" s="504">
        <v>10168.325791855204</v>
      </c>
      <c r="AX137" s="163">
        <v>11236</v>
      </c>
      <c r="AY137" s="206">
        <f t="shared" si="15"/>
        <v>0.06</v>
      </c>
      <c r="AZ137" s="504">
        <v>9592.7601809954758</v>
      </c>
      <c r="BA137" s="163">
        <v>10600</v>
      </c>
      <c r="BB137" s="206">
        <f t="shared" si="16"/>
        <v>0.15217391304347827</v>
      </c>
      <c r="BC137" s="130">
        <v>8325.7918552036208</v>
      </c>
      <c r="BD137" s="173">
        <v>9200</v>
      </c>
      <c r="BE137" s="206">
        <f t="shared" si="17"/>
        <v>0</v>
      </c>
      <c r="BF137" s="130">
        <v>8325.7918552036208</v>
      </c>
      <c r="BG137" s="173">
        <v>9200</v>
      </c>
      <c r="BH137" s="206">
        <f t="shared" si="18"/>
        <v>8.2352941176470587E-2</v>
      </c>
      <c r="BI137" s="444">
        <v>7692.3076923076924</v>
      </c>
      <c r="BJ137" s="179">
        <v>8500</v>
      </c>
      <c r="BK137" s="206">
        <f t="shared" si="19"/>
        <v>0</v>
      </c>
      <c r="BL137" s="130">
        <v>7692.3076923076924</v>
      </c>
      <c r="BM137" s="173">
        <v>8500</v>
      </c>
      <c r="BN137" s="206">
        <f t="shared" si="20"/>
        <v>0</v>
      </c>
      <c r="BO137" s="130">
        <v>7692.3076923076924</v>
      </c>
      <c r="BP137" s="100">
        <v>8500</v>
      </c>
      <c r="BQ137" s="206">
        <f t="shared" si="21"/>
        <v>0</v>
      </c>
      <c r="BR137" s="30">
        <f t="shared" si="91"/>
        <v>7692.3076923076924</v>
      </c>
      <c r="BS137" s="266">
        <v>8500</v>
      </c>
      <c r="BT137" s="205">
        <f t="shared" si="22"/>
        <v>0.328125</v>
      </c>
      <c r="BU137" s="30">
        <f t="shared" si="92"/>
        <v>5791.8552036199098</v>
      </c>
      <c r="BV137" s="59">
        <v>6400</v>
      </c>
      <c r="BW137" s="212"/>
      <c r="BX137" s="30">
        <f t="shared" si="93"/>
        <v>5791.8552036199098</v>
      </c>
      <c r="BY137" s="216">
        <v>6400</v>
      </c>
      <c r="BZ137" s="211"/>
      <c r="CA137" s="30">
        <f t="shared" si="90"/>
        <v>5791.8552036199098</v>
      </c>
      <c r="CB137" s="213">
        <v>6400</v>
      </c>
      <c r="CC137" s="212"/>
      <c r="CD137" s="30">
        <f t="shared" si="94"/>
        <v>5239.8190045248866</v>
      </c>
      <c r="CE137" s="204">
        <v>5790</v>
      </c>
      <c r="CF137" s="211"/>
      <c r="CG137" s="30">
        <f t="shared" si="95"/>
        <v>5239.8190045248866</v>
      </c>
      <c r="CH137" s="129">
        <v>5790</v>
      </c>
      <c r="CI137" s="212"/>
      <c r="CJ137" s="97"/>
      <c r="CK137" s="214"/>
    </row>
    <row r="138" spans="1:89" x14ac:dyDescent="0.25">
      <c r="A138" s="299" t="s">
        <v>95</v>
      </c>
      <c r="B138" s="84">
        <v>926</v>
      </c>
      <c r="C138" s="450" t="s">
        <v>138</v>
      </c>
      <c r="D138" s="942">
        <v>11755.656108597284</v>
      </c>
      <c r="E138" s="1135">
        <v>12990</v>
      </c>
      <c r="F138" s="206">
        <f t="shared" si="0"/>
        <v>0</v>
      </c>
      <c r="G138" s="942">
        <v>11755.656108597284</v>
      </c>
      <c r="H138" s="1151">
        <v>12990</v>
      </c>
      <c r="I138" s="206">
        <f t="shared" si="1"/>
        <v>8.3402835696413671E-2</v>
      </c>
      <c r="J138" s="942">
        <v>10850.678733031675</v>
      </c>
      <c r="K138" s="1132">
        <v>11990</v>
      </c>
      <c r="L138" s="206">
        <f t="shared" si="2"/>
        <v>0</v>
      </c>
      <c r="M138" s="942">
        <v>10850.678733031675</v>
      </c>
      <c r="N138" s="933">
        <v>11990</v>
      </c>
      <c r="O138" s="206">
        <f t="shared" si="3"/>
        <v>0</v>
      </c>
      <c r="P138" s="97">
        <v>10850.678733031675</v>
      </c>
      <c r="Q138" s="933">
        <v>11990</v>
      </c>
      <c r="R138" s="206">
        <f t="shared" si="4"/>
        <v>-8.5588113652169506E-2</v>
      </c>
      <c r="S138" s="97">
        <v>11866.292307692309</v>
      </c>
      <c r="T138" s="1132">
        <v>13112.253000000001</v>
      </c>
      <c r="U138" s="206">
        <f t="shared" si="5"/>
        <v>0</v>
      </c>
      <c r="V138" s="97">
        <f t="shared" si="88"/>
        <v>11866.292307692309</v>
      </c>
      <c r="W138" s="1147">
        <v>13112.253000000001</v>
      </c>
      <c r="X138" s="206">
        <f t="shared" si="6"/>
        <v>0.05</v>
      </c>
      <c r="Y138" s="97">
        <f t="shared" si="89"/>
        <v>11301.23076923077</v>
      </c>
      <c r="Z138" s="1132">
        <v>12487.86</v>
      </c>
      <c r="AA138" s="206">
        <f t="shared" si="7"/>
        <v>0</v>
      </c>
      <c r="AB138" s="97">
        <v>11301.23076923077</v>
      </c>
      <c r="AC138" s="1132">
        <v>12487.86</v>
      </c>
      <c r="AD138" s="206">
        <f t="shared" si="8"/>
        <v>0</v>
      </c>
      <c r="AE138" s="97">
        <v>11301.23076923077</v>
      </c>
      <c r="AF138" s="1216">
        <v>12487.86</v>
      </c>
      <c r="AG138" s="206">
        <f t="shared" si="9"/>
        <v>0.10000000000000002</v>
      </c>
      <c r="AH138" s="504">
        <v>10273.846153846154</v>
      </c>
      <c r="AI138" s="1216">
        <v>11352.6</v>
      </c>
      <c r="AJ138" s="206">
        <f t="shared" si="10"/>
        <v>0</v>
      </c>
      <c r="AK138" s="97">
        <v>10273.846153846154</v>
      </c>
      <c r="AL138" s="1216">
        <v>11352.6</v>
      </c>
      <c r="AM138" s="206">
        <f t="shared" si="11"/>
        <v>0</v>
      </c>
      <c r="AN138" s="97">
        <v>10273.846153846154</v>
      </c>
      <c r="AO138" s="1216">
        <v>11352.6</v>
      </c>
      <c r="AP138" s="206">
        <f t="shared" si="12"/>
        <v>5.0000000000000031E-2</v>
      </c>
      <c r="AQ138" s="30">
        <v>9784.6153846153848</v>
      </c>
      <c r="AR138" s="100">
        <v>10812</v>
      </c>
      <c r="AS138" s="206">
        <f t="shared" si="13"/>
        <v>0</v>
      </c>
      <c r="AT138" s="504">
        <v>9784.6153846153848</v>
      </c>
      <c r="AU138" s="163">
        <v>10812</v>
      </c>
      <c r="AV138" s="206">
        <f t="shared" si="14"/>
        <v>0</v>
      </c>
      <c r="AW138" s="504">
        <v>9784.6153846153848</v>
      </c>
      <c r="AX138" s="163">
        <v>10812</v>
      </c>
      <c r="AY138" s="206">
        <f t="shared" si="15"/>
        <v>0.06</v>
      </c>
      <c r="AZ138" s="504">
        <v>9230.7692307692305</v>
      </c>
      <c r="BA138" s="163">
        <v>10200</v>
      </c>
      <c r="BB138" s="206">
        <f t="shared" si="16"/>
        <v>0.14606741573033707</v>
      </c>
      <c r="BC138" s="30">
        <v>8054.2986425339368</v>
      </c>
      <c r="BD138" s="173">
        <v>8900</v>
      </c>
      <c r="BE138" s="206">
        <f t="shared" si="17"/>
        <v>4.7058823529411764E-2</v>
      </c>
      <c r="BF138" s="30">
        <v>7692.3076923076924</v>
      </c>
      <c r="BG138" s="173">
        <v>8500</v>
      </c>
      <c r="BH138" s="206">
        <f t="shared" si="18"/>
        <v>8.9743589743589744E-2</v>
      </c>
      <c r="BI138" s="444">
        <v>7058.8235294117649</v>
      </c>
      <c r="BJ138" s="179">
        <v>7800</v>
      </c>
      <c r="BK138" s="206">
        <f t="shared" si="19"/>
        <v>0</v>
      </c>
      <c r="BL138" s="30">
        <v>7058.8235294117649</v>
      </c>
      <c r="BM138" s="173">
        <v>7800</v>
      </c>
      <c r="BN138" s="206">
        <f t="shared" si="20"/>
        <v>0</v>
      </c>
      <c r="BO138" s="30">
        <v>7058.8235294117649</v>
      </c>
      <c r="BP138" s="100">
        <v>7800</v>
      </c>
      <c r="BQ138" s="206">
        <f t="shared" si="21"/>
        <v>0</v>
      </c>
      <c r="BR138" s="30">
        <f t="shared" si="91"/>
        <v>7058.8235294117649</v>
      </c>
      <c r="BS138" s="266">
        <v>7800</v>
      </c>
      <c r="BT138" s="205">
        <f t="shared" si="22"/>
        <v>0.32203389830508472</v>
      </c>
      <c r="BU138" s="30">
        <f t="shared" si="92"/>
        <v>5339.3665158371041</v>
      </c>
      <c r="BV138" s="59">
        <v>5900</v>
      </c>
      <c r="BW138" s="212"/>
      <c r="BX138" s="30">
        <f t="shared" si="93"/>
        <v>5339.3665158371041</v>
      </c>
      <c r="BY138" s="216">
        <v>5900</v>
      </c>
      <c r="BZ138" s="211"/>
      <c r="CA138" s="30">
        <f t="shared" si="90"/>
        <v>5339.3665158371041</v>
      </c>
      <c r="CB138" s="213">
        <v>5900</v>
      </c>
      <c r="CC138" s="212"/>
      <c r="CD138" s="30">
        <f t="shared" si="94"/>
        <v>4787.3303167420818</v>
      </c>
      <c r="CE138" s="204">
        <v>5290</v>
      </c>
      <c r="CF138" s="211"/>
      <c r="CG138" s="30">
        <f t="shared" si="95"/>
        <v>4787.3303167420818</v>
      </c>
      <c r="CH138" s="129">
        <v>5290</v>
      </c>
      <c r="CI138" s="212"/>
      <c r="CJ138" s="97"/>
      <c r="CK138" s="214"/>
    </row>
    <row r="139" spans="1:89" x14ac:dyDescent="0.25">
      <c r="A139" s="299" t="s">
        <v>95</v>
      </c>
      <c r="B139" s="84">
        <v>927</v>
      </c>
      <c r="C139" s="450" t="s">
        <v>137</v>
      </c>
      <c r="D139" s="942">
        <v>11755.656108597284</v>
      </c>
      <c r="E139" s="1135">
        <v>12990</v>
      </c>
      <c r="F139" s="206">
        <f t="shared" si="0"/>
        <v>0</v>
      </c>
      <c r="G139" s="942">
        <v>11755.656108597284</v>
      </c>
      <c r="H139" s="1151">
        <v>12990</v>
      </c>
      <c r="I139" s="206">
        <f t="shared" si="1"/>
        <v>8.3402835696413671E-2</v>
      </c>
      <c r="J139" s="942">
        <v>10850.678733031675</v>
      </c>
      <c r="K139" s="1132">
        <v>11990</v>
      </c>
      <c r="L139" s="206">
        <f t="shared" si="2"/>
        <v>0</v>
      </c>
      <c r="M139" s="942">
        <v>10850.678733031675</v>
      </c>
      <c r="N139" s="933">
        <v>11990</v>
      </c>
      <c r="O139" s="206">
        <f t="shared" si="3"/>
        <v>0</v>
      </c>
      <c r="P139" s="97">
        <v>10850.678733031675</v>
      </c>
      <c r="Q139" s="933">
        <v>11990</v>
      </c>
      <c r="R139" s="206">
        <f t="shared" si="4"/>
        <v>-0.167232032076083</v>
      </c>
      <c r="S139" s="97">
        <v>13029.654298642536</v>
      </c>
      <c r="T139" s="1132">
        <v>14397.768000000002</v>
      </c>
      <c r="U139" s="206">
        <f t="shared" si="5"/>
        <v>0</v>
      </c>
      <c r="V139" s="97">
        <f t="shared" si="88"/>
        <v>13029.654298642536</v>
      </c>
      <c r="W139" s="1147">
        <v>14397.768000000002</v>
      </c>
      <c r="X139" s="206">
        <f t="shared" si="6"/>
        <v>5.000000000000001E-2</v>
      </c>
      <c r="Y139" s="97">
        <f t="shared" si="89"/>
        <v>12409.194570135749</v>
      </c>
      <c r="Z139" s="1132">
        <v>13712.160000000002</v>
      </c>
      <c r="AA139" s="206">
        <f t="shared" si="7"/>
        <v>0</v>
      </c>
      <c r="AB139" s="97">
        <v>12409.194570135749</v>
      </c>
      <c r="AC139" s="1132">
        <v>13712.160000000002</v>
      </c>
      <c r="AD139" s="206">
        <f t="shared" si="8"/>
        <v>0</v>
      </c>
      <c r="AE139" s="97">
        <v>12409.194570135749</v>
      </c>
      <c r="AF139" s="1216">
        <v>13712.160000000002</v>
      </c>
      <c r="AG139" s="206">
        <f t="shared" si="9"/>
        <v>0.1000000000000001</v>
      </c>
      <c r="AH139" s="504">
        <v>11281.085972850678</v>
      </c>
      <c r="AI139" s="1216">
        <v>12465.6</v>
      </c>
      <c r="AJ139" s="206">
        <f t="shared" si="10"/>
        <v>0</v>
      </c>
      <c r="AK139" s="97">
        <v>11281.085972850678</v>
      </c>
      <c r="AL139" s="1216">
        <v>12465.6</v>
      </c>
      <c r="AM139" s="206">
        <f t="shared" si="11"/>
        <v>0</v>
      </c>
      <c r="AN139" s="97">
        <v>11281.085972850678</v>
      </c>
      <c r="AO139" s="1216">
        <v>12465.6</v>
      </c>
      <c r="AP139" s="206">
        <f t="shared" si="12"/>
        <v>5.0000000000000031E-2</v>
      </c>
      <c r="AQ139" s="30">
        <v>10743.891402714933</v>
      </c>
      <c r="AR139" s="100">
        <v>11872</v>
      </c>
      <c r="AS139" s="206">
        <f t="shared" si="13"/>
        <v>0</v>
      </c>
      <c r="AT139" s="504">
        <v>10743.891402714933</v>
      </c>
      <c r="AU139" s="163">
        <v>11872</v>
      </c>
      <c r="AV139" s="206">
        <f t="shared" si="14"/>
        <v>0</v>
      </c>
      <c r="AW139" s="504">
        <v>10743.891402714933</v>
      </c>
      <c r="AX139" s="163">
        <v>11872</v>
      </c>
      <c r="AY139" s="206">
        <f t="shared" si="15"/>
        <v>0.06</v>
      </c>
      <c r="AZ139" s="504">
        <v>10135.746606334842</v>
      </c>
      <c r="BA139" s="163">
        <v>11200</v>
      </c>
      <c r="BB139" s="206">
        <f t="shared" si="16"/>
        <v>0.15463917525773196</v>
      </c>
      <c r="BC139" s="30">
        <v>8778.2805429864256</v>
      </c>
      <c r="BD139" s="173">
        <v>9700</v>
      </c>
      <c r="BE139" s="206">
        <f t="shared" si="17"/>
        <v>0</v>
      </c>
      <c r="BF139" s="30">
        <v>8778.2805429864256</v>
      </c>
      <c r="BG139" s="173">
        <v>9700</v>
      </c>
      <c r="BH139" s="206">
        <f t="shared" si="18"/>
        <v>0.11494252873563218</v>
      </c>
      <c r="BI139" s="444">
        <v>7873.303167420815</v>
      </c>
      <c r="BJ139" s="179">
        <v>8700</v>
      </c>
      <c r="BK139" s="206">
        <f t="shared" si="19"/>
        <v>0</v>
      </c>
      <c r="BL139" s="30">
        <v>7873.303167420815</v>
      </c>
      <c r="BM139" s="173">
        <v>8700</v>
      </c>
      <c r="BN139" s="206">
        <f t="shared" si="20"/>
        <v>0</v>
      </c>
      <c r="BO139" s="30">
        <v>7873.303167420815</v>
      </c>
      <c r="BP139" s="100">
        <v>8700</v>
      </c>
      <c r="BQ139" s="206">
        <f t="shared" si="21"/>
        <v>0</v>
      </c>
      <c r="BR139" s="30">
        <f>BS139/1.105</f>
        <v>7873.303167420815</v>
      </c>
      <c r="BS139" s="266">
        <v>8700</v>
      </c>
      <c r="BT139" s="205">
        <f t="shared" si="22"/>
        <v>0.29850746268656714</v>
      </c>
      <c r="BU139" s="30">
        <f t="shared" si="92"/>
        <v>6063.3484162895929</v>
      </c>
      <c r="BV139" s="59">
        <v>6700</v>
      </c>
      <c r="BW139" s="212"/>
      <c r="BX139" s="30">
        <f t="shared" si="93"/>
        <v>6063.3484162895929</v>
      </c>
      <c r="BY139" s="216">
        <v>6700</v>
      </c>
      <c r="BZ139" s="211"/>
      <c r="CA139" s="30">
        <f t="shared" si="90"/>
        <v>6063.3484162895929</v>
      </c>
      <c r="CB139" s="213">
        <v>6700</v>
      </c>
      <c r="CC139" s="212"/>
      <c r="CD139" s="30">
        <f t="shared" si="94"/>
        <v>5511.3122171945706</v>
      </c>
      <c r="CE139" s="204">
        <v>6090</v>
      </c>
      <c r="CF139" s="211"/>
      <c r="CG139" s="30">
        <f t="shared" si="95"/>
        <v>5511.3122171945706</v>
      </c>
      <c r="CH139" s="129">
        <v>6090</v>
      </c>
      <c r="CI139" s="212"/>
      <c r="CJ139" s="97"/>
      <c r="CK139" s="214"/>
    </row>
    <row r="140" spans="1:89" x14ac:dyDescent="0.25">
      <c r="A140" s="299" t="s">
        <v>95</v>
      </c>
      <c r="B140" s="84">
        <v>928</v>
      </c>
      <c r="C140" s="450" t="s">
        <v>136</v>
      </c>
      <c r="D140" s="942">
        <v>16280.54298642534</v>
      </c>
      <c r="E140" s="1135">
        <v>17990</v>
      </c>
      <c r="F140" s="206">
        <f t="shared" si="0"/>
        <v>0</v>
      </c>
      <c r="G140" s="942">
        <v>16280.54298642534</v>
      </c>
      <c r="H140" s="1151">
        <v>17990</v>
      </c>
      <c r="I140" s="206">
        <f t="shared" si="1"/>
        <v>5.885815185403178E-2</v>
      </c>
      <c r="J140" s="942">
        <v>15375.565610859729</v>
      </c>
      <c r="K140" s="1132">
        <v>16990</v>
      </c>
      <c r="L140" s="206">
        <f t="shared" si="2"/>
        <v>0</v>
      </c>
      <c r="M140" s="942">
        <v>15375.565610859729</v>
      </c>
      <c r="N140" s="933">
        <v>16990</v>
      </c>
      <c r="O140" s="206">
        <f t="shared" si="3"/>
        <v>0</v>
      </c>
      <c r="P140" s="97">
        <v>15375.565610859729</v>
      </c>
      <c r="Q140" s="993">
        <v>16990</v>
      </c>
      <c r="R140" s="206">
        <f t="shared" si="4"/>
        <v>-4.2283115879740749E-2</v>
      </c>
      <c r="S140" s="97">
        <v>16054.395475113122</v>
      </c>
      <c r="T140" s="1132">
        <v>17740.107</v>
      </c>
      <c r="U140" s="206">
        <f t="shared" si="5"/>
        <v>0</v>
      </c>
      <c r="V140" s="97">
        <f t="shared" si="88"/>
        <v>16054.395475113122</v>
      </c>
      <c r="W140" s="1147">
        <v>17740.107</v>
      </c>
      <c r="X140" s="206">
        <f t="shared" si="6"/>
        <v>4.9999999999999989E-2</v>
      </c>
      <c r="Y140" s="97">
        <f t="shared" si="89"/>
        <v>15289.900452488688</v>
      </c>
      <c r="Z140" s="1132">
        <v>16895.34</v>
      </c>
      <c r="AA140" s="206">
        <f t="shared" si="7"/>
        <v>0</v>
      </c>
      <c r="AB140" s="97">
        <v>15289.900452488688</v>
      </c>
      <c r="AC140" s="1132">
        <v>16895.34</v>
      </c>
      <c r="AD140" s="206">
        <f t="shared" si="8"/>
        <v>0</v>
      </c>
      <c r="AE140" s="97">
        <v>15289.900452488688</v>
      </c>
      <c r="AF140" s="1216">
        <v>16895.34</v>
      </c>
      <c r="AG140" s="206">
        <f t="shared" si="9"/>
        <v>0.10000000000000003</v>
      </c>
      <c r="AH140" s="504">
        <v>13899.909502262444</v>
      </c>
      <c r="AI140" s="1216">
        <v>15359.4</v>
      </c>
      <c r="AJ140" s="206">
        <f t="shared" si="10"/>
        <v>0</v>
      </c>
      <c r="AK140" s="97">
        <v>13899.909502262444</v>
      </c>
      <c r="AL140" s="1216">
        <v>15359.4</v>
      </c>
      <c r="AM140" s="206">
        <f t="shared" si="11"/>
        <v>0</v>
      </c>
      <c r="AN140" s="97">
        <v>13899.909502262444</v>
      </c>
      <c r="AO140" s="1216">
        <v>15359.4</v>
      </c>
      <c r="AP140" s="206">
        <f t="shared" si="12"/>
        <v>5.0000000000000107E-2</v>
      </c>
      <c r="AQ140" s="30">
        <v>13238.009049773755</v>
      </c>
      <c r="AR140" s="100">
        <v>14627.999999999998</v>
      </c>
      <c r="AS140" s="206">
        <f t="shared" si="13"/>
        <v>0</v>
      </c>
      <c r="AT140" s="504">
        <v>13238.009049773755</v>
      </c>
      <c r="AU140" s="163">
        <v>14627.999999999998</v>
      </c>
      <c r="AV140" s="206">
        <f t="shared" si="14"/>
        <v>0</v>
      </c>
      <c r="AW140" s="504">
        <v>13238.009049773755</v>
      </c>
      <c r="AX140" s="163">
        <v>14627.999999999998</v>
      </c>
      <c r="AY140" s="206">
        <f t="shared" si="15"/>
        <v>6.0000000000000005E-2</v>
      </c>
      <c r="AZ140" s="504">
        <v>12488.687782805428</v>
      </c>
      <c r="BA140" s="163">
        <v>13799.999999999998</v>
      </c>
      <c r="BB140" s="206">
        <f t="shared" si="16"/>
        <v>0.14999999999999986</v>
      </c>
      <c r="BC140" s="30">
        <v>10859.728506787331</v>
      </c>
      <c r="BD140" s="173">
        <v>12000</v>
      </c>
      <c r="BE140" s="206">
        <f t="shared" si="17"/>
        <v>0</v>
      </c>
      <c r="BF140" s="30">
        <v>10859.728506787331</v>
      </c>
      <c r="BG140" s="173">
        <v>12000</v>
      </c>
      <c r="BH140" s="206">
        <f t="shared" si="18"/>
        <v>0.21212121212121213</v>
      </c>
      <c r="BI140" s="444">
        <v>8959.2760180995483</v>
      </c>
      <c r="BJ140" s="179">
        <v>9900</v>
      </c>
      <c r="BK140" s="206">
        <f t="shared" si="19"/>
        <v>0</v>
      </c>
      <c r="BL140" s="30">
        <v>8959.2760180995483</v>
      </c>
      <c r="BM140" s="173">
        <v>9900</v>
      </c>
      <c r="BN140" s="206">
        <f t="shared" si="20"/>
        <v>0</v>
      </c>
      <c r="BO140" s="30">
        <v>8959.2760180995483</v>
      </c>
      <c r="BP140" s="100">
        <v>9900</v>
      </c>
      <c r="BQ140" s="206">
        <f t="shared" si="21"/>
        <v>0</v>
      </c>
      <c r="BR140" s="30">
        <f t="shared" si="91"/>
        <v>8959.2760180995483</v>
      </c>
      <c r="BS140" s="266">
        <v>9900</v>
      </c>
      <c r="BT140" s="205">
        <f t="shared" si="22"/>
        <v>0.2857142857142857</v>
      </c>
      <c r="BU140" s="30">
        <f t="shared" si="92"/>
        <v>6968.3257918552035</v>
      </c>
      <c r="BV140" s="59">
        <v>7700</v>
      </c>
      <c r="BW140" s="212"/>
      <c r="BX140" s="30">
        <f t="shared" si="93"/>
        <v>6968.3257918552035</v>
      </c>
      <c r="BY140" s="216">
        <v>7700</v>
      </c>
      <c r="BZ140" s="211"/>
      <c r="CA140" s="30">
        <f t="shared" si="90"/>
        <v>6968.3257918552035</v>
      </c>
      <c r="CB140" s="213">
        <v>7700</v>
      </c>
      <c r="CC140" s="212"/>
      <c r="CD140" s="30">
        <f t="shared" si="94"/>
        <v>6325.7918552036199</v>
      </c>
      <c r="CE140" s="204">
        <v>6990</v>
      </c>
      <c r="CF140" s="211"/>
      <c r="CG140" s="30">
        <f t="shared" si="95"/>
        <v>6325.7918552036199</v>
      </c>
      <c r="CH140" s="129">
        <v>6990</v>
      </c>
      <c r="CI140" s="212"/>
      <c r="CJ140" s="97"/>
      <c r="CK140" s="214"/>
    </row>
    <row r="141" spans="1:89" x14ac:dyDescent="0.25">
      <c r="A141" s="317" t="s">
        <v>95</v>
      </c>
      <c r="B141" s="84">
        <v>929</v>
      </c>
      <c r="C141" s="531" t="s">
        <v>135</v>
      </c>
      <c r="D141" s="1122">
        <v>9040.7239819004535</v>
      </c>
      <c r="E141" s="1135">
        <v>9990</v>
      </c>
      <c r="F141" s="206">
        <f t="shared" si="0"/>
        <v>0</v>
      </c>
      <c r="G141" s="1122">
        <v>9040.7239819004535</v>
      </c>
      <c r="H141" s="1135">
        <v>9990</v>
      </c>
      <c r="I141" s="206">
        <f t="shared" si="1"/>
        <v>0</v>
      </c>
      <c r="J141" s="1122">
        <v>9040.7239819004535</v>
      </c>
      <c r="K141" s="1132">
        <v>9990</v>
      </c>
      <c r="L141" s="206">
        <f t="shared" si="2"/>
        <v>0</v>
      </c>
      <c r="M141" s="1122">
        <v>9040.7239819004535</v>
      </c>
      <c r="N141" s="933">
        <v>9990</v>
      </c>
      <c r="O141" s="206">
        <f t="shared" si="3"/>
        <v>0</v>
      </c>
      <c r="P141" s="327">
        <v>9040.7239819004535</v>
      </c>
      <c r="Q141" s="933">
        <v>9990</v>
      </c>
      <c r="R141" s="206">
        <f t="shared" si="4"/>
        <v>6.4548566671669499E-2</v>
      </c>
      <c r="S141" s="327">
        <v>8492.5425339366539</v>
      </c>
      <c r="T141" s="1134">
        <v>9384.2595000000019</v>
      </c>
      <c r="U141" s="359">
        <f t="shared" si="5"/>
        <v>0</v>
      </c>
      <c r="V141" s="327">
        <f t="shared" si="88"/>
        <v>8492.5425339366539</v>
      </c>
      <c r="W141" s="1152">
        <v>9384.2595000000019</v>
      </c>
      <c r="X141" s="359">
        <f t="shared" si="6"/>
        <v>5.0000000000000072E-2</v>
      </c>
      <c r="Y141" s="327">
        <f t="shared" si="89"/>
        <v>8088.1357466063364</v>
      </c>
      <c r="Z141" s="1134">
        <v>8937.3900000000012</v>
      </c>
      <c r="AA141" s="359">
        <f t="shared" si="7"/>
        <v>0</v>
      </c>
      <c r="AB141" s="327">
        <v>8088.1357466063364</v>
      </c>
      <c r="AC141" s="1134">
        <v>8937.3900000000012</v>
      </c>
      <c r="AD141" s="359">
        <f t="shared" si="8"/>
        <v>0</v>
      </c>
      <c r="AE141" s="327">
        <v>8088.1357466063364</v>
      </c>
      <c r="AF141" s="1217">
        <v>8937.3900000000012</v>
      </c>
      <c r="AG141" s="359">
        <f t="shared" si="9"/>
        <v>0.10000000000000007</v>
      </c>
      <c r="AH141" s="505">
        <v>7352.8506787330325</v>
      </c>
      <c r="AI141" s="1217">
        <v>8124.9000000000005</v>
      </c>
      <c r="AJ141" s="359">
        <f t="shared" si="10"/>
        <v>0</v>
      </c>
      <c r="AK141" s="327">
        <v>7352.8506787330325</v>
      </c>
      <c r="AL141" s="1217">
        <v>8124.9000000000005</v>
      </c>
      <c r="AM141" s="359">
        <f t="shared" si="11"/>
        <v>0</v>
      </c>
      <c r="AN141" s="327">
        <v>7352.8506787330325</v>
      </c>
      <c r="AO141" s="1217">
        <v>8124.9000000000005</v>
      </c>
      <c r="AP141" s="359">
        <f t="shared" si="12"/>
        <v>5.0000000000000072E-2</v>
      </c>
      <c r="AQ141" s="68">
        <v>7002.714932126697</v>
      </c>
      <c r="AR141" s="101">
        <v>7738</v>
      </c>
      <c r="AS141" s="359">
        <f t="shared" si="13"/>
        <v>0</v>
      </c>
      <c r="AT141" s="505">
        <v>7002.714932126697</v>
      </c>
      <c r="AU141" s="325">
        <v>7738</v>
      </c>
      <c r="AV141" s="359">
        <f t="shared" si="14"/>
        <v>0</v>
      </c>
      <c r="AW141" s="505">
        <v>7002.714932126697</v>
      </c>
      <c r="AX141" s="325">
        <v>7738</v>
      </c>
      <c r="AY141" s="359">
        <f t="shared" si="15"/>
        <v>0.06</v>
      </c>
      <c r="AZ141" s="505">
        <v>6606.3348416289591</v>
      </c>
      <c r="BA141" s="325">
        <v>7300</v>
      </c>
      <c r="BB141" s="359">
        <f t="shared" si="16"/>
        <v>0.140625</v>
      </c>
      <c r="BC141" s="68">
        <v>5791.8552036199098</v>
      </c>
      <c r="BD141" s="174">
        <v>6400</v>
      </c>
      <c r="BE141" s="359">
        <f t="shared" si="17"/>
        <v>0</v>
      </c>
      <c r="BF141" s="68">
        <v>5791.8552036199098</v>
      </c>
      <c r="BG141" s="174">
        <v>6400</v>
      </c>
      <c r="BH141" s="359">
        <f t="shared" si="18"/>
        <v>0.28000000000000003</v>
      </c>
      <c r="BI141" s="532">
        <v>4524.8868778280548</v>
      </c>
      <c r="BJ141" s="326">
        <v>5000</v>
      </c>
      <c r="BK141" s="359">
        <f t="shared" si="19"/>
        <v>0</v>
      </c>
      <c r="BL141" s="68">
        <v>4524.8868778280548</v>
      </c>
      <c r="BM141" s="174">
        <v>5000</v>
      </c>
      <c r="BN141" s="359">
        <f t="shared" si="20"/>
        <v>0</v>
      </c>
      <c r="BO141" s="68">
        <v>4524.8868778280548</v>
      </c>
      <c r="BP141" s="101">
        <v>5000</v>
      </c>
      <c r="BQ141" s="359">
        <f t="shared" si="21"/>
        <v>0</v>
      </c>
      <c r="BR141" s="68">
        <f t="shared" si="91"/>
        <v>4524.8868778280548</v>
      </c>
      <c r="BS141" s="387">
        <v>5000</v>
      </c>
      <c r="BT141" s="361">
        <f t="shared" si="22"/>
        <v>0.28205128205128205</v>
      </c>
      <c r="BU141" s="68">
        <f t="shared" si="92"/>
        <v>3529.4117647058824</v>
      </c>
      <c r="BV141" s="69">
        <v>3900</v>
      </c>
      <c r="BW141" s="388"/>
      <c r="BX141" s="68">
        <f t="shared" si="93"/>
        <v>3529.4117647058824</v>
      </c>
      <c r="BY141" s="363">
        <v>3900</v>
      </c>
      <c r="BZ141" s="389"/>
      <c r="CA141" s="68">
        <f t="shared" si="90"/>
        <v>3529.4117647058824</v>
      </c>
      <c r="CB141" s="390">
        <v>3900</v>
      </c>
      <c r="CC141" s="388"/>
      <c r="CD141" s="68">
        <f t="shared" si="94"/>
        <v>3158.3710407239819</v>
      </c>
      <c r="CE141" s="378">
        <v>3490</v>
      </c>
      <c r="CF141" s="389"/>
      <c r="CG141" s="68">
        <f t="shared" si="95"/>
        <v>3791.8552036199094</v>
      </c>
      <c r="CH141" s="315">
        <v>4190</v>
      </c>
      <c r="CI141" s="388"/>
      <c r="CJ141" s="327"/>
      <c r="CK141" s="391"/>
    </row>
    <row r="142" spans="1:89" x14ac:dyDescent="0.25">
      <c r="A142" s="299" t="s">
        <v>95</v>
      </c>
      <c r="B142" s="282">
        <v>1393</v>
      </c>
      <c r="C142" s="448" t="s">
        <v>518</v>
      </c>
      <c r="D142" s="942">
        <v>9040.7239819004535</v>
      </c>
      <c r="E142" s="1135">
        <v>9990</v>
      </c>
      <c r="F142" s="206">
        <f t="shared" si="0"/>
        <v>0</v>
      </c>
      <c r="G142" s="942">
        <v>9040.7239819004535</v>
      </c>
      <c r="H142" s="1151">
        <v>9990</v>
      </c>
      <c r="I142" s="206">
        <f t="shared" si="1"/>
        <v>0.11123470522803114</v>
      </c>
      <c r="J142" s="942">
        <v>8135.746606334842</v>
      </c>
      <c r="K142" s="1132">
        <v>8990</v>
      </c>
      <c r="L142" s="206">
        <f t="shared" si="2"/>
        <v>0</v>
      </c>
      <c r="M142" s="942">
        <v>8135.746606334842</v>
      </c>
      <c r="N142" s="933">
        <v>8990</v>
      </c>
      <c r="O142" s="206">
        <f t="shared" si="3"/>
        <v>0</v>
      </c>
      <c r="P142" s="97">
        <v>8135.746606334842</v>
      </c>
      <c r="Q142" s="933">
        <v>8990</v>
      </c>
      <c r="R142" s="206">
        <f t="shared" si="4"/>
        <v>-0.10010010010010011</v>
      </c>
      <c r="S142" s="97">
        <v>9040.7239819004535</v>
      </c>
      <c r="T142" s="1132">
        <v>9990</v>
      </c>
      <c r="U142" s="1310"/>
      <c r="V142" s="97">
        <f>W142/1.105</f>
        <v>9040.7239819004535</v>
      </c>
      <c r="W142" s="1132">
        <v>9990</v>
      </c>
      <c r="X142" s="1310"/>
      <c r="Y142" s="97">
        <f>Z142/1.105</f>
        <v>9040.7239819004535</v>
      </c>
      <c r="Z142" s="1132">
        <v>9990</v>
      </c>
      <c r="AA142" s="1310"/>
      <c r="AB142" s="1310"/>
      <c r="AC142" s="1310"/>
      <c r="AD142" s="1310"/>
      <c r="AE142" s="1310"/>
      <c r="AF142" s="1310"/>
      <c r="AG142" s="1310"/>
      <c r="AH142" s="1310"/>
      <c r="AI142" s="1310"/>
      <c r="AJ142" s="814"/>
      <c r="AK142" s="15"/>
      <c r="AL142" s="834"/>
      <c r="AM142" s="1301"/>
      <c r="AN142" s="1311"/>
      <c r="AO142" s="1312"/>
      <c r="AP142" s="1313"/>
      <c r="AQ142" s="1313"/>
      <c r="AR142" s="1313"/>
      <c r="AS142" s="1313"/>
      <c r="AT142" s="1313"/>
      <c r="AU142" s="1313"/>
      <c r="AV142" s="1313"/>
      <c r="AW142" s="1313"/>
      <c r="AX142" s="1313"/>
      <c r="AY142" s="1313"/>
      <c r="AZ142" s="1313"/>
      <c r="BA142" s="1313"/>
      <c r="BB142" s="834"/>
      <c r="BC142" s="84"/>
      <c r="BD142" s="40"/>
      <c r="BE142" s="1047"/>
      <c r="BF142" s="1313"/>
      <c r="BG142" s="1313"/>
      <c r="BH142" s="1313"/>
      <c r="BI142" s="1314"/>
      <c r="BJ142" s="1313"/>
      <c r="BK142" s="1313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  <c r="CE142" s="834"/>
      <c r="CF142" s="834"/>
      <c r="CG142" s="834"/>
      <c r="CH142" s="834"/>
      <c r="CI142" s="834"/>
      <c r="CJ142" s="834"/>
      <c r="CK142" s="834"/>
    </row>
    <row r="143" spans="1:89" x14ac:dyDescent="0.25">
      <c r="A143" s="299" t="s">
        <v>95</v>
      </c>
      <c r="B143" s="282">
        <v>1394</v>
      </c>
      <c r="C143" s="448" t="s">
        <v>534</v>
      </c>
      <c r="D143" s="942">
        <v>7230.7692307692305</v>
      </c>
      <c r="E143" s="1135">
        <v>7990</v>
      </c>
      <c r="F143" s="206">
        <f t="shared" si="0"/>
        <v>0</v>
      </c>
      <c r="G143" s="942">
        <v>7230.7692307692305</v>
      </c>
      <c r="H143" s="1151">
        <v>7990</v>
      </c>
      <c r="I143" s="206">
        <f t="shared" si="1"/>
        <v>0.14306151645207441</v>
      </c>
      <c r="J143" s="942">
        <v>6325.7918552036199</v>
      </c>
      <c r="K143" s="1132">
        <v>6990</v>
      </c>
      <c r="L143" s="206">
        <f t="shared" si="2"/>
        <v>0</v>
      </c>
      <c r="M143" s="942">
        <v>6325.7918552036199</v>
      </c>
      <c r="N143" s="933">
        <v>6990</v>
      </c>
      <c r="O143" s="206">
        <f t="shared" si="3"/>
        <v>0</v>
      </c>
      <c r="P143" s="97">
        <v>6325.7918552036199</v>
      </c>
      <c r="Q143" s="933">
        <v>6990</v>
      </c>
      <c r="R143" s="206">
        <f t="shared" si="4"/>
        <v>-0.26343519494204426</v>
      </c>
      <c r="S143" s="97">
        <v>8588.2352941176468</v>
      </c>
      <c r="T143" s="1132">
        <v>9490</v>
      </c>
      <c r="U143" s="1310"/>
      <c r="V143" s="97">
        <f>W143/1.105</f>
        <v>8588.2352941176468</v>
      </c>
      <c r="W143" s="1132">
        <v>9490</v>
      </c>
      <c r="X143" s="1310"/>
      <c r="Y143" s="97">
        <f>Z143/1.105</f>
        <v>8588.2352941176468</v>
      </c>
      <c r="Z143" s="1132">
        <v>9490</v>
      </c>
      <c r="AA143" s="1310"/>
      <c r="AB143" s="1310"/>
      <c r="AC143" s="1310"/>
      <c r="AD143" s="1310"/>
      <c r="AE143" s="1310"/>
      <c r="AF143" s="1310"/>
      <c r="AG143" s="1310"/>
      <c r="AH143" s="1310"/>
      <c r="AI143" s="1310"/>
      <c r="AJ143" s="814"/>
      <c r="AK143" s="15"/>
      <c r="AL143" s="834"/>
      <c r="AM143" s="1301"/>
      <c r="AN143" s="1311"/>
      <c r="AO143" s="1312"/>
      <c r="AP143" s="1313"/>
      <c r="AQ143" s="1313"/>
      <c r="AR143" s="1313"/>
      <c r="AS143" s="1313"/>
      <c r="AT143" s="1313"/>
      <c r="AU143" s="1313"/>
      <c r="AV143" s="1313"/>
      <c r="AW143" s="1313"/>
      <c r="AX143" s="1313"/>
      <c r="AY143" s="1313"/>
      <c r="AZ143" s="1313"/>
      <c r="BA143" s="1313"/>
      <c r="BB143" s="834"/>
      <c r="BC143" s="84"/>
      <c r="BD143" s="40"/>
      <c r="BE143" s="1047"/>
      <c r="BF143" s="1313"/>
      <c r="BG143" s="1313"/>
      <c r="BH143" s="1313"/>
      <c r="BI143" s="1314"/>
      <c r="BJ143" s="1313"/>
      <c r="BK143" s="1313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  <c r="CE143" s="834"/>
      <c r="CF143" s="834"/>
      <c r="CG143" s="834"/>
      <c r="CH143" s="834"/>
      <c r="CI143" s="834"/>
      <c r="CJ143" s="834"/>
      <c r="CK143" s="834"/>
    </row>
    <row r="144" spans="1:89" s="40" customFormat="1" x14ac:dyDescent="0.25">
      <c r="A144" s="299" t="s">
        <v>95</v>
      </c>
      <c r="B144" s="282">
        <v>1395</v>
      </c>
      <c r="C144" s="809" t="s">
        <v>537</v>
      </c>
      <c r="D144" s="942">
        <v>21710.407239819004</v>
      </c>
      <c r="E144" s="1135">
        <v>23990</v>
      </c>
      <c r="F144" s="335">
        <f t="shared" si="0"/>
        <v>0</v>
      </c>
      <c r="G144" s="942">
        <v>21710.407239819004</v>
      </c>
      <c r="H144" s="1151">
        <v>23990</v>
      </c>
      <c r="I144" s="335">
        <f t="shared" si="1"/>
        <v>4.3497172683775558E-2</v>
      </c>
      <c r="J144" s="942">
        <v>20805.429864253394</v>
      </c>
      <c r="K144" s="1132">
        <v>22990</v>
      </c>
      <c r="L144" s="335">
        <f t="shared" si="2"/>
        <v>0</v>
      </c>
      <c r="M144" s="942">
        <v>20805.429864253394</v>
      </c>
      <c r="N144" s="933">
        <v>22990</v>
      </c>
      <c r="O144" s="335">
        <f t="shared" si="3"/>
        <v>0</v>
      </c>
      <c r="P144" s="97">
        <v>20805.429864253394</v>
      </c>
      <c r="Q144" s="993">
        <v>22990</v>
      </c>
      <c r="R144" s="335">
        <f t="shared" si="4"/>
        <v>-8.0032012805122052E-2</v>
      </c>
      <c r="S144" s="97">
        <v>22615.384615384617</v>
      </c>
      <c r="T144" s="1132">
        <v>24990</v>
      </c>
      <c r="U144" s="1310"/>
      <c r="V144" s="97">
        <f>W144/1.105</f>
        <v>22615.384615384617</v>
      </c>
      <c r="W144" s="1132">
        <v>24990</v>
      </c>
      <c r="X144" s="1310"/>
      <c r="Y144" s="97">
        <f>Z144/1.105</f>
        <v>22615.384615384617</v>
      </c>
      <c r="Z144" s="1132">
        <v>24990</v>
      </c>
      <c r="AA144" s="1310"/>
      <c r="AB144" s="1310"/>
      <c r="AC144" s="1310"/>
      <c r="AD144" s="1310"/>
      <c r="AE144" s="1310"/>
      <c r="AF144" s="1310"/>
      <c r="AG144" s="1310"/>
      <c r="AH144" s="1310"/>
      <c r="AI144" s="1310"/>
      <c r="AJ144" s="814"/>
      <c r="AK144" s="15"/>
      <c r="AL144" s="834"/>
      <c r="AM144" s="1301"/>
      <c r="AN144" s="1311"/>
      <c r="AO144" s="1312"/>
      <c r="AP144" s="1313"/>
      <c r="AQ144" s="1313"/>
      <c r="AR144" s="1313"/>
      <c r="AS144" s="1313"/>
      <c r="AT144" s="1313"/>
      <c r="AU144" s="1313"/>
      <c r="AV144" s="1313"/>
      <c r="AW144" s="1313"/>
      <c r="AX144" s="1313"/>
      <c r="AY144" s="1313"/>
      <c r="AZ144" s="1313"/>
      <c r="BA144" s="1313"/>
      <c r="BB144" s="834"/>
      <c r="BC144" s="84"/>
      <c r="BE144" s="1047"/>
      <c r="BF144" s="1313"/>
      <c r="BG144" s="1313"/>
      <c r="BH144" s="1313"/>
      <c r="BI144" s="1314"/>
      <c r="BJ144" s="1313"/>
      <c r="BK144" s="1313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  <c r="CE144" s="834"/>
      <c r="CF144" s="834"/>
      <c r="CG144" s="834"/>
      <c r="CH144" s="834"/>
      <c r="CI144" s="834"/>
      <c r="CJ144" s="834"/>
      <c r="CK144" s="834"/>
    </row>
    <row r="145" spans="1:89" s="40" customFormat="1" x14ac:dyDescent="0.25">
      <c r="A145" s="299" t="s">
        <v>95</v>
      </c>
      <c r="B145" s="84">
        <v>1047</v>
      </c>
      <c r="C145" s="809" t="s">
        <v>625</v>
      </c>
      <c r="D145" s="934">
        <v>11975.206611570249</v>
      </c>
      <c r="E145" s="1135">
        <v>14490</v>
      </c>
      <c r="F145" s="335">
        <f t="shared" si="0"/>
        <v>0</v>
      </c>
      <c r="G145" s="934">
        <v>11975.206611570249</v>
      </c>
      <c r="H145" s="1151">
        <v>14490</v>
      </c>
      <c r="I145" s="335">
        <f t="shared" si="1"/>
        <v>0.11547344110854503</v>
      </c>
      <c r="J145" s="934">
        <v>10735.537190082645</v>
      </c>
      <c r="K145" s="1132">
        <v>12990</v>
      </c>
      <c r="L145" s="335">
        <f t="shared" si="2"/>
        <v>0</v>
      </c>
      <c r="M145" s="934">
        <v>10735.537190082645</v>
      </c>
      <c r="N145" s="933">
        <v>12990</v>
      </c>
      <c r="O145" s="335">
        <f t="shared" si="3"/>
        <v>0</v>
      </c>
      <c r="P145" s="934">
        <v>10735.537190082645</v>
      </c>
      <c r="Q145" s="993">
        <v>12990</v>
      </c>
      <c r="R145" s="335">
        <f t="shared" si="4"/>
        <v>0.44333333333333336</v>
      </c>
      <c r="S145" s="934">
        <v>7438.0165289256202</v>
      </c>
      <c r="T145" s="1147">
        <v>9000</v>
      </c>
      <c r="U145" s="1310"/>
      <c r="V145" s="97"/>
      <c r="W145" s="1132"/>
      <c r="X145" s="1310"/>
      <c r="Y145" s="1307"/>
      <c r="Z145" s="1308"/>
      <c r="AA145" s="1310"/>
      <c r="AB145" s="1310"/>
      <c r="AC145" s="1310"/>
      <c r="AD145" s="1310"/>
      <c r="AE145" s="1310"/>
      <c r="AF145" s="1310"/>
      <c r="AG145" s="1310"/>
      <c r="AH145" s="1310"/>
      <c r="AI145" s="1310"/>
      <c r="AJ145" s="814"/>
      <c r="AK145" s="15"/>
      <c r="AL145" s="834"/>
      <c r="AM145" s="1301"/>
      <c r="AN145" s="1311"/>
      <c r="AO145" s="1312"/>
      <c r="AP145" s="1313"/>
      <c r="AQ145" s="1313"/>
      <c r="AR145" s="1313"/>
      <c r="AS145" s="1313"/>
      <c r="AT145" s="1313"/>
      <c r="AU145" s="1313"/>
      <c r="AV145" s="1313"/>
      <c r="AW145" s="1313"/>
      <c r="AX145" s="1313"/>
      <c r="AY145" s="1313"/>
      <c r="AZ145" s="1313"/>
      <c r="BA145" s="1313"/>
      <c r="BB145" s="834"/>
      <c r="BC145" s="84"/>
      <c r="BE145" s="1047"/>
      <c r="BF145" s="1313"/>
      <c r="BG145" s="1313"/>
      <c r="BH145" s="1313"/>
      <c r="BI145" s="1314"/>
      <c r="BJ145" s="1313"/>
      <c r="BK145" s="1313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  <c r="CE145" s="834"/>
      <c r="CF145" s="834"/>
      <c r="CG145" s="834"/>
      <c r="CH145" s="834"/>
      <c r="CI145" s="834"/>
      <c r="CJ145" s="834"/>
      <c r="CK145" s="834"/>
    </row>
    <row r="146" spans="1:89" s="40" customFormat="1" x14ac:dyDescent="0.25">
      <c r="A146" s="299" t="s">
        <v>95</v>
      </c>
      <c r="B146" s="84">
        <v>1048</v>
      </c>
      <c r="C146" s="965" t="s">
        <v>626</v>
      </c>
      <c r="D146" s="934">
        <v>11148.760330578512</v>
      </c>
      <c r="E146" s="1135">
        <v>13490</v>
      </c>
      <c r="F146" s="335">
        <f t="shared" si="0"/>
        <v>0</v>
      </c>
      <c r="G146" s="934">
        <v>11148.760330578512</v>
      </c>
      <c r="H146" s="1151">
        <v>13490</v>
      </c>
      <c r="I146" s="335">
        <f t="shared" si="1"/>
        <v>0.12510425354462051</v>
      </c>
      <c r="J146" s="934">
        <v>9909.0909090909099</v>
      </c>
      <c r="K146" s="1132">
        <v>11990</v>
      </c>
      <c r="L146" s="335">
        <f t="shared" si="2"/>
        <v>0</v>
      </c>
      <c r="M146" s="934">
        <v>9909.0909090909099</v>
      </c>
      <c r="N146" s="933">
        <v>11990</v>
      </c>
      <c r="O146" s="335">
        <f t="shared" si="3"/>
        <v>0</v>
      </c>
      <c r="P146" s="934">
        <v>9909.0909090909099</v>
      </c>
      <c r="Q146" s="933">
        <v>11990</v>
      </c>
      <c r="R146" s="335">
        <f t="shared" si="4"/>
        <v>0.19900000000000001</v>
      </c>
      <c r="S146" s="934">
        <v>8264.4628099173551</v>
      </c>
      <c r="T146" s="1132">
        <v>10000</v>
      </c>
      <c r="U146" s="1310"/>
      <c r="V146" s="97"/>
      <c r="W146" s="1132"/>
      <c r="X146" s="1310"/>
      <c r="Y146" s="1307"/>
      <c r="Z146" s="1308"/>
      <c r="AA146" s="1310"/>
      <c r="AB146" s="1310"/>
      <c r="AC146" s="1310"/>
      <c r="AD146" s="1310"/>
      <c r="AE146" s="1310"/>
      <c r="AF146" s="1310"/>
      <c r="AG146" s="1310"/>
      <c r="AH146" s="1310"/>
      <c r="AI146" s="1310"/>
      <c r="AJ146" s="814"/>
      <c r="AK146" s="15"/>
      <c r="AL146" s="834"/>
      <c r="AM146" s="1301"/>
      <c r="AN146" s="1311"/>
      <c r="AO146" s="1312"/>
      <c r="AP146" s="1313"/>
      <c r="AQ146" s="1313"/>
      <c r="AR146" s="1313"/>
      <c r="AS146" s="1313"/>
      <c r="AT146" s="1313"/>
      <c r="AU146" s="1313"/>
      <c r="AV146" s="1313"/>
      <c r="AW146" s="1313"/>
      <c r="AX146" s="1313"/>
      <c r="AY146" s="1313"/>
      <c r="AZ146" s="1313"/>
      <c r="BA146" s="1313"/>
      <c r="BB146" s="834"/>
      <c r="BC146" s="84"/>
      <c r="BE146" s="1047"/>
      <c r="BF146" s="1313"/>
      <c r="BG146" s="1313"/>
      <c r="BH146" s="1313"/>
      <c r="BI146" s="1314"/>
      <c r="BJ146" s="1313"/>
      <c r="BK146" s="1313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  <c r="CE146" s="834"/>
      <c r="CF146" s="834"/>
      <c r="CG146" s="834"/>
      <c r="CH146" s="834"/>
      <c r="CI146" s="834"/>
      <c r="CJ146" s="834"/>
      <c r="CK146" s="834"/>
    </row>
    <row r="147" spans="1:89" s="40" customFormat="1" ht="15.75" thickBot="1" x14ac:dyDescent="0.3">
      <c r="A147" s="299" t="s">
        <v>95</v>
      </c>
      <c r="B147" s="307">
        <v>1046</v>
      </c>
      <c r="C147" s="811" t="s">
        <v>624</v>
      </c>
      <c r="D147" s="1541">
        <v>8256.1983471074382</v>
      </c>
      <c r="E147" s="1135">
        <v>9990</v>
      </c>
      <c r="F147" s="335">
        <f t="shared" si="0"/>
        <v>0</v>
      </c>
      <c r="G147" s="1541">
        <v>8256.1983471074382</v>
      </c>
      <c r="H147" s="1151">
        <v>9990</v>
      </c>
      <c r="I147" s="335">
        <f t="shared" si="1"/>
        <v>0.25031289111389238</v>
      </c>
      <c r="J147" s="1541">
        <v>6603.3057851239673</v>
      </c>
      <c r="K147" s="1160">
        <v>7990</v>
      </c>
      <c r="L147" s="335">
        <f t="shared" si="2"/>
        <v>0</v>
      </c>
      <c r="M147" s="1541">
        <v>6603.3057851239673</v>
      </c>
      <c r="N147" s="933">
        <v>7990</v>
      </c>
      <c r="O147" s="335">
        <f t="shared" si="3"/>
        <v>0</v>
      </c>
      <c r="P147" s="1541">
        <v>6603.3057851239673</v>
      </c>
      <c r="Q147" s="933">
        <v>7990</v>
      </c>
      <c r="R147" s="335">
        <f t="shared" si="4"/>
        <v>0.14142857142857143</v>
      </c>
      <c r="S147" s="1541">
        <v>5785.1239669421493</v>
      </c>
      <c r="T147" s="1160">
        <v>7000</v>
      </c>
      <c r="U147" s="1310"/>
      <c r="V147" s="743"/>
      <c r="W147" s="1160"/>
      <c r="X147" s="1310"/>
      <c r="Y147" s="1307"/>
      <c r="Z147" s="1308"/>
      <c r="AA147" s="1310"/>
      <c r="AB147" s="1310"/>
      <c r="AC147" s="1310"/>
      <c r="AD147" s="1310"/>
      <c r="AE147" s="1310"/>
      <c r="AF147" s="1310"/>
      <c r="AG147" s="1310"/>
      <c r="AH147" s="1310"/>
      <c r="AI147" s="1310"/>
      <c r="AJ147" s="814"/>
      <c r="AK147" s="15"/>
      <c r="AL147" s="834"/>
      <c r="AM147" s="1301"/>
      <c r="AN147" s="1311"/>
      <c r="AO147" s="1312"/>
      <c r="AP147" s="1313"/>
      <c r="AQ147" s="1313"/>
      <c r="AR147" s="1313"/>
      <c r="AS147" s="1313"/>
      <c r="AT147" s="1313"/>
      <c r="AU147" s="1313"/>
      <c r="AV147" s="1313"/>
      <c r="AW147" s="1313"/>
      <c r="AX147" s="1313"/>
      <c r="AY147" s="1313"/>
      <c r="AZ147" s="1313"/>
      <c r="BA147" s="1313"/>
      <c r="BB147" s="834"/>
      <c r="BC147" s="84"/>
      <c r="BE147" s="1047"/>
      <c r="BF147" s="1313"/>
      <c r="BG147" s="1313"/>
      <c r="BH147" s="1313"/>
      <c r="BI147" s="1314"/>
      <c r="BJ147" s="1313"/>
      <c r="BK147" s="1313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  <c r="CE147" s="834"/>
      <c r="CF147" s="834"/>
      <c r="CG147" s="834"/>
      <c r="CH147" s="834"/>
      <c r="CI147" s="834"/>
      <c r="CJ147" s="834"/>
      <c r="CK147" s="834"/>
    </row>
    <row r="148" spans="1:89" s="40" customFormat="1" x14ac:dyDescent="0.25">
      <c r="A148" s="808" t="s">
        <v>95</v>
      </c>
      <c r="B148" s="84">
        <v>1376</v>
      </c>
      <c r="C148" s="809" t="s">
        <v>629</v>
      </c>
      <c r="D148" s="932">
        <v>9867.7685950413234</v>
      </c>
      <c r="E148" s="1037">
        <v>11940</v>
      </c>
      <c r="F148" s="335">
        <f t="shared" si="0"/>
        <v>0</v>
      </c>
      <c r="G148" s="932">
        <v>9867.7685950413234</v>
      </c>
      <c r="H148" s="1131">
        <v>11940</v>
      </c>
      <c r="I148" s="335">
        <f t="shared" si="1"/>
        <v>0</v>
      </c>
      <c r="J148" s="932">
        <v>9867.7685950413234</v>
      </c>
      <c r="K148" s="1131">
        <v>11940</v>
      </c>
      <c r="L148" s="335">
        <f t="shared" si="2"/>
        <v>0</v>
      </c>
      <c r="M148" s="934">
        <v>9867.7685950413234</v>
      </c>
      <c r="N148" s="1151">
        <v>11940</v>
      </c>
      <c r="O148" s="335">
        <f t="shared" si="3"/>
        <v>0.3013623978201635</v>
      </c>
      <c r="P148" s="934">
        <v>7582.644628099174</v>
      </c>
      <c r="Q148" s="1161">
        <v>9175</v>
      </c>
      <c r="R148" s="335">
        <f t="shared" si="4"/>
        <v>0</v>
      </c>
      <c r="S148" s="934">
        <v>7582.644628099174</v>
      </c>
      <c r="T148" s="1161">
        <v>9175</v>
      </c>
      <c r="U148" s="428"/>
      <c r="V148" s="327"/>
      <c r="W148" s="1152"/>
      <c r="X148" s="428"/>
      <c r="Y148" s="327"/>
      <c r="Z148" s="1134"/>
      <c r="AA148" s="428"/>
      <c r="AB148" s="1307"/>
      <c r="AC148" s="1308"/>
      <c r="AD148" s="428"/>
      <c r="AE148" s="1307"/>
      <c r="AF148" s="1478"/>
      <c r="AG148" s="428"/>
      <c r="AH148" s="1479"/>
      <c r="AI148" s="1478"/>
      <c r="AJ148" s="428"/>
      <c r="AK148" s="1307"/>
      <c r="AL148" s="1478"/>
      <c r="AM148" s="428"/>
      <c r="AN148" s="1307"/>
      <c r="AO148" s="1478"/>
      <c r="AP148" s="428"/>
      <c r="AQ148" s="426"/>
      <c r="AR148" s="427"/>
      <c r="AS148" s="428"/>
      <c r="AT148" s="1479"/>
      <c r="AU148" s="1479"/>
      <c r="AV148" s="428"/>
      <c r="AW148" s="1479"/>
      <c r="AX148" s="1479"/>
      <c r="AY148" s="428"/>
      <c r="AZ148" s="1479"/>
      <c r="BA148" s="1479"/>
      <c r="BB148" s="428"/>
      <c r="BC148" s="426"/>
      <c r="BD148" s="699"/>
      <c r="BE148" s="428"/>
      <c r="BF148" s="426"/>
      <c r="BG148" s="699"/>
      <c r="BH148" s="428"/>
      <c r="BI148" s="1480"/>
      <c r="BJ148" s="1479"/>
      <c r="BK148" s="428"/>
      <c r="BL148" s="426"/>
      <c r="BM148" s="699"/>
      <c r="BN148" s="428"/>
      <c r="BO148" s="426"/>
      <c r="BP148" s="427"/>
      <c r="BQ148" s="428"/>
      <c r="BR148" s="426"/>
      <c r="BS148" s="1481"/>
      <c r="BT148" s="428"/>
      <c r="BU148" s="426"/>
      <c r="BV148" s="427"/>
      <c r="BW148" s="1482"/>
      <c r="BX148" s="426"/>
      <c r="BY148" s="1043"/>
      <c r="BZ148" s="1482"/>
      <c r="CA148" s="426"/>
      <c r="CB148" s="1483"/>
      <c r="CC148" s="1482"/>
      <c r="CD148" s="426"/>
      <c r="CE148" s="430"/>
      <c r="CF148" s="1482"/>
      <c r="CG148" s="426"/>
      <c r="CH148" s="1289"/>
      <c r="CI148" s="1482"/>
      <c r="CJ148" s="1307"/>
      <c r="CK148" s="1482"/>
    </row>
    <row r="149" spans="1:89" s="40" customFormat="1" ht="15.75" thickBot="1" x14ac:dyDescent="0.3">
      <c r="A149" s="1468" t="s">
        <v>95</v>
      </c>
      <c r="B149" s="84">
        <v>1377</v>
      </c>
      <c r="C149" s="809" t="s">
        <v>628</v>
      </c>
      <c r="D149" s="1541">
        <v>7000</v>
      </c>
      <c r="E149" s="600">
        <v>8470</v>
      </c>
      <c r="F149" s="335">
        <f t="shared" si="0"/>
        <v>0</v>
      </c>
      <c r="G149" s="1541">
        <v>7000</v>
      </c>
      <c r="H149" s="1160">
        <v>8470</v>
      </c>
      <c r="I149" s="335">
        <f t="shared" si="1"/>
        <v>0</v>
      </c>
      <c r="J149" s="1541">
        <v>7000</v>
      </c>
      <c r="K149" s="1160">
        <v>8470</v>
      </c>
      <c r="L149" s="335">
        <f t="shared" si="2"/>
        <v>0</v>
      </c>
      <c r="M149" s="934">
        <v>7000</v>
      </c>
      <c r="N149" s="1147">
        <v>8470</v>
      </c>
      <c r="O149" s="335">
        <f t="shared" si="3"/>
        <v>0.41733601070950471</v>
      </c>
      <c r="P149" s="934">
        <v>4938.8429752066113</v>
      </c>
      <c r="Q149" s="1132">
        <v>5976</v>
      </c>
      <c r="R149" s="335">
        <f t="shared" si="4"/>
        <v>0</v>
      </c>
      <c r="S149" s="934">
        <v>4938.8429752066113</v>
      </c>
      <c r="T149" s="1132">
        <v>5976</v>
      </c>
      <c r="U149" s="428"/>
      <c r="V149" s="327"/>
      <c r="W149" s="1152"/>
      <c r="X149" s="428"/>
      <c r="Y149" s="327"/>
      <c r="Z149" s="1134"/>
      <c r="AA149" s="428"/>
      <c r="AB149" s="1307"/>
      <c r="AC149" s="1308"/>
      <c r="AD149" s="428"/>
      <c r="AE149" s="1307"/>
      <c r="AF149" s="1478"/>
      <c r="AG149" s="428"/>
      <c r="AH149" s="1479"/>
      <c r="AI149" s="1478"/>
      <c r="AJ149" s="428"/>
      <c r="AK149" s="1307"/>
      <c r="AL149" s="1478"/>
      <c r="AM149" s="428"/>
      <c r="AN149" s="1307"/>
      <c r="AO149" s="1478"/>
      <c r="AP149" s="428"/>
      <c r="AQ149" s="426"/>
      <c r="AR149" s="427"/>
      <c r="AS149" s="428"/>
      <c r="AT149" s="1479"/>
      <c r="AU149" s="1479"/>
      <c r="AV149" s="428"/>
      <c r="AW149" s="1479"/>
      <c r="AX149" s="1479"/>
      <c r="AY149" s="428"/>
      <c r="AZ149" s="1479"/>
      <c r="BA149" s="1479"/>
      <c r="BB149" s="428"/>
      <c r="BC149" s="426"/>
      <c r="BD149" s="699"/>
      <c r="BE149" s="428"/>
      <c r="BF149" s="426"/>
      <c r="BG149" s="699"/>
      <c r="BH149" s="428"/>
      <c r="BI149" s="1480"/>
      <c r="BJ149" s="1479"/>
      <c r="BK149" s="428"/>
      <c r="BL149" s="426"/>
      <c r="BM149" s="699"/>
      <c r="BN149" s="428"/>
      <c r="BO149" s="426"/>
      <c r="BP149" s="427"/>
      <c r="BQ149" s="428"/>
      <c r="BR149" s="426"/>
      <c r="BS149" s="1481"/>
      <c r="BT149" s="428"/>
      <c r="BU149" s="426"/>
      <c r="BV149" s="427"/>
      <c r="BW149" s="1482"/>
      <c r="BX149" s="426"/>
      <c r="BY149" s="1043"/>
      <c r="BZ149" s="1482"/>
      <c r="CA149" s="426"/>
      <c r="CB149" s="1483"/>
      <c r="CC149" s="1482"/>
      <c r="CD149" s="426"/>
      <c r="CE149" s="430"/>
      <c r="CF149" s="1482"/>
      <c r="CG149" s="426"/>
      <c r="CH149" s="1289"/>
      <c r="CI149" s="1482"/>
      <c r="CJ149" s="1307"/>
      <c r="CK149" s="1482"/>
    </row>
    <row r="150" spans="1:89" x14ac:dyDescent="0.25">
      <c r="A150" s="298" t="s">
        <v>110</v>
      </c>
      <c r="B150" s="283">
        <v>936</v>
      </c>
      <c r="C150" s="447" t="s">
        <v>78</v>
      </c>
      <c r="D150" s="1205">
        <v>12719.008264462811</v>
      </c>
      <c r="E150" s="1037">
        <v>15390</v>
      </c>
      <c r="F150" s="335">
        <f t="shared" si="0"/>
        <v>0</v>
      </c>
      <c r="G150" s="1205">
        <v>12719.008264462811</v>
      </c>
      <c r="H150" s="1131">
        <v>15390</v>
      </c>
      <c r="I150" s="335">
        <f t="shared" si="1"/>
        <v>0</v>
      </c>
      <c r="J150" s="1205">
        <v>12719.008264462811</v>
      </c>
      <c r="K150" s="1131">
        <v>15390</v>
      </c>
      <c r="L150" s="335">
        <f t="shared" si="2"/>
        <v>0</v>
      </c>
      <c r="M150" s="1205">
        <v>12719.008264462811</v>
      </c>
      <c r="N150" s="1150">
        <v>15390</v>
      </c>
      <c r="O150" s="335">
        <f t="shared" si="3"/>
        <v>4.7651463580667124E-2</v>
      </c>
      <c r="P150" s="1133">
        <v>12140.495867768595</v>
      </c>
      <c r="Q150" s="1131">
        <v>14690</v>
      </c>
      <c r="R150" s="335">
        <f t="shared" si="4"/>
        <v>0</v>
      </c>
      <c r="S150" s="1133">
        <v>12140.495867768595</v>
      </c>
      <c r="T150" s="1131">
        <v>14690</v>
      </c>
      <c r="U150" s="351">
        <f t="shared" si="5"/>
        <v>0</v>
      </c>
      <c r="V150" s="1133">
        <f t="shared" ref="V150:V172" si="97">W150/1.21</f>
        <v>12140.495867768595</v>
      </c>
      <c r="W150" s="1131">
        <v>14690</v>
      </c>
      <c r="X150" s="351">
        <f t="shared" si="6"/>
        <v>0</v>
      </c>
      <c r="Y150" s="1133">
        <v>12140.495867768595</v>
      </c>
      <c r="Z150" s="1150">
        <v>14690</v>
      </c>
      <c r="AA150" s="351">
        <f t="shared" si="7"/>
        <v>6.5264684554024649E-2</v>
      </c>
      <c r="AB150" s="1133">
        <v>11396.694214876034</v>
      </c>
      <c r="AC150" s="1131">
        <v>13790</v>
      </c>
      <c r="AD150" s="351">
        <f t="shared" si="8"/>
        <v>0</v>
      </c>
      <c r="AE150" s="1133">
        <v>11396.694214876034</v>
      </c>
      <c r="AF150" s="1209">
        <v>13790</v>
      </c>
      <c r="AG150" s="351">
        <f t="shared" si="9"/>
        <v>0</v>
      </c>
      <c r="AH150" s="632">
        <v>11396.694214876034</v>
      </c>
      <c r="AI150" s="1216">
        <v>13790</v>
      </c>
      <c r="AJ150" s="351">
        <f t="shared" si="10"/>
        <v>3.7622272385252072E-2</v>
      </c>
      <c r="AK150" s="940">
        <v>10983.471074380166</v>
      </c>
      <c r="AL150" s="1216">
        <v>13290</v>
      </c>
      <c r="AM150" s="351">
        <f t="shared" si="11"/>
        <v>0</v>
      </c>
      <c r="AN150" s="940">
        <v>10983.471074380166</v>
      </c>
      <c r="AO150" s="1216">
        <v>13290</v>
      </c>
      <c r="AP150" s="351">
        <f t="shared" si="12"/>
        <v>0</v>
      </c>
      <c r="AQ150" s="112">
        <v>10983.471074380166</v>
      </c>
      <c r="AR150" s="100">
        <v>13290</v>
      </c>
      <c r="AS150" s="351">
        <f t="shared" si="13"/>
        <v>0</v>
      </c>
      <c r="AT150" s="631">
        <v>10983.471074380166</v>
      </c>
      <c r="AU150" s="514">
        <v>13290</v>
      </c>
      <c r="AV150" s="351">
        <f t="shared" si="14"/>
        <v>0</v>
      </c>
      <c r="AW150" s="631">
        <v>10983.471074380166</v>
      </c>
      <c r="AX150" s="514">
        <v>13290</v>
      </c>
      <c r="AY150" s="351">
        <f t="shared" si="15"/>
        <v>8.1366965012205042E-2</v>
      </c>
      <c r="AZ150" s="519">
        <v>10157.024793388429</v>
      </c>
      <c r="BA150" s="514">
        <v>12290</v>
      </c>
      <c r="BB150" s="351">
        <f t="shared" si="16"/>
        <v>0</v>
      </c>
      <c r="BC150" s="515">
        <v>10157.024793388429</v>
      </c>
      <c r="BD150" s="102">
        <v>12290</v>
      </c>
      <c r="BE150" s="351">
        <f t="shared" si="17"/>
        <v>0</v>
      </c>
      <c r="BF150" s="516">
        <v>10157.024793388429</v>
      </c>
      <c r="BG150" s="319">
        <v>12290</v>
      </c>
      <c r="BH150" s="351">
        <f t="shared" si="18"/>
        <v>0.11828935395814377</v>
      </c>
      <c r="BI150" s="107">
        <v>9082.6446280991731</v>
      </c>
      <c r="BJ150" s="312">
        <v>10990</v>
      </c>
      <c r="BK150" s="351">
        <f t="shared" si="19"/>
        <v>0</v>
      </c>
      <c r="BL150" s="516">
        <v>9082.6446280991731</v>
      </c>
      <c r="BM150" s="319">
        <v>10990</v>
      </c>
      <c r="BN150" s="351">
        <f t="shared" si="20"/>
        <v>0</v>
      </c>
      <c r="BO150" s="516">
        <v>9082.6446280991731</v>
      </c>
      <c r="BP150" s="102">
        <v>10990</v>
      </c>
      <c r="BQ150" s="351">
        <f t="shared" si="21"/>
        <v>0</v>
      </c>
      <c r="BR150" s="344">
        <f t="shared" si="81"/>
        <v>9082.6446280991731</v>
      </c>
      <c r="BS150" s="195">
        <v>10990</v>
      </c>
      <c r="BT150" s="349">
        <f t="shared" si="22"/>
        <v>0</v>
      </c>
      <c r="BU150" s="344">
        <f t="shared" si="82"/>
        <v>9082.6446280991731</v>
      </c>
      <c r="BV150" s="102">
        <v>10990</v>
      </c>
      <c r="BW150" s="351">
        <f t="shared" si="23"/>
        <v>0</v>
      </c>
      <c r="BX150" s="344">
        <f t="shared" si="83"/>
        <v>9082.6446280991731</v>
      </c>
      <c r="BY150" s="346">
        <v>10990</v>
      </c>
      <c r="BZ150" s="349">
        <f t="shared" si="24"/>
        <v>0.10010010010010011</v>
      </c>
      <c r="CA150" s="344">
        <f t="shared" si="84"/>
        <v>8256.1983471074382</v>
      </c>
      <c r="CB150" s="372">
        <v>9990</v>
      </c>
      <c r="CC150" s="351">
        <f t="shared" si="25"/>
        <v>9.0909090909090905E-3</v>
      </c>
      <c r="CD150" s="344">
        <f t="shared" si="85"/>
        <v>8181.818181818182</v>
      </c>
      <c r="CE150" s="348">
        <v>9900</v>
      </c>
      <c r="CF150" s="349">
        <f t="shared" si="26"/>
        <v>0</v>
      </c>
      <c r="CG150" s="344">
        <f t="shared" si="86"/>
        <v>8181.818181818182</v>
      </c>
      <c r="CH150" s="308">
        <v>9900</v>
      </c>
      <c r="CI150" s="351">
        <f t="shared" si="27"/>
        <v>0</v>
      </c>
      <c r="CJ150" s="344">
        <f t="shared" si="87"/>
        <v>8181.818181818182</v>
      </c>
      <c r="CK150" s="308">
        <v>9900</v>
      </c>
    </row>
    <row r="151" spans="1:89" ht="15.75" thickBot="1" x14ac:dyDescent="0.3">
      <c r="A151" s="306" t="s">
        <v>110</v>
      </c>
      <c r="B151" s="282">
        <v>1341</v>
      </c>
      <c r="C151" s="448" t="s">
        <v>354</v>
      </c>
      <c r="D151" s="933">
        <v>12471.07438016529</v>
      </c>
      <c r="E151" s="99">
        <v>15090</v>
      </c>
      <c r="F151" s="335">
        <f t="shared" si="0"/>
        <v>0</v>
      </c>
      <c r="G151" s="933">
        <v>12471.07438016529</v>
      </c>
      <c r="H151" s="1132">
        <v>15090</v>
      </c>
      <c r="I151" s="335">
        <f t="shared" si="1"/>
        <v>0</v>
      </c>
      <c r="J151" s="933">
        <v>12471.07438016529</v>
      </c>
      <c r="K151" s="1132">
        <v>15090</v>
      </c>
      <c r="L151" s="335">
        <f t="shared" si="2"/>
        <v>0</v>
      </c>
      <c r="M151" s="933">
        <v>12471.07438016529</v>
      </c>
      <c r="N151" s="1147">
        <v>15090</v>
      </c>
      <c r="O151" s="335">
        <f t="shared" si="3"/>
        <v>4.8644892286309936E-2</v>
      </c>
      <c r="P151" s="871">
        <v>11892.561983471074</v>
      </c>
      <c r="Q151" s="1132">
        <v>14390</v>
      </c>
      <c r="R151" s="335">
        <f t="shared" si="4"/>
        <v>0</v>
      </c>
      <c r="S151" s="871">
        <v>11892.561983471074</v>
      </c>
      <c r="T151" s="1132">
        <v>14390</v>
      </c>
      <c r="U151" s="335">
        <f t="shared" si="5"/>
        <v>0</v>
      </c>
      <c r="V151" s="871">
        <f t="shared" si="97"/>
        <v>11892.561983471074</v>
      </c>
      <c r="W151" s="1132">
        <v>14390</v>
      </c>
      <c r="X151" s="335">
        <f t="shared" si="6"/>
        <v>0</v>
      </c>
      <c r="Y151" s="871">
        <v>11892.561983471074</v>
      </c>
      <c r="Z151" s="1147">
        <v>14390</v>
      </c>
      <c r="AA151" s="335">
        <f t="shared" si="7"/>
        <v>2.8591851322373123E-2</v>
      </c>
      <c r="AB151" s="871">
        <v>11561.98347107438</v>
      </c>
      <c r="AC151" s="1132">
        <v>13990</v>
      </c>
      <c r="AD151" s="335">
        <f t="shared" si="8"/>
        <v>0</v>
      </c>
      <c r="AE151" s="871">
        <v>11561.98347107438</v>
      </c>
      <c r="AF151" s="1210">
        <v>13990</v>
      </c>
      <c r="AG151" s="335">
        <f t="shared" si="9"/>
        <v>0</v>
      </c>
      <c r="AH151" s="632">
        <v>11561.98347107438</v>
      </c>
      <c r="AI151" s="1216">
        <v>13990</v>
      </c>
      <c r="AJ151" s="335">
        <f t="shared" si="10"/>
        <v>3.7064492216456635E-2</v>
      </c>
      <c r="AK151" s="940">
        <v>11148.760330578512</v>
      </c>
      <c r="AL151" s="1216">
        <v>13490</v>
      </c>
      <c r="AM151" s="335">
        <f t="shared" si="11"/>
        <v>0</v>
      </c>
      <c r="AN151" s="940">
        <v>11148.760330578512</v>
      </c>
      <c r="AO151" s="1216">
        <v>13490</v>
      </c>
      <c r="AP151" s="335">
        <f t="shared" si="12"/>
        <v>0</v>
      </c>
      <c r="AQ151" s="112">
        <v>11148.760330578512</v>
      </c>
      <c r="AR151" s="100">
        <v>13490</v>
      </c>
      <c r="AS151" s="335">
        <f t="shared" si="13"/>
        <v>0</v>
      </c>
      <c r="AT151" s="632">
        <v>11148.760330578512</v>
      </c>
      <c r="AU151" s="156">
        <v>13490</v>
      </c>
      <c r="AV151" s="335">
        <f t="shared" si="14"/>
        <v>0</v>
      </c>
      <c r="AW151" s="632">
        <v>11148.760330578512</v>
      </c>
      <c r="AX151" s="156">
        <v>13490</v>
      </c>
      <c r="AY151" s="335">
        <f t="shared" si="15"/>
        <v>9.7640358014646059E-2</v>
      </c>
      <c r="AZ151" s="520">
        <v>10157.024793388429</v>
      </c>
      <c r="BA151" s="156">
        <v>12290</v>
      </c>
      <c r="BB151" s="335">
        <f t="shared" si="16"/>
        <v>0</v>
      </c>
      <c r="BC151" s="112">
        <v>10157.024793388429</v>
      </c>
      <c r="BD151" s="173">
        <v>12290</v>
      </c>
      <c r="BE151" s="335">
        <f t="shared" si="17"/>
        <v>0</v>
      </c>
      <c r="BF151" s="112">
        <v>10157.024793388429</v>
      </c>
      <c r="BG151" s="173">
        <v>12290</v>
      </c>
      <c r="BH151" s="335">
        <f t="shared" si="18"/>
        <v>0.11828935395814377</v>
      </c>
      <c r="BI151" s="105">
        <v>9082.6446280991731</v>
      </c>
      <c r="BJ151" s="147">
        <v>10990</v>
      </c>
      <c r="BK151" s="335">
        <f t="shared" si="19"/>
        <v>0</v>
      </c>
      <c r="BL151" s="112">
        <v>9082.6446280991731</v>
      </c>
      <c r="BM151" s="173">
        <v>10990</v>
      </c>
      <c r="BN151" s="335"/>
      <c r="BO151" s="112"/>
      <c r="BP151" s="100"/>
      <c r="BQ151" s="335"/>
      <c r="BR151" s="336"/>
      <c r="BS151" s="370"/>
      <c r="BT151" s="338"/>
      <c r="BU151" s="336"/>
      <c r="BV151" s="100"/>
      <c r="BW151" s="335"/>
      <c r="BX151" s="336"/>
      <c r="BY151" s="339"/>
      <c r="BZ151" s="338"/>
      <c r="CA151" s="336"/>
      <c r="CB151" s="340"/>
      <c r="CC151" s="335"/>
      <c r="CD151" s="336"/>
      <c r="CE151" s="341"/>
      <c r="CF151" s="338"/>
      <c r="CG151" s="336"/>
      <c r="CH151" s="165"/>
      <c r="CI151" s="335"/>
      <c r="CJ151" s="336"/>
      <c r="CK151" s="165"/>
    </row>
    <row r="152" spans="1:89" s="510" customFormat="1" x14ac:dyDescent="0.25">
      <c r="A152" s="299" t="s">
        <v>110</v>
      </c>
      <c r="B152" s="282">
        <v>938</v>
      </c>
      <c r="C152" s="448" t="s">
        <v>79</v>
      </c>
      <c r="D152" s="933">
        <v>14785.123966942148</v>
      </c>
      <c r="E152" s="99">
        <v>17890</v>
      </c>
      <c r="F152" s="206">
        <f t="shared" si="0"/>
        <v>0</v>
      </c>
      <c r="G152" s="933">
        <v>14785.123966942148</v>
      </c>
      <c r="H152" s="1132">
        <v>17890</v>
      </c>
      <c r="I152" s="206">
        <f t="shared" si="1"/>
        <v>0</v>
      </c>
      <c r="J152" s="933">
        <v>14785.123966942148</v>
      </c>
      <c r="K152" s="1132">
        <v>17890</v>
      </c>
      <c r="L152" s="206">
        <f t="shared" si="2"/>
        <v>0</v>
      </c>
      <c r="M152" s="933">
        <v>14785.123966942148</v>
      </c>
      <c r="N152" s="1147">
        <v>17890</v>
      </c>
      <c r="O152" s="206">
        <f t="shared" si="3"/>
        <v>5.2972336668628606E-2</v>
      </c>
      <c r="P152" s="871">
        <v>14041.322314049587</v>
      </c>
      <c r="Q152" s="1132">
        <v>16990</v>
      </c>
      <c r="R152" s="206">
        <f t="shared" si="4"/>
        <v>0</v>
      </c>
      <c r="S152" s="871">
        <v>14041.322314049587</v>
      </c>
      <c r="T152" s="1132">
        <v>16990</v>
      </c>
      <c r="U152" s="206">
        <f t="shared" si="5"/>
        <v>0</v>
      </c>
      <c r="V152" s="871">
        <f t="shared" si="97"/>
        <v>14041.322314049587</v>
      </c>
      <c r="W152" s="1147">
        <v>16990</v>
      </c>
      <c r="X152" s="206">
        <f t="shared" si="6"/>
        <v>3.6607687614399025E-2</v>
      </c>
      <c r="Y152" s="871">
        <v>13545.454545454546</v>
      </c>
      <c r="Z152" s="1147">
        <v>16390</v>
      </c>
      <c r="AA152" s="206">
        <f t="shared" si="7"/>
        <v>2.5015634771732333E-2</v>
      </c>
      <c r="AB152" s="871">
        <v>13214.876033057852</v>
      </c>
      <c r="AC152" s="1132">
        <v>15990</v>
      </c>
      <c r="AD152" s="206">
        <f t="shared" si="8"/>
        <v>0</v>
      </c>
      <c r="AE152" s="871">
        <v>13214.876033057852</v>
      </c>
      <c r="AF152" s="1210">
        <v>15990</v>
      </c>
      <c r="AG152" s="206">
        <f t="shared" si="9"/>
        <v>0</v>
      </c>
      <c r="AH152" s="632">
        <v>13214.876033057852</v>
      </c>
      <c r="AI152" s="1216">
        <v>15990</v>
      </c>
      <c r="AJ152" s="206">
        <f t="shared" si="10"/>
        <v>6.6711140760507007E-2</v>
      </c>
      <c r="AK152" s="940">
        <v>12388.429752066117</v>
      </c>
      <c r="AL152" s="1216">
        <v>14990</v>
      </c>
      <c r="AM152" s="206">
        <f t="shared" si="11"/>
        <v>0</v>
      </c>
      <c r="AN152" s="940">
        <v>12388.429752066117</v>
      </c>
      <c r="AO152" s="1216">
        <v>14990</v>
      </c>
      <c r="AP152" s="206">
        <f t="shared" si="12"/>
        <v>7.147962830593281E-2</v>
      </c>
      <c r="AQ152" s="112">
        <v>11561.98347107438</v>
      </c>
      <c r="AR152" s="100">
        <v>13990</v>
      </c>
      <c r="AS152" s="206">
        <f t="shared" si="13"/>
        <v>0</v>
      </c>
      <c r="AT152" s="632">
        <v>11561.98347107438</v>
      </c>
      <c r="AU152" s="156">
        <v>13990</v>
      </c>
      <c r="AV152" s="206">
        <f t="shared" si="14"/>
        <v>7.199424046076314E-3</v>
      </c>
      <c r="AW152" s="632">
        <v>11479.338842975207</v>
      </c>
      <c r="AX152" s="156">
        <v>13890</v>
      </c>
      <c r="AY152" s="206">
        <f t="shared" si="15"/>
        <v>6.9284064665127015E-2</v>
      </c>
      <c r="AZ152" s="520">
        <v>10735.537190082645</v>
      </c>
      <c r="BA152" s="156">
        <v>12990</v>
      </c>
      <c r="BB152" s="206">
        <f t="shared" si="16"/>
        <v>0</v>
      </c>
      <c r="BC152" s="112">
        <v>10735.537190082645</v>
      </c>
      <c r="BD152" s="173">
        <v>12990</v>
      </c>
      <c r="BE152" s="206">
        <f t="shared" si="17"/>
        <v>0</v>
      </c>
      <c r="BF152" s="112">
        <v>10735.537190082645</v>
      </c>
      <c r="BG152" s="173">
        <v>12990</v>
      </c>
      <c r="BH152" s="206">
        <f t="shared" si="18"/>
        <v>8.3402835696413671E-2</v>
      </c>
      <c r="BI152" s="105">
        <v>9909.0909090909099</v>
      </c>
      <c r="BJ152" s="147">
        <v>11990</v>
      </c>
      <c r="BK152" s="206">
        <f t="shared" si="19"/>
        <v>0</v>
      </c>
      <c r="BL152" s="112">
        <v>9909.0909090909099</v>
      </c>
      <c r="BM152" s="173">
        <v>11990</v>
      </c>
      <c r="BN152" s="206">
        <f t="shared" si="20"/>
        <v>0</v>
      </c>
      <c r="BO152" s="112">
        <v>9909.0909090909099</v>
      </c>
      <c r="BP152" s="100">
        <v>11990</v>
      </c>
      <c r="BQ152" s="206">
        <f t="shared" si="21"/>
        <v>0</v>
      </c>
      <c r="BR152" s="222">
        <f t="shared" ref="BR152:BR160" si="98">BS152/1.21</f>
        <v>9909.0909090909099</v>
      </c>
      <c r="BS152" s="117">
        <v>11990</v>
      </c>
      <c r="BT152" s="205">
        <f t="shared" si="22"/>
        <v>0</v>
      </c>
      <c r="BU152" s="222">
        <f>BV152/1.21</f>
        <v>9909.0909090909099</v>
      </c>
      <c r="BV152" s="59">
        <v>11990</v>
      </c>
      <c r="BW152" s="206">
        <f t="shared" si="23"/>
        <v>0</v>
      </c>
      <c r="BX152" s="222">
        <f t="shared" ref="BX152:BX160" si="99">BY152/1.21</f>
        <v>9909.0909090909099</v>
      </c>
      <c r="BY152" s="216">
        <v>11990</v>
      </c>
      <c r="BZ152" s="205">
        <f t="shared" si="24"/>
        <v>0.10101010101010101</v>
      </c>
      <c r="CA152" s="222">
        <f t="shared" ref="CA152:CA160" si="100">CB152/1.21</f>
        <v>9000</v>
      </c>
      <c r="CB152" s="203">
        <v>10890</v>
      </c>
      <c r="CC152" s="206">
        <f t="shared" si="25"/>
        <v>4.7115384615384615E-2</v>
      </c>
      <c r="CD152" s="222">
        <f t="shared" ref="CD152:CD160" si="101">CE152/1.21</f>
        <v>8595.0413223140495</v>
      </c>
      <c r="CE152" s="204">
        <v>10400</v>
      </c>
      <c r="CF152" s="205">
        <f t="shared" si="26"/>
        <v>0</v>
      </c>
      <c r="CG152" s="222">
        <f t="shared" ref="CG152:CG160" si="102">CH152/1.21</f>
        <v>8595.0413223140495</v>
      </c>
      <c r="CH152" s="136">
        <v>10400</v>
      </c>
      <c r="CI152" s="206">
        <f t="shared" si="27"/>
        <v>0</v>
      </c>
      <c r="CJ152" s="222">
        <f t="shared" ref="CJ152:CJ160" si="103">CK152/1.21</f>
        <v>8595.0413223140495</v>
      </c>
      <c r="CK152" s="136">
        <v>10400</v>
      </c>
    </row>
    <row r="153" spans="1:89" x14ac:dyDescent="0.25">
      <c r="A153" s="299" t="s">
        <v>110</v>
      </c>
      <c r="B153" s="282">
        <v>939</v>
      </c>
      <c r="C153" s="448" t="s">
        <v>81</v>
      </c>
      <c r="D153" s="933">
        <v>10404.958677685951</v>
      </c>
      <c r="E153" s="99">
        <v>12590</v>
      </c>
      <c r="F153" s="206">
        <f t="shared" si="0"/>
        <v>0</v>
      </c>
      <c r="G153" s="933">
        <v>10404.958677685951</v>
      </c>
      <c r="H153" s="1132">
        <v>12590</v>
      </c>
      <c r="I153" s="206">
        <f t="shared" si="1"/>
        <v>0</v>
      </c>
      <c r="J153" s="933">
        <v>10404.958677685951</v>
      </c>
      <c r="K153" s="1132">
        <v>12590</v>
      </c>
      <c r="L153" s="206">
        <f t="shared" si="2"/>
        <v>0</v>
      </c>
      <c r="M153" s="933">
        <v>10404.958677685951</v>
      </c>
      <c r="N153" s="1147">
        <v>12590</v>
      </c>
      <c r="O153" s="206">
        <f t="shared" si="3"/>
        <v>5.0041701417848208E-2</v>
      </c>
      <c r="P153" s="871">
        <v>9909.0909090909099</v>
      </c>
      <c r="Q153" s="1132">
        <v>11990</v>
      </c>
      <c r="R153" s="206">
        <f t="shared" si="4"/>
        <v>0</v>
      </c>
      <c r="S153" s="871">
        <v>9909.0909090909099</v>
      </c>
      <c r="T153" s="1132">
        <v>11990</v>
      </c>
      <c r="U153" s="206">
        <f t="shared" si="5"/>
        <v>0</v>
      </c>
      <c r="V153" s="871">
        <f t="shared" si="97"/>
        <v>9909.0909090909099</v>
      </c>
      <c r="W153" s="1132">
        <v>11990</v>
      </c>
      <c r="X153" s="206">
        <f t="shared" si="6"/>
        <v>0</v>
      </c>
      <c r="Y153" s="871">
        <v>9909.0909090909099</v>
      </c>
      <c r="Z153" s="1132">
        <v>11990</v>
      </c>
      <c r="AA153" s="206">
        <f t="shared" si="7"/>
        <v>0</v>
      </c>
      <c r="AB153" s="871">
        <v>9909.0909090909099</v>
      </c>
      <c r="AC153" s="1132">
        <v>11990</v>
      </c>
      <c r="AD153" s="206">
        <f t="shared" si="8"/>
        <v>0</v>
      </c>
      <c r="AE153" s="871">
        <v>9909.0909090909099</v>
      </c>
      <c r="AF153" s="1210">
        <v>11990</v>
      </c>
      <c r="AG153" s="206">
        <f t="shared" si="9"/>
        <v>0</v>
      </c>
      <c r="AH153" s="632">
        <v>9909.0909090909099</v>
      </c>
      <c r="AI153" s="1216">
        <v>11990</v>
      </c>
      <c r="AJ153" s="206">
        <f t="shared" si="10"/>
        <v>0</v>
      </c>
      <c r="AK153" s="940">
        <v>9909.0909090909099</v>
      </c>
      <c r="AL153" s="1216">
        <v>11990</v>
      </c>
      <c r="AM153" s="206">
        <f t="shared" si="11"/>
        <v>0</v>
      </c>
      <c r="AN153" s="940">
        <v>9909.0909090909099</v>
      </c>
      <c r="AO153" s="1216">
        <v>11990</v>
      </c>
      <c r="AP153" s="206">
        <f t="shared" si="12"/>
        <v>0</v>
      </c>
      <c r="AQ153" s="112">
        <v>9909.0909090909099</v>
      </c>
      <c r="AR153" s="100">
        <v>11990</v>
      </c>
      <c r="AS153" s="206">
        <f t="shared" si="13"/>
        <v>0</v>
      </c>
      <c r="AT153" s="632">
        <v>9909.0909090909099</v>
      </c>
      <c r="AU153" s="156">
        <v>11990</v>
      </c>
      <c r="AV153" s="206">
        <f t="shared" si="14"/>
        <v>0</v>
      </c>
      <c r="AW153" s="632">
        <v>9909.0909090909099</v>
      </c>
      <c r="AX153" s="156">
        <v>11990</v>
      </c>
      <c r="AY153" s="206">
        <f t="shared" si="15"/>
        <v>0</v>
      </c>
      <c r="AZ153" s="520">
        <v>9909.0909090909099</v>
      </c>
      <c r="BA153" s="156">
        <v>11990</v>
      </c>
      <c r="BB153" s="206">
        <f t="shared" si="16"/>
        <v>0</v>
      </c>
      <c r="BC153" s="112">
        <v>9909.0909090909099</v>
      </c>
      <c r="BD153" s="173">
        <v>11990</v>
      </c>
      <c r="BE153" s="206">
        <f t="shared" si="17"/>
        <v>0</v>
      </c>
      <c r="BF153" s="112">
        <v>9909.0909090909099</v>
      </c>
      <c r="BG153" s="173">
        <v>11990</v>
      </c>
      <c r="BH153" s="206">
        <f t="shared" si="18"/>
        <v>9.0991810737033663E-2</v>
      </c>
      <c r="BI153" s="105">
        <v>9082.6446280991731</v>
      </c>
      <c r="BJ153" s="147">
        <v>10990</v>
      </c>
      <c r="BK153" s="206">
        <f t="shared" si="19"/>
        <v>0</v>
      </c>
      <c r="BL153" s="112">
        <v>9082.6446280991731</v>
      </c>
      <c r="BM153" s="173">
        <v>10990</v>
      </c>
      <c r="BN153" s="206">
        <f t="shared" si="20"/>
        <v>0</v>
      </c>
      <c r="BO153" s="112">
        <v>9082.6446280991731</v>
      </c>
      <c r="BP153" s="100">
        <v>10990</v>
      </c>
      <c r="BQ153" s="206">
        <f t="shared" si="21"/>
        <v>0</v>
      </c>
      <c r="BR153" s="222">
        <f>BS153/1.21</f>
        <v>9082.6446280991731</v>
      </c>
      <c r="BS153" s="117">
        <v>10990</v>
      </c>
      <c r="BT153" s="205">
        <f t="shared" si="22"/>
        <v>0</v>
      </c>
      <c r="BU153" s="222">
        <f>BV153/1.21</f>
        <v>9082.6446280991731</v>
      </c>
      <c r="BV153" s="59">
        <v>10990</v>
      </c>
      <c r="BW153" s="206">
        <f t="shared" si="23"/>
        <v>0</v>
      </c>
      <c r="BX153" s="222">
        <f>BY153/1.21</f>
        <v>9082.6446280991731</v>
      </c>
      <c r="BY153" s="216">
        <v>10990</v>
      </c>
      <c r="BZ153" s="205">
        <f t="shared" si="24"/>
        <v>0.10010010010010011</v>
      </c>
      <c r="CA153" s="222">
        <f>CB153/1.21</f>
        <v>8256.1983471074382</v>
      </c>
      <c r="CB153" s="203">
        <v>9990</v>
      </c>
      <c r="CC153" s="206">
        <f t="shared" si="25"/>
        <v>0.13522727272727272</v>
      </c>
      <c r="CD153" s="222">
        <f>CE153/1.21</f>
        <v>7272.727272727273</v>
      </c>
      <c r="CE153" s="204">
        <v>8800</v>
      </c>
      <c r="CF153" s="205">
        <f t="shared" si="26"/>
        <v>0</v>
      </c>
      <c r="CG153" s="222">
        <f>CH153/1.21</f>
        <v>7272.727272727273</v>
      </c>
      <c r="CH153" s="136">
        <v>8800</v>
      </c>
      <c r="CI153" s="206">
        <f t="shared" si="27"/>
        <v>0</v>
      </c>
      <c r="CJ153" s="222">
        <f t="shared" si="103"/>
        <v>7272.727272727273</v>
      </c>
      <c r="CK153" s="136">
        <v>8800</v>
      </c>
    </row>
    <row r="154" spans="1:89" x14ac:dyDescent="0.25">
      <c r="A154" s="299" t="s">
        <v>110</v>
      </c>
      <c r="B154" s="282">
        <v>940</v>
      </c>
      <c r="C154" s="448" t="s">
        <v>82</v>
      </c>
      <c r="D154" s="933">
        <v>13545.454545454546</v>
      </c>
      <c r="E154" s="99">
        <v>16390</v>
      </c>
      <c r="F154" s="206">
        <f t="shared" si="0"/>
        <v>0</v>
      </c>
      <c r="G154" s="933">
        <v>13545.454545454546</v>
      </c>
      <c r="H154" s="1132">
        <v>16390</v>
      </c>
      <c r="I154" s="206">
        <f t="shared" si="1"/>
        <v>0</v>
      </c>
      <c r="J154" s="933">
        <v>13545.454545454546</v>
      </c>
      <c r="K154" s="1132">
        <v>16390</v>
      </c>
      <c r="L154" s="206">
        <f t="shared" si="2"/>
        <v>0</v>
      </c>
      <c r="M154" s="933">
        <v>13545.454545454546</v>
      </c>
      <c r="N154" s="1147">
        <v>16390</v>
      </c>
      <c r="O154" s="206">
        <f t="shared" si="3"/>
        <v>5.1314945477870431E-2</v>
      </c>
      <c r="P154" s="871">
        <v>12884.297520661157</v>
      </c>
      <c r="Q154" s="1132">
        <v>15590</v>
      </c>
      <c r="R154" s="206">
        <f t="shared" si="4"/>
        <v>0</v>
      </c>
      <c r="S154" s="871">
        <v>12884.297520661157</v>
      </c>
      <c r="T154" s="1132">
        <v>15590</v>
      </c>
      <c r="U154" s="206">
        <f t="shared" si="5"/>
        <v>0</v>
      </c>
      <c r="V154" s="871">
        <f t="shared" si="97"/>
        <v>12884.297520661157</v>
      </c>
      <c r="W154" s="1132">
        <v>15590</v>
      </c>
      <c r="X154" s="206">
        <f t="shared" si="6"/>
        <v>0</v>
      </c>
      <c r="Y154" s="871">
        <v>12884.297520661157</v>
      </c>
      <c r="Z154" s="1132">
        <v>15590</v>
      </c>
      <c r="AA154" s="206">
        <f t="shared" si="7"/>
        <v>0</v>
      </c>
      <c r="AB154" s="871">
        <v>12884.297520661157</v>
      </c>
      <c r="AC154" s="1132">
        <v>15590</v>
      </c>
      <c r="AD154" s="206">
        <f t="shared" si="8"/>
        <v>0</v>
      </c>
      <c r="AE154" s="871">
        <v>12884.297520661157</v>
      </c>
      <c r="AF154" s="1210">
        <v>15590</v>
      </c>
      <c r="AG154" s="206">
        <f t="shared" si="9"/>
        <v>0</v>
      </c>
      <c r="AH154" s="632">
        <v>12884.297520661157</v>
      </c>
      <c r="AI154" s="1216">
        <v>15590</v>
      </c>
      <c r="AJ154" s="206">
        <f t="shared" si="10"/>
        <v>0</v>
      </c>
      <c r="AK154" s="940">
        <v>12884.297520661157</v>
      </c>
      <c r="AL154" s="1216">
        <v>15590</v>
      </c>
      <c r="AM154" s="206">
        <f t="shared" si="11"/>
        <v>0</v>
      </c>
      <c r="AN154" s="940">
        <v>12884.297520661157</v>
      </c>
      <c r="AO154" s="1216">
        <v>15590</v>
      </c>
      <c r="AP154" s="206">
        <f t="shared" si="12"/>
        <v>0</v>
      </c>
      <c r="AQ154" s="112">
        <v>12884.297520661157</v>
      </c>
      <c r="AR154" s="100">
        <v>15590</v>
      </c>
      <c r="AS154" s="206">
        <f t="shared" si="13"/>
        <v>0</v>
      </c>
      <c r="AT154" s="632">
        <v>12884.297520661157</v>
      </c>
      <c r="AU154" s="156">
        <v>15590</v>
      </c>
      <c r="AV154" s="206">
        <f t="shared" si="14"/>
        <v>0</v>
      </c>
      <c r="AW154" s="632">
        <v>12884.297520661157</v>
      </c>
      <c r="AX154" s="156">
        <v>15590</v>
      </c>
      <c r="AY154" s="206">
        <f t="shared" si="15"/>
        <v>0</v>
      </c>
      <c r="AZ154" s="520">
        <v>12884.297520661157</v>
      </c>
      <c r="BA154" s="156">
        <v>15590</v>
      </c>
      <c r="BB154" s="206">
        <f t="shared" si="16"/>
        <v>0</v>
      </c>
      <c r="BC154" s="112">
        <v>12884.297520661157</v>
      </c>
      <c r="BD154" s="173">
        <v>15590</v>
      </c>
      <c r="BE154" s="206">
        <f t="shared" si="17"/>
        <v>0</v>
      </c>
      <c r="BF154" s="112">
        <v>12884.297520661157</v>
      </c>
      <c r="BG154" s="173">
        <v>15590</v>
      </c>
      <c r="BH154" s="206">
        <f t="shared" si="18"/>
        <v>9.8661028893587036E-2</v>
      </c>
      <c r="BI154" s="105">
        <v>11727.272727272728</v>
      </c>
      <c r="BJ154" s="147">
        <v>14190</v>
      </c>
      <c r="BK154" s="206">
        <f t="shared" si="19"/>
        <v>0</v>
      </c>
      <c r="BL154" s="112">
        <v>11727.272727272728</v>
      </c>
      <c r="BM154" s="173">
        <v>14190</v>
      </c>
      <c r="BN154" s="206">
        <f t="shared" si="20"/>
        <v>0</v>
      </c>
      <c r="BO154" s="112">
        <v>11727.272727272728</v>
      </c>
      <c r="BP154" s="100">
        <v>14190</v>
      </c>
      <c r="BQ154" s="206">
        <f t="shared" si="21"/>
        <v>0</v>
      </c>
      <c r="BR154" s="222">
        <f t="shared" si="98"/>
        <v>11727.272727272728</v>
      </c>
      <c r="BS154" s="117">
        <v>14190</v>
      </c>
      <c r="BT154" s="205">
        <f t="shared" si="22"/>
        <v>0</v>
      </c>
      <c r="BU154" s="222">
        <f t="shared" ref="BU154:BU160" si="104">BV154/1.21</f>
        <v>11727.272727272728</v>
      </c>
      <c r="BV154" s="59">
        <v>14190</v>
      </c>
      <c r="BW154" s="206">
        <f t="shared" si="23"/>
        <v>0</v>
      </c>
      <c r="BX154" s="222">
        <f t="shared" si="99"/>
        <v>11727.272727272728</v>
      </c>
      <c r="BY154" s="216">
        <v>14190</v>
      </c>
      <c r="BZ154" s="205">
        <f t="shared" si="24"/>
        <v>0.10085337470907681</v>
      </c>
      <c r="CA154" s="222">
        <f t="shared" si="100"/>
        <v>10652.892561983472</v>
      </c>
      <c r="CB154" s="203">
        <v>12890</v>
      </c>
      <c r="CC154" s="206">
        <f t="shared" si="25"/>
        <v>1.0980392156862745E-2</v>
      </c>
      <c r="CD154" s="222">
        <f t="shared" si="101"/>
        <v>10537.190082644629</v>
      </c>
      <c r="CE154" s="204">
        <v>12750</v>
      </c>
      <c r="CF154" s="205">
        <f t="shared" si="26"/>
        <v>0</v>
      </c>
      <c r="CG154" s="222">
        <f t="shared" si="102"/>
        <v>10537.190082644629</v>
      </c>
      <c r="CH154" s="136">
        <v>12750</v>
      </c>
      <c r="CI154" s="206">
        <f t="shared" si="27"/>
        <v>0</v>
      </c>
      <c r="CJ154" s="222">
        <f t="shared" si="103"/>
        <v>10537.190082644629</v>
      </c>
      <c r="CK154" s="136">
        <v>12750</v>
      </c>
    </row>
    <row r="155" spans="1:89" x14ac:dyDescent="0.25">
      <c r="A155" s="299" t="s">
        <v>110</v>
      </c>
      <c r="B155" s="282">
        <v>941</v>
      </c>
      <c r="C155" s="448" t="s">
        <v>84</v>
      </c>
      <c r="D155" s="933">
        <v>20652.89256198347</v>
      </c>
      <c r="E155" s="99">
        <v>24990</v>
      </c>
      <c r="F155" s="206">
        <f t="shared" si="0"/>
        <v>0</v>
      </c>
      <c r="G155" s="933">
        <v>20652.89256198347</v>
      </c>
      <c r="H155" s="1132">
        <v>24990</v>
      </c>
      <c r="I155" s="206">
        <f t="shared" si="1"/>
        <v>0</v>
      </c>
      <c r="J155" s="933">
        <v>20652.89256198347</v>
      </c>
      <c r="K155" s="1132">
        <v>24990</v>
      </c>
      <c r="L155" s="206">
        <f t="shared" si="2"/>
        <v>0</v>
      </c>
      <c r="M155" s="933">
        <v>20652.89256198347</v>
      </c>
      <c r="N155" s="1147">
        <v>24990</v>
      </c>
      <c r="O155" s="206">
        <f t="shared" si="3"/>
        <v>4.6044370029300966E-2</v>
      </c>
      <c r="P155" s="871">
        <v>19743.801652892562</v>
      </c>
      <c r="Q155" s="1132">
        <v>23890</v>
      </c>
      <c r="R155" s="206">
        <f t="shared" si="4"/>
        <v>0</v>
      </c>
      <c r="S155" s="871">
        <v>19743.801652892562</v>
      </c>
      <c r="T155" s="1132">
        <v>23890</v>
      </c>
      <c r="U155" s="206">
        <f t="shared" si="5"/>
        <v>0</v>
      </c>
      <c r="V155" s="871">
        <f t="shared" si="97"/>
        <v>19743.801652892562</v>
      </c>
      <c r="W155" s="1132">
        <v>23890</v>
      </c>
      <c r="X155" s="206">
        <f t="shared" si="6"/>
        <v>0</v>
      </c>
      <c r="Y155" s="871">
        <v>19743.801652892562</v>
      </c>
      <c r="Z155" s="1147">
        <v>23890</v>
      </c>
      <c r="AA155" s="206">
        <f t="shared" si="7"/>
        <v>3.0185424752048298E-2</v>
      </c>
      <c r="AB155" s="871">
        <v>19165.289256198346</v>
      </c>
      <c r="AC155" s="1132">
        <v>23190</v>
      </c>
      <c r="AD155" s="206">
        <f t="shared" si="8"/>
        <v>0</v>
      </c>
      <c r="AE155" s="871">
        <v>19165.289256198346</v>
      </c>
      <c r="AF155" s="1210">
        <v>23190</v>
      </c>
      <c r="AG155" s="206">
        <f t="shared" si="9"/>
        <v>0</v>
      </c>
      <c r="AH155" s="632">
        <v>19165.289256198346</v>
      </c>
      <c r="AI155" s="1216">
        <v>23190</v>
      </c>
      <c r="AJ155" s="206">
        <f t="shared" si="10"/>
        <v>0</v>
      </c>
      <c r="AK155" s="940">
        <v>19165.289256198346</v>
      </c>
      <c r="AL155" s="1216">
        <v>23190</v>
      </c>
      <c r="AM155" s="206">
        <f t="shared" si="11"/>
        <v>0</v>
      </c>
      <c r="AN155" s="940">
        <v>19165.289256198346</v>
      </c>
      <c r="AO155" s="1216">
        <v>23190</v>
      </c>
      <c r="AP155" s="206">
        <f t="shared" si="12"/>
        <v>0</v>
      </c>
      <c r="AQ155" s="112">
        <v>19165.289256198346</v>
      </c>
      <c r="AR155" s="100">
        <v>23190</v>
      </c>
      <c r="AS155" s="206">
        <f t="shared" si="13"/>
        <v>0</v>
      </c>
      <c r="AT155" s="632">
        <v>19165.289256198346</v>
      </c>
      <c r="AU155" s="156">
        <v>23190</v>
      </c>
      <c r="AV155" s="206">
        <f t="shared" si="14"/>
        <v>0</v>
      </c>
      <c r="AW155" s="632">
        <v>19165.289256198346</v>
      </c>
      <c r="AX155" s="156">
        <v>23190</v>
      </c>
      <c r="AY155" s="206">
        <f t="shared" si="15"/>
        <v>0</v>
      </c>
      <c r="AZ155" s="520">
        <v>19165.289256198346</v>
      </c>
      <c r="BA155" s="156">
        <v>23190</v>
      </c>
      <c r="BB155" s="206">
        <f t="shared" si="16"/>
        <v>0</v>
      </c>
      <c r="BC155" s="112">
        <v>19165.289256198346</v>
      </c>
      <c r="BD155" s="173">
        <v>23190</v>
      </c>
      <c r="BE155" s="206">
        <f t="shared" si="17"/>
        <v>0</v>
      </c>
      <c r="BF155" s="112">
        <v>19165.289256198346</v>
      </c>
      <c r="BG155" s="173">
        <v>23190</v>
      </c>
      <c r="BH155" s="206">
        <f t="shared" si="18"/>
        <v>0</v>
      </c>
      <c r="BI155" s="105">
        <v>19165.289256198346</v>
      </c>
      <c r="BJ155" s="147">
        <v>23190</v>
      </c>
      <c r="BK155" s="206">
        <f t="shared" si="19"/>
        <v>0</v>
      </c>
      <c r="BL155" s="112">
        <v>19165.289256198346</v>
      </c>
      <c r="BM155" s="173">
        <v>23190</v>
      </c>
      <c r="BN155" s="206">
        <f t="shared" si="20"/>
        <v>0</v>
      </c>
      <c r="BO155" s="112">
        <v>19165.289256198346</v>
      </c>
      <c r="BP155" s="100">
        <v>23190</v>
      </c>
      <c r="BQ155" s="206">
        <f t="shared" si="21"/>
        <v>0</v>
      </c>
      <c r="BR155" s="222">
        <f t="shared" si="98"/>
        <v>19165.289256198346</v>
      </c>
      <c r="BS155" s="117">
        <v>23190</v>
      </c>
      <c r="BT155" s="205">
        <f t="shared" si="22"/>
        <v>0.63424947145877375</v>
      </c>
      <c r="BU155" s="222">
        <f t="shared" si="104"/>
        <v>11727.272727272728</v>
      </c>
      <c r="BV155" s="59">
        <v>14190</v>
      </c>
      <c r="BW155" s="206">
        <f t="shared" si="23"/>
        <v>0</v>
      </c>
      <c r="BX155" s="222">
        <f t="shared" si="99"/>
        <v>11727.272727272728</v>
      </c>
      <c r="BY155" s="216">
        <v>14190</v>
      </c>
      <c r="BZ155" s="205">
        <f t="shared" si="24"/>
        <v>0.10085337470907681</v>
      </c>
      <c r="CA155" s="222">
        <f t="shared" si="100"/>
        <v>10652.892561983472</v>
      </c>
      <c r="CB155" s="203">
        <v>12890</v>
      </c>
      <c r="CC155" s="206">
        <f t="shared" si="25"/>
        <v>0.10170940170940171</v>
      </c>
      <c r="CD155" s="222">
        <f t="shared" si="101"/>
        <v>9669.4214876033056</v>
      </c>
      <c r="CE155" s="204">
        <v>11700</v>
      </c>
      <c r="CF155" s="205">
        <f t="shared" si="26"/>
        <v>0</v>
      </c>
      <c r="CG155" s="222">
        <f t="shared" si="102"/>
        <v>9669.4214876033056</v>
      </c>
      <c r="CH155" s="136">
        <v>11700</v>
      </c>
      <c r="CI155" s="206">
        <f t="shared" si="27"/>
        <v>0</v>
      </c>
      <c r="CJ155" s="222">
        <f t="shared" si="103"/>
        <v>9669.4214876033056</v>
      </c>
      <c r="CK155" s="136">
        <v>11700</v>
      </c>
    </row>
    <row r="156" spans="1:89" x14ac:dyDescent="0.25">
      <c r="A156" s="299" t="s">
        <v>110</v>
      </c>
      <c r="B156" s="282">
        <v>944</v>
      </c>
      <c r="C156" s="448" t="s">
        <v>85</v>
      </c>
      <c r="D156" s="933">
        <v>16933.884297520661</v>
      </c>
      <c r="E156" s="99">
        <v>20490</v>
      </c>
      <c r="F156" s="206">
        <f t="shared" si="0"/>
        <v>0</v>
      </c>
      <c r="G156" s="933">
        <v>16933.884297520661</v>
      </c>
      <c r="H156" s="1132">
        <v>20490</v>
      </c>
      <c r="I156" s="206">
        <f t="shared" si="1"/>
        <v>0</v>
      </c>
      <c r="J156" s="933">
        <v>16933.884297520661</v>
      </c>
      <c r="K156" s="1132">
        <v>20490</v>
      </c>
      <c r="L156" s="206">
        <f t="shared" si="2"/>
        <v>0</v>
      </c>
      <c r="M156" s="933">
        <v>16933.884297520661</v>
      </c>
      <c r="N156" s="1147">
        <v>20490</v>
      </c>
      <c r="O156" s="206">
        <f t="shared" si="3"/>
        <v>5.1308363263211906E-2</v>
      </c>
      <c r="P156" s="871">
        <v>16107.438016528926</v>
      </c>
      <c r="Q156" s="1132">
        <v>19490</v>
      </c>
      <c r="R156" s="206">
        <f t="shared" si="4"/>
        <v>0</v>
      </c>
      <c r="S156" s="871">
        <v>16107.438016528926</v>
      </c>
      <c r="T156" s="1132">
        <v>19490</v>
      </c>
      <c r="U156" s="206">
        <f t="shared" si="5"/>
        <v>0</v>
      </c>
      <c r="V156" s="871">
        <f t="shared" si="97"/>
        <v>16107.438016528926</v>
      </c>
      <c r="W156" s="1147">
        <v>19490</v>
      </c>
      <c r="X156" s="206">
        <f t="shared" si="6"/>
        <v>5.4083288263926443E-2</v>
      </c>
      <c r="Y156" s="871">
        <v>15280.991735537191</v>
      </c>
      <c r="Z156" s="1147">
        <v>18490</v>
      </c>
      <c r="AA156" s="206">
        <f t="shared" si="7"/>
        <v>2.7793218454697052E-2</v>
      </c>
      <c r="AB156" s="871">
        <v>14867.768595041323</v>
      </c>
      <c r="AC156" s="1132">
        <v>17990</v>
      </c>
      <c r="AD156" s="206">
        <f t="shared" si="8"/>
        <v>0</v>
      </c>
      <c r="AE156" s="871">
        <v>14867.768595041323</v>
      </c>
      <c r="AF156" s="1210">
        <v>17990</v>
      </c>
      <c r="AG156" s="206">
        <f t="shared" si="9"/>
        <v>0</v>
      </c>
      <c r="AH156" s="632">
        <v>14867.768595041323</v>
      </c>
      <c r="AI156" s="1216">
        <v>17990</v>
      </c>
      <c r="AJ156" s="206">
        <f t="shared" si="10"/>
        <v>5.885815185403178E-2</v>
      </c>
      <c r="AK156" s="940">
        <v>14041.322314049587</v>
      </c>
      <c r="AL156" s="1216">
        <v>16990</v>
      </c>
      <c r="AM156" s="206">
        <f t="shared" si="11"/>
        <v>0</v>
      </c>
      <c r="AN156" s="940">
        <v>14041.322314049587</v>
      </c>
      <c r="AO156" s="1216">
        <v>16990</v>
      </c>
      <c r="AP156" s="206">
        <f t="shared" si="12"/>
        <v>0.13342228152101401</v>
      </c>
      <c r="AQ156" s="112">
        <v>12388.429752066117</v>
      </c>
      <c r="AR156" s="100">
        <v>14990</v>
      </c>
      <c r="AS156" s="206">
        <f t="shared" si="13"/>
        <v>0</v>
      </c>
      <c r="AT156" s="632">
        <v>12388.429752066117</v>
      </c>
      <c r="AU156" s="156">
        <v>14990</v>
      </c>
      <c r="AV156" s="206">
        <f t="shared" si="14"/>
        <v>0</v>
      </c>
      <c r="AW156" s="632">
        <v>12388.429752066117</v>
      </c>
      <c r="AX156" s="156">
        <v>14990</v>
      </c>
      <c r="AY156" s="206">
        <f t="shared" si="15"/>
        <v>8.7019579405366212E-2</v>
      </c>
      <c r="AZ156" s="520">
        <v>11396.694214876034</v>
      </c>
      <c r="BA156" s="156">
        <v>13790</v>
      </c>
      <c r="BB156" s="206">
        <f t="shared" si="16"/>
        <v>0</v>
      </c>
      <c r="BC156" s="112">
        <v>11396.694214876034</v>
      </c>
      <c r="BD156" s="173">
        <v>13790</v>
      </c>
      <c r="BE156" s="206">
        <f t="shared" si="17"/>
        <v>0</v>
      </c>
      <c r="BF156" s="112">
        <v>11396.694214876034</v>
      </c>
      <c r="BG156" s="173">
        <v>13790</v>
      </c>
      <c r="BH156" s="206">
        <f t="shared" si="18"/>
        <v>9.5313741064336779E-2</v>
      </c>
      <c r="BI156" s="105">
        <v>10404.958677685951</v>
      </c>
      <c r="BJ156" s="147">
        <v>12590</v>
      </c>
      <c r="BK156" s="206">
        <f t="shared" si="19"/>
        <v>0</v>
      </c>
      <c r="BL156" s="112">
        <v>10404.958677685951</v>
      </c>
      <c r="BM156" s="173">
        <v>12590</v>
      </c>
      <c r="BN156" s="206">
        <f t="shared" si="20"/>
        <v>0</v>
      </c>
      <c r="BO156" s="112">
        <v>10404.958677685951</v>
      </c>
      <c r="BP156" s="100">
        <v>12590</v>
      </c>
      <c r="BQ156" s="206">
        <f t="shared" si="21"/>
        <v>0</v>
      </c>
      <c r="BR156" s="222">
        <f t="shared" si="98"/>
        <v>10404.958677685951</v>
      </c>
      <c r="BS156" s="117">
        <v>12590</v>
      </c>
      <c r="BT156" s="205">
        <f t="shared" si="22"/>
        <v>0</v>
      </c>
      <c r="BU156" s="222">
        <f t="shared" si="104"/>
        <v>10404.958677685951</v>
      </c>
      <c r="BV156" s="59">
        <v>12590</v>
      </c>
      <c r="BW156" s="206">
        <f t="shared" si="23"/>
        <v>0</v>
      </c>
      <c r="BX156" s="222">
        <f t="shared" si="99"/>
        <v>10404.958677685951</v>
      </c>
      <c r="BY156" s="216">
        <v>12590</v>
      </c>
      <c r="BZ156" s="205">
        <f t="shared" si="24"/>
        <v>9.5735422106179288E-2</v>
      </c>
      <c r="CA156" s="222">
        <f t="shared" si="100"/>
        <v>9495.8677685950424</v>
      </c>
      <c r="CB156" s="203">
        <v>11490</v>
      </c>
      <c r="CC156" s="206">
        <f t="shared" si="25"/>
        <v>0.12647058823529411</v>
      </c>
      <c r="CD156" s="222">
        <f t="shared" si="101"/>
        <v>8429.7520661157032</v>
      </c>
      <c r="CE156" s="204">
        <v>10200</v>
      </c>
      <c r="CF156" s="205">
        <f t="shared" si="26"/>
        <v>0</v>
      </c>
      <c r="CG156" s="222">
        <f t="shared" si="102"/>
        <v>8429.7520661157032</v>
      </c>
      <c r="CH156" s="136">
        <v>10200</v>
      </c>
      <c r="CI156" s="206">
        <f t="shared" si="27"/>
        <v>0</v>
      </c>
      <c r="CJ156" s="222">
        <f t="shared" si="103"/>
        <v>8429.7520661157032</v>
      </c>
      <c r="CK156" s="136">
        <v>10200</v>
      </c>
    </row>
    <row r="157" spans="1:89" x14ac:dyDescent="0.25">
      <c r="A157" s="299" t="s">
        <v>110</v>
      </c>
      <c r="B157" s="282">
        <v>946</v>
      </c>
      <c r="C157" s="448" t="s">
        <v>87</v>
      </c>
      <c r="D157" s="933">
        <v>9578.5123966942156</v>
      </c>
      <c r="E157" s="99">
        <v>11590</v>
      </c>
      <c r="F157" s="206">
        <f t="shared" si="0"/>
        <v>0</v>
      </c>
      <c r="G157" s="933">
        <v>9578.5123966942156</v>
      </c>
      <c r="H157" s="1132">
        <v>11590</v>
      </c>
      <c r="I157" s="206">
        <f t="shared" si="1"/>
        <v>0</v>
      </c>
      <c r="J157" s="933">
        <v>9578.5123966942156</v>
      </c>
      <c r="K157" s="1132">
        <v>11590</v>
      </c>
      <c r="L157" s="206">
        <f t="shared" si="2"/>
        <v>0</v>
      </c>
      <c r="M157" s="933">
        <v>9578.5123966942156</v>
      </c>
      <c r="N157" s="1147">
        <v>11590</v>
      </c>
      <c r="O157" s="206">
        <f t="shared" si="3"/>
        <v>5.4595086442220199E-2</v>
      </c>
      <c r="P157" s="871">
        <v>9082.6446280991731</v>
      </c>
      <c r="Q157" s="1132">
        <v>10990</v>
      </c>
      <c r="R157" s="206">
        <f t="shared" si="4"/>
        <v>0</v>
      </c>
      <c r="S157" s="871">
        <v>9082.6446280991731</v>
      </c>
      <c r="T157" s="1132">
        <v>10990</v>
      </c>
      <c r="U157" s="206">
        <f t="shared" si="5"/>
        <v>0</v>
      </c>
      <c r="V157" s="871">
        <f t="shared" si="97"/>
        <v>9082.6446280991731</v>
      </c>
      <c r="W157" s="1132">
        <v>10990</v>
      </c>
      <c r="X157" s="206">
        <f t="shared" si="6"/>
        <v>0</v>
      </c>
      <c r="Y157" s="871">
        <v>9082.6446280991731</v>
      </c>
      <c r="Z157" s="1147">
        <v>10990</v>
      </c>
      <c r="AA157" s="206">
        <f t="shared" si="7"/>
        <v>5.7747834456207889E-2</v>
      </c>
      <c r="AB157" s="871">
        <v>8586.7768595041325</v>
      </c>
      <c r="AC157" s="1132">
        <v>10390</v>
      </c>
      <c r="AD157" s="206">
        <f t="shared" si="8"/>
        <v>0</v>
      </c>
      <c r="AE157" s="871">
        <v>8586.7768595041325</v>
      </c>
      <c r="AF157" s="1210">
        <v>10390</v>
      </c>
      <c r="AG157" s="206">
        <f t="shared" si="9"/>
        <v>0</v>
      </c>
      <c r="AH157" s="632">
        <v>8586.7768595041325</v>
      </c>
      <c r="AI157" s="1216">
        <v>10390</v>
      </c>
      <c r="AJ157" s="206">
        <f t="shared" si="10"/>
        <v>5.0556117290192111E-2</v>
      </c>
      <c r="AK157" s="940">
        <v>8173.553719008265</v>
      </c>
      <c r="AL157" s="1216">
        <v>9890</v>
      </c>
      <c r="AM157" s="206">
        <f t="shared" si="11"/>
        <v>0</v>
      </c>
      <c r="AN157" s="940">
        <v>8173.553719008265</v>
      </c>
      <c r="AO157" s="1216">
        <v>9890</v>
      </c>
      <c r="AP157" s="206">
        <f t="shared" si="12"/>
        <v>3.1282586027111578E-2</v>
      </c>
      <c r="AQ157" s="112">
        <v>7925.6198347107438</v>
      </c>
      <c r="AR157" s="100">
        <v>9590</v>
      </c>
      <c r="AS157" s="206">
        <f t="shared" si="13"/>
        <v>0</v>
      </c>
      <c r="AT157" s="632">
        <v>7925.6198347107438</v>
      </c>
      <c r="AU157" s="156">
        <v>9590</v>
      </c>
      <c r="AV157" s="206">
        <f t="shared" si="14"/>
        <v>1.053740779768177E-2</v>
      </c>
      <c r="AW157" s="632">
        <v>7842.9752066115707</v>
      </c>
      <c r="AX157" s="156">
        <v>9490</v>
      </c>
      <c r="AY157" s="206">
        <f t="shared" si="15"/>
        <v>7.9635949943117179E-2</v>
      </c>
      <c r="AZ157" s="520">
        <v>7264.462809917356</v>
      </c>
      <c r="BA157" s="156">
        <v>8790</v>
      </c>
      <c r="BB157" s="206">
        <f t="shared" si="16"/>
        <v>0</v>
      </c>
      <c r="BC157" s="112">
        <v>7264.462809917356</v>
      </c>
      <c r="BD157" s="173">
        <v>8790</v>
      </c>
      <c r="BE157" s="206">
        <f t="shared" si="17"/>
        <v>0</v>
      </c>
      <c r="BF157" s="112">
        <v>7264.462809917356</v>
      </c>
      <c r="BG157" s="173">
        <v>8790</v>
      </c>
      <c r="BH157" s="206">
        <f t="shared" si="18"/>
        <v>0.10012515644555695</v>
      </c>
      <c r="BI157" s="105">
        <v>6603.3057851239673</v>
      </c>
      <c r="BJ157" s="147">
        <v>7990</v>
      </c>
      <c r="BK157" s="206">
        <f t="shared" si="19"/>
        <v>0</v>
      </c>
      <c r="BL157" s="112">
        <v>6603.3057851239673</v>
      </c>
      <c r="BM157" s="173">
        <v>7990</v>
      </c>
      <c r="BN157" s="206">
        <f t="shared" si="20"/>
        <v>0</v>
      </c>
      <c r="BO157" s="112">
        <v>6603.3057851239673</v>
      </c>
      <c r="BP157" s="100">
        <v>7990</v>
      </c>
      <c r="BQ157" s="206">
        <f t="shared" si="21"/>
        <v>0</v>
      </c>
      <c r="BR157" s="222">
        <f t="shared" si="98"/>
        <v>6603.3057851239673</v>
      </c>
      <c r="BS157" s="117">
        <v>7990</v>
      </c>
      <c r="BT157" s="205">
        <f t="shared" si="22"/>
        <v>0</v>
      </c>
      <c r="BU157" s="222">
        <f t="shared" si="104"/>
        <v>6603.3057851239673</v>
      </c>
      <c r="BV157" s="59">
        <v>7990</v>
      </c>
      <c r="BW157" s="206">
        <f t="shared" si="23"/>
        <v>0</v>
      </c>
      <c r="BX157" s="222">
        <f t="shared" si="99"/>
        <v>6603.3057851239673</v>
      </c>
      <c r="BY157" s="216">
        <v>7990</v>
      </c>
      <c r="BZ157" s="205">
        <f t="shared" si="24"/>
        <v>9.6021947873799723E-2</v>
      </c>
      <c r="CA157" s="222">
        <f t="shared" si="100"/>
        <v>6024.7933884297527</v>
      </c>
      <c r="CB157" s="203">
        <v>7290</v>
      </c>
      <c r="CC157" s="206">
        <f t="shared" si="25"/>
        <v>1.2500000000000001E-2</v>
      </c>
      <c r="CD157" s="222">
        <f t="shared" si="101"/>
        <v>5950.4132231404965</v>
      </c>
      <c r="CE157" s="204">
        <v>7200</v>
      </c>
      <c r="CF157" s="205">
        <f t="shared" si="26"/>
        <v>0</v>
      </c>
      <c r="CG157" s="222">
        <f t="shared" si="102"/>
        <v>5950.4132231404965</v>
      </c>
      <c r="CH157" s="136">
        <v>7200</v>
      </c>
      <c r="CI157" s="206">
        <f t="shared" si="27"/>
        <v>0</v>
      </c>
      <c r="CJ157" s="222">
        <f t="shared" si="103"/>
        <v>5950.4132231404965</v>
      </c>
      <c r="CK157" s="136">
        <v>7200</v>
      </c>
    </row>
    <row r="158" spans="1:89" x14ac:dyDescent="0.25">
      <c r="A158" s="299" t="s">
        <v>110</v>
      </c>
      <c r="B158" s="282">
        <v>947</v>
      </c>
      <c r="C158" s="448" t="s">
        <v>89</v>
      </c>
      <c r="D158" s="933">
        <v>10818.181818181818</v>
      </c>
      <c r="E158" s="99">
        <v>13090</v>
      </c>
      <c r="F158" s="206">
        <f t="shared" si="0"/>
        <v>0</v>
      </c>
      <c r="G158" s="933">
        <v>10818.181818181818</v>
      </c>
      <c r="H158" s="1132">
        <v>13090</v>
      </c>
      <c r="I158" s="206">
        <f t="shared" si="1"/>
        <v>0</v>
      </c>
      <c r="J158" s="933">
        <v>10818.181818181818</v>
      </c>
      <c r="K158" s="1132">
        <v>13090</v>
      </c>
      <c r="L158" s="206">
        <f t="shared" si="2"/>
        <v>0</v>
      </c>
      <c r="M158" s="933">
        <v>10818.181818181818</v>
      </c>
      <c r="N158" s="1147">
        <v>13090</v>
      </c>
      <c r="O158" s="206">
        <f t="shared" si="3"/>
        <v>4.8038430744595677E-2</v>
      </c>
      <c r="P158" s="871">
        <v>10322.314049586777</v>
      </c>
      <c r="Q158" s="1132">
        <v>12490</v>
      </c>
      <c r="R158" s="206">
        <f t="shared" si="4"/>
        <v>0</v>
      </c>
      <c r="S158" s="871">
        <v>10322.314049586777</v>
      </c>
      <c r="T158" s="1132">
        <v>12490</v>
      </c>
      <c r="U158" s="206">
        <f t="shared" si="5"/>
        <v>0</v>
      </c>
      <c r="V158" s="871">
        <f t="shared" si="97"/>
        <v>10322.314049586777</v>
      </c>
      <c r="W158" s="1147">
        <v>12490</v>
      </c>
      <c r="X158" s="206">
        <f t="shared" si="6"/>
        <v>4.1701417848206836E-2</v>
      </c>
      <c r="Y158" s="871">
        <v>9909.0909090909099</v>
      </c>
      <c r="Z158" s="1147">
        <v>11990</v>
      </c>
      <c r="AA158" s="206">
        <f t="shared" si="7"/>
        <v>3.4512510785159621E-2</v>
      </c>
      <c r="AB158" s="871">
        <v>9578.5123966942156</v>
      </c>
      <c r="AC158" s="1132">
        <v>11590</v>
      </c>
      <c r="AD158" s="206">
        <f t="shared" si="8"/>
        <v>0</v>
      </c>
      <c r="AE158" s="871">
        <v>9578.5123966942156</v>
      </c>
      <c r="AF158" s="1210">
        <v>11590</v>
      </c>
      <c r="AG158" s="206">
        <f t="shared" si="9"/>
        <v>0</v>
      </c>
      <c r="AH158" s="632">
        <v>9578.5123966942156</v>
      </c>
      <c r="AI158" s="1216">
        <v>11590</v>
      </c>
      <c r="AJ158" s="206">
        <f t="shared" si="10"/>
        <v>5.4595086442220199E-2</v>
      </c>
      <c r="AK158" s="940">
        <v>9082.6446280991731</v>
      </c>
      <c r="AL158" s="1216">
        <v>10990</v>
      </c>
      <c r="AM158" s="206">
        <f t="shared" si="11"/>
        <v>0</v>
      </c>
      <c r="AN158" s="940">
        <v>9082.6446280991731</v>
      </c>
      <c r="AO158" s="1216">
        <v>10990</v>
      </c>
      <c r="AP158" s="206">
        <f t="shared" si="12"/>
        <v>2.8063610851262862E-2</v>
      </c>
      <c r="AQ158" s="112">
        <v>8834.7107438016537</v>
      </c>
      <c r="AR158" s="100">
        <v>10690</v>
      </c>
      <c r="AS158" s="206">
        <f t="shared" si="13"/>
        <v>0</v>
      </c>
      <c r="AT158" s="632">
        <v>8834.7107438016537</v>
      </c>
      <c r="AU158" s="156">
        <v>10690</v>
      </c>
      <c r="AV158" s="206">
        <f t="shared" si="14"/>
        <v>1.9065776930409915E-2</v>
      </c>
      <c r="AW158" s="632">
        <v>8669.4214876033056</v>
      </c>
      <c r="AX158" s="156">
        <v>10490</v>
      </c>
      <c r="AY158" s="206">
        <f t="shared" si="15"/>
        <v>0.10537407797681771</v>
      </c>
      <c r="AZ158" s="520">
        <v>7842.9752066115707</v>
      </c>
      <c r="BA158" s="156">
        <v>9490</v>
      </c>
      <c r="BB158" s="206">
        <f t="shared" si="16"/>
        <v>0</v>
      </c>
      <c r="BC158" s="112">
        <v>7842.9752066115707</v>
      </c>
      <c r="BD158" s="173">
        <v>9490</v>
      </c>
      <c r="BE158" s="206">
        <f t="shared" si="17"/>
        <v>0</v>
      </c>
      <c r="BF158" s="112">
        <v>7842.9752066115707</v>
      </c>
      <c r="BG158" s="173">
        <v>9490</v>
      </c>
      <c r="BH158" s="206">
        <f t="shared" si="18"/>
        <v>9.2059838895281937E-2</v>
      </c>
      <c r="BI158" s="105">
        <v>7181.818181818182</v>
      </c>
      <c r="BJ158" s="147">
        <v>8690</v>
      </c>
      <c r="BK158" s="206">
        <f t="shared" si="19"/>
        <v>0</v>
      </c>
      <c r="BL158" s="112">
        <v>7181.818181818182</v>
      </c>
      <c r="BM158" s="173">
        <v>8690</v>
      </c>
      <c r="BN158" s="206">
        <f t="shared" si="20"/>
        <v>0</v>
      </c>
      <c r="BO158" s="112">
        <v>7181.818181818182</v>
      </c>
      <c r="BP158" s="100">
        <v>8690</v>
      </c>
      <c r="BQ158" s="206">
        <f t="shared" si="21"/>
        <v>0</v>
      </c>
      <c r="BR158" s="222">
        <f t="shared" si="98"/>
        <v>7181.818181818182</v>
      </c>
      <c r="BS158" s="117">
        <v>8690</v>
      </c>
      <c r="BT158" s="205">
        <f t="shared" si="22"/>
        <v>0</v>
      </c>
      <c r="BU158" s="222">
        <f t="shared" si="104"/>
        <v>7181.818181818182</v>
      </c>
      <c r="BV158" s="59">
        <v>8690</v>
      </c>
      <c r="BW158" s="206">
        <f t="shared" si="23"/>
        <v>0</v>
      </c>
      <c r="BX158" s="222">
        <f t="shared" si="99"/>
        <v>7181.818181818182</v>
      </c>
      <c r="BY158" s="216">
        <v>8690</v>
      </c>
      <c r="BZ158" s="205">
        <f t="shared" si="24"/>
        <v>0.10139416983523447</v>
      </c>
      <c r="CA158" s="222">
        <f t="shared" si="100"/>
        <v>6520.6611570247933</v>
      </c>
      <c r="CB158" s="203">
        <v>7890</v>
      </c>
      <c r="CC158" s="206">
        <f t="shared" si="25"/>
        <v>1.1538461538461539E-2</v>
      </c>
      <c r="CD158" s="222">
        <f t="shared" si="101"/>
        <v>6446.2809917355371</v>
      </c>
      <c r="CE158" s="204">
        <v>7800</v>
      </c>
      <c r="CF158" s="205">
        <f t="shared" si="26"/>
        <v>0</v>
      </c>
      <c r="CG158" s="222">
        <f t="shared" si="102"/>
        <v>6446.2809917355371</v>
      </c>
      <c r="CH158" s="136">
        <v>7800</v>
      </c>
      <c r="CI158" s="206">
        <f t="shared" si="27"/>
        <v>0</v>
      </c>
      <c r="CJ158" s="222">
        <f t="shared" si="103"/>
        <v>6446.2809917355371</v>
      </c>
      <c r="CK158" s="136">
        <v>7800</v>
      </c>
    </row>
    <row r="159" spans="1:89" x14ac:dyDescent="0.25">
      <c r="A159" s="299" t="s">
        <v>110</v>
      </c>
      <c r="B159" s="282">
        <v>983</v>
      </c>
      <c r="C159" s="448" t="s">
        <v>91</v>
      </c>
      <c r="D159" s="933">
        <v>13876.03305785124</v>
      </c>
      <c r="E159" s="99">
        <v>16790</v>
      </c>
      <c r="F159" s="206">
        <f t="shared" si="0"/>
        <v>0</v>
      </c>
      <c r="G159" s="933">
        <v>13876.03305785124</v>
      </c>
      <c r="H159" s="1132">
        <v>16790</v>
      </c>
      <c r="I159" s="206">
        <f t="shared" si="1"/>
        <v>0</v>
      </c>
      <c r="J159" s="933">
        <v>13876.03305785124</v>
      </c>
      <c r="K159" s="1132">
        <v>16790</v>
      </c>
      <c r="L159" s="206">
        <f t="shared" si="2"/>
        <v>0</v>
      </c>
      <c r="M159" s="933">
        <v>13876.03305785124</v>
      </c>
      <c r="N159" s="1147">
        <v>16790</v>
      </c>
      <c r="O159" s="206">
        <f t="shared" si="3"/>
        <v>5.0031269543464665E-2</v>
      </c>
      <c r="P159" s="871">
        <v>13214.876033057852</v>
      </c>
      <c r="Q159" s="1132">
        <v>15990</v>
      </c>
      <c r="R159" s="206">
        <f t="shared" si="4"/>
        <v>0</v>
      </c>
      <c r="S159" s="871">
        <v>13214.876033057852</v>
      </c>
      <c r="T159" s="1132">
        <v>15990</v>
      </c>
      <c r="U159" s="206">
        <f t="shared" si="5"/>
        <v>0</v>
      </c>
      <c r="V159" s="871">
        <f t="shared" si="97"/>
        <v>13214.876033057852</v>
      </c>
      <c r="W159" s="1147">
        <v>15990</v>
      </c>
      <c r="X159" s="206">
        <f t="shared" si="6"/>
        <v>3.2278889606197549E-2</v>
      </c>
      <c r="Y159" s="871">
        <v>12801.652892561984</v>
      </c>
      <c r="Z159" s="1147">
        <v>15490</v>
      </c>
      <c r="AA159" s="206">
        <f t="shared" si="7"/>
        <v>3.3355570380253503E-2</v>
      </c>
      <c r="AB159" s="871">
        <v>12388.429752066117</v>
      </c>
      <c r="AC159" s="1132">
        <v>14990</v>
      </c>
      <c r="AD159" s="206">
        <f t="shared" si="8"/>
        <v>0</v>
      </c>
      <c r="AE159" s="871">
        <v>12388.429752066117</v>
      </c>
      <c r="AF159" s="1210">
        <v>14990</v>
      </c>
      <c r="AG159" s="206">
        <f t="shared" si="9"/>
        <v>0</v>
      </c>
      <c r="AH159" s="632">
        <v>12388.429752066117</v>
      </c>
      <c r="AI159" s="1216">
        <v>14990</v>
      </c>
      <c r="AJ159" s="206">
        <f t="shared" si="10"/>
        <v>7.147962830593281E-2</v>
      </c>
      <c r="AK159" s="940">
        <v>11561.98347107438</v>
      </c>
      <c r="AL159" s="1216">
        <v>13990</v>
      </c>
      <c r="AM159" s="206">
        <f t="shared" si="11"/>
        <v>0</v>
      </c>
      <c r="AN159" s="940">
        <v>11561.98347107438</v>
      </c>
      <c r="AO159" s="1216">
        <v>13990</v>
      </c>
      <c r="AP159" s="206">
        <f t="shared" si="12"/>
        <v>7.199424046076314E-3</v>
      </c>
      <c r="AQ159" s="112">
        <v>11479.338842975207</v>
      </c>
      <c r="AR159" s="100">
        <v>13890</v>
      </c>
      <c r="AS159" s="206">
        <f t="shared" si="13"/>
        <v>0</v>
      </c>
      <c r="AT159" s="632">
        <v>11479.338842975207</v>
      </c>
      <c r="AU159" s="156">
        <v>13890</v>
      </c>
      <c r="AV159" s="206">
        <f t="shared" si="14"/>
        <v>1.4609203798392988E-2</v>
      </c>
      <c r="AW159" s="632">
        <v>11314.04958677686</v>
      </c>
      <c r="AX159" s="156">
        <v>13690</v>
      </c>
      <c r="AY159" s="206">
        <f t="shared" si="15"/>
        <v>5.3887605850654351E-2</v>
      </c>
      <c r="AZ159" s="520">
        <v>10735.537190082645</v>
      </c>
      <c r="BA159" s="156">
        <v>12990</v>
      </c>
      <c r="BB159" s="206">
        <f t="shared" si="16"/>
        <v>0</v>
      </c>
      <c r="BC159" s="112">
        <v>10735.537190082645</v>
      </c>
      <c r="BD159" s="173">
        <v>12990</v>
      </c>
      <c r="BE159" s="206">
        <f t="shared" si="17"/>
        <v>0</v>
      </c>
      <c r="BF159" s="112">
        <v>10735.537190082645</v>
      </c>
      <c r="BG159" s="173">
        <v>12990</v>
      </c>
      <c r="BH159" s="206">
        <f t="shared" si="18"/>
        <v>8.3402835696413671E-2</v>
      </c>
      <c r="BI159" s="105">
        <v>9909.0909090909099</v>
      </c>
      <c r="BJ159" s="147">
        <v>11990</v>
      </c>
      <c r="BK159" s="206">
        <f t="shared" si="19"/>
        <v>0</v>
      </c>
      <c r="BL159" s="112">
        <v>9909.0909090909099</v>
      </c>
      <c r="BM159" s="173">
        <v>11990</v>
      </c>
      <c r="BN159" s="206">
        <f t="shared" si="20"/>
        <v>0</v>
      </c>
      <c r="BO159" s="112">
        <v>9909.0909090909099</v>
      </c>
      <c r="BP159" s="100">
        <v>11990</v>
      </c>
      <c r="BQ159" s="206">
        <f t="shared" si="21"/>
        <v>0</v>
      </c>
      <c r="BR159" s="222">
        <f t="shared" si="98"/>
        <v>9909.0909090909099</v>
      </c>
      <c r="BS159" s="117">
        <v>11990</v>
      </c>
      <c r="BT159" s="205">
        <f t="shared" si="22"/>
        <v>0</v>
      </c>
      <c r="BU159" s="222">
        <f t="shared" si="104"/>
        <v>9909.0909090909099</v>
      </c>
      <c r="BV159" s="59">
        <v>11990</v>
      </c>
      <c r="BW159" s="206">
        <f t="shared" si="23"/>
        <v>0</v>
      </c>
      <c r="BX159" s="222">
        <f t="shared" si="99"/>
        <v>9909.0909090909099</v>
      </c>
      <c r="BY159" s="216">
        <v>11990</v>
      </c>
      <c r="BZ159" s="205">
        <f t="shared" si="24"/>
        <v>0.10101010101010101</v>
      </c>
      <c r="CA159" s="222">
        <f t="shared" si="100"/>
        <v>9000</v>
      </c>
      <c r="CB159" s="203">
        <v>10890</v>
      </c>
      <c r="CC159" s="206">
        <f t="shared" si="25"/>
        <v>0.1463157894736842</v>
      </c>
      <c r="CD159" s="222">
        <f t="shared" si="101"/>
        <v>7851.2396694214876</v>
      </c>
      <c r="CE159" s="204">
        <v>9500</v>
      </c>
      <c r="CF159" s="205">
        <f t="shared" si="26"/>
        <v>0</v>
      </c>
      <c r="CG159" s="222">
        <f t="shared" si="102"/>
        <v>7851.2396694214876</v>
      </c>
      <c r="CH159" s="136">
        <v>9500</v>
      </c>
      <c r="CI159" s="206">
        <f t="shared" si="27"/>
        <v>0</v>
      </c>
      <c r="CJ159" s="222">
        <f t="shared" si="103"/>
        <v>7851.2396694214876</v>
      </c>
      <c r="CK159" s="136">
        <v>9500</v>
      </c>
    </row>
    <row r="160" spans="1:89" ht="15.75" thickBot="1" x14ac:dyDescent="0.3">
      <c r="A160" s="317" t="s">
        <v>110</v>
      </c>
      <c r="B160" s="282">
        <v>945</v>
      </c>
      <c r="C160" s="791" t="s">
        <v>93</v>
      </c>
      <c r="D160" s="933">
        <v>19991.735537190085</v>
      </c>
      <c r="E160" s="99">
        <v>24190</v>
      </c>
      <c r="F160" s="359">
        <f t="shared" ref="F160:F227" si="105">(E160-H160)/H160</f>
        <v>0</v>
      </c>
      <c r="G160" s="933">
        <v>19991.735537190085</v>
      </c>
      <c r="H160" s="1132">
        <v>24190</v>
      </c>
      <c r="I160" s="359">
        <f t="shared" ref="I160:I227" si="106">(H160-K160)/K160</f>
        <v>0</v>
      </c>
      <c r="J160" s="933">
        <v>19991.735537190085</v>
      </c>
      <c r="K160" s="1132">
        <v>24190</v>
      </c>
      <c r="L160" s="359">
        <f t="shared" ref="L160:L227" si="107">(K160-N160)/N160</f>
        <v>0</v>
      </c>
      <c r="M160" s="933">
        <v>19991.735537190085</v>
      </c>
      <c r="N160" s="1147">
        <v>24190</v>
      </c>
      <c r="O160" s="359">
        <f t="shared" ref="O160:O227" si="108">(N160-Q160)/Q160</f>
        <v>5.2196607220530662E-2</v>
      </c>
      <c r="P160" s="871">
        <v>19000</v>
      </c>
      <c r="Q160" s="1132">
        <v>22990</v>
      </c>
      <c r="R160" s="359">
        <f t="shared" ref="R160:R227" si="109">(Q160-T160)/T160</f>
        <v>0</v>
      </c>
      <c r="S160" s="871">
        <v>19000</v>
      </c>
      <c r="T160" s="1132">
        <v>22990</v>
      </c>
      <c r="U160" s="359">
        <f t="shared" ref="U160:U227" si="110">(T160-W160)/W160</f>
        <v>0</v>
      </c>
      <c r="V160" s="871">
        <f t="shared" si="97"/>
        <v>19000</v>
      </c>
      <c r="W160" s="1147">
        <v>22990</v>
      </c>
      <c r="X160" s="359">
        <f t="shared" ref="X160:X227" si="111">(W160-Z160)/Z160</f>
        <v>4.5475216007276033E-2</v>
      </c>
      <c r="Y160" s="871">
        <v>18173.553719008265</v>
      </c>
      <c r="Z160" s="1147">
        <v>21990</v>
      </c>
      <c r="AA160" s="359">
        <f t="shared" ref="AA160:AA227" si="112">(Z160-AC160)/AC160</f>
        <v>2.8050490883590462E-2</v>
      </c>
      <c r="AB160" s="871">
        <v>17677.685950413223</v>
      </c>
      <c r="AC160" s="1132">
        <v>21390</v>
      </c>
      <c r="AD160" s="359">
        <f t="shared" ref="AD160:AD225" si="113">(AC160-AF160)/AF160</f>
        <v>0</v>
      </c>
      <c r="AE160" s="871">
        <v>17677.685950413223</v>
      </c>
      <c r="AF160" s="1210">
        <v>21390</v>
      </c>
      <c r="AG160" s="359">
        <f t="shared" ref="AG160:AG225" si="114">(AF160-AI160)/AI160</f>
        <v>0</v>
      </c>
      <c r="AH160" s="787">
        <v>17677.685950413223</v>
      </c>
      <c r="AI160" s="1216">
        <v>21390</v>
      </c>
      <c r="AJ160" s="359">
        <f t="shared" ref="AJ160:AJ225" si="115">(AI160-AL160)/AL160</f>
        <v>7.5414781297134234E-2</v>
      </c>
      <c r="AK160" s="940">
        <v>16438.016528925622</v>
      </c>
      <c r="AL160" s="1216">
        <v>19890</v>
      </c>
      <c r="AM160" s="359">
        <f t="shared" ref="AM160:AM225" si="116">(AL160-AO160)/AO160</f>
        <v>0</v>
      </c>
      <c r="AN160" s="940">
        <v>16438.016528925622</v>
      </c>
      <c r="AO160" s="1216">
        <v>19890</v>
      </c>
      <c r="AP160" s="359">
        <f t="shared" ref="AP160:AP225" si="117">(AO160-AR160)/AR160</f>
        <v>7.5716603569497026E-2</v>
      </c>
      <c r="AQ160" s="302">
        <v>15280.991735537191</v>
      </c>
      <c r="AR160" s="101">
        <v>18490</v>
      </c>
      <c r="AS160" s="359">
        <f t="shared" ref="AS160:AS223" si="118">(AR160-AU160)/AU160</f>
        <v>0</v>
      </c>
      <c r="AT160" s="787">
        <v>15280.991735537191</v>
      </c>
      <c r="AU160" s="788">
        <v>18490</v>
      </c>
      <c r="AV160" s="217">
        <f t="shared" ref="AV160:AV223" si="119">(AU160-AX160)/AX160</f>
        <v>2.7793218454697052E-2</v>
      </c>
      <c r="AW160" s="633">
        <v>14867.768595041323</v>
      </c>
      <c r="AX160" s="517">
        <v>17990</v>
      </c>
      <c r="AY160" s="217">
        <f t="shared" ref="AY160:AY223" si="120">(AX160-BA160)/BA160</f>
        <v>8.4388185654008435E-2</v>
      </c>
      <c r="AZ160" s="521">
        <v>13710.743801652892</v>
      </c>
      <c r="BA160" s="517">
        <v>16590</v>
      </c>
      <c r="BB160" s="217">
        <f t="shared" ref="BB160:BB223" si="121">(BA160-BD160)/BD160</f>
        <v>0</v>
      </c>
      <c r="BC160" s="518">
        <v>13710.743801652892</v>
      </c>
      <c r="BD160" s="411">
        <v>16590</v>
      </c>
      <c r="BE160" s="217">
        <f t="shared" ref="BE160:BE214" si="122">(BD160-BG160)/BG160</f>
        <v>0</v>
      </c>
      <c r="BF160" s="518">
        <v>13710.743801652892</v>
      </c>
      <c r="BG160" s="411">
        <v>16590</v>
      </c>
      <c r="BH160" s="217">
        <f t="shared" ref="BH160:BH214" si="123">(BG160-BJ160)/BJ160</f>
        <v>8.5022890778286467E-2</v>
      </c>
      <c r="BI160" s="114">
        <v>12636.363636363636</v>
      </c>
      <c r="BJ160" s="149">
        <v>15290</v>
      </c>
      <c r="BK160" s="217">
        <f t="shared" ref="BK160:BK187" si="124">(BJ160-BM160)/BM160</f>
        <v>0</v>
      </c>
      <c r="BL160" s="518">
        <v>12636.363636363636</v>
      </c>
      <c r="BM160" s="411">
        <v>15290</v>
      </c>
      <c r="BN160" s="217">
        <f t="shared" ref="BN160:BN187" si="125">(BM160-BP160)/BP160</f>
        <v>0</v>
      </c>
      <c r="BO160" s="518">
        <v>12636.363636363636</v>
      </c>
      <c r="BP160" s="103">
        <v>15290</v>
      </c>
      <c r="BQ160" s="217">
        <f t="shared" ref="BQ160:BQ187" si="126">(BP160-BS160)/BS160</f>
        <v>0</v>
      </c>
      <c r="BR160" s="353">
        <f t="shared" si="98"/>
        <v>12636.363636363636</v>
      </c>
      <c r="BS160" s="197">
        <v>15290</v>
      </c>
      <c r="BT160" s="218">
        <f t="shared" ref="BT160:BT187" si="127">(BS160-BV160)/BV160</f>
        <v>0</v>
      </c>
      <c r="BU160" s="353">
        <f t="shared" si="104"/>
        <v>12636.363636363636</v>
      </c>
      <c r="BV160" s="60">
        <v>15290</v>
      </c>
      <c r="BW160" s="217">
        <f t="shared" ref="BW160:BW179" si="128">(BV160-BY160)/BY160</f>
        <v>0</v>
      </c>
      <c r="BX160" s="353">
        <f t="shared" si="99"/>
        <v>12636.363636363636</v>
      </c>
      <c r="BY160" s="356">
        <v>15290</v>
      </c>
      <c r="BZ160" s="218">
        <f t="shared" ref="BZ160:BZ179" si="129">(BY160-CB160)/CB160</f>
        <v>0.1007919366450684</v>
      </c>
      <c r="CA160" s="353">
        <f t="shared" si="100"/>
        <v>11479.338842975207</v>
      </c>
      <c r="CB160" s="410">
        <v>13890</v>
      </c>
      <c r="CC160" s="217">
        <f t="shared" ref="CC160:CC179" si="130">(CB160-CE160)/CE160</f>
        <v>0.26272727272727275</v>
      </c>
      <c r="CD160" s="353">
        <f t="shared" si="101"/>
        <v>9090.9090909090919</v>
      </c>
      <c r="CE160" s="271">
        <v>11000</v>
      </c>
      <c r="CF160" s="218">
        <f t="shared" ref="CF160:CF179" si="131">(CE160-CH160)/CH160</f>
        <v>0</v>
      </c>
      <c r="CG160" s="353">
        <f t="shared" si="102"/>
        <v>9090.9090909090919</v>
      </c>
      <c r="CH160" s="305">
        <v>11000</v>
      </c>
      <c r="CI160" s="217">
        <f t="shared" ref="CI160:CI179" si="132">(CH160-CK160)/CK160</f>
        <v>0</v>
      </c>
      <c r="CJ160" s="353">
        <f t="shared" si="103"/>
        <v>9090.9090909090919</v>
      </c>
      <c r="CK160" s="305">
        <v>11000</v>
      </c>
    </row>
    <row r="161" spans="1:89" x14ac:dyDescent="0.25">
      <c r="A161" s="1031" t="s">
        <v>110</v>
      </c>
      <c r="B161" s="282">
        <v>1509</v>
      </c>
      <c r="C161" s="809" t="s">
        <v>483</v>
      </c>
      <c r="D161" s="933">
        <v>2636.3636363636365</v>
      </c>
      <c r="E161" s="99">
        <v>3190</v>
      </c>
      <c r="F161" s="359">
        <f t="shared" si="105"/>
        <v>0</v>
      </c>
      <c r="G161" s="933">
        <v>2636.3636363636365</v>
      </c>
      <c r="H161" s="1132">
        <v>3190</v>
      </c>
      <c r="I161" s="359">
        <f t="shared" si="106"/>
        <v>0</v>
      </c>
      <c r="J161" s="933">
        <v>2636.3636363636365</v>
      </c>
      <c r="K161" s="1132">
        <v>3190</v>
      </c>
      <c r="L161" s="359">
        <f t="shared" si="107"/>
        <v>0</v>
      </c>
      <c r="M161" s="933">
        <v>2636.3636363636365</v>
      </c>
      <c r="N161" s="1147">
        <v>3190</v>
      </c>
      <c r="O161" s="359">
        <f t="shared" si="108"/>
        <v>6.6889632107023408E-2</v>
      </c>
      <c r="P161" s="871">
        <v>2471.0743801652893</v>
      </c>
      <c r="Q161" s="1132">
        <v>2990</v>
      </c>
      <c r="R161" s="359">
        <f t="shared" si="109"/>
        <v>0</v>
      </c>
      <c r="S161" s="871">
        <v>2471.0743801652893</v>
      </c>
      <c r="T161" s="1132">
        <v>2990</v>
      </c>
      <c r="U161" s="359">
        <f t="shared" si="110"/>
        <v>0</v>
      </c>
      <c r="V161" s="871">
        <f t="shared" si="97"/>
        <v>2471.0743801652893</v>
      </c>
      <c r="W161" s="1132">
        <v>2990</v>
      </c>
      <c r="X161" s="359">
        <f t="shared" si="111"/>
        <v>0</v>
      </c>
      <c r="Y161" s="871">
        <v>2471.0743801652893</v>
      </c>
      <c r="Z161" s="1132">
        <v>2990</v>
      </c>
      <c r="AA161" s="359">
        <f t="shared" si="112"/>
        <v>0</v>
      </c>
      <c r="AB161" s="871">
        <v>2471.0743801652893</v>
      </c>
      <c r="AC161" s="1132">
        <v>2990</v>
      </c>
      <c r="AD161" s="359">
        <f t="shared" si="113"/>
        <v>0</v>
      </c>
      <c r="AE161" s="871">
        <v>2471.0743801652893</v>
      </c>
      <c r="AF161" s="1210">
        <v>2990</v>
      </c>
      <c r="AG161" s="359">
        <f t="shared" si="114"/>
        <v>0</v>
      </c>
      <c r="AH161" s="940">
        <v>2471.0743801652893</v>
      </c>
      <c r="AI161" s="1210">
        <v>2990</v>
      </c>
      <c r="AJ161" s="359">
        <f t="shared" si="115"/>
        <v>0</v>
      </c>
      <c r="AK161" s="940">
        <f t="shared" ref="AK161:AK163" si="133">AL161/1.21</f>
        <v>2471.0743801652893</v>
      </c>
      <c r="AL161" s="1210">
        <v>2990</v>
      </c>
      <c r="AM161" s="359">
        <f t="shared" si="116"/>
        <v>0</v>
      </c>
      <c r="AN161" s="940">
        <f t="shared" ref="AN161:AN163" si="134">AO161/1.21</f>
        <v>2471.0743801652893</v>
      </c>
      <c r="AO161" s="1210">
        <v>2990</v>
      </c>
      <c r="AP161" s="1039"/>
      <c r="AQ161" s="302"/>
      <c r="AR161" s="101"/>
      <c r="AS161" s="1039"/>
      <c r="AT161" s="787"/>
      <c r="AU161" s="787"/>
      <c r="AV161" s="428"/>
      <c r="AW161" s="787"/>
      <c r="AX161" s="787"/>
      <c r="AY161" s="428"/>
      <c r="AZ161" s="787"/>
      <c r="BA161" s="787"/>
      <c r="BB161" s="428"/>
      <c r="BC161" s="1041"/>
      <c r="BD161" s="699"/>
      <c r="BE161" s="428"/>
      <c r="BF161" s="1041"/>
      <c r="BG161" s="699"/>
      <c r="BH161" s="428"/>
      <c r="BI161" s="1041"/>
      <c r="BJ161" s="787"/>
      <c r="BK161" s="428"/>
      <c r="BL161" s="1041"/>
      <c r="BM161" s="699"/>
      <c r="BN161" s="428"/>
      <c r="BO161" s="1041"/>
      <c r="BP161" s="427"/>
      <c r="BQ161" s="428"/>
      <c r="BR161" s="1042"/>
      <c r="BS161" s="427"/>
      <c r="BT161" s="428"/>
      <c r="BU161" s="1042"/>
      <c r="BV161" s="427"/>
      <c r="BW161" s="428"/>
      <c r="BX161" s="1042"/>
      <c r="BY161" s="1043"/>
      <c r="BZ161" s="428"/>
      <c r="CA161" s="1042"/>
      <c r="CB161" s="1044"/>
      <c r="CC161" s="428"/>
      <c r="CD161" s="1042"/>
      <c r="CE161" s="430"/>
      <c r="CF161" s="428"/>
      <c r="CG161" s="1042"/>
      <c r="CH161" s="470"/>
      <c r="CI161" s="428"/>
      <c r="CJ161" s="1042"/>
      <c r="CK161" s="470"/>
    </row>
    <row r="162" spans="1:89" s="512" customFormat="1" ht="15.75" thickBot="1" x14ac:dyDescent="0.3">
      <c r="A162" s="1031" t="s">
        <v>110</v>
      </c>
      <c r="B162" s="282">
        <v>1510</v>
      </c>
      <c r="C162" s="809" t="s">
        <v>484</v>
      </c>
      <c r="D162" s="933">
        <v>17264.462809917357</v>
      </c>
      <c r="E162" s="99">
        <v>20890</v>
      </c>
      <c r="F162" s="359">
        <f t="shared" si="105"/>
        <v>0</v>
      </c>
      <c r="G162" s="933">
        <v>17264.462809917357</v>
      </c>
      <c r="H162" s="1132">
        <v>20890</v>
      </c>
      <c r="I162" s="359">
        <f t="shared" si="106"/>
        <v>0</v>
      </c>
      <c r="J162" s="933">
        <v>17264.462809917357</v>
      </c>
      <c r="K162" s="1132">
        <v>20890</v>
      </c>
      <c r="L162" s="359">
        <f t="shared" si="107"/>
        <v>0</v>
      </c>
      <c r="M162" s="933">
        <v>17264.462809917357</v>
      </c>
      <c r="N162" s="1147">
        <v>20890</v>
      </c>
      <c r="O162" s="359">
        <f t="shared" si="108"/>
        <v>5.0276520864756161E-2</v>
      </c>
      <c r="P162" s="871">
        <v>16438.016528925622</v>
      </c>
      <c r="Q162" s="1132">
        <v>19890</v>
      </c>
      <c r="R162" s="359">
        <f t="shared" si="109"/>
        <v>0</v>
      </c>
      <c r="S162" s="871">
        <v>16438.016528925622</v>
      </c>
      <c r="T162" s="1132">
        <v>19890</v>
      </c>
      <c r="U162" s="359">
        <f t="shared" si="110"/>
        <v>0</v>
      </c>
      <c r="V162" s="871">
        <f t="shared" si="97"/>
        <v>16438.016528925622</v>
      </c>
      <c r="W162" s="1132">
        <v>19890</v>
      </c>
      <c r="X162" s="359">
        <f t="shared" si="111"/>
        <v>0</v>
      </c>
      <c r="Y162" s="871">
        <v>16438.016528925622</v>
      </c>
      <c r="Z162" s="1132">
        <v>19890</v>
      </c>
      <c r="AA162" s="359">
        <f t="shared" si="112"/>
        <v>0</v>
      </c>
      <c r="AB162" s="871">
        <v>16438.016528925622</v>
      </c>
      <c r="AC162" s="1132">
        <v>19890</v>
      </c>
      <c r="AD162" s="359">
        <f t="shared" si="113"/>
        <v>0</v>
      </c>
      <c r="AE162" s="871">
        <v>16438.016528925622</v>
      </c>
      <c r="AF162" s="1210">
        <v>19890</v>
      </c>
      <c r="AG162" s="359">
        <f t="shared" si="114"/>
        <v>0</v>
      </c>
      <c r="AH162" s="940">
        <v>16438.016528925622</v>
      </c>
      <c r="AI162" s="1210">
        <v>19890</v>
      </c>
      <c r="AJ162" s="359">
        <f t="shared" si="115"/>
        <v>0</v>
      </c>
      <c r="AK162" s="940">
        <f t="shared" si="133"/>
        <v>16438.016528925622</v>
      </c>
      <c r="AL162" s="1210">
        <v>19890</v>
      </c>
      <c r="AM162" s="359">
        <f t="shared" si="116"/>
        <v>0</v>
      </c>
      <c r="AN162" s="940">
        <f t="shared" si="134"/>
        <v>16438.016528925622</v>
      </c>
      <c r="AO162" s="1210">
        <v>19890</v>
      </c>
      <c r="AP162" s="1039"/>
      <c r="AQ162" s="302"/>
      <c r="AR162" s="101"/>
      <c r="AS162" s="1039"/>
      <c r="AT162" s="787"/>
      <c r="AU162" s="787"/>
      <c r="AV162" s="428"/>
      <c r="AW162" s="787"/>
      <c r="AX162" s="787"/>
      <c r="AY162" s="428"/>
      <c r="AZ162" s="787"/>
      <c r="BA162" s="787"/>
      <c r="BB162" s="428"/>
      <c r="BC162" s="1041"/>
      <c r="BD162" s="699"/>
      <c r="BE162" s="428"/>
      <c r="BF162" s="1041"/>
      <c r="BG162" s="699"/>
      <c r="BH162" s="428"/>
      <c r="BI162" s="1041"/>
      <c r="BJ162" s="787"/>
      <c r="BK162" s="428"/>
      <c r="BL162" s="1041"/>
      <c r="BM162" s="699"/>
      <c r="BN162" s="428"/>
      <c r="BO162" s="1041"/>
      <c r="BP162" s="427"/>
      <c r="BQ162" s="428"/>
      <c r="BR162" s="1042"/>
      <c r="BS162" s="427"/>
      <c r="BT162" s="428"/>
      <c r="BU162" s="1042"/>
      <c r="BV162" s="427"/>
      <c r="BW162" s="428"/>
      <c r="BX162" s="1042"/>
      <c r="BY162" s="1043"/>
      <c r="BZ162" s="428"/>
      <c r="CA162" s="1042"/>
      <c r="CB162" s="1044"/>
      <c r="CC162" s="428"/>
      <c r="CD162" s="1042"/>
      <c r="CE162" s="430"/>
      <c r="CF162" s="428"/>
      <c r="CG162" s="1042"/>
      <c r="CH162" s="470"/>
      <c r="CI162" s="428"/>
      <c r="CJ162" s="1042"/>
      <c r="CK162" s="470"/>
    </row>
    <row r="163" spans="1:89" ht="15.75" thickBot="1" x14ac:dyDescent="0.3">
      <c r="A163" s="1031" t="s">
        <v>110</v>
      </c>
      <c r="B163" s="282">
        <v>1511</v>
      </c>
      <c r="C163" s="811" t="s">
        <v>485</v>
      </c>
      <c r="D163" s="935">
        <v>1892.5619834710744</v>
      </c>
      <c r="E163" s="1143">
        <v>2290</v>
      </c>
      <c r="F163" s="359">
        <f t="shared" si="105"/>
        <v>0</v>
      </c>
      <c r="G163" s="935">
        <v>1892.5619834710744</v>
      </c>
      <c r="H163" s="1134">
        <v>2290</v>
      </c>
      <c r="I163" s="359">
        <f t="shared" si="106"/>
        <v>0</v>
      </c>
      <c r="J163" s="935">
        <v>1892.5619834710744</v>
      </c>
      <c r="K163" s="1134">
        <v>2290</v>
      </c>
      <c r="L163" s="359">
        <f t="shared" si="107"/>
        <v>0</v>
      </c>
      <c r="M163" s="935">
        <v>1892.5619834710744</v>
      </c>
      <c r="N163" s="1152">
        <v>2290</v>
      </c>
      <c r="O163" s="359">
        <f t="shared" si="108"/>
        <v>4.5662100456621002E-2</v>
      </c>
      <c r="P163" s="937">
        <v>1809.9173553719008</v>
      </c>
      <c r="Q163" s="1134">
        <v>2190</v>
      </c>
      <c r="R163" s="359">
        <f t="shared" si="109"/>
        <v>0</v>
      </c>
      <c r="S163" s="937">
        <v>1809.9173553719008</v>
      </c>
      <c r="T163" s="1134">
        <v>2190</v>
      </c>
      <c r="U163" s="359">
        <f t="shared" si="110"/>
        <v>0</v>
      </c>
      <c r="V163" s="938">
        <f t="shared" si="97"/>
        <v>1809.9173553719008</v>
      </c>
      <c r="W163" s="1160">
        <v>2190</v>
      </c>
      <c r="X163" s="359">
        <f t="shared" si="111"/>
        <v>0</v>
      </c>
      <c r="Y163" s="938">
        <v>1809.9173553719008</v>
      </c>
      <c r="Z163" s="1160">
        <v>2190</v>
      </c>
      <c r="AA163" s="359">
        <f t="shared" si="112"/>
        <v>0</v>
      </c>
      <c r="AB163" s="938">
        <v>1809.9173553719008</v>
      </c>
      <c r="AC163" s="1160">
        <v>2190</v>
      </c>
      <c r="AD163" s="359">
        <f t="shared" si="113"/>
        <v>0</v>
      </c>
      <c r="AE163" s="937">
        <v>1809.9173553719008</v>
      </c>
      <c r="AF163" s="1213">
        <v>2190</v>
      </c>
      <c r="AG163" s="359">
        <f t="shared" si="114"/>
        <v>0</v>
      </c>
      <c r="AH163" s="1126">
        <v>1809.9173553719008</v>
      </c>
      <c r="AI163" s="1211">
        <v>2190</v>
      </c>
      <c r="AJ163" s="359">
        <f t="shared" si="115"/>
        <v>0</v>
      </c>
      <c r="AK163" s="940">
        <f t="shared" si="133"/>
        <v>1809.9173553719008</v>
      </c>
      <c r="AL163" s="1211">
        <v>2190</v>
      </c>
      <c r="AM163" s="359">
        <f t="shared" si="116"/>
        <v>0</v>
      </c>
      <c r="AN163" s="940">
        <f t="shared" si="134"/>
        <v>1809.9173553719008</v>
      </c>
      <c r="AO163" s="1211">
        <v>2190</v>
      </c>
      <c r="AP163" s="1039"/>
      <c r="AQ163" s="302"/>
      <c r="AR163" s="101"/>
      <c r="AS163" s="1039"/>
      <c r="AT163" s="787"/>
      <c r="AU163" s="787"/>
      <c r="AV163" s="428"/>
      <c r="AW163" s="787"/>
      <c r="AX163" s="787"/>
      <c r="AY163" s="428"/>
      <c r="AZ163" s="787"/>
      <c r="BA163" s="787"/>
      <c r="BB163" s="428"/>
      <c r="BC163" s="1041"/>
      <c r="BD163" s="699"/>
      <c r="BE163" s="428"/>
      <c r="BF163" s="1041"/>
      <c r="BG163" s="699"/>
      <c r="BH163" s="428"/>
      <c r="BI163" s="1041"/>
      <c r="BJ163" s="787"/>
      <c r="BK163" s="428"/>
      <c r="BL163" s="1041"/>
      <c r="BM163" s="699"/>
      <c r="BN163" s="428"/>
      <c r="BO163" s="1041"/>
      <c r="BP163" s="427"/>
      <c r="BQ163" s="428"/>
      <c r="BR163" s="1042"/>
      <c r="BS163" s="427"/>
      <c r="BT163" s="428"/>
      <c r="BU163" s="1042"/>
      <c r="BV163" s="427"/>
      <c r="BW163" s="428"/>
      <c r="BX163" s="1042"/>
      <c r="BY163" s="1043"/>
      <c r="BZ163" s="428"/>
      <c r="CA163" s="1042"/>
      <c r="CB163" s="1044"/>
      <c r="CC163" s="428"/>
      <c r="CD163" s="1042"/>
      <c r="CE163" s="430"/>
      <c r="CF163" s="428"/>
      <c r="CG163" s="1042"/>
      <c r="CH163" s="470"/>
      <c r="CI163" s="428"/>
      <c r="CJ163" s="1042"/>
      <c r="CK163" s="470"/>
    </row>
    <row r="164" spans="1:89" x14ac:dyDescent="0.25">
      <c r="A164" s="298" t="s">
        <v>436</v>
      </c>
      <c r="B164" s="283">
        <v>4663</v>
      </c>
      <c r="C164" s="483" t="s">
        <v>426</v>
      </c>
      <c r="D164" s="932">
        <v>11396.694214876034</v>
      </c>
      <c r="E164" s="102">
        <v>13790</v>
      </c>
      <c r="F164" s="351">
        <f t="shared" si="105"/>
        <v>0</v>
      </c>
      <c r="G164" s="932">
        <v>11396.694214876034</v>
      </c>
      <c r="H164" s="319">
        <v>13790</v>
      </c>
      <c r="I164" s="351">
        <f t="shared" si="106"/>
        <v>0</v>
      </c>
      <c r="J164" s="932">
        <v>11396.694214876034</v>
      </c>
      <c r="K164" s="319">
        <v>13790</v>
      </c>
      <c r="L164" s="351">
        <f t="shared" si="107"/>
        <v>0</v>
      </c>
      <c r="M164" s="932">
        <v>11396.694214876034</v>
      </c>
      <c r="N164" s="319">
        <v>13790</v>
      </c>
      <c r="O164" s="351">
        <f t="shared" si="108"/>
        <v>0</v>
      </c>
      <c r="P164" s="936">
        <v>11396.694214876034</v>
      </c>
      <c r="Q164" s="319">
        <v>13790</v>
      </c>
      <c r="R164" s="351">
        <f t="shared" si="109"/>
        <v>0</v>
      </c>
      <c r="S164" s="936">
        <v>11396.694214876034</v>
      </c>
      <c r="T164" s="319">
        <v>13790</v>
      </c>
      <c r="U164" s="351">
        <f t="shared" si="110"/>
        <v>0</v>
      </c>
      <c r="V164" s="936">
        <f t="shared" si="97"/>
        <v>11396.694214876034</v>
      </c>
      <c r="W164" s="319">
        <v>13790</v>
      </c>
      <c r="X164" s="351">
        <f t="shared" si="111"/>
        <v>0</v>
      </c>
      <c r="Y164" s="936">
        <v>11396.694214876034</v>
      </c>
      <c r="Z164" s="319">
        <v>13790</v>
      </c>
      <c r="AA164" s="351">
        <f t="shared" si="112"/>
        <v>0</v>
      </c>
      <c r="AB164" s="936">
        <v>11396.694214876034</v>
      </c>
      <c r="AC164" s="319">
        <v>13790</v>
      </c>
      <c r="AD164" s="351">
        <f t="shared" si="113"/>
        <v>0</v>
      </c>
      <c r="AE164" s="936">
        <v>11396.694214876034</v>
      </c>
      <c r="AF164" s="1218">
        <v>13790</v>
      </c>
      <c r="AG164" s="351">
        <f t="shared" si="114"/>
        <v>0</v>
      </c>
      <c r="AH164" s="632">
        <v>11396.694214876034</v>
      </c>
      <c r="AI164" s="1218">
        <v>13790</v>
      </c>
      <c r="AJ164" s="351">
        <f t="shared" si="115"/>
        <v>0</v>
      </c>
      <c r="AK164" s="940">
        <v>11396.694214876034</v>
      </c>
      <c r="AL164" s="1218">
        <v>13790</v>
      </c>
      <c r="AM164" s="351">
        <f t="shared" si="116"/>
        <v>0</v>
      </c>
      <c r="AN164" s="940">
        <v>11396.694214876034</v>
      </c>
      <c r="AO164" s="1218">
        <v>13790</v>
      </c>
      <c r="AP164" s="351">
        <f t="shared" si="117"/>
        <v>0</v>
      </c>
      <c r="AQ164" s="542">
        <v>11396.694214876034</v>
      </c>
      <c r="AR164" s="102">
        <v>13790</v>
      </c>
      <c r="AS164" s="351">
        <f t="shared" si="118"/>
        <v>0</v>
      </c>
      <c r="AT164" s="792">
        <v>11396.694214876034</v>
      </c>
      <c r="AU164" s="793">
        <v>13790</v>
      </c>
      <c r="AV164"/>
      <c r="AY164"/>
      <c r="BB164"/>
      <c r="BC164"/>
      <c r="BE164"/>
      <c r="BF164" s="76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306" t="s">
        <v>436</v>
      </c>
      <c r="B165" s="282">
        <v>3181</v>
      </c>
      <c r="C165" s="484" t="s">
        <v>427</v>
      </c>
      <c r="D165" s="933">
        <v>12140.495867768595</v>
      </c>
      <c r="E165" s="59">
        <v>14690</v>
      </c>
      <c r="F165" s="206">
        <f t="shared" si="105"/>
        <v>0</v>
      </c>
      <c r="G165" s="933">
        <v>12140.495867768595</v>
      </c>
      <c r="H165" s="168">
        <v>14690</v>
      </c>
      <c r="I165" s="206">
        <f t="shared" si="106"/>
        <v>0</v>
      </c>
      <c r="J165" s="933">
        <v>12140.495867768595</v>
      </c>
      <c r="K165" s="168">
        <v>14690</v>
      </c>
      <c r="L165" s="206">
        <f t="shared" si="107"/>
        <v>0</v>
      </c>
      <c r="M165" s="933">
        <v>12140.495867768595</v>
      </c>
      <c r="N165" s="168">
        <v>14690</v>
      </c>
      <c r="O165" s="206">
        <f t="shared" si="108"/>
        <v>0</v>
      </c>
      <c r="P165" s="871">
        <v>12140.495867768595</v>
      </c>
      <c r="Q165" s="168">
        <v>14690</v>
      </c>
      <c r="R165" s="206">
        <f t="shared" si="109"/>
        <v>0</v>
      </c>
      <c r="S165" s="871">
        <v>12140.495867768595</v>
      </c>
      <c r="T165" s="168">
        <v>14690</v>
      </c>
      <c r="U165" s="206">
        <f t="shared" si="110"/>
        <v>0</v>
      </c>
      <c r="V165" s="871">
        <f t="shared" si="97"/>
        <v>12140.495867768595</v>
      </c>
      <c r="W165" s="168">
        <v>14690</v>
      </c>
      <c r="X165" s="206">
        <f t="shared" si="111"/>
        <v>0.13964313421256788</v>
      </c>
      <c r="Y165" s="871">
        <v>10652.892561983472</v>
      </c>
      <c r="Z165" s="168">
        <v>12890</v>
      </c>
      <c r="AA165" s="206">
        <f t="shared" si="112"/>
        <v>0</v>
      </c>
      <c r="AB165" s="871">
        <v>10652.892561983472</v>
      </c>
      <c r="AC165" s="168">
        <v>12890</v>
      </c>
      <c r="AD165" s="206">
        <f t="shared" si="113"/>
        <v>0</v>
      </c>
      <c r="AE165" s="871">
        <v>10652.892561983472</v>
      </c>
      <c r="AF165" s="1219">
        <v>12890</v>
      </c>
      <c r="AG165" s="206">
        <f t="shared" si="114"/>
        <v>0</v>
      </c>
      <c r="AH165" s="632">
        <v>10652.892561983472</v>
      </c>
      <c r="AI165" s="1221">
        <v>12890</v>
      </c>
      <c r="AJ165" s="206">
        <f t="shared" si="115"/>
        <v>0</v>
      </c>
      <c r="AK165" s="940">
        <v>10652.892561983472</v>
      </c>
      <c r="AL165" s="1221">
        <v>12890</v>
      </c>
      <c r="AM165" s="206">
        <f t="shared" si="116"/>
        <v>0</v>
      </c>
      <c r="AN165" s="940">
        <v>10652.892561983472</v>
      </c>
      <c r="AO165" s="1221">
        <v>12890</v>
      </c>
      <c r="AP165" s="206">
        <f t="shared" si="117"/>
        <v>0</v>
      </c>
      <c r="AQ165" s="543">
        <v>10652.892561983472</v>
      </c>
      <c r="AR165" s="100">
        <v>12890</v>
      </c>
      <c r="AS165" s="206">
        <f t="shared" si="118"/>
        <v>0</v>
      </c>
      <c r="AT165" s="161">
        <v>10652.892561983472</v>
      </c>
      <c r="AU165" s="177">
        <v>12890</v>
      </c>
      <c r="AV165"/>
      <c r="AY165"/>
      <c r="BB165"/>
      <c r="BC165"/>
      <c r="BE165"/>
      <c r="BF165" s="76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99" t="s">
        <v>436</v>
      </c>
      <c r="B166" s="282">
        <v>1672</v>
      </c>
      <c r="C166" s="485" t="s">
        <v>428</v>
      </c>
      <c r="D166" s="933">
        <v>3132.2314049586776</v>
      </c>
      <c r="E166" s="59">
        <v>3790</v>
      </c>
      <c r="F166" s="206">
        <f t="shared" si="105"/>
        <v>0</v>
      </c>
      <c r="G166" s="933">
        <v>3132.2314049586776</v>
      </c>
      <c r="H166" s="168">
        <v>3790</v>
      </c>
      <c r="I166" s="206">
        <f t="shared" si="106"/>
        <v>0</v>
      </c>
      <c r="J166" s="933">
        <v>3132.2314049586776</v>
      </c>
      <c r="K166" s="168">
        <v>3790</v>
      </c>
      <c r="L166" s="206">
        <f t="shared" si="107"/>
        <v>0</v>
      </c>
      <c r="M166" s="933">
        <v>3132.2314049586776</v>
      </c>
      <c r="N166" s="168">
        <v>3790</v>
      </c>
      <c r="O166" s="206">
        <f t="shared" si="108"/>
        <v>0</v>
      </c>
      <c r="P166" s="871">
        <v>3132.2314049586776</v>
      </c>
      <c r="Q166" s="168">
        <v>3790</v>
      </c>
      <c r="R166" s="206">
        <f t="shared" si="109"/>
        <v>0</v>
      </c>
      <c r="S166" s="871">
        <v>3132.2314049586776</v>
      </c>
      <c r="T166" s="168">
        <v>3790</v>
      </c>
      <c r="U166" s="206">
        <f t="shared" si="110"/>
        <v>0</v>
      </c>
      <c r="V166" s="871">
        <f t="shared" si="97"/>
        <v>3132.2314049586776</v>
      </c>
      <c r="W166" s="168">
        <v>3790</v>
      </c>
      <c r="X166" s="206">
        <f t="shared" si="111"/>
        <v>0</v>
      </c>
      <c r="Y166" s="871">
        <v>3132.2314049586776</v>
      </c>
      <c r="Z166" s="168">
        <v>3790</v>
      </c>
      <c r="AA166" s="206">
        <f t="shared" si="112"/>
        <v>0</v>
      </c>
      <c r="AB166" s="871">
        <v>3132.2314049586776</v>
      </c>
      <c r="AC166" s="168">
        <v>3790</v>
      </c>
      <c r="AD166" s="206">
        <f t="shared" si="113"/>
        <v>0</v>
      </c>
      <c r="AE166" s="871">
        <v>3132.2314049586776</v>
      </c>
      <c r="AF166" s="1219">
        <v>3790</v>
      </c>
      <c r="AG166" s="206">
        <f t="shared" si="114"/>
        <v>0</v>
      </c>
      <c r="AH166" s="632">
        <v>3132.2314049586776</v>
      </c>
      <c r="AI166" s="1221">
        <v>3790</v>
      </c>
      <c r="AJ166" s="206">
        <f t="shared" si="115"/>
        <v>0</v>
      </c>
      <c r="AK166" s="940">
        <v>3132.2314049586776</v>
      </c>
      <c r="AL166" s="1221">
        <v>3790</v>
      </c>
      <c r="AM166" s="206">
        <f t="shared" si="116"/>
        <v>0</v>
      </c>
      <c r="AN166" s="940">
        <v>3132.2314049586776</v>
      </c>
      <c r="AO166" s="1221">
        <v>3790</v>
      </c>
      <c r="AP166" s="206">
        <f t="shared" si="117"/>
        <v>0</v>
      </c>
      <c r="AQ166" s="543">
        <v>3132.2314049586776</v>
      </c>
      <c r="AR166" s="100">
        <v>3790</v>
      </c>
      <c r="AS166" s="206">
        <f t="shared" si="118"/>
        <v>0</v>
      </c>
      <c r="AT166" s="161">
        <v>3132.2314049586776</v>
      </c>
      <c r="AU166" s="177">
        <v>3790</v>
      </c>
      <c r="AV166"/>
      <c r="AY166"/>
      <c r="BB166"/>
      <c r="BC166"/>
      <c r="BE166"/>
      <c r="BF166" s="76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99" t="s">
        <v>436</v>
      </c>
      <c r="B167" s="282">
        <v>4713</v>
      </c>
      <c r="C167" s="485" t="s">
        <v>429</v>
      </c>
      <c r="D167" s="933">
        <v>4537.1900826446281</v>
      </c>
      <c r="E167" s="59">
        <v>5490</v>
      </c>
      <c r="F167" s="206">
        <f t="shared" si="105"/>
        <v>0</v>
      </c>
      <c r="G167" s="933">
        <v>4537.1900826446281</v>
      </c>
      <c r="H167" s="168">
        <v>5490</v>
      </c>
      <c r="I167" s="206">
        <f t="shared" si="106"/>
        <v>0</v>
      </c>
      <c r="J167" s="933">
        <v>4537.1900826446281</v>
      </c>
      <c r="K167" s="168">
        <v>5490</v>
      </c>
      <c r="L167" s="206">
        <f t="shared" si="107"/>
        <v>0</v>
      </c>
      <c r="M167" s="933">
        <v>4537.1900826446281</v>
      </c>
      <c r="N167" s="168">
        <v>5490</v>
      </c>
      <c r="O167" s="206">
        <f t="shared" si="108"/>
        <v>0</v>
      </c>
      <c r="P167" s="871">
        <v>4537.1900826446281</v>
      </c>
      <c r="Q167" s="168">
        <v>5490</v>
      </c>
      <c r="R167" s="206">
        <f t="shared" si="109"/>
        <v>0</v>
      </c>
      <c r="S167" s="871">
        <v>4537.1900826446281</v>
      </c>
      <c r="T167" s="168">
        <v>5490</v>
      </c>
      <c r="U167" s="206">
        <f t="shared" si="110"/>
        <v>0</v>
      </c>
      <c r="V167" s="871">
        <f t="shared" si="97"/>
        <v>4537.1900826446281</v>
      </c>
      <c r="W167" s="168">
        <v>5490</v>
      </c>
      <c r="X167" s="206">
        <f t="shared" si="111"/>
        <v>0</v>
      </c>
      <c r="Y167" s="871">
        <v>4537.1900826446281</v>
      </c>
      <c r="Z167" s="168">
        <v>5490</v>
      </c>
      <c r="AA167" s="206">
        <f t="shared" si="112"/>
        <v>0</v>
      </c>
      <c r="AB167" s="871">
        <v>4537.1900826446281</v>
      </c>
      <c r="AC167" s="168">
        <v>5490</v>
      </c>
      <c r="AD167" s="206">
        <f t="shared" si="113"/>
        <v>0</v>
      </c>
      <c r="AE167" s="871">
        <v>4537.1900826446281</v>
      </c>
      <c r="AF167" s="1219">
        <v>5490</v>
      </c>
      <c r="AG167" s="206">
        <f t="shared" si="114"/>
        <v>0</v>
      </c>
      <c r="AH167" s="632">
        <v>4537.1900826446281</v>
      </c>
      <c r="AI167" s="1221">
        <v>5490</v>
      </c>
      <c r="AJ167" s="206">
        <f t="shared" si="115"/>
        <v>0</v>
      </c>
      <c r="AK167" s="940">
        <v>4537.1900826446281</v>
      </c>
      <c r="AL167" s="1221">
        <v>5490</v>
      </c>
      <c r="AM167" s="206">
        <f t="shared" si="116"/>
        <v>0</v>
      </c>
      <c r="AN167" s="940">
        <v>4537.1900826446281</v>
      </c>
      <c r="AO167" s="1221">
        <v>5490</v>
      </c>
      <c r="AP167" s="206">
        <f t="shared" si="117"/>
        <v>0</v>
      </c>
      <c r="AQ167" s="543">
        <v>4537.1900826446281</v>
      </c>
      <c r="AR167" s="100">
        <v>5490</v>
      </c>
      <c r="AS167" s="206">
        <f t="shared" si="118"/>
        <v>0</v>
      </c>
      <c r="AT167" s="161">
        <v>4537.1900826446281</v>
      </c>
      <c r="AU167" s="177">
        <v>5490</v>
      </c>
      <c r="AV167"/>
      <c r="AY167"/>
      <c r="BB167"/>
      <c r="BC167"/>
      <c r="BE167"/>
      <c r="BF167" s="76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99" t="s">
        <v>436</v>
      </c>
      <c r="B168" s="282">
        <v>4687</v>
      </c>
      <c r="C168" s="485" t="s">
        <v>430</v>
      </c>
      <c r="D168" s="933">
        <v>16520.661157024795</v>
      </c>
      <c r="E168" s="59">
        <v>19990</v>
      </c>
      <c r="F168" s="206">
        <f t="shared" si="105"/>
        <v>0</v>
      </c>
      <c r="G168" s="933">
        <v>16520.661157024795</v>
      </c>
      <c r="H168" s="168">
        <v>19990</v>
      </c>
      <c r="I168" s="206">
        <f t="shared" si="106"/>
        <v>0</v>
      </c>
      <c r="J168" s="933">
        <v>16520.661157024795</v>
      </c>
      <c r="K168" s="168">
        <v>19990</v>
      </c>
      <c r="L168" s="206">
        <f t="shared" si="107"/>
        <v>0</v>
      </c>
      <c r="M168" s="933">
        <v>16520.661157024795</v>
      </c>
      <c r="N168" s="168">
        <v>19990</v>
      </c>
      <c r="O168" s="206">
        <f t="shared" si="108"/>
        <v>0</v>
      </c>
      <c r="P168" s="871">
        <v>16520.661157024795</v>
      </c>
      <c r="Q168" s="168">
        <v>19990</v>
      </c>
      <c r="R168" s="206">
        <f t="shared" si="109"/>
        <v>0</v>
      </c>
      <c r="S168" s="871">
        <v>16520.661157024795</v>
      </c>
      <c r="T168" s="168">
        <v>19990</v>
      </c>
      <c r="U168" s="206">
        <f t="shared" si="110"/>
        <v>0</v>
      </c>
      <c r="V168" s="871">
        <f t="shared" si="97"/>
        <v>16520.661157024795</v>
      </c>
      <c r="W168" s="168">
        <v>19990</v>
      </c>
      <c r="X168" s="206">
        <f t="shared" si="111"/>
        <v>-0.14899957428693061</v>
      </c>
      <c r="Y168" s="871">
        <v>19413.223140495869</v>
      </c>
      <c r="Z168" s="168">
        <v>23490</v>
      </c>
      <c r="AA168" s="206">
        <f t="shared" si="112"/>
        <v>0</v>
      </c>
      <c r="AB168" s="871">
        <v>19413.223140495869</v>
      </c>
      <c r="AC168" s="168">
        <v>23490</v>
      </c>
      <c r="AD168" s="206">
        <f t="shared" si="113"/>
        <v>0</v>
      </c>
      <c r="AE168" s="871">
        <v>19413.223140495869</v>
      </c>
      <c r="AF168" s="1219">
        <v>23490</v>
      </c>
      <c r="AG168" s="206">
        <f t="shared" si="114"/>
        <v>0</v>
      </c>
      <c r="AH168" s="632">
        <v>19413.223140495869</v>
      </c>
      <c r="AI168" s="1221">
        <v>23490</v>
      </c>
      <c r="AJ168" s="206">
        <f t="shared" si="115"/>
        <v>0</v>
      </c>
      <c r="AK168" s="940">
        <v>19413.223140495869</v>
      </c>
      <c r="AL168" s="1221">
        <v>23490</v>
      </c>
      <c r="AM168" s="206">
        <f t="shared" si="116"/>
        <v>0</v>
      </c>
      <c r="AN168" s="940">
        <v>19413.223140495869</v>
      </c>
      <c r="AO168" s="1221">
        <v>23490</v>
      </c>
      <c r="AP168" s="206">
        <f t="shared" si="117"/>
        <v>0</v>
      </c>
      <c r="AQ168" s="543">
        <v>19413.223140495869</v>
      </c>
      <c r="AR168" s="100">
        <v>23490</v>
      </c>
      <c r="AS168" s="206">
        <f t="shared" si="118"/>
        <v>0</v>
      </c>
      <c r="AT168" s="161">
        <v>19413.223140495869</v>
      </c>
      <c r="AU168" s="177">
        <v>23490</v>
      </c>
      <c r="AV168"/>
      <c r="AY168"/>
      <c r="BB168"/>
      <c r="BC168"/>
      <c r="BE168"/>
      <c r="BF168" s="76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99" t="s">
        <v>436</v>
      </c>
      <c r="B169" s="471">
        <v>4704</v>
      </c>
      <c r="C169" s="485" t="s">
        <v>431</v>
      </c>
      <c r="D169" s="933">
        <v>23545.454545454548</v>
      </c>
      <c r="E169" s="59">
        <v>28490</v>
      </c>
      <c r="F169" s="206">
        <f t="shared" si="105"/>
        <v>0</v>
      </c>
      <c r="G169" s="933">
        <v>23545.454545454548</v>
      </c>
      <c r="H169" s="168">
        <v>28490</v>
      </c>
      <c r="I169" s="206">
        <f t="shared" si="106"/>
        <v>0</v>
      </c>
      <c r="J169" s="933">
        <v>23545.454545454548</v>
      </c>
      <c r="K169" s="168">
        <v>28490</v>
      </c>
      <c r="L169" s="206">
        <f t="shared" si="107"/>
        <v>0</v>
      </c>
      <c r="M169" s="933">
        <v>23545.454545454548</v>
      </c>
      <c r="N169" s="168">
        <v>28490</v>
      </c>
      <c r="O169" s="206">
        <f t="shared" si="108"/>
        <v>0</v>
      </c>
      <c r="P169" s="871">
        <v>23545.454545454548</v>
      </c>
      <c r="Q169" s="168">
        <v>28490</v>
      </c>
      <c r="R169" s="206">
        <f t="shared" si="109"/>
        <v>0</v>
      </c>
      <c r="S169" s="871">
        <v>23545.454545454548</v>
      </c>
      <c r="T169" s="168">
        <v>28490</v>
      </c>
      <c r="U169" s="206">
        <f t="shared" si="110"/>
        <v>0</v>
      </c>
      <c r="V169" s="871">
        <f t="shared" si="97"/>
        <v>23545.454545454548</v>
      </c>
      <c r="W169" s="168">
        <v>28490</v>
      </c>
      <c r="X169" s="206">
        <f t="shared" si="111"/>
        <v>3.5999999999999997E-2</v>
      </c>
      <c r="Y169" s="871">
        <v>22727.272727272728</v>
      </c>
      <c r="Z169" s="168">
        <v>27500</v>
      </c>
      <c r="AA169" s="206">
        <f t="shared" si="112"/>
        <v>0</v>
      </c>
      <c r="AB169" s="871">
        <v>22727.272727272728</v>
      </c>
      <c r="AC169" s="168">
        <v>27500</v>
      </c>
      <c r="AD169" s="206">
        <f t="shared" si="113"/>
        <v>0</v>
      </c>
      <c r="AE169" s="871">
        <v>22727.272727272728</v>
      </c>
      <c r="AF169" s="1219">
        <v>27500</v>
      </c>
      <c r="AG169" s="206">
        <f t="shared" si="114"/>
        <v>0</v>
      </c>
      <c r="AH169" s="632">
        <v>22727.272727272728</v>
      </c>
      <c r="AI169" s="1221">
        <v>27500</v>
      </c>
      <c r="AJ169" s="206">
        <f t="shared" si="115"/>
        <v>0</v>
      </c>
      <c r="AK169" s="940">
        <v>22727.272727272728</v>
      </c>
      <c r="AL169" s="1221">
        <v>27500</v>
      </c>
      <c r="AM169" s="206">
        <f t="shared" si="116"/>
        <v>0</v>
      </c>
      <c r="AN169" s="940">
        <v>22727.272727272728</v>
      </c>
      <c r="AO169" s="1221">
        <v>27500</v>
      </c>
      <c r="AP169" s="206">
        <f t="shared" si="117"/>
        <v>0</v>
      </c>
      <c r="AQ169" s="543">
        <v>22727.272727272728</v>
      </c>
      <c r="AR169" s="100">
        <v>27500</v>
      </c>
      <c r="AS169" s="206">
        <f t="shared" si="118"/>
        <v>0</v>
      </c>
      <c r="AT169" s="161">
        <v>22727.272727272728</v>
      </c>
      <c r="AU169" s="177">
        <v>27500</v>
      </c>
      <c r="AV169"/>
      <c r="AY169"/>
      <c r="BB169"/>
      <c r="BC169"/>
      <c r="BE169"/>
      <c r="BF169" s="76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99" t="s">
        <v>436</v>
      </c>
      <c r="B170" s="282">
        <v>2230</v>
      </c>
      <c r="C170" s="485" t="s">
        <v>432</v>
      </c>
      <c r="D170" s="933">
        <v>2140.495867768595</v>
      </c>
      <c r="E170" s="59">
        <v>2590</v>
      </c>
      <c r="F170" s="206">
        <f t="shared" si="105"/>
        <v>0</v>
      </c>
      <c r="G170" s="933">
        <v>2140.495867768595</v>
      </c>
      <c r="H170" s="168">
        <v>2590</v>
      </c>
      <c r="I170" s="206">
        <f t="shared" si="106"/>
        <v>0</v>
      </c>
      <c r="J170" s="933">
        <v>2140.495867768595</v>
      </c>
      <c r="K170" s="168">
        <v>2590</v>
      </c>
      <c r="L170" s="206">
        <f t="shared" si="107"/>
        <v>0</v>
      </c>
      <c r="M170" s="933">
        <v>2140.495867768595</v>
      </c>
      <c r="N170" s="168">
        <v>2590</v>
      </c>
      <c r="O170" s="206">
        <f t="shared" si="108"/>
        <v>0</v>
      </c>
      <c r="P170" s="871">
        <v>2140.495867768595</v>
      </c>
      <c r="Q170" s="168">
        <v>2590</v>
      </c>
      <c r="R170" s="206">
        <f t="shared" si="109"/>
        <v>0</v>
      </c>
      <c r="S170" s="871">
        <v>2140.495867768595</v>
      </c>
      <c r="T170" s="168">
        <v>2590</v>
      </c>
      <c r="U170" s="206">
        <f t="shared" si="110"/>
        <v>0</v>
      </c>
      <c r="V170" s="871">
        <f t="shared" si="97"/>
        <v>2140.495867768595</v>
      </c>
      <c r="W170" s="168">
        <v>2590</v>
      </c>
      <c r="X170" s="206">
        <f t="shared" si="111"/>
        <v>0</v>
      </c>
      <c r="Y170" s="871">
        <v>2140.495867768595</v>
      </c>
      <c r="Z170" s="168">
        <v>2590</v>
      </c>
      <c r="AA170" s="206">
        <f t="shared" si="112"/>
        <v>0</v>
      </c>
      <c r="AB170" s="871">
        <v>2140.495867768595</v>
      </c>
      <c r="AC170" s="168">
        <v>2590</v>
      </c>
      <c r="AD170" s="206">
        <f t="shared" si="113"/>
        <v>0</v>
      </c>
      <c r="AE170" s="871">
        <v>2140.495867768595</v>
      </c>
      <c r="AF170" s="1219">
        <v>2590</v>
      </c>
      <c r="AG170" s="206">
        <f t="shared" si="114"/>
        <v>0</v>
      </c>
      <c r="AH170" s="632">
        <v>2140.495867768595</v>
      </c>
      <c r="AI170" s="1221">
        <v>2590</v>
      </c>
      <c r="AJ170" s="206">
        <f t="shared" si="115"/>
        <v>0</v>
      </c>
      <c r="AK170" s="940">
        <v>2140.495867768595</v>
      </c>
      <c r="AL170" s="1221">
        <v>2590</v>
      </c>
      <c r="AM170" s="206">
        <f t="shared" si="116"/>
        <v>0</v>
      </c>
      <c r="AN170" s="940">
        <v>2140.495867768595</v>
      </c>
      <c r="AO170" s="1221">
        <v>2590</v>
      </c>
      <c r="AP170" s="206">
        <f t="shared" si="117"/>
        <v>0</v>
      </c>
      <c r="AQ170" s="543">
        <v>2140.495867768595</v>
      </c>
      <c r="AR170" s="100">
        <v>2590</v>
      </c>
      <c r="AS170" s="206">
        <f t="shared" si="118"/>
        <v>0</v>
      </c>
      <c r="AT170" s="161">
        <v>2140.495867768595</v>
      </c>
      <c r="AU170" s="177">
        <v>2590</v>
      </c>
      <c r="AV170"/>
      <c r="AY170"/>
      <c r="BB170"/>
      <c r="BC170"/>
      <c r="BE170"/>
      <c r="BF170" s="76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99" t="s">
        <v>436</v>
      </c>
      <c r="B171" s="282">
        <v>3720</v>
      </c>
      <c r="C171" s="485" t="s">
        <v>433</v>
      </c>
      <c r="D171" s="933">
        <v>3297.5206611570247</v>
      </c>
      <c r="E171" s="59">
        <v>3990</v>
      </c>
      <c r="F171" s="206">
        <f t="shared" si="105"/>
        <v>0</v>
      </c>
      <c r="G171" s="933">
        <v>3297.5206611570247</v>
      </c>
      <c r="H171" s="168">
        <v>3990</v>
      </c>
      <c r="I171" s="206">
        <f t="shared" si="106"/>
        <v>0</v>
      </c>
      <c r="J171" s="933">
        <v>3297.5206611570247</v>
      </c>
      <c r="K171" s="168">
        <v>3990</v>
      </c>
      <c r="L171" s="206">
        <f t="shared" si="107"/>
        <v>0</v>
      </c>
      <c r="M171" s="933">
        <v>3297.5206611570247</v>
      </c>
      <c r="N171" s="168">
        <v>3990</v>
      </c>
      <c r="O171" s="206">
        <f t="shared" si="108"/>
        <v>0</v>
      </c>
      <c r="P171" s="871">
        <v>3297.5206611570247</v>
      </c>
      <c r="Q171" s="168">
        <v>3990</v>
      </c>
      <c r="R171" s="206">
        <f t="shared" si="109"/>
        <v>0</v>
      </c>
      <c r="S171" s="871">
        <v>3297.5206611570247</v>
      </c>
      <c r="T171" s="168">
        <v>3990</v>
      </c>
      <c r="U171" s="206">
        <f t="shared" si="110"/>
        <v>0</v>
      </c>
      <c r="V171" s="871">
        <f t="shared" si="97"/>
        <v>3297.5206611570247</v>
      </c>
      <c r="W171" s="168">
        <v>3990</v>
      </c>
      <c r="X171" s="206">
        <f t="shared" si="111"/>
        <v>0</v>
      </c>
      <c r="Y171" s="871">
        <v>3297.5206611570247</v>
      </c>
      <c r="Z171" s="168">
        <v>3990</v>
      </c>
      <c r="AA171" s="206">
        <f t="shared" si="112"/>
        <v>0</v>
      </c>
      <c r="AB171" s="871">
        <v>3297.5206611570247</v>
      </c>
      <c r="AC171" s="168">
        <v>3990</v>
      </c>
      <c r="AD171" s="206">
        <f t="shared" si="113"/>
        <v>0</v>
      </c>
      <c r="AE171" s="871">
        <v>3297.5206611570247</v>
      </c>
      <c r="AF171" s="1219">
        <v>3990</v>
      </c>
      <c r="AG171" s="206">
        <f t="shared" si="114"/>
        <v>0</v>
      </c>
      <c r="AH171" s="632">
        <v>3297.5206611570247</v>
      </c>
      <c r="AI171" s="1221">
        <v>3990</v>
      </c>
      <c r="AJ171" s="206">
        <f t="shared" si="115"/>
        <v>0</v>
      </c>
      <c r="AK171" s="940">
        <v>3297.5206611570247</v>
      </c>
      <c r="AL171" s="1221">
        <v>3990</v>
      </c>
      <c r="AM171" s="206">
        <f t="shared" si="116"/>
        <v>0</v>
      </c>
      <c r="AN171" s="940">
        <v>3297.5206611570247</v>
      </c>
      <c r="AO171" s="1221">
        <v>3990</v>
      </c>
      <c r="AP171" s="206">
        <f t="shared" si="117"/>
        <v>0</v>
      </c>
      <c r="AQ171" s="543">
        <v>3297.5206611570247</v>
      </c>
      <c r="AR171" s="100">
        <v>3990</v>
      </c>
      <c r="AS171" s="206">
        <f t="shared" si="118"/>
        <v>0</v>
      </c>
      <c r="AT171" s="161">
        <v>3297.5206611570247</v>
      </c>
      <c r="AU171" s="177">
        <v>3990</v>
      </c>
      <c r="AV171"/>
      <c r="AY171"/>
      <c r="BB171"/>
      <c r="BC171"/>
      <c r="BE171"/>
      <c r="BF171" s="76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300" t="s">
        <v>436</v>
      </c>
      <c r="B172" s="278">
        <v>2499</v>
      </c>
      <c r="C172" s="487" t="s">
        <v>434</v>
      </c>
      <c r="D172" s="1204">
        <v>7925.6198347107438</v>
      </c>
      <c r="E172" s="60">
        <v>9590</v>
      </c>
      <c r="F172" s="217">
        <f t="shared" si="105"/>
        <v>0</v>
      </c>
      <c r="G172" s="1204">
        <v>7925.6198347107438</v>
      </c>
      <c r="H172" s="198">
        <v>9590</v>
      </c>
      <c r="I172" s="217">
        <f t="shared" si="106"/>
        <v>0</v>
      </c>
      <c r="J172" s="1204">
        <v>7925.6198347107438</v>
      </c>
      <c r="K172" s="198">
        <v>9590</v>
      </c>
      <c r="L172" s="217">
        <f t="shared" si="107"/>
        <v>0</v>
      </c>
      <c r="M172" s="1204">
        <v>7925.6198347107438</v>
      </c>
      <c r="N172" s="198">
        <v>9590</v>
      </c>
      <c r="O172" s="217">
        <f t="shared" si="108"/>
        <v>0</v>
      </c>
      <c r="P172" s="938">
        <v>7925.6198347107438</v>
      </c>
      <c r="Q172" s="198">
        <v>9590</v>
      </c>
      <c r="R172" s="217">
        <f t="shared" si="109"/>
        <v>0</v>
      </c>
      <c r="S172" s="938">
        <v>7925.6198347107438</v>
      </c>
      <c r="T172" s="198">
        <v>9590</v>
      </c>
      <c r="U172" s="217">
        <f t="shared" si="110"/>
        <v>0</v>
      </c>
      <c r="V172" s="938">
        <f t="shared" si="97"/>
        <v>7925.6198347107438</v>
      </c>
      <c r="W172" s="198">
        <v>9590</v>
      </c>
      <c r="X172" s="217">
        <f t="shared" si="111"/>
        <v>0</v>
      </c>
      <c r="Y172" s="938">
        <v>7925.6198347107438</v>
      </c>
      <c r="Z172" s="198">
        <v>9590</v>
      </c>
      <c r="AA172" s="217">
        <f t="shared" si="112"/>
        <v>0</v>
      </c>
      <c r="AB172" s="938">
        <v>7925.6198347107438</v>
      </c>
      <c r="AC172" s="198">
        <v>9590</v>
      </c>
      <c r="AD172" s="217">
        <f t="shared" si="113"/>
        <v>0</v>
      </c>
      <c r="AE172" s="938">
        <v>7925.6198347107438</v>
      </c>
      <c r="AF172" s="1220">
        <v>9590</v>
      </c>
      <c r="AG172" s="217">
        <f t="shared" si="114"/>
        <v>0</v>
      </c>
      <c r="AH172" s="633">
        <v>7925.6198347107438</v>
      </c>
      <c r="AI172" s="1228">
        <v>9590</v>
      </c>
      <c r="AJ172" s="217">
        <f t="shared" si="115"/>
        <v>0</v>
      </c>
      <c r="AK172" s="941">
        <v>7925.6198347107438</v>
      </c>
      <c r="AL172" s="1228">
        <v>9590</v>
      </c>
      <c r="AM172" s="217">
        <f t="shared" si="116"/>
        <v>0</v>
      </c>
      <c r="AN172" s="941">
        <v>7925.6198347107438</v>
      </c>
      <c r="AO172" s="1228">
        <v>9590</v>
      </c>
      <c r="AP172" s="217">
        <f t="shared" si="117"/>
        <v>0</v>
      </c>
      <c r="AQ172" s="781">
        <v>7925.6198347107438</v>
      </c>
      <c r="AR172" s="103">
        <v>9590</v>
      </c>
      <c r="AS172" s="217">
        <f t="shared" si="118"/>
        <v>0</v>
      </c>
      <c r="AT172" s="779">
        <v>7925.6198347107438</v>
      </c>
      <c r="AU172" s="794">
        <v>9590</v>
      </c>
      <c r="AV172"/>
      <c r="AY172"/>
      <c r="BB172"/>
      <c r="BC172"/>
      <c r="BE172"/>
      <c r="BF172" s="76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306" t="s">
        <v>86</v>
      </c>
      <c r="B173" s="276">
        <v>612</v>
      </c>
      <c r="C173" s="453" t="s">
        <v>88</v>
      </c>
      <c r="D173" s="934">
        <v>123.96694214876034</v>
      </c>
      <c r="E173" s="1135">
        <v>150</v>
      </c>
      <c r="F173" s="335">
        <f>(E173-H173)/H173</f>
        <v>0</v>
      </c>
      <c r="G173" s="934">
        <v>123.96694214876034</v>
      </c>
      <c r="H173" s="1161">
        <v>150</v>
      </c>
      <c r="I173" s="335">
        <f>(H173-K173)/K173</f>
        <v>0</v>
      </c>
      <c r="J173" s="934">
        <v>123.96694214876034</v>
      </c>
      <c r="K173" s="1161">
        <v>150</v>
      </c>
      <c r="L173" s="335">
        <f>(K173-N173)/N173</f>
        <v>0</v>
      </c>
      <c r="M173" s="934">
        <v>123.96694214876034</v>
      </c>
      <c r="N173" s="1161">
        <v>150</v>
      </c>
      <c r="O173" s="335">
        <f>(N173-Q173)/Q173</f>
        <v>0</v>
      </c>
      <c r="P173" s="934">
        <v>123.96694214876034</v>
      </c>
      <c r="Q173" s="1161">
        <v>150</v>
      </c>
      <c r="R173" s="335">
        <f>(Q173-T173)/T173</f>
        <v>0</v>
      </c>
      <c r="S173" s="934">
        <v>123.96694214876034</v>
      </c>
      <c r="T173" s="1161">
        <v>150</v>
      </c>
      <c r="U173" s="335">
        <f>(T173-W173)/W173</f>
        <v>0</v>
      </c>
      <c r="V173" s="934">
        <f>W173/1.21</f>
        <v>123.96694214876034</v>
      </c>
      <c r="W173" s="1161">
        <v>150</v>
      </c>
      <c r="X173" s="335">
        <f>(W173-Z173)/Z173</f>
        <v>0</v>
      </c>
      <c r="Y173" s="934">
        <f t="shared" ref="Y173:Y175" si="135">Z173/1.21</f>
        <v>123.96694214876034</v>
      </c>
      <c r="Z173" s="1161">
        <v>150</v>
      </c>
      <c r="AA173" s="335">
        <f>(Z173-AC173)/AC173</f>
        <v>0</v>
      </c>
      <c r="AB173" s="934">
        <v>123.96694214876034</v>
      </c>
      <c r="AC173" s="1161">
        <v>150</v>
      </c>
      <c r="AD173" s="335">
        <f>(AC173-AF173)/AF173</f>
        <v>0</v>
      </c>
      <c r="AE173" s="934">
        <v>123.96694214876034</v>
      </c>
      <c r="AF173" s="1214">
        <v>150</v>
      </c>
      <c r="AG173" s="335">
        <f>(AF173-AI173)/AI173</f>
        <v>0.5</v>
      </c>
      <c r="AH173" s="413">
        <v>82.644628099173559</v>
      </c>
      <c r="AI173" s="1215">
        <v>100</v>
      </c>
      <c r="AJ173" s="335">
        <f>(AI173-AL173)/AL173</f>
        <v>0</v>
      </c>
      <c r="AK173" s="934">
        <v>82.644628099173559</v>
      </c>
      <c r="AL173" s="1215">
        <v>100</v>
      </c>
      <c r="AM173" s="335">
        <f>(AL173-AO173)/AO173</f>
        <v>0</v>
      </c>
      <c r="AN173" s="934">
        <v>82.644628099173559</v>
      </c>
      <c r="AO173" s="1215">
        <v>100</v>
      </c>
      <c r="AP173" s="335">
        <f>(AO173-AR173)/AR173</f>
        <v>0</v>
      </c>
      <c r="AQ173" s="109">
        <v>82.644628099173559</v>
      </c>
      <c r="AR173" s="100">
        <v>100</v>
      </c>
      <c r="AS173" s="335">
        <f>(AR173-AU173)/AU173</f>
        <v>0</v>
      </c>
      <c r="AT173" s="413">
        <v>82.644628099173559</v>
      </c>
      <c r="AU173" s="157">
        <v>100</v>
      </c>
      <c r="AV173" s="335">
        <f>(AU173-AX173)/AX173</f>
        <v>0</v>
      </c>
      <c r="AW173" s="413">
        <v>82.644628099173559</v>
      </c>
      <c r="AX173" s="157">
        <v>100</v>
      </c>
      <c r="AY173" s="335">
        <f>(AX173-BA173)/BA173</f>
        <v>0</v>
      </c>
      <c r="AZ173" s="413">
        <v>82.644628099173559</v>
      </c>
      <c r="BA173" s="157">
        <v>100</v>
      </c>
      <c r="BB173" s="335">
        <f>(BA173-BD173)/BD173</f>
        <v>0</v>
      </c>
      <c r="BC173" s="109">
        <v>82.644628099173559</v>
      </c>
      <c r="BD173" s="173">
        <v>100</v>
      </c>
      <c r="BE173" s="335">
        <f>(BD173-BG173)/BG173</f>
        <v>0</v>
      </c>
      <c r="BF173" s="109">
        <v>82.644628099173559</v>
      </c>
      <c r="BG173" s="173">
        <v>100</v>
      </c>
      <c r="BH173" s="335">
        <f>(BG173-BJ173)/BJ173</f>
        <v>0</v>
      </c>
      <c r="BI173" s="109">
        <v>82.644628099173559</v>
      </c>
      <c r="BJ173" s="173">
        <v>100</v>
      </c>
      <c r="BK173" s="335">
        <f>(BJ173-BM173)/BM173</f>
        <v>0</v>
      </c>
      <c r="BL173" s="109">
        <v>82.644628099173559</v>
      </c>
      <c r="BM173" s="173">
        <v>100</v>
      </c>
      <c r="BN173" s="335">
        <f>(BM173-BP173)/BP173</f>
        <v>0</v>
      </c>
      <c r="BO173" s="109">
        <v>82.644628099173559</v>
      </c>
      <c r="BP173" s="100">
        <v>100</v>
      </c>
      <c r="BQ173" s="335">
        <f>(BP173-BS173)/BS173</f>
        <v>0</v>
      </c>
      <c r="BR173" s="369">
        <f>BS173/1.21</f>
        <v>82.644628099173559</v>
      </c>
      <c r="BS173" s="370">
        <v>100</v>
      </c>
      <c r="BT173" s="338">
        <f>(BS173-BV173)/BV173</f>
        <v>0</v>
      </c>
      <c r="BU173" s="369">
        <f>BV173/1.21</f>
        <v>82.644628099173559</v>
      </c>
      <c r="BV173" s="100">
        <v>100</v>
      </c>
      <c r="BW173" s="335">
        <f>(BV173-BY173)/BY173</f>
        <v>0</v>
      </c>
      <c r="BX173" s="369">
        <f>BY173/1.21</f>
        <v>82.644628099173559</v>
      </c>
      <c r="BY173" s="339">
        <v>100</v>
      </c>
      <c r="BZ173" s="338">
        <f>(BY173-CB173)/CB173</f>
        <v>0</v>
      </c>
      <c r="CA173" s="369">
        <f t="shared" ref="CA173:CA179" si="136">CB173/1.21</f>
        <v>82.644628099173559</v>
      </c>
      <c r="CB173" s="371">
        <v>100</v>
      </c>
      <c r="CC173" s="335">
        <f>(CB173-CE173)/CE173</f>
        <v>-0.47368421052631576</v>
      </c>
      <c r="CD173" s="369">
        <f t="shared" ref="CD173:CD179" si="137">CE173/1.21</f>
        <v>157.02479338842977</v>
      </c>
      <c r="CE173" s="341">
        <v>190</v>
      </c>
      <c r="CF173" s="338">
        <f>(CE173-CH173)/CH173</f>
        <v>0</v>
      </c>
      <c r="CG173" s="369">
        <f t="shared" ref="CG173:CG179" si="138">CH173/1.21</f>
        <v>157.02479338842977</v>
      </c>
      <c r="CH173" s="165">
        <v>190</v>
      </c>
      <c r="CI173" s="335">
        <f>(CH173-CK173)/CK173</f>
        <v>1.1111111111111112</v>
      </c>
      <c r="CJ173" s="369">
        <f t="shared" ref="CJ173:CJ179" si="139">CK173/1.21</f>
        <v>74.380165289256198</v>
      </c>
      <c r="CK173" s="165">
        <v>90</v>
      </c>
    </row>
    <row r="174" spans="1:89" x14ac:dyDescent="0.25">
      <c r="A174" s="299" t="s">
        <v>86</v>
      </c>
      <c r="B174" s="276">
        <v>618</v>
      </c>
      <c r="C174" s="73" t="s">
        <v>90</v>
      </c>
      <c r="D174" s="933">
        <v>404.95867768595042</v>
      </c>
      <c r="E174" s="99">
        <v>490</v>
      </c>
      <c r="F174" s="206">
        <f>(E174-H174)/H174</f>
        <v>0</v>
      </c>
      <c r="G174" s="933">
        <v>404.95867768595042</v>
      </c>
      <c r="H174" s="1132">
        <v>490</v>
      </c>
      <c r="I174" s="206">
        <f>(H174-K174)/K174</f>
        <v>0</v>
      </c>
      <c r="J174" s="933">
        <v>404.95867768595042</v>
      </c>
      <c r="K174" s="1132">
        <v>490</v>
      </c>
      <c r="L174" s="206">
        <f>(K174-N174)/N174</f>
        <v>0</v>
      </c>
      <c r="M174" s="933">
        <v>404.95867768595042</v>
      </c>
      <c r="N174" s="1132">
        <v>490</v>
      </c>
      <c r="O174" s="206">
        <f>(N174-Q174)/Q174</f>
        <v>0</v>
      </c>
      <c r="P174" s="871">
        <v>404.95867768595042</v>
      </c>
      <c r="Q174" s="1132">
        <v>490</v>
      </c>
      <c r="R174" s="206">
        <f>(Q174-T174)/T174</f>
        <v>0</v>
      </c>
      <c r="S174" s="871">
        <v>404.95867768595042</v>
      </c>
      <c r="T174" s="1132">
        <v>490</v>
      </c>
      <c r="U174" s="206">
        <f>(T174-W174)/W174</f>
        <v>0</v>
      </c>
      <c r="V174" s="871">
        <f>W174/1.21</f>
        <v>404.95867768595042</v>
      </c>
      <c r="W174" s="1132">
        <v>490</v>
      </c>
      <c r="X174" s="206">
        <f>(W174-Z174)/Z174</f>
        <v>0</v>
      </c>
      <c r="Y174" s="871">
        <f t="shared" si="135"/>
        <v>404.95867768595042</v>
      </c>
      <c r="Z174" s="1132">
        <v>490</v>
      </c>
      <c r="AA174" s="206">
        <f>(Z174-AC174)/AC174</f>
        <v>0</v>
      </c>
      <c r="AB174" s="871">
        <v>404.95867768595042</v>
      </c>
      <c r="AC174" s="1132">
        <v>490</v>
      </c>
      <c r="AD174" s="206">
        <f>(AC174-AF174)/AF174</f>
        <v>0</v>
      </c>
      <c r="AE174" s="871">
        <v>404.95867768595042</v>
      </c>
      <c r="AF174" s="1210">
        <v>490</v>
      </c>
      <c r="AG174" s="206">
        <f>(AF174-AI174)/AI174</f>
        <v>0.25641025641025639</v>
      </c>
      <c r="AH174" s="499">
        <v>322.31404958677689</v>
      </c>
      <c r="AI174" s="1216">
        <v>390</v>
      </c>
      <c r="AJ174" s="206">
        <f>(AI174-AL174)/AL174</f>
        <v>0</v>
      </c>
      <c r="AK174" s="871">
        <v>322.31404958677689</v>
      </c>
      <c r="AL174" s="1216">
        <v>390</v>
      </c>
      <c r="AM174" s="206">
        <f>(AL174-AO174)/AO174</f>
        <v>0</v>
      </c>
      <c r="AN174" s="871">
        <v>322.31404958677689</v>
      </c>
      <c r="AO174" s="1216">
        <v>390</v>
      </c>
      <c r="AP174" s="206">
        <f>(AO174-AR174)/AR174</f>
        <v>0</v>
      </c>
      <c r="AQ174" s="474">
        <v>322.31404958677689</v>
      </c>
      <c r="AR174" s="100">
        <v>390</v>
      </c>
      <c r="AS174" s="206">
        <f>(AR174-AU174)/AU174</f>
        <v>0</v>
      </c>
      <c r="AT174" s="499">
        <v>322.31404958677689</v>
      </c>
      <c r="AU174" s="151">
        <v>390</v>
      </c>
      <c r="AV174" s="206">
        <f>(AU174-AX174)/AX174</f>
        <v>0</v>
      </c>
      <c r="AW174" s="499">
        <v>322.31404958677689</v>
      </c>
      <c r="AX174" s="151">
        <v>390</v>
      </c>
      <c r="AY174" s="206">
        <f>(AX174-BA174)/BA174</f>
        <v>0</v>
      </c>
      <c r="AZ174" s="499">
        <v>322.31404958677689</v>
      </c>
      <c r="BA174" s="151">
        <v>390</v>
      </c>
      <c r="BB174" s="206">
        <f>(BA174-BD174)/BD174</f>
        <v>0</v>
      </c>
      <c r="BC174" s="474">
        <v>322.31404958677689</v>
      </c>
      <c r="BD174" s="100">
        <v>390</v>
      </c>
      <c r="BE174" s="206">
        <f>(BD174-BG174)/BG174</f>
        <v>0.11428571428571428</v>
      </c>
      <c r="BF174" s="110">
        <v>289.25619834710744</v>
      </c>
      <c r="BG174" s="173">
        <v>350</v>
      </c>
      <c r="BH174" s="206">
        <f>(BG174-BJ174)/BJ174</f>
        <v>0</v>
      </c>
      <c r="BI174" s="110">
        <v>289.25619834710744</v>
      </c>
      <c r="BJ174" s="168">
        <v>350</v>
      </c>
      <c r="BK174" s="206">
        <f>(BJ174-BM174)/BM174</f>
        <v>0</v>
      </c>
      <c r="BL174" s="110">
        <v>289.25619834710744</v>
      </c>
      <c r="BM174" s="173">
        <v>350</v>
      </c>
      <c r="BN174" s="206">
        <f>(BM174-BP174)/BP174</f>
        <v>0</v>
      </c>
      <c r="BO174" s="110">
        <v>289.25619834710744</v>
      </c>
      <c r="BP174" s="100">
        <v>350</v>
      </c>
      <c r="BQ174" s="206">
        <f>(BP174-BS174)/BS174</f>
        <v>0</v>
      </c>
      <c r="BR174" s="215">
        <f>BS174/1.21</f>
        <v>289.25619834710744</v>
      </c>
      <c r="BS174" s="117">
        <v>350</v>
      </c>
      <c r="BT174" s="205">
        <f>(BS174-BV174)/BV174</f>
        <v>0</v>
      </c>
      <c r="BU174" s="215">
        <f>BV174/1.21</f>
        <v>289.25619834710744</v>
      </c>
      <c r="BV174" s="59">
        <v>350</v>
      </c>
      <c r="BW174" s="206">
        <f>(BV174-BY174)/BY174</f>
        <v>0</v>
      </c>
      <c r="BX174" s="215">
        <f>BY174/1.21</f>
        <v>289.25619834710744</v>
      </c>
      <c r="BY174" s="216">
        <v>350</v>
      </c>
      <c r="BZ174" s="205">
        <f>(BY174-CB174)/CB174</f>
        <v>0</v>
      </c>
      <c r="CA174" s="215">
        <f t="shared" si="136"/>
        <v>289.25619834710744</v>
      </c>
      <c r="CB174" s="210">
        <v>350</v>
      </c>
      <c r="CC174" s="206">
        <f>(CB174-CE174)/CE174</f>
        <v>0.20689655172413793</v>
      </c>
      <c r="CD174" s="215">
        <f t="shared" si="137"/>
        <v>239.6694214876033</v>
      </c>
      <c r="CE174" s="204">
        <v>290</v>
      </c>
      <c r="CF174" s="205">
        <f>(CE174-CH174)/CH174</f>
        <v>0</v>
      </c>
      <c r="CG174" s="215">
        <f t="shared" si="138"/>
        <v>239.6694214876033</v>
      </c>
      <c r="CH174" s="136">
        <v>290</v>
      </c>
      <c r="CI174" s="206">
        <f>(CH174-CK174)/CK174</f>
        <v>0.45</v>
      </c>
      <c r="CJ174" s="215">
        <f t="shared" si="139"/>
        <v>165.28925619834712</v>
      </c>
      <c r="CK174" s="136">
        <v>200</v>
      </c>
    </row>
    <row r="175" spans="1:89" ht="15.75" thickBot="1" x14ac:dyDescent="0.3">
      <c r="A175" s="300" t="s">
        <v>86</v>
      </c>
      <c r="B175" s="277">
        <v>617</v>
      </c>
      <c r="C175" s="74" t="s">
        <v>92</v>
      </c>
      <c r="D175" s="1204">
        <v>570.24793388429748</v>
      </c>
      <c r="E175" s="600">
        <v>690</v>
      </c>
      <c r="F175" s="217">
        <f>(E175-H175)/H175</f>
        <v>0</v>
      </c>
      <c r="G175" s="1204">
        <v>570.24793388429748</v>
      </c>
      <c r="H175" s="1160">
        <v>690</v>
      </c>
      <c r="I175" s="217">
        <f>(H175-K175)/K175</f>
        <v>0</v>
      </c>
      <c r="J175" s="1204">
        <v>570.24793388429748</v>
      </c>
      <c r="K175" s="1160">
        <v>690</v>
      </c>
      <c r="L175" s="217">
        <f>(K175-N175)/N175</f>
        <v>0</v>
      </c>
      <c r="M175" s="1204">
        <v>570.24793388429748</v>
      </c>
      <c r="N175" s="1160">
        <v>690</v>
      </c>
      <c r="O175" s="217">
        <f>(N175-Q175)/Q175</f>
        <v>0</v>
      </c>
      <c r="P175" s="938">
        <v>570.24793388429748</v>
      </c>
      <c r="Q175" s="1160">
        <v>690</v>
      </c>
      <c r="R175" s="217">
        <f>(Q175-T175)/T175</f>
        <v>0</v>
      </c>
      <c r="S175" s="938">
        <v>570.24793388429748</v>
      </c>
      <c r="T175" s="1160">
        <v>690</v>
      </c>
      <c r="U175" s="217">
        <f>(T175-W175)/W175</f>
        <v>0</v>
      </c>
      <c r="V175" s="938">
        <f>W175/1.21</f>
        <v>570.24793388429748</v>
      </c>
      <c r="W175" s="1160">
        <v>690</v>
      </c>
      <c r="X175" s="217">
        <f>(W175-Z175)/Z175</f>
        <v>0</v>
      </c>
      <c r="Y175" s="938">
        <f t="shared" si="135"/>
        <v>570.24793388429748</v>
      </c>
      <c r="Z175" s="1160">
        <v>690</v>
      </c>
      <c r="AA175" s="217">
        <f>(Z175-AC175)/AC175</f>
        <v>0</v>
      </c>
      <c r="AB175" s="938">
        <v>570.24793388429748</v>
      </c>
      <c r="AC175" s="1160">
        <v>690</v>
      </c>
      <c r="AD175" s="217">
        <f>(AC175-AF175)/AF175</f>
        <v>0</v>
      </c>
      <c r="AE175" s="938">
        <v>570.24793388429748</v>
      </c>
      <c r="AF175" s="1211">
        <v>690</v>
      </c>
      <c r="AG175" s="217">
        <f>(AF175-AI175)/AI175</f>
        <v>0.40816326530612246</v>
      </c>
      <c r="AH175" s="502">
        <v>404.95867768595042</v>
      </c>
      <c r="AI175" s="1216">
        <v>490</v>
      </c>
      <c r="AJ175" s="217">
        <f>(AI175-AL175)/AL175</f>
        <v>0</v>
      </c>
      <c r="AK175" s="938">
        <v>404.95867768595042</v>
      </c>
      <c r="AL175" s="1216">
        <v>490</v>
      </c>
      <c r="AM175" s="217">
        <f>(AL175-AO175)/AO175</f>
        <v>0</v>
      </c>
      <c r="AN175" s="938">
        <v>404.95867768595042</v>
      </c>
      <c r="AO175" s="1216">
        <v>490</v>
      </c>
      <c r="AP175" s="217">
        <f>(AO175-AR175)/AR175</f>
        <v>0</v>
      </c>
      <c r="AQ175" s="477">
        <v>404.95867768595042</v>
      </c>
      <c r="AR175" s="103">
        <v>490</v>
      </c>
      <c r="AS175" s="217">
        <f>(AR175-AU175)/AU175</f>
        <v>0</v>
      </c>
      <c r="AT175" s="502">
        <v>404.95867768595042</v>
      </c>
      <c r="AU175" s="513">
        <v>490</v>
      </c>
      <c r="AV175" s="217">
        <f>(AU175-AX175)/AX175</f>
        <v>0</v>
      </c>
      <c r="AW175" s="502">
        <v>404.95867768595042</v>
      </c>
      <c r="AX175" s="513">
        <v>490</v>
      </c>
      <c r="AY175" s="217">
        <f>(AX175-BA175)/BA175</f>
        <v>0</v>
      </c>
      <c r="AZ175" s="502">
        <v>404.95867768595042</v>
      </c>
      <c r="BA175" s="513">
        <v>490</v>
      </c>
      <c r="BB175" s="217">
        <f>(BA175-BD175)/BD175</f>
        <v>0</v>
      </c>
      <c r="BC175" s="477">
        <v>404.95867768595042</v>
      </c>
      <c r="BD175" s="103">
        <v>490</v>
      </c>
      <c r="BE175" s="217">
        <f>(BD175-BG175)/BG175</f>
        <v>8.8888888888888892E-2</v>
      </c>
      <c r="BF175" s="108">
        <v>371.90082644628103</v>
      </c>
      <c r="BG175" s="411">
        <v>450</v>
      </c>
      <c r="BH175" s="217">
        <f>(BG175-BJ175)/BJ175</f>
        <v>0</v>
      </c>
      <c r="BI175" s="108">
        <v>371.90082644628103</v>
      </c>
      <c r="BJ175" s="198">
        <v>450</v>
      </c>
      <c r="BK175" s="217">
        <f>(BJ175-BM175)/BM175</f>
        <v>0</v>
      </c>
      <c r="BL175" s="108">
        <v>371.90082644628103</v>
      </c>
      <c r="BM175" s="411">
        <v>450</v>
      </c>
      <c r="BN175" s="217">
        <f>(BM175-BP175)/BP175</f>
        <v>0</v>
      </c>
      <c r="BO175" s="108">
        <v>371.90082644628103</v>
      </c>
      <c r="BP175" s="103">
        <v>450</v>
      </c>
      <c r="BQ175" s="217">
        <f>(BP175-BS175)/BS175</f>
        <v>0</v>
      </c>
      <c r="BR175" s="219">
        <f>BS175/1.21</f>
        <v>371.90082644628103</v>
      </c>
      <c r="BS175" s="197">
        <v>450</v>
      </c>
      <c r="BT175" s="218">
        <f>(BS175-BV175)/BV175</f>
        <v>0</v>
      </c>
      <c r="BU175" s="219">
        <f>BV175/1.21</f>
        <v>371.90082644628103</v>
      </c>
      <c r="BV175" s="60">
        <v>450</v>
      </c>
      <c r="BW175" s="217">
        <f>(BV175-BY175)/BY175</f>
        <v>0</v>
      </c>
      <c r="BX175" s="219">
        <f>BY175/1.21</f>
        <v>371.90082644628103</v>
      </c>
      <c r="BY175" s="356">
        <v>450</v>
      </c>
      <c r="BZ175" s="218">
        <f>(BY175-CB175)/CB175</f>
        <v>0</v>
      </c>
      <c r="CA175" s="219">
        <f t="shared" si="136"/>
        <v>371.90082644628103</v>
      </c>
      <c r="CB175" s="270">
        <v>450</v>
      </c>
      <c r="CC175" s="217">
        <f>(CB175-CE175)/CE175</f>
        <v>0.55172413793103448</v>
      </c>
      <c r="CD175" s="219">
        <f t="shared" si="137"/>
        <v>239.6694214876033</v>
      </c>
      <c r="CE175" s="271">
        <v>290</v>
      </c>
      <c r="CF175" s="218">
        <f>(CE175-CH175)/CH175</f>
        <v>0</v>
      </c>
      <c r="CG175" s="219">
        <f t="shared" si="138"/>
        <v>239.6694214876033</v>
      </c>
      <c r="CH175" s="305">
        <v>290</v>
      </c>
      <c r="CI175" s="217">
        <f>(CH175-CK175)/CK175</f>
        <v>0.45</v>
      </c>
      <c r="CJ175" s="219">
        <f t="shared" si="139"/>
        <v>165.28925619834712</v>
      </c>
      <c r="CK175" s="305">
        <v>200</v>
      </c>
    </row>
    <row r="176" spans="1:89" ht="15.75" thickBot="1" x14ac:dyDescent="0.3">
      <c r="A176" s="853" t="s">
        <v>633</v>
      </c>
      <c r="B176" s="286">
        <v>2016</v>
      </c>
      <c r="C176" s="867" t="s">
        <v>634</v>
      </c>
      <c r="D176" s="1204">
        <v>41322.314049586777</v>
      </c>
      <c r="E176" s="600">
        <v>50000</v>
      </c>
      <c r="F176" s="217">
        <f>(E176-H176)/H176</f>
        <v>0</v>
      </c>
      <c r="G176" s="1204">
        <v>41322.314049586777</v>
      </c>
      <c r="H176" s="1160">
        <v>50000</v>
      </c>
      <c r="I176" s="217">
        <f>(H176-K176)/K176</f>
        <v>0</v>
      </c>
      <c r="J176" s="1204">
        <v>41322.314049586777</v>
      </c>
      <c r="K176" s="1160">
        <v>50000</v>
      </c>
      <c r="L176" s="217">
        <f>(K176-N176)/N176</f>
        <v>0</v>
      </c>
      <c r="M176" s="1204">
        <v>41322.314049586777</v>
      </c>
      <c r="N176" s="1160">
        <v>50000</v>
      </c>
      <c r="O176" s="217">
        <f>(N176-Q176)/Q176</f>
        <v>0.66666666666666663</v>
      </c>
      <c r="P176" s="938">
        <v>24793.388429752067</v>
      </c>
      <c r="Q176" s="1160">
        <v>30000</v>
      </c>
      <c r="R176" s="217">
        <f>(Q176-T176)/T176</f>
        <v>0</v>
      </c>
      <c r="S176" s="938">
        <v>24793.388429752067</v>
      </c>
      <c r="T176" s="1160">
        <v>30000</v>
      </c>
      <c r="U176" s="789"/>
      <c r="V176" s="1518"/>
      <c r="W176" s="1255"/>
      <c r="X176" s="789"/>
      <c r="Y176" s="1518"/>
      <c r="Z176" s="1255"/>
      <c r="AA176" s="789"/>
      <c r="AB176" s="1518"/>
      <c r="AC176" s="1255"/>
      <c r="AD176" s="789"/>
      <c r="AE176" s="1518"/>
      <c r="AF176" s="1523"/>
      <c r="AG176" s="789"/>
      <c r="AH176" s="699"/>
      <c r="AI176" s="1216"/>
      <c r="AJ176" s="789"/>
      <c r="AK176" s="1518"/>
      <c r="AL176" s="1216"/>
      <c r="AM176" s="789"/>
      <c r="AN176" s="1518"/>
      <c r="AO176" s="1216"/>
      <c r="AP176" s="789"/>
      <c r="AQ176" s="1524"/>
      <c r="AR176" s="101"/>
      <c r="AS176" s="789"/>
      <c r="AT176" s="1525"/>
      <c r="AU176" s="158"/>
      <c r="AV176" s="1039"/>
      <c r="AW176" s="1525"/>
      <c r="AX176" s="158"/>
      <c r="AY176" s="1039"/>
      <c r="AZ176" s="1525"/>
      <c r="BA176" s="158"/>
      <c r="BB176" s="1039"/>
      <c r="BC176" s="1526"/>
      <c r="BD176" s="101"/>
      <c r="BE176" s="1039"/>
      <c r="BF176" s="1527"/>
      <c r="BG176" s="174"/>
      <c r="BH176" s="1039"/>
      <c r="BI176" s="1527"/>
      <c r="BJ176" s="174"/>
      <c r="BK176" s="1039"/>
      <c r="BL176" s="1527"/>
      <c r="BM176" s="174"/>
      <c r="BN176" s="1039"/>
      <c r="BO176" s="1527"/>
      <c r="BP176" s="101"/>
      <c r="BQ176" s="1039"/>
      <c r="BR176" s="1528"/>
      <c r="BS176" s="196"/>
      <c r="BT176" s="1529"/>
      <c r="BU176" s="1528"/>
      <c r="BV176" s="101"/>
      <c r="BW176" s="1039"/>
      <c r="BX176" s="1528"/>
      <c r="BY176" s="1530"/>
      <c r="BZ176" s="1529"/>
      <c r="CA176" s="1528"/>
      <c r="CB176" s="1531"/>
      <c r="CC176" s="1039"/>
      <c r="CD176" s="1528"/>
      <c r="CE176" s="1532"/>
      <c r="CF176" s="1529"/>
      <c r="CG176" s="1528"/>
      <c r="CH176" s="1533"/>
      <c r="CI176" s="1039"/>
      <c r="CJ176" s="1528"/>
      <c r="CK176" s="1533"/>
    </row>
    <row r="177" spans="1:89" s="512" customFormat="1" ht="15.75" thickBot="1" x14ac:dyDescent="0.3">
      <c r="A177" s="306" t="s">
        <v>124</v>
      </c>
      <c r="B177" s="276">
        <v>552</v>
      </c>
      <c r="C177" s="453" t="s">
        <v>274</v>
      </c>
      <c r="D177" s="940">
        <v>8.2644628099173556E-3</v>
      </c>
      <c r="E177" s="1135">
        <v>0.01</v>
      </c>
      <c r="F177" s="789">
        <f t="shared" si="105"/>
        <v>0</v>
      </c>
      <c r="G177" s="940">
        <v>8.2644628099173556E-3</v>
      </c>
      <c r="H177" s="1161">
        <v>0.01</v>
      </c>
      <c r="I177" s="789">
        <f t="shared" si="106"/>
        <v>0</v>
      </c>
      <c r="J177" s="940">
        <v>8.2644628099173556E-3</v>
      </c>
      <c r="K177" s="1161">
        <v>0.01</v>
      </c>
      <c r="L177" s="789">
        <f t="shared" si="107"/>
        <v>0</v>
      </c>
      <c r="M177" s="940">
        <v>8.2644628099173556E-3</v>
      </c>
      <c r="N177" s="1161">
        <v>0.01</v>
      </c>
      <c r="O177" s="789">
        <f t="shared" si="108"/>
        <v>0</v>
      </c>
      <c r="P177" s="940">
        <v>8.2644628099173556E-3</v>
      </c>
      <c r="Q177" s="1161">
        <v>0.01</v>
      </c>
      <c r="R177" s="789">
        <f t="shared" si="109"/>
        <v>0</v>
      </c>
      <c r="S177" s="940">
        <v>8.2644628099173556E-3</v>
      </c>
      <c r="T177" s="1161">
        <v>0.01</v>
      </c>
      <c r="U177" s="789">
        <f t="shared" si="110"/>
        <v>0</v>
      </c>
      <c r="V177" s="940">
        <f>W177/1.21</f>
        <v>8.2644628099173556E-3</v>
      </c>
      <c r="W177" s="1161">
        <v>0.01</v>
      </c>
      <c r="X177" s="789">
        <f t="shared" si="111"/>
        <v>0</v>
      </c>
      <c r="Y177" s="940">
        <v>8.2644628099173556E-3</v>
      </c>
      <c r="Z177" s="1161">
        <v>0.01</v>
      </c>
      <c r="AA177" s="789">
        <f t="shared" si="112"/>
        <v>0</v>
      </c>
      <c r="AB177" s="940">
        <v>8.2644628099173556E-3</v>
      </c>
      <c r="AC177" s="1161">
        <v>0.01</v>
      </c>
      <c r="AD177" s="789">
        <f t="shared" si="113"/>
        <v>0</v>
      </c>
      <c r="AE177" s="940">
        <v>8.2644628099173556E-3</v>
      </c>
      <c r="AF177" s="1214">
        <v>0.01</v>
      </c>
      <c r="AG177" s="789">
        <f t="shared" si="114"/>
        <v>0</v>
      </c>
      <c r="AH177" s="642">
        <v>8.2644628099173556E-3</v>
      </c>
      <c r="AI177" s="1216">
        <v>0.01</v>
      </c>
      <c r="AJ177" s="789">
        <f t="shared" si="115"/>
        <v>0</v>
      </c>
      <c r="AK177" s="940">
        <v>8.2644628099173556E-3</v>
      </c>
      <c r="AL177" s="1216">
        <v>0.01</v>
      </c>
      <c r="AM177" s="789">
        <f t="shared" si="116"/>
        <v>0</v>
      </c>
      <c r="AN177" s="940">
        <v>8.2644628099173556E-3</v>
      </c>
      <c r="AO177" s="1216">
        <v>0.01</v>
      </c>
      <c r="AP177" s="789">
        <f t="shared" si="117"/>
        <v>0</v>
      </c>
      <c r="AQ177" s="112">
        <v>8.2644628099173556E-3</v>
      </c>
      <c r="AR177" s="100">
        <v>0.01</v>
      </c>
      <c r="AS177" s="789">
        <f t="shared" si="118"/>
        <v>0</v>
      </c>
      <c r="AT177" s="413">
        <v>8.2644628099173556E-3</v>
      </c>
      <c r="AU177" s="790">
        <v>0.01</v>
      </c>
      <c r="AV177" s="343">
        <f t="shared" si="119"/>
        <v>0</v>
      </c>
      <c r="AW177" s="195">
        <v>8.2644628099173556E-3</v>
      </c>
      <c r="AX177" s="723">
        <v>0.01</v>
      </c>
      <c r="AY177" s="351">
        <f t="shared" si="120"/>
        <v>0</v>
      </c>
      <c r="AZ177" s="501">
        <v>8.2644628099173556E-3</v>
      </c>
      <c r="BA177" s="318">
        <v>0.01</v>
      </c>
      <c r="BB177" s="351">
        <f t="shared" si="121"/>
        <v>0</v>
      </c>
      <c r="BC177" s="29">
        <v>8.2644628099173556E-3</v>
      </c>
      <c r="BD177" s="319">
        <v>0.01</v>
      </c>
      <c r="BE177" s="351">
        <f t="shared" si="122"/>
        <v>0</v>
      </c>
      <c r="BF177" s="29">
        <v>8.2644628099173556E-3</v>
      </c>
      <c r="BG177" s="319">
        <v>0.01</v>
      </c>
      <c r="BH177" s="351">
        <f t="shared" si="123"/>
        <v>0</v>
      </c>
      <c r="BI177" s="113">
        <v>8.2644628099173556E-3</v>
      </c>
      <c r="BJ177" s="319">
        <v>0.01</v>
      </c>
      <c r="BK177" s="351">
        <f t="shared" si="124"/>
        <v>0</v>
      </c>
      <c r="BL177" s="29">
        <v>8.2644628099173556E-3</v>
      </c>
      <c r="BM177" s="319">
        <v>0.01</v>
      </c>
      <c r="BN177" s="351">
        <f t="shared" si="125"/>
        <v>0</v>
      </c>
      <c r="BO177" s="29">
        <v>8.2644628099173556E-3</v>
      </c>
      <c r="BP177" s="102">
        <v>0.01</v>
      </c>
      <c r="BQ177" s="351">
        <f t="shared" si="126"/>
        <v>0</v>
      </c>
      <c r="BR177" s="380">
        <f>BS177/1.21</f>
        <v>8.2644628099173556E-3</v>
      </c>
      <c r="BS177" s="195">
        <v>0.01</v>
      </c>
      <c r="BT177" s="349">
        <f t="shared" si="127"/>
        <v>0</v>
      </c>
      <c r="BU177" s="380">
        <f>BV177/1.21</f>
        <v>8.2644628099173556E-3</v>
      </c>
      <c r="BV177" s="102">
        <v>0.01</v>
      </c>
      <c r="BW177" s="351">
        <f t="shared" si="128"/>
        <v>0</v>
      </c>
      <c r="BX177" s="380">
        <f>BY177/1.21</f>
        <v>8.2644628099173556E-3</v>
      </c>
      <c r="BY177" s="346">
        <v>0.01</v>
      </c>
      <c r="BZ177" s="349">
        <f t="shared" si="129"/>
        <v>0</v>
      </c>
      <c r="CA177" s="380">
        <f t="shared" si="136"/>
        <v>8.2644628099173556E-3</v>
      </c>
      <c r="CB177" s="392">
        <v>0.01</v>
      </c>
      <c r="CC177" s="351">
        <f>(CB177-CE177)/CE177</f>
        <v>0</v>
      </c>
      <c r="CD177" s="380">
        <f t="shared" si="137"/>
        <v>8.2644628099173556E-3</v>
      </c>
      <c r="CE177" s="348">
        <v>0.01</v>
      </c>
      <c r="CF177" s="349">
        <f t="shared" si="131"/>
        <v>0</v>
      </c>
      <c r="CG177" s="380">
        <f t="shared" si="138"/>
        <v>8.2644628099173556E-3</v>
      </c>
      <c r="CH177" s="308">
        <v>0.01</v>
      </c>
      <c r="CI177" s="351">
        <f t="shared" si="132"/>
        <v>0</v>
      </c>
      <c r="CJ177" s="380">
        <f t="shared" si="139"/>
        <v>8.2644628099173556E-3</v>
      </c>
      <c r="CK177" s="308">
        <v>0.01</v>
      </c>
    </row>
    <row r="178" spans="1:89" ht="15.75" thickBot="1" x14ac:dyDescent="0.3">
      <c r="A178" s="299" t="s">
        <v>124</v>
      </c>
      <c r="B178" s="276">
        <v>553</v>
      </c>
      <c r="C178" s="73" t="s">
        <v>275</v>
      </c>
      <c r="D178" s="942">
        <v>4132.2314049586776</v>
      </c>
      <c r="E178" s="99">
        <v>5000</v>
      </c>
      <c r="F178" s="206">
        <f t="shared" si="105"/>
        <v>0</v>
      </c>
      <c r="G178" s="942">
        <v>4132.2314049586776</v>
      </c>
      <c r="H178" s="1132">
        <v>5000</v>
      </c>
      <c r="I178" s="206">
        <f t="shared" si="106"/>
        <v>0</v>
      </c>
      <c r="J178" s="942">
        <v>4132.2314049586776</v>
      </c>
      <c r="K178" s="1147">
        <v>5000</v>
      </c>
      <c r="L178" s="206">
        <f t="shared" si="107"/>
        <v>0</v>
      </c>
      <c r="M178" s="942">
        <v>8.2644628099173556E-3</v>
      </c>
      <c r="N178" s="1132">
        <v>5000</v>
      </c>
      <c r="O178" s="206" t="e">
        <f t="shared" si="108"/>
        <v>#DIV/0!</v>
      </c>
      <c r="P178" s="97">
        <v>8.2644628099173556E-3</v>
      </c>
      <c r="Q178" s="1132">
        <v>0</v>
      </c>
      <c r="R178" s="206" t="e">
        <f t="shared" si="109"/>
        <v>#DIV/0!</v>
      </c>
      <c r="S178" s="97">
        <v>8.2644628099173556E-3</v>
      </c>
      <c r="T178" s="1132">
        <v>0</v>
      </c>
      <c r="U178" s="206">
        <f t="shared" si="110"/>
        <v>-1</v>
      </c>
      <c r="V178" s="97">
        <f t="shared" ref="V178:V241" si="140">W178/1.21</f>
        <v>8.2644628099173556E-3</v>
      </c>
      <c r="W178" s="1132">
        <v>0.01</v>
      </c>
      <c r="X178" s="206">
        <f t="shared" si="111"/>
        <v>0</v>
      </c>
      <c r="Y178" s="97">
        <v>8.2644628099173556E-3</v>
      </c>
      <c r="Z178" s="1147">
        <v>0.01</v>
      </c>
      <c r="AA178" s="206">
        <f t="shared" si="112"/>
        <v>-0.99999766899766895</v>
      </c>
      <c r="AB178" s="97">
        <v>3545.4545454545455</v>
      </c>
      <c r="AC178" s="1132">
        <v>4290</v>
      </c>
      <c r="AD178" s="206">
        <f t="shared" si="113"/>
        <v>0</v>
      </c>
      <c r="AE178" s="97">
        <v>3545.4545454545455</v>
      </c>
      <c r="AF178" s="1210">
        <v>4290</v>
      </c>
      <c r="AG178" s="206">
        <f t="shared" si="114"/>
        <v>0.1</v>
      </c>
      <c r="AH178" s="499">
        <v>3223.1404958677685</v>
      </c>
      <c r="AI178" s="1216">
        <v>3900</v>
      </c>
      <c r="AJ178" s="206">
        <f t="shared" si="115"/>
        <v>0</v>
      </c>
      <c r="AK178" s="97">
        <v>3223.1404958677685</v>
      </c>
      <c r="AL178" s="1216">
        <v>3900</v>
      </c>
      <c r="AM178" s="206">
        <f t="shared" si="116"/>
        <v>0</v>
      </c>
      <c r="AN178" s="97">
        <v>3223.1404958677685</v>
      </c>
      <c r="AO178" s="1216">
        <v>3900</v>
      </c>
      <c r="AP178" s="206">
        <f t="shared" si="117"/>
        <v>0</v>
      </c>
      <c r="AQ178" s="30">
        <v>3223.1404958677685</v>
      </c>
      <c r="AR178" s="59">
        <v>3900</v>
      </c>
      <c r="AS178" s="206">
        <f t="shared" si="118"/>
        <v>0</v>
      </c>
      <c r="AT178" s="499">
        <v>3223.1404958677685</v>
      </c>
      <c r="AU178" s="151">
        <v>3900</v>
      </c>
      <c r="AV178" s="206">
        <f t="shared" si="119"/>
        <v>0</v>
      </c>
      <c r="AW178" s="499">
        <v>3223.1404958677685</v>
      </c>
      <c r="AX178" s="151">
        <v>3900</v>
      </c>
      <c r="AY178" s="206">
        <f t="shared" si="120"/>
        <v>0</v>
      </c>
      <c r="AZ178" s="499">
        <v>3223.1404958677685</v>
      </c>
      <c r="BA178" s="151">
        <v>3900</v>
      </c>
      <c r="BB178" s="206">
        <f t="shared" si="121"/>
        <v>0</v>
      </c>
      <c r="BC178" s="472">
        <v>3223.1404958677685</v>
      </c>
      <c r="BD178" s="247">
        <v>3900</v>
      </c>
      <c r="BE178" s="206">
        <f t="shared" si="122"/>
        <v>0.34482758620689657</v>
      </c>
      <c r="BF178" s="30">
        <v>2396.6942148760331</v>
      </c>
      <c r="BG178" s="100">
        <v>2900</v>
      </c>
      <c r="BH178" s="206">
        <f t="shared" si="123"/>
        <v>0.16</v>
      </c>
      <c r="BI178" s="110">
        <v>2066.1157024793388</v>
      </c>
      <c r="BJ178" s="168">
        <v>2500</v>
      </c>
      <c r="BK178" s="206">
        <f t="shared" si="124"/>
        <v>0</v>
      </c>
      <c r="BL178" s="30">
        <v>2066.1157024793388</v>
      </c>
      <c r="BM178" s="100">
        <v>2500</v>
      </c>
      <c r="BN178" s="206">
        <f t="shared" si="125"/>
        <v>0</v>
      </c>
      <c r="BO178" s="30">
        <v>2066.1157024793388</v>
      </c>
      <c r="BP178" s="100">
        <v>2500</v>
      </c>
      <c r="BQ178" s="206">
        <f t="shared" si="126"/>
        <v>0</v>
      </c>
      <c r="BR178" s="215">
        <f t="shared" ref="BR178:BR198" si="141">BS178/1.21</f>
        <v>2066.1157024793388</v>
      </c>
      <c r="BS178" s="266">
        <v>2500</v>
      </c>
      <c r="BT178" s="205">
        <f t="shared" si="127"/>
        <v>0.25</v>
      </c>
      <c r="BU178" s="215">
        <f t="shared" ref="BU178:BU198" si="142">BV178/1.21</f>
        <v>1652.8925619834711</v>
      </c>
      <c r="BV178" s="59">
        <v>2000</v>
      </c>
      <c r="BW178" s="206">
        <f t="shared" si="128"/>
        <v>0</v>
      </c>
      <c r="BX178" s="215">
        <f t="shared" ref="BX178:BX198" si="143">BY178/1.21</f>
        <v>1652.8925619834711</v>
      </c>
      <c r="BY178" s="216">
        <v>2000</v>
      </c>
      <c r="BZ178" s="205">
        <f t="shared" si="129"/>
        <v>0</v>
      </c>
      <c r="CA178" s="215">
        <f t="shared" si="136"/>
        <v>1652.8925619834711</v>
      </c>
      <c r="CB178" s="210">
        <v>2000</v>
      </c>
      <c r="CC178" s="206">
        <f t="shared" si="130"/>
        <v>1.0202020202020201</v>
      </c>
      <c r="CD178" s="215">
        <f t="shared" si="137"/>
        <v>818.18181818181824</v>
      </c>
      <c r="CE178" s="204">
        <v>990</v>
      </c>
      <c r="CF178" s="205">
        <f t="shared" si="131"/>
        <v>0</v>
      </c>
      <c r="CG178" s="215">
        <f t="shared" si="138"/>
        <v>818.18181818181824</v>
      </c>
      <c r="CH178" s="136">
        <v>990</v>
      </c>
      <c r="CI178" s="206">
        <f t="shared" si="132"/>
        <v>0.23749999999999999</v>
      </c>
      <c r="CJ178" s="215">
        <f t="shared" si="139"/>
        <v>661.15702479338847</v>
      </c>
      <c r="CK178" s="136">
        <v>800</v>
      </c>
    </row>
    <row r="179" spans="1:89" s="510" customFormat="1" ht="15.75" thickBot="1" x14ac:dyDescent="0.3">
      <c r="A179" s="300" t="s">
        <v>124</v>
      </c>
      <c r="B179" s="277">
        <v>554</v>
      </c>
      <c r="C179" s="74" t="s">
        <v>276</v>
      </c>
      <c r="D179" s="1542">
        <v>4132.2314049586776</v>
      </c>
      <c r="E179" s="600">
        <v>5000</v>
      </c>
      <c r="F179" s="217">
        <f t="shared" si="105"/>
        <v>0</v>
      </c>
      <c r="G179" s="1542">
        <v>4132.2314049586776</v>
      </c>
      <c r="H179" s="1160">
        <v>5000</v>
      </c>
      <c r="I179" s="217">
        <f t="shared" si="106"/>
        <v>0</v>
      </c>
      <c r="J179" s="1542">
        <v>4132.2314049586776</v>
      </c>
      <c r="K179" s="1148">
        <v>5000</v>
      </c>
      <c r="L179" s="217">
        <f t="shared" si="107"/>
        <v>0</v>
      </c>
      <c r="M179" s="1542">
        <v>8.2644628099173556E-3</v>
      </c>
      <c r="N179" s="1160">
        <v>5000</v>
      </c>
      <c r="O179" s="217" t="e">
        <f t="shared" si="108"/>
        <v>#DIV/0!</v>
      </c>
      <c r="P179" s="743">
        <v>8.2644628099173556E-3</v>
      </c>
      <c r="Q179" s="1160">
        <v>0</v>
      </c>
      <c r="R179" s="217" t="e">
        <f t="shared" si="109"/>
        <v>#DIV/0!</v>
      </c>
      <c r="S179" s="743">
        <v>8.2644628099173556E-3</v>
      </c>
      <c r="T179" s="1160">
        <v>0</v>
      </c>
      <c r="U179" s="217">
        <f t="shared" si="110"/>
        <v>-1</v>
      </c>
      <c r="V179" s="743">
        <f t="shared" si="140"/>
        <v>8.2644628099173556E-3</v>
      </c>
      <c r="W179" s="1160">
        <v>0.01</v>
      </c>
      <c r="X179" s="217">
        <f t="shared" si="111"/>
        <v>0</v>
      </c>
      <c r="Y179" s="743">
        <v>8.2644628099173556E-3</v>
      </c>
      <c r="Z179" s="1148">
        <v>0.01</v>
      </c>
      <c r="AA179" s="217">
        <f t="shared" si="112"/>
        <v>-0.99999814471243043</v>
      </c>
      <c r="AB179" s="743">
        <v>4454.545454545455</v>
      </c>
      <c r="AC179" s="1160">
        <v>5390</v>
      </c>
      <c r="AD179" s="217">
        <f t="shared" si="113"/>
        <v>0</v>
      </c>
      <c r="AE179" s="743">
        <v>4454.545454545455</v>
      </c>
      <c r="AF179" s="1211">
        <v>5390</v>
      </c>
      <c r="AG179" s="217">
        <f t="shared" si="114"/>
        <v>0.1</v>
      </c>
      <c r="AH179" s="502">
        <v>4049.5867768595044</v>
      </c>
      <c r="AI179" s="1216">
        <v>4900</v>
      </c>
      <c r="AJ179" s="217">
        <f t="shared" si="115"/>
        <v>0</v>
      </c>
      <c r="AK179" s="743">
        <v>4049.5867768595044</v>
      </c>
      <c r="AL179" s="1216">
        <v>4900</v>
      </c>
      <c r="AM179" s="217">
        <f t="shared" si="116"/>
        <v>0</v>
      </c>
      <c r="AN179" s="743">
        <v>4049.5867768595044</v>
      </c>
      <c r="AO179" s="1216">
        <v>4900</v>
      </c>
      <c r="AP179" s="217">
        <f t="shared" si="117"/>
        <v>0</v>
      </c>
      <c r="AQ179" s="192">
        <v>4049.5867768595044</v>
      </c>
      <c r="AR179" s="60">
        <v>4900</v>
      </c>
      <c r="AS179" s="217">
        <f t="shared" si="118"/>
        <v>0</v>
      </c>
      <c r="AT179" s="502">
        <v>4049.5867768595044</v>
      </c>
      <c r="AU179" s="513">
        <v>4900</v>
      </c>
      <c r="AV179" s="217">
        <f t="shared" si="119"/>
        <v>0</v>
      </c>
      <c r="AW179" s="502">
        <v>4049.5867768595044</v>
      </c>
      <c r="AX179" s="513">
        <v>4900</v>
      </c>
      <c r="AY179" s="217">
        <f t="shared" si="120"/>
        <v>0</v>
      </c>
      <c r="AZ179" s="502">
        <v>4049.5867768595044</v>
      </c>
      <c r="BA179" s="513">
        <v>4900</v>
      </c>
      <c r="BB179" s="217">
        <f t="shared" si="121"/>
        <v>0</v>
      </c>
      <c r="BC179" s="473">
        <v>4049.5867768595044</v>
      </c>
      <c r="BD179" s="303">
        <v>4900</v>
      </c>
      <c r="BE179" s="217">
        <f t="shared" si="122"/>
        <v>0.25641025641025639</v>
      </c>
      <c r="BF179" s="192">
        <v>3223.1404958677685</v>
      </c>
      <c r="BG179" s="103">
        <v>3900</v>
      </c>
      <c r="BH179" s="217">
        <f t="shared" si="123"/>
        <v>0.11428571428571428</v>
      </c>
      <c r="BI179" s="108">
        <v>2892.5619834710747</v>
      </c>
      <c r="BJ179" s="198">
        <v>3500</v>
      </c>
      <c r="BK179" s="217">
        <f t="shared" si="124"/>
        <v>0</v>
      </c>
      <c r="BL179" s="192">
        <v>2892.5619834710747</v>
      </c>
      <c r="BM179" s="103">
        <v>3500</v>
      </c>
      <c r="BN179" s="217">
        <f t="shared" si="125"/>
        <v>0</v>
      </c>
      <c r="BO179" s="192">
        <v>2892.5619834710747</v>
      </c>
      <c r="BP179" s="103">
        <v>3500</v>
      </c>
      <c r="BQ179" s="217">
        <f t="shared" si="126"/>
        <v>0</v>
      </c>
      <c r="BR179" s="219">
        <f t="shared" si="141"/>
        <v>2892.5619834710747</v>
      </c>
      <c r="BS179" s="373">
        <v>3500</v>
      </c>
      <c r="BT179" s="218">
        <f t="shared" si="127"/>
        <v>0.16666666666666666</v>
      </c>
      <c r="BU179" s="219">
        <f t="shared" si="142"/>
        <v>2479.3388429752067</v>
      </c>
      <c r="BV179" s="60">
        <v>3000</v>
      </c>
      <c r="BW179" s="217">
        <f t="shared" si="128"/>
        <v>0</v>
      </c>
      <c r="BX179" s="219">
        <f t="shared" si="143"/>
        <v>2479.3388429752067</v>
      </c>
      <c r="BY179" s="356">
        <v>3000</v>
      </c>
      <c r="BZ179" s="218">
        <f t="shared" si="129"/>
        <v>0</v>
      </c>
      <c r="CA179" s="219">
        <f t="shared" si="136"/>
        <v>2479.3388429752067</v>
      </c>
      <c r="CB179" s="270">
        <v>3000</v>
      </c>
      <c r="CC179" s="217">
        <f t="shared" si="130"/>
        <v>0.50753768844221103</v>
      </c>
      <c r="CD179" s="219">
        <f t="shared" si="137"/>
        <v>1644.6280991735537</v>
      </c>
      <c r="CE179" s="271">
        <v>1990</v>
      </c>
      <c r="CF179" s="218">
        <f t="shared" si="131"/>
        <v>0</v>
      </c>
      <c r="CG179" s="219">
        <f t="shared" si="138"/>
        <v>1644.6280991735537</v>
      </c>
      <c r="CH179" s="305">
        <v>1990</v>
      </c>
      <c r="CI179" s="217">
        <f t="shared" si="132"/>
        <v>0.24374999999999999</v>
      </c>
      <c r="CJ179" s="219">
        <f t="shared" si="139"/>
        <v>1322.3140495867769</v>
      </c>
      <c r="CK179" s="305">
        <v>1600</v>
      </c>
    </row>
    <row r="180" spans="1:89" x14ac:dyDescent="0.25">
      <c r="A180" s="299" t="s">
        <v>279</v>
      </c>
      <c r="B180" s="281">
        <v>1175</v>
      </c>
      <c r="C180" s="33" t="s">
        <v>357</v>
      </c>
      <c r="D180" s="1365">
        <v>2057.8512396694214</v>
      </c>
      <c r="E180" s="102">
        <v>2490</v>
      </c>
      <c r="F180" s="206">
        <f t="shared" si="105"/>
        <v>0</v>
      </c>
      <c r="G180" s="1365">
        <v>2057.8512396694214</v>
      </c>
      <c r="H180" s="301">
        <v>2490</v>
      </c>
      <c r="I180" s="206">
        <f t="shared" si="106"/>
        <v>0.13698630136986301</v>
      </c>
      <c r="J180" s="1365">
        <v>1809.9173553719008</v>
      </c>
      <c r="K180" s="319">
        <v>2190</v>
      </c>
      <c r="L180" s="206">
        <f t="shared" si="107"/>
        <v>0</v>
      </c>
      <c r="M180" s="1365">
        <v>1809.9173553719008</v>
      </c>
      <c r="N180" s="319">
        <v>2190</v>
      </c>
      <c r="O180" s="206">
        <f t="shared" si="108"/>
        <v>0</v>
      </c>
      <c r="P180" s="1365">
        <v>1809.9173553719008</v>
      </c>
      <c r="Q180" s="319">
        <v>2190</v>
      </c>
      <c r="R180" s="206">
        <f t="shared" si="109"/>
        <v>0</v>
      </c>
      <c r="S180" s="1365">
        <v>1809.9173553719008</v>
      </c>
      <c r="T180" s="301">
        <v>2190</v>
      </c>
      <c r="U180" s="206">
        <f t="shared" si="110"/>
        <v>4.784688995215311E-2</v>
      </c>
      <c r="V180" s="1365">
        <f t="shared" si="140"/>
        <v>1727.2727272727273</v>
      </c>
      <c r="W180" s="319">
        <v>2090</v>
      </c>
      <c r="X180" s="206">
        <f t="shared" si="111"/>
        <v>0</v>
      </c>
      <c r="Y180" s="97">
        <f t="shared" ref="Y180:Y243" si="144">Z180/1.21</f>
        <v>1727.2727272727273</v>
      </c>
      <c r="Z180" s="173">
        <v>2090</v>
      </c>
      <c r="AA180" s="206">
        <f t="shared" si="112"/>
        <v>0</v>
      </c>
      <c r="AB180" s="97">
        <v>1727.2727272727273</v>
      </c>
      <c r="AC180" s="173">
        <v>2090</v>
      </c>
      <c r="AD180" s="206">
        <f t="shared" si="113"/>
        <v>0</v>
      </c>
      <c r="AE180" s="97">
        <v>1727.2727272727273</v>
      </c>
      <c r="AF180" s="1221">
        <v>2090</v>
      </c>
      <c r="AG180" s="206">
        <f t="shared" si="114"/>
        <v>5.0251256281407038E-2</v>
      </c>
      <c r="AH180" s="154">
        <v>1644.6280991735537</v>
      </c>
      <c r="AI180" s="1221">
        <v>1990</v>
      </c>
      <c r="AJ180" s="206">
        <f t="shared" si="115"/>
        <v>0</v>
      </c>
      <c r="AK180" s="97">
        <v>1644.6280991735537</v>
      </c>
      <c r="AL180" s="1221">
        <v>1990</v>
      </c>
      <c r="AM180" s="206">
        <f t="shared" si="116"/>
        <v>0</v>
      </c>
      <c r="AN180" s="97">
        <v>1644.6280991735537</v>
      </c>
      <c r="AO180" s="1221">
        <v>1990</v>
      </c>
      <c r="AP180" s="206">
        <f t="shared" si="117"/>
        <v>0</v>
      </c>
      <c r="AQ180" s="30">
        <v>1644.6280991735537</v>
      </c>
      <c r="AR180" s="100">
        <v>1990</v>
      </c>
      <c r="AS180" s="206">
        <f t="shared" si="118"/>
        <v>0</v>
      </c>
      <c r="AT180" s="154">
        <v>1644.6280991735537</v>
      </c>
      <c r="AU180" s="154">
        <v>1990</v>
      </c>
      <c r="AV180" s="206">
        <f t="shared" si="119"/>
        <v>0</v>
      </c>
      <c r="AW180" s="154">
        <v>1644.6280991735537</v>
      </c>
      <c r="AX180" s="154">
        <v>1990</v>
      </c>
      <c r="AY180" s="206">
        <f t="shared" si="120"/>
        <v>0</v>
      </c>
      <c r="AZ180" s="154">
        <v>1644.6280991735537</v>
      </c>
      <c r="BA180" s="154">
        <v>1990</v>
      </c>
      <c r="BB180" s="206">
        <f t="shared" si="121"/>
        <v>0</v>
      </c>
      <c r="BC180" s="30">
        <v>1644.6280991735537</v>
      </c>
      <c r="BD180" s="173">
        <v>1990</v>
      </c>
      <c r="BE180" s="206"/>
      <c r="BF180" s="30">
        <f t="shared" ref="BF180:BF214" si="145">BG180/1.21</f>
        <v>1644.6280991735537</v>
      </c>
      <c r="BG180" s="173">
        <v>1990</v>
      </c>
      <c r="BH180" s="206"/>
      <c r="BI180" s="110">
        <v>1644.6280991735537</v>
      </c>
      <c r="BJ180" s="168">
        <v>1990</v>
      </c>
      <c r="BK180" s="206"/>
      <c r="BL180" s="30"/>
      <c r="BM180" s="370"/>
      <c r="BN180" s="205"/>
      <c r="BO180" s="30"/>
      <c r="BP180" s="117"/>
      <c r="BQ180" s="205"/>
      <c r="BR180" s="215"/>
      <c r="BS180" s="117"/>
      <c r="BT180" s="205"/>
      <c r="BU180" s="215"/>
      <c r="BV180" s="59"/>
      <c r="BW180" s="206"/>
      <c r="BX180" s="215"/>
      <c r="BY180" s="204"/>
      <c r="BZ180" s="205"/>
      <c r="CA180" s="215"/>
      <c r="CB180" s="210"/>
      <c r="CC180" s="206"/>
      <c r="CD180" s="215"/>
      <c r="CE180" s="204"/>
      <c r="CF180" s="205"/>
      <c r="CG180" s="215"/>
      <c r="CH180" s="136"/>
      <c r="CI180" s="206"/>
      <c r="CJ180" s="215"/>
      <c r="CK180" s="136"/>
    </row>
    <row r="181" spans="1:89" s="512" customFormat="1" ht="15.75" thickBot="1" x14ac:dyDescent="0.3">
      <c r="A181" s="299" t="s">
        <v>279</v>
      </c>
      <c r="B181" s="281">
        <v>1232</v>
      </c>
      <c r="C181" s="33" t="s">
        <v>360</v>
      </c>
      <c r="D181" s="942">
        <v>1644.6280991735537</v>
      </c>
      <c r="E181" s="100">
        <v>1990</v>
      </c>
      <c r="F181" s="206">
        <f t="shared" si="105"/>
        <v>0</v>
      </c>
      <c r="G181" s="942">
        <v>1644.6280991735537</v>
      </c>
      <c r="H181" s="173">
        <v>1990</v>
      </c>
      <c r="I181" s="206">
        <f t="shared" si="106"/>
        <v>0</v>
      </c>
      <c r="J181" s="942">
        <v>1644.6280991735537</v>
      </c>
      <c r="K181" s="173">
        <v>1990</v>
      </c>
      <c r="L181" s="206">
        <f t="shared" si="107"/>
        <v>0</v>
      </c>
      <c r="M181" s="942">
        <v>1644.6280991735537</v>
      </c>
      <c r="N181" s="173">
        <v>1990</v>
      </c>
      <c r="O181" s="206">
        <f t="shared" si="108"/>
        <v>0</v>
      </c>
      <c r="P181" s="942">
        <v>1644.6280991735537</v>
      </c>
      <c r="Q181" s="173">
        <v>1990</v>
      </c>
      <c r="R181" s="206">
        <f t="shared" si="109"/>
        <v>0.25157232704402516</v>
      </c>
      <c r="S181" s="942">
        <v>1314.0495867768595</v>
      </c>
      <c r="T181" s="247">
        <v>1590</v>
      </c>
      <c r="U181" s="206">
        <f t="shared" si="110"/>
        <v>6.7114093959731544E-2</v>
      </c>
      <c r="V181" s="942">
        <f t="shared" si="140"/>
        <v>1231.404958677686</v>
      </c>
      <c r="W181" s="173">
        <v>1490</v>
      </c>
      <c r="X181" s="206">
        <f t="shared" si="111"/>
        <v>0</v>
      </c>
      <c r="Y181" s="97">
        <f t="shared" si="144"/>
        <v>1231.404958677686</v>
      </c>
      <c r="Z181" s="173">
        <v>1490</v>
      </c>
      <c r="AA181" s="206">
        <f t="shared" si="112"/>
        <v>0</v>
      </c>
      <c r="AB181" s="97">
        <v>1231.404958677686</v>
      </c>
      <c r="AC181" s="173">
        <v>1490</v>
      </c>
      <c r="AD181" s="206">
        <f t="shared" si="113"/>
        <v>0</v>
      </c>
      <c r="AE181" s="97">
        <v>1231.404958677686</v>
      </c>
      <c r="AF181" s="1221">
        <v>1490</v>
      </c>
      <c r="AG181" s="206">
        <f t="shared" si="114"/>
        <v>7.1942446043165464E-2</v>
      </c>
      <c r="AH181" s="154">
        <v>1148.7603305785124</v>
      </c>
      <c r="AI181" s="1221">
        <v>1390</v>
      </c>
      <c r="AJ181" s="206">
        <f t="shared" si="115"/>
        <v>0</v>
      </c>
      <c r="AK181" s="97">
        <v>1148.7603305785124</v>
      </c>
      <c r="AL181" s="1221">
        <v>1390</v>
      </c>
      <c r="AM181" s="206">
        <f t="shared" si="116"/>
        <v>0</v>
      </c>
      <c r="AN181" s="97">
        <v>1148.7603305785124</v>
      </c>
      <c r="AO181" s="1221">
        <v>1390</v>
      </c>
      <c r="AP181" s="206">
        <f t="shared" si="117"/>
        <v>0</v>
      </c>
      <c r="AQ181" s="30">
        <v>1148.7603305785124</v>
      </c>
      <c r="AR181" s="100">
        <v>1390</v>
      </c>
      <c r="AS181" s="206">
        <f t="shared" si="118"/>
        <v>0</v>
      </c>
      <c r="AT181" s="154">
        <v>1148.7603305785124</v>
      </c>
      <c r="AU181" s="154">
        <v>1390</v>
      </c>
      <c r="AV181" s="206">
        <f t="shared" si="119"/>
        <v>0.27522935779816515</v>
      </c>
      <c r="AW181" s="154">
        <v>900.82644628099172</v>
      </c>
      <c r="AX181" s="154">
        <v>1090</v>
      </c>
      <c r="AY181" s="206">
        <f t="shared" si="120"/>
        <v>0</v>
      </c>
      <c r="AZ181" s="154">
        <v>900.82644628099172</v>
      </c>
      <c r="BA181" s="154">
        <v>1090</v>
      </c>
      <c r="BB181" s="206">
        <f t="shared" si="121"/>
        <v>0</v>
      </c>
      <c r="BC181" s="30">
        <v>900.82644628099172</v>
      </c>
      <c r="BD181" s="173">
        <v>1090</v>
      </c>
      <c r="BE181" s="206"/>
      <c r="BF181" s="30">
        <f t="shared" si="145"/>
        <v>900.82644628099172</v>
      </c>
      <c r="BG181" s="173">
        <v>1090</v>
      </c>
      <c r="BH181" s="206"/>
      <c r="BI181" s="110">
        <v>900.82644628099172</v>
      </c>
      <c r="BJ181" s="168">
        <v>1090</v>
      </c>
      <c r="BK181" s="206"/>
      <c r="BL181" s="30"/>
      <c r="BM181" s="370"/>
      <c r="BN181" s="205"/>
      <c r="BO181" s="30"/>
      <c r="BP181" s="117"/>
      <c r="BQ181" s="205"/>
      <c r="BR181" s="215"/>
      <c r="BS181" s="117"/>
      <c r="BT181" s="205"/>
      <c r="BU181" s="215"/>
      <c r="BV181" s="59"/>
      <c r="BW181" s="206"/>
      <c r="BX181" s="215"/>
      <c r="BY181" s="204"/>
      <c r="BZ181" s="205"/>
      <c r="CA181" s="215"/>
      <c r="CB181" s="210"/>
      <c r="CC181" s="206"/>
      <c r="CD181" s="215"/>
      <c r="CE181" s="204"/>
      <c r="CF181" s="205"/>
      <c r="CG181" s="215"/>
      <c r="CH181" s="136"/>
      <c r="CI181" s="206"/>
      <c r="CJ181" s="215"/>
      <c r="CK181" s="136"/>
    </row>
    <row r="182" spans="1:89" x14ac:dyDescent="0.25">
      <c r="A182" s="299" t="s">
        <v>279</v>
      </c>
      <c r="B182" s="281">
        <v>1308</v>
      </c>
      <c r="C182" s="33" t="s">
        <v>280</v>
      </c>
      <c r="D182" s="942">
        <v>4950.4132231404956</v>
      </c>
      <c r="E182" s="100">
        <v>5990</v>
      </c>
      <c r="F182" s="206">
        <f t="shared" si="105"/>
        <v>0</v>
      </c>
      <c r="G182" s="942">
        <v>4950.4132231404956</v>
      </c>
      <c r="H182" s="247">
        <v>5990</v>
      </c>
      <c r="I182" s="206">
        <f t="shared" si="106"/>
        <v>9.107468123861566E-2</v>
      </c>
      <c r="J182" s="942">
        <v>4537.1900826446281</v>
      </c>
      <c r="K182" s="173">
        <v>5490</v>
      </c>
      <c r="L182" s="206">
        <f t="shared" si="107"/>
        <v>0</v>
      </c>
      <c r="M182" s="942">
        <v>4537.1900826446281</v>
      </c>
      <c r="N182" s="173">
        <v>5490</v>
      </c>
      <c r="O182" s="206">
        <f t="shared" si="108"/>
        <v>0</v>
      </c>
      <c r="P182" s="942">
        <v>4537.1900826446281</v>
      </c>
      <c r="Q182" s="173">
        <v>5490</v>
      </c>
      <c r="R182" s="206">
        <f t="shared" si="109"/>
        <v>0.10020040080160321</v>
      </c>
      <c r="S182" s="942">
        <v>4123.9669421487606</v>
      </c>
      <c r="T182" s="173">
        <v>4990</v>
      </c>
      <c r="U182" s="206">
        <f t="shared" si="110"/>
        <v>0</v>
      </c>
      <c r="V182" s="942">
        <f t="shared" si="140"/>
        <v>4123.9669421487606</v>
      </c>
      <c r="W182" s="247">
        <v>4990</v>
      </c>
      <c r="X182" s="206">
        <f t="shared" si="111"/>
        <v>0.111358574610245</v>
      </c>
      <c r="Y182" s="97">
        <f t="shared" si="144"/>
        <v>3710.7438016528927</v>
      </c>
      <c r="Z182" s="247">
        <v>4490</v>
      </c>
      <c r="AA182" s="206">
        <f t="shared" si="112"/>
        <v>0.12531328320802004</v>
      </c>
      <c r="AB182" s="97">
        <v>3297.5206611570247</v>
      </c>
      <c r="AC182" s="173">
        <v>3990</v>
      </c>
      <c r="AD182" s="206">
        <f t="shared" si="113"/>
        <v>0</v>
      </c>
      <c r="AE182" s="97">
        <v>3297.5206611570247</v>
      </c>
      <c r="AF182" s="1221">
        <v>3990</v>
      </c>
      <c r="AG182" s="206">
        <f t="shared" si="114"/>
        <v>0</v>
      </c>
      <c r="AH182" s="97">
        <f t="shared" ref="AH182:AH185" si="146">AI182/1.21</f>
        <v>3297.5206611570247</v>
      </c>
      <c r="AI182" s="1221">
        <v>3990</v>
      </c>
      <c r="AJ182" s="206">
        <f t="shared" si="115"/>
        <v>8.1300813008130079E-2</v>
      </c>
      <c r="AK182" s="97">
        <v>3049.5867768595044</v>
      </c>
      <c r="AL182" s="1221">
        <v>3690</v>
      </c>
      <c r="AM182" s="206">
        <f t="shared" si="116"/>
        <v>0</v>
      </c>
      <c r="AN182" s="97">
        <v>3049.5867768595044</v>
      </c>
      <c r="AO182" s="1221">
        <v>3690</v>
      </c>
      <c r="AP182" s="206">
        <f t="shared" si="117"/>
        <v>5.730659025787966E-2</v>
      </c>
      <c r="AQ182" s="30">
        <v>2884.2975206611573</v>
      </c>
      <c r="AR182" s="100">
        <v>3490</v>
      </c>
      <c r="AS182" s="206">
        <f t="shared" si="118"/>
        <v>0</v>
      </c>
      <c r="AT182" s="154">
        <v>2884.2975206611573</v>
      </c>
      <c r="AU182" s="154">
        <v>3490</v>
      </c>
      <c r="AV182" s="206">
        <f t="shared" si="119"/>
        <v>0</v>
      </c>
      <c r="AW182" s="154">
        <v>2884.2975206611573</v>
      </c>
      <c r="AX182" s="154">
        <v>3490</v>
      </c>
      <c r="AY182" s="206">
        <f t="shared" si="120"/>
        <v>0</v>
      </c>
      <c r="AZ182" s="154">
        <v>2884.2975206611573</v>
      </c>
      <c r="BA182" s="154">
        <v>3490</v>
      </c>
      <c r="BB182" s="206">
        <f t="shared" si="121"/>
        <v>0</v>
      </c>
      <c r="BC182" s="30">
        <v>2884.2975206611573</v>
      </c>
      <c r="BD182" s="173">
        <v>3490</v>
      </c>
      <c r="BE182" s="206">
        <f t="shared" si="122"/>
        <v>0</v>
      </c>
      <c r="BF182" s="30">
        <f t="shared" si="145"/>
        <v>2884.2975206611573</v>
      </c>
      <c r="BG182" s="173">
        <v>3490</v>
      </c>
      <c r="BH182" s="206">
        <f t="shared" si="123"/>
        <v>2.9498525073746312E-2</v>
      </c>
      <c r="BI182" s="110">
        <v>2801.6528925619837</v>
      </c>
      <c r="BJ182" s="168">
        <v>3390</v>
      </c>
      <c r="BK182" s="206">
        <f t="shared" si="124"/>
        <v>0.17301038062283736</v>
      </c>
      <c r="BL182" s="30">
        <v>2388.4297520661157</v>
      </c>
      <c r="BM182" s="370">
        <v>2890</v>
      </c>
      <c r="BN182" s="205">
        <f t="shared" si="125"/>
        <v>0</v>
      </c>
      <c r="BO182" s="30">
        <v>2388.4297520661157</v>
      </c>
      <c r="BP182" s="266">
        <v>2890</v>
      </c>
      <c r="BQ182" s="205">
        <f t="shared" si="126"/>
        <v>7.434944237918216E-2</v>
      </c>
      <c r="BR182" s="215">
        <f t="shared" si="141"/>
        <v>2223.1404958677685</v>
      </c>
      <c r="BS182" s="117">
        <v>2690</v>
      </c>
      <c r="BT182" s="205">
        <f t="shared" si="127"/>
        <v>0</v>
      </c>
      <c r="BU182" s="215">
        <f t="shared" si="142"/>
        <v>2223.1404958677685</v>
      </c>
      <c r="BV182" s="59">
        <v>2690</v>
      </c>
      <c r="BW182" s="206"/>
      <c r="BX182" s="215">
        <f t="shared" si="143"/>
        <v>0</v>
      </c>
      <c r="BY182" s="204"/>
      <c r="BZ182" s="205"/>
      <c r="CA182" s="215"/>
      <c r="CB182" s="210"/>
      <c r="CC182" s="206"/>
      <c r="CD182" s="215"/>
      <c r="CE182" s="204"/>
      <c r="CF182" s="205"/>
      <c r="CG182" s="215"/>
      <c r="CH182" s="136"/>
      <c r="CI182" s="206"/>
      <c r="CJ182" s="215"/>
      <c r="CK182" s="136"/>
    </row>
    <row r="183" spans="1:89" x14ac:dyDescent="0.25">
      <c r="A183" s="299" t="s">
        <v>279</v>
      </c>
      <c r="B183" s="281">
        <v>1309</v>
      </c>
      <c r="C183" s="33" t="s">
        <v>281</v>
      </c>
      <c r="D183" s="942">
        <v>4950.4132231404956</v>
      </c>
      <c r="E183" s="100">
        <v>5990</v>
      </c>
      <c r="F183" s="206">
        <f t="shared" si="105"/>
        <v>0</v>
      </c>
      <c r="G183" s="942">
        <v>4950.4132231404956</v>
      </c>
      <c r="H183" s="247">
        <v>5990</v>
      </c>
      <c r="I183" s="206">
        <f t="shared" si="106"/>
        <v>9.107468123861566E-2</v>
      </c>
      <c r="J183" s="942">
        <v>4537.1900826446281</v>
      </c>
      <c r="K183" s="173">
        <v>5490</v>
      </c>
      <c r="L183" s="206">
        <f t="shared" si="107"/>
        <v>0</v>
      </c>
      <c r="M183" s="942">
        <v>4537.1900826446281</v>
      </c>
      <c r="N183" s="173">
        <v>5490</v>
      </c>
      <c r="O183" s="206">
        <f t="shared" si="108"/>
        <v>0</v>
      </c>
      <c r="P183" s="942">
        <v>4537.1900826446281</v>
      </c>
      <c r="Q183" s="173">
        <v>5490</v>
      </c>
      <c r="R183" s="206">
        <f t="shared" si="109"/>
        <v>0.10020040080160321</v>
      </c>
      <c r="S183" s="942">
        <v>4123.9669421487606</v>
      </c>
      <c r="T183" s="173">
        <v>4990</v>
      </c>
      <c r="U183" s="206">
        <f t="shared" si="110"/>
        <v>0</v>
      </c>
      <c r="V183" s="942">
        <f t="shared" si="140"/>
        <v>4123.9669421487606</v>
      </c>
      <c r="W183" s="247">
        <v>4990</v>
      </c>
      <c r="X183" s="206">
        <f t="shared" si="111"/>
        <v>0.111358574610245</v>
      </c>
      <c r="Y183" s="97">
        <f t="shared" si="144"/>
        <v>3710.7438016528927</v>
      </c>
      <c r="Z183" s="247">
        <v>4490</v>
      </c>
      <c r="AA183" s="206">
        <f t="shared" si="112"/>
        <v>0.12531328320802004</v>
      </c>
      <c r="AB183" s="97">
        <v>3297.5206611570247</v>
      </c>
      <c r="AC183" s="173">
        <v>3990</v>
      </c>
      <c r="AD183" s="206">
        <f t="shared" si="113"/>
        <v>0</v>
      </c>
      <c r="AE183" s="97">
        <v>3297.5206611570247</v>
      </c>
      <c r="AF183" s="1221">
        <v>3990</v>
      </c>
      <c r="AG183" s="206">
        <f t="shared" si="114"/>
        <v>0</v>
      </c>
      <c r="AH183" s="97">
        <f t="shared" si="146"/>
        <v>3297.5206611570247</v>
      </c>
      <c r="AI183" s="1221">
        <v>3990</v>
      </c>
      <c r="AJ183" s="206">
        <f t="shared" si="115"/>
        <v>8.1300813008130079E-2</v>
      </c>
      <c r="AK183" s="97">
        <v>3049.5867768595044</v>
      </c>
      <c r="AL183" s="1221">
        <v>3690</v>
      </c>
      <c r="AM183" s="206">
        <f t="shared" si="116"/>
        <v>0</v>
      </c>
      <c r="AN183" s="97">
        <v>3049.5867768595044</v>
      </c>
      <c r="AO183" s="1221">
        <v>3690</v>
      </c>
      <c r="AP183" s="206">
        <f t="shared" si="117"/>
        <v>5.730659025787966E-2</v>
      </c>
      <c r="AQ183" s="30">
        <v>2884.2975206611573</v>
      </c>
      <c r="AR183" s="100">
        <v>3490</v>
      </c>
      <c r="AS183" s="206">
        <f t="shared" si="118"/>
        <v>0</v>
      </c>
      <c r="AT183" s="154">
        <v>2884.2975206611573</v>
      </c>
      <c r="AU183" s="154">
        <v>3490</v>
      </c>
      <c r="AV183" s="206">
        <f t="shared" si="119"/>
        <v>0</v>
      </c>
      <c r="AW183" s="154">
        <v>2884.2975206611573</v>
      </c>
      <c r="AX183" s="154">
        <v>3490</v>
      </c>
      <c r="AY183" s="206">
        <f t="shared" si="120"/>
        <v>0</v>
      </c>
      <c r="AZ183" s="154">
        <v>2884.2975206611573</v>
      </c>
      <c r="BA183" s="154">
        <v>3490</v>
      </c>
      <c r="BB183" s="206">
        <f t="shared" si="121"/>
        <v>0</v>
      </c>
      <c r="BC183" s="30">
        <v>2884.2975206611573</v>
      </c>
      <c r="BD183" s="173">
        <v>3490</v>
      </c>
      <c r="BE183" s="206">
        <f t="shared" si="122"/>
        <v>0</v>
      </c>
      <c r="BF183" s="30">
        <f t="shared" si="145"/>
        <v>2884.2975206611573</v>
      </c>
      <c r="BG183" s="173">
        <v>3490</v>
      </c>
      <c r="BH183" s="206">
        <f t="shared" si="123"/>
        <v>2.9498525073746312E-2</v>
      </c>
      <c r="BI183" s="110">
        <v>2801.6528925619837</v>
      </c>
      <c r="BJ183" s="168">
        <v>3390</v>
      </c>
      <c r="BK183" s="206">
        <f t="shared" si="124"/>
        <v>0.17301038062283736</v>
      </c>
      <c r="BL183" s="30">
        <v>2388.4297520661157</v>
      </c>
      <c r="BM183" s="370">
        <v>2890</v>
      </c>
      <c r="BN183" s="205">
        <f t="shared" si="125"/>
        <v>0</v>
      </c>
      <c r="BO183" s="30">
        <v>2388.4297520661157</v>
      </c>
      <c r="BP183" s="266">
        <v>2890</v>
      </c>
      <c r="BQ183" s="205">
        <f t="shared" si="126"/>
        <v>7.434944237918216E-2</v>
      </c>
      <c r="BR183" s="215">
        <f t="shared" si="141"/>
        <v>2223.1404958677685</v>
      </c>
      <c r="BS183" s="117">
        <v>2690</v>
      </c>
      <c r="BT183" s="205">
        <f t="shared" si="127"/>
        <v>0</v>
      </c>
      <c r="BU183" s="215">
        <f t="shared" si="142"/>
        <v>2223.1404958677685</v>
      </c>
      <c r="BV183" s="59">
        <v>2690</v>
      </c>
      <c r="BW183" s="206"/>
      <c r="BX183" s="215">
        <f t="shared" si="143"/>
        <v>0</v>
      </c>
      <c r="BY183" s="204"/>
      <c r="BZ183" s="205"/>
      <c r="CA183" s="215"/>
      <c r="CB183" s="210"/>
      <c r="CC183" s="206"/>
      <c r="CD183" s="215"/>
      <c r="CE183" s="204"/>
      <c r="CF183" s="205"/>
      <c r="CG183" s="215"/>
      <c r="CH183" s="136"/>
      <c r="CI183" s="206"/>
      <c r="CJ183" s="215"/>
      <c r="CK183" s="136"/>
    </row>
    <row r="184" spans="1:89" x14ac:dyDescent="0.25">
      <c r="A184" s="299" t="s">
        <v>279</v>
      </c>
      <c r="B184" s="281">
        <v>1020</v>
      </c>
      <c r="C184" s="33" t="s">
        <v>282</v>
      </c>
      <c r="D184" s="942">
        <v>6190.0826446280989</v>
      </c>
      <c r="E184" s="100">
        <v>7490</v>
      </c>
      <c r="F184" s="206">
        <f t="shared" si="105"/>
        <v>0</v>
      </c>
      <c r="G184" s="942">
        <v>6190.0826446280989</v>
      </c>
      <c r="H184" s="247">
        <v>7490</v>
      </c>
      <c r="I184" s="206">
        <f t="shared" si="106"/>
        <v>7.1530758226037203E-2</v>
      </c>
      <c r="J184" s="942">
        <v>5776.8595041322315</v>
      </c>
      <c r="K184" s="173">
        <v>6990</v>
      </c>
      <c r="L184" s="206">
        <f t="shared" si="107"/>
        <v>0</v>
      </c>
      <c r="M184" s="942">
        <v>5776.8595041322315</v>
      </c>
      <c r="N184" s="173">
        <v>6990</v>
      </c>
      <c r="O184" s="206">
        <f t="shared" si="108"/>
        <v>0</v>
      </c>
      <c r="P184" s="942">
        <v>5776.8595041322315</v>
      </c>
      <c r="Q184" s="173">
        <v>6990</v>
      </c>
      <c r="R184" s="206">
        <f t="shared" si="109"/>
        <v>4.4843049327354258E-2</v>
      </c>
      <c r="S184" s="942">
        <v>5528.9256198347111</v>
      </c>
      <c r="T184" s="173">
        <v>6690</v>
      </c>
      <c r="U184" s="206">
        <f t="shared" si="110"/>
        <v>0</v>
      </c>
      <c r="V184" s="942">
        <f t="shared" si="140"/>
        <v>5528.9256198347111</v>
      </c>
      <c r="W184" s="247">
        <v>6690</v>
      </c>
      <c r="X184" s="206">
        <f t="shared" si="111"/>
        <v>0.11686143572621036</v>
      </c>
      <c r="Y184" s="97">
        <f t="shared" si="144"/>
        <v>4950.4132231404956</v>
      </c>
      <c r="Z184" s="247">
        <v>5990</v>
      </c>
      <c r="AA184" s="206">
        <f t="shared" si="112"/>
        <v>0.11131725417439703</v>
      </c>
      <c r="AB184" s="97">
        <v>4454.545454545455</v>
      </c>
      <c r="AC184" s="173">
        <v>5390</v>
      </c>
      <c r="AD184" s="206">
        <f t="shared" si="113"/>
        <v>0</v>
      </c>
      <c r="AE184" s="97">
        <v>4454.545454545455</v>
      </c>
      <c r="AF184" s="1221">
        <v>5390</v>
      </c>
      <c r="AG184" s="206">
        <f t="shared" si="114"/>
        <v>0</v>
      </c>
      <c r="AH184" s="97">
        <f t="shared" si="146"/>
        <v>4454.545454545455</v>
      </c>
      <c r="AI184" s="1221">
        <v>5390</v>
      </c>
      <c r="AJ184" s="206">
        <f t="shared" si="115"/>
        <v>0.12526096033402923</v>
      </c>
      <c r="AK184" s="97">
        <v>3958.6776859504134</v>
      </c>
      <c r="AL184" s="1221">
        <v>4790</v>
      </c>
      <c r="AM184" s="206">
        <f t="shared" si="116"/>
        <v>0</v>
      </c>
      <c r="AN184" s="97">
        <v>3958.6776859504134</v>
      </c>
      <c r="AO184" s="1221">
        <v>4790</v>
      </c>
      <c r="AP184" s="206">
        <f t="shared" si="117"/>
        <v>6.6815144766147E-2</v>
      </c>
      <c r="AQ184" s="30">
        <v>3710.7438016528927</v>
      </c>
      <c r="AR184" s="100">
        <v>4490</v>
      </c>
      <c r="AS184" s="206">
        <f t="shared" si="118"/>
        <v>0</v>
      </c>
      <c r="AT184" s="154">
        <v>3710.7438016528927</v>
      </c>
      <c r="AU184" s="154">
        <v>4490</v>
      </c>
      <c r="AV184" s="206">
        <f t="shared" si="119"/>
        <v>0</v>
      </c>
      <c r="AW184" s="154">
        <v>3710.7438016528927</v>
      </c>
      <c r="AX184" s="154">
        <v>4490</v>
      </c>
      <c r="AY184" s="206">
        <f t="shared" si="120"/>
        <v>0</v>
      </c>
      <c r="AZ184" s="154">
        <v>3710.7438016528927</v>
      </c>
      <c r="BA184" s="154">
        <v>4490</v>
      </c>
      <c r="BB184" s="206">
        <f t="shared" si="121"/>
        <v>0</v>
      </c>
      <c r="BC184" s="30">
        <v>3710.7438016528927</v>
      </c>
      <c r="BD184" s="173">
        <v>4490</v>
      </c>
      <c r="BE184" s="206">
        <f t="shared" si="122"/>
        <v>0</v>
      </c>
      <c r="BF184" s="30">
        <f t="shared" si="145"/>
        <v>3710.7438016528927</v>
      </c>
      <c r="BG184" s="173">
        <v>4490</v>
      </c>
      <c r="BH184" s="206">
        <f t="shared" si="123"/>
        <v>2.2779043280182234E-2</v>
      </c>
      <c r="BI184" s="110">
        <v>3628.0991735537191</v>
      </c>
      <c r="BJ184" s="168">
        <v>4390</v>
      </c>
      <c r="BK184" s="206">
        <f t="shared" si="124"/>
        <v>0.10025062656641603</v>
      </c>
      <c r="BL184" s="30">
        <v>3297.5206611570247</v>
      </c>
      <c r="BM184" s="370">
        <v>3990</v>
      </c>
      <c r="BN184" s="205">
        <f t="shared" si="125"/>
        <v>0</v>
      </c>
      <c r="BO184" s="30">
        <v>3297.5206611570247</v>
      </c>
      <c r="BP184" s="117">
        <v>3990</v>
      </c>
      <c r="BQ184" s="205">
        <f t="shared" si="126"/>
        <v>0</v>
      </c>
      <c r="BR184" s="215">
        <f t="shared" si="141"/>
        <v>3297.5206611570247</v>
      </c>
      <c r="BS184" s="117">
        <v>3990</v>
      </c>
      <c r="BT184" s="205">
        <f t="shared" si="127"/>
        <v>0</v>
      </c>
      <c r="BU184" s="215">
        <f t="shared" si="142"/>
        <v>3297.5206611570247</v>
      </c>
      <c r="BV184" s="59">
        <v>3990</v>
      </c>
      <c r="BW184" s="206"/>
      <c r="BX184" s="215">
        <f t="shared" si="143"/>
        <v>0</v>
      </c>
      <c r="BY184" s="204"/>
      <c r="BZ184" s="205"/>
      <c r="CA184" s="215"/>
      <c r="CB184" s="210"/>
      <c r="CC184" s="206"/>
      <c r="CD184" s="215"/>
      <c r="CE184" s="204"/>
      <c r="CF184" s="205"/>
      <c r="CG184" s="215"/>
      <c r="CH184" s="136"/>
      <c r="CI184" s="206"/>
      <c r="CJ184" s="215"/>
      <c r="CK184" s="136"/>
    </row>
    <row r="185" spans="1:89" x14ac:dyDescent="0.25">
      <c r="A185" s="299" t="s">
        <v>279</v>
      </c>
      <c r="B185" s="281">
        <v>1019</v>
      </c>
      <c r="C185" s="33" t="s">
        <v>283</v>
      </c>
      <c r="D185" s="942">
        <v>6190.0826446280989</v>
      </c>
      <c r="E185" s="100">
        <v>7490</v>
      </c>
      <c r="F185" s="206">
        <f t="shared" si="105"/>
        <v>0</v>
      </c>
      <c r="G185" s="942">
        <v>6190.0826446280989</v>
      </c>
      <c r="H185" s="247">
        <v>7490</v>
      </c>
      <c r="I185" s="206">
        <f t="shared" si="106"/>
        <v>7.1530758226037203E-2</v>
      </c>
      <c r="J185" s="942">
        <v>5776.8595041322315</v>
      </c>
      <c r="K185" s="173">
        <v>6990</v>
      </c>
      <c r="L185" s="206">
        <f t="shared" si="107"/>
        <v>0</v>
      </c>
      <c r="M185" s="942">
        <v>5776.8595041322315</v>
      </c>
      <c r="N185" s="173">
        <v>6990</v>
      </c>
      <c r="O185" s="206">
        <f t="shared" si="108"/>
        <v>0</v>
      </c>
      <c r="P185" s="942">
        <v>5776.8595041322315</v>
      </c>
      <c r="Q185" s="173">
        <v>6990</v>
      </c>
      <c r="R185" s="206">
        <f t="shared" si="109"/>
        <v>4.4843049327354258E-2</v>
      </c>
      <c r="S185" s="942">
        <v>5528.9256198347111</v>
      </c>
      <c r="T185" s="173">
        <v>6690</v>
      </c>
      <c r="U185" s="206">
        <f t="shared" si="110"/>
        <v>0</v>
      </c>
      <c r="V185" s="942">
        <f t="shared" si="140"/>
        <v>5528.9256198347111</v>
      </c>
      <c r="W185" s="247">
        <v>6690</v>
      </c>
      <c r="X185" s="206">
        <f t="shared" si="111"/>
        <v>0.11686143572621036</v>
      </c>
      <c r="Y185" s="97">
        <f t="shared" si="144"/>
        <v>4950.4132231404956</v>
      </c>
      <c r="Z185" s="247">
        <v>5990</v>
      </c>
      <c r="AA185" s="206">
        <f t="shared" si="112"/>
        <v>0.20040080160320642</v>
      </c>
      <c r="AB185" s="97">
        <v>4123.9669421487606</v>
      </c>
      <c r="AC185" s="173">
        <v>4990</v>
      </c>
      <c r="AD185" s="206">
        <f t="shared" si="113"/>
        <v>0</v>
      </c>
      <c r="AE185" s="97">
        <v>4123.9669421487606</v>
      </c>
      <c r="AF185" s="1221">
        <v>4990</v>
      </c>
      <c r="AG185" s="206">
        <f t="shared" si="114"/>
        <v>0</v>
      </c>
      <c r="AH185" s="97">
        <f t="shared" si="146"/>
        <v>4123.9669421487606</v>
      </c>
      <c r="AI185" s="1221">
        <v>4990</v>
      </c>
      <c r="AJ185" s="206">
        <f t="shared" si="115"/>
        <v>4.1753653444676408E-2</v>
      </c>
      <c r="AK185" s="97">
        <v>3958.6776859504134</v>
      </c>
      <c r="AL185" s="1221">
        <v>4790</v>
      </c>
      <c r="AM185" s="206">
        <f t="shared" si="116"/>
        <v>0</v>
      </c>
      <c r="AN185" s="97">
        <v>3958.6776859504134</v>
      </c>
      <c r="AO185" s="1221">
        <v>4790</v>
      </c>
      <c r="AP185" s="206">
        <f t="shared" si="117"/>
        <v>6.6815144766147E-2</v>
      </c>
      <c r="AQ185" s="30">
        <v>3710.7438016528927</v>
      </c>
      <c r="AR185" s="100">
        <v>4490</v>
      </c>
      <c r="AS185" s="206">
        <f t="shared" si="118"/>
        <v>0</v>
      </c>
      <c r="AT185" s="154">
        <v>3710.7438016528927</v>
      </c>
      <c r="AU185" s="154">
        <v>4490</v>
      </c>
      <c r="AV185" s="206">
        <f t="shared" si="119"/>
        <v>0</v>
      </c>
      <c r="AW185" s="154">
        <v>3710.7438016528927</v>
      </c>
      <c r="AX185" s="154">
        <v>4490</v>
      </c>
      <c r="AY185" s="206">
        <f t="shared" si="120"/>
        <v>0</v>
      </c>
      <c r="AZ185" s="154">
        <v>3710.7438016528927</v>
      </c>
      <c r="BA185" s="154">
        <v>4490</v>
      </c>
      <c r="BB185" s="206">
        <f t="shared" si="121"/>
        <v>0</v>
      </c>
      <c r="BC185" s="30">
        <v>3710.7438016528927</v>
      </c>
      <c r="BD185" s="173">
        <v>4490</v>
      </c>
      <c r="BE185" s="206">
        <f t="shared" si="122"/>
        <v>0</v>
      </c>
      <c r="BF185" s="30">
        <f t="shared" si="145"/>
        <v>3710.7438016528927</v>
      </c>
      <c r="BG185" s="173">
        <v>4490</v>
      </c>
      <c r="BH185" s="206">
        <f t="shared" si="123"/>
        <v>2.2779043280182234E-2</v>
      </c>
      <c r="BI185" s="110">
        <v>3628.0991735537191</v>
      </c>
      <c r="BJ185" s="168">
        <v>4390</v>
      </c>
      <c r="BK185" s="206">
        <f t="shared" si="124"/>
        <v>0.10025062656641603</v>
      </c>
      <c r="BL185" s="30">
        <v>3297.5206611570247</v>
      </c>
      <c r="BM185" s="370">
        <v>3990</v>
      </c>
      <c r="BN185" s="205">
        <f t="shared" si="125"/>
        <v>0</v>
      </c>
      <c r="BO185" s="30">
        <v>3297.5206611570247</v>
      </c>
      <c r="BP185" s="117">
        <v>3990</v>
      </c>
      <c r="BQ185" s="205">
        <f t="shared" si="126"/>
        <v>0</v>
      </c>
      <c r="BR185" s="215">
        <f t="shared" si="141"/>
        <v>3297.5206611570247</v>
      </c>
      <c r="BS185" s="117">
        <v>3990</v>
      </c>
      <c r="BT185" s="205">
        <f t="shared" si="127"/>
        <v>0</v>
      </c>
      <c r="BU185" s="215">
        <f t="shared" si="142"/>
        <v>3297.5206611570247</v>
      </c>
      <c r="BV185" s="59">
        <v>3990</v>
      </c>
      <c r="BW185" s="206"/>
      <c r="BX185" s="215">
        <f t="shared" si="143"/>
        <v>0</v>
      </c>
      <c r="BY185" s="204"/>
      <c r="BZ185" s="205"/>
      <c r="CA185" s="215"/>
      <c r="CB185" s="210"/>
      <c r="CC185" s="206"/>
      <c r="CD185" s="215"/>
      <c r="CE185" s="204"/>
      <c r="CF185" s="205"/>
      <c r="CG185" s="215"/>
      <c r="CH185" s="136"/>
      <c r="CI185" s="206"/>
      <c r="CJ185" s="215"/>
      <c r="CK185" s="136"/>
    </row>
    <row r="186" spans="1:89" x14ac:dyDescent="0.25">
      <c r="A186" s="299" t="s">
        <v>279</v>
      </c>
      <c r="B186" s="281">
        <v>1117</v>
      </c>
      <c r="C186" s="33" t="s">
        <v>284</v>
      </c>
      <c r="D186" s="942">
        <v>2471.0743801652893</v>
      </c>
      <c r="E186" s="100">
        <v>2990</v>
      </c>
      <c r="F186" s="206">
        <f t="shared" si="105"/>
        <v>0</v>
      </c>
      <c r="G186" s="942">
        <v>2471.0743801652893</v>
      </c>
      <c r="H186" s="173">
        <v>2990</v>
      </c>
      <c r="I186" s="206">
        <f t="shared" si="106"/>
        <v>0</v>
      </c>
      <c r="J186" s="942">
        <v>2471.0743801652893</v>
      </c>
      <c r="K186" s="173">
        <v>2990</v>
      </c>
      <c r="L186" s="206">
        <f t="shared" si="107"/>
        <v>0</v>
      </c>
      <c r="M186" s="942">
        <v>2471.0743801652893</v>
      </c>
      <c r="N186" s="173">
        <v>2990</v>
      </c>
      <c r="O186" s="206">
        <f t="shared" si="108"/>
        <v>0</v>
      </c>
      <c r="P186" s="942">
        <v>2471.0743801652893</v>
      </c>
      <c r="Q186" s="173">
        <v>2990</v>
      </c>
      <c r="R186" s="206">
        <f t="shared" si="109"/>
        <v>0.20080321285140562</v>
      </c>
      <c r="S186" s="942">
        <v>2057.8512396694214</v>
      </c>
      <c r="T186" s="173">
        <v>2490</v>
      </c>
      <c r="U186" s="206">
        <f t="shared" si="110"/>
        <v>0</v>
      </c>
      <c r="V186" s="942">
        <f t="shared" si="140"/>
        <v>2057.8512396694214</v>
      </c>
      <c r="W186" s="173">
        <v>2490</v>
      </c>
      <c r="X186" s="206">
        <f t="shared" si="111"/>
        <v>0</v>
      </c>
      <c r="Y186" s="97">
        <f t="shared" si="144"/>
        <v>2057.8512396694214</v>
      </c>
      <c r="Z186" s="173">
        <v>2490</v>
      </c>
      <c r="AA186" s="206">
        <f t="shared" si="112"/>
        <v>0</v>
      </c>
      <c r="AB186" s="97">
        <v>2057.8512396694214</v>
      </c>
      <c r="AC186" s="173">
        <v>2490</v>
      </c>
      <c r="AD186" s="206">
        <f t="shared" si="113"/>
        <v>0</v>
      </c>
      <c r="AE186" s="97">
        <v>2057.8512396694214</v>
      </c>
      <c r="AF186" s="1221">
        <v>2490</v>
      </c>
      <c r="AG186" s="206">
        <f t="shared" si="114"/>
        <v>8.7336244541484712E-2</v>
      </c>
      <c r="AH186" s="154">
        <v>1892.5619834710744</v>
      </c>
      <c r="AI186" s="1221">
        <v>2290</v>
      </c>
      <c r="AJ186" s="206">
        <f t="shared" si="115"/>
        <v>0</v>
      </c>
      <c r="AK186" s="97">
        <v>1892.5619834710744</v>
      </c>
      <c r="AL186" s="1221">
        <v>2290</v>
      </c>
      <c r="AM186" s="206">
        <f t="shared" si="116"/>
        <v>0</v>
      </c>
      <c r="AN186" s="97">
        <v>1892.5619834710744</v>
      </c>
      <c r="AO186" s="1221">
        <v>2290</v>
      </c>
      <c r="AP186" s="206">
        <f t="shared" si="117"/>
        <v>0</v>
      </c>
      <c r="AQ186" s="30">
        <v>1892.5619834710744</v>
      </c>
      <c r="AR186" s="100">
        <v>2290</v>
      </c>
      <c r="AS186" s="206">
        <f t="shared" si="118"/>
        <v>0</v>
      </c>
      <c r="AT186" s="154">
        <v>1892.5619834710744</v>
      </c>
      <c r="AU186" s="154">
        <v>2290</v>
      </c>
      <c r="AV186" s="206">
        <f t="shared" si="119"/>
        <v>0</v>
      </c>
      <c r="AW186" s="154">
        <v>1892.5619834710744</v>
      </c>
      <c r="AX186" s="154">
        <v>2290</v>
      </c>
      <c r="AY186" s="206">
        <f t="shared" si="120"/>
        <v>0</v>
      </c>
      <c r="AZ186" s="154">
        <v>1892.5619834710744</v>
      </c>
      <c r="BA186" s="154">
        <v>2290</v>
      </c>
      <c r="BB186" s="206">
        <f t="shared" si="121"/>
        <v>0</v>
      </c>
      <c r="BC186" s="30">
        <v>1892.5619834710744</v>
      </c>
      <c r="BD186" s="173">
        <v>2290</v>
      </c>
      <c r="BE186" s="206">
        <f t="shared" si="122"/>
        <v>0</v>
      </c>
      <c r="BF186" s="30">
        <f t="shared" si="145"/>
        <v>1892.5619834710744</v>
      </c>
      <c r="BG186" s="173">
        <v>2290</v>
      </c>
      <c r="BH186" s="206">
        <f t="shared" si="123"/>
        <v>0.21164021164021163</v>
      </c>
      <c r="BI186" s="110">
        <v>1561.9834710743803</v>
      </c>
      <c r="BJ186" s="168">
        <v>1890</v>
      </c>
      <c r="BK186" s="206">
        <f t="shared" si="124"/>
        <v>0</v>
      </c>
      <c r="BL186" s="30">
        <v>1561.9834710743803</v>
      </c>
      <c r="BM186" s="370">
        <v>1890</v>
      </c>
      <c r="BN186" s="205">
        <f t="shared" si="125"/>
        <v>0</v>
      </c>
      <c r="BO186" s="30">
        <v>1561.9834710743803</v>
      </c>
      <c r="BP186" s="117">
        <v>1890</v>
      </c>
      <c r="BQ186" s="205">
        <f t="shared" si="126"/>
        <v>0</v>
      </c>
      <c r="BR186" s="215">
        <f t="shared" si="141"/>
        <v>1561.9834710743803</v>
      </c>
      <c r="BS186" s="117">
        <v>1890</v>
      </c>
      <c r="BT186" s="205">
        <f t="shared" si="127"/>
        <v>0</v>
      </c>
      <c r="BU186" s="215">
        <f t="shared" si="142"/>
        <v>1561.9834710743803</v>
      </c>
      <c r="BV186" s="59">
        <v>1890</v>
      </c>
      <c r="BW186" s="206"/>
      <c r="BX186" s="215">
        <f t="shared" si="143"/>
        <v>0</v>
      </c>
      <c r="BY186" s="204"/>
      <c r="BZ186" s="205"/>
      <c r="CA186" s="215"/>
      <c r="CB186" s="210"/>
      <c r="CC186" s="206"/>
      <c r="CD186" s="215"/>
      <c r="CE186" s="204"/>
      <c r="CF186" s="205"/>
      <c r="CG186" s="215"/>
      <c r="CH186" s="136"/>
      <c r="CI186" s="206"/>
      <c r="CJ186" s="215"/>
      <c r="CK186" s="136"/>
    </row>
    <row r="187" spans="1:89" x14ac:dyDescent="0.25">
      <c r="A187" s="299" t="s">
        <v>279</v>
      </c>
      <c r="B187" s="281">
        <v>1129</v>
      </c>
      <c r="C187" s="33" t="s">
        <v>285</v>
      </c>
      <c r="D187" s="942">
        <v>6768.5950413223145</v>
      </c>
      <c r="E187" s="100">
        <v>8190</v>
      </c>
      <c r="F187" s="206">
        <f t="shared" si="105"/>
        <v>0</v>
      </c>
      <c r="G187" s="942">
        <v>6768.5950413223145</v>
      </c>
      <c r="H187" s="173">
        <v>8190</v>
      </c>
      <c r="I187" s="206">
        <f t="shared" si="106"/>
        <v>0</v>
      </c>
      <c r="J187" s="942">
        <v>6768.5950413223145</v>
      </c>
      <c r="K187" s="173">
        <v>8190</v>
      </c>
      <c r="L187" s="206">
        <f t="shared" si="107"/>
        <v>0</v>
      </c>
      <c r="M187" s="942">
        <v>6768.5950413223145</v>
      </c>
      <c r="N187" s="173">
        <v>8190</v>
      </c>
      <c r="O187" s="206">
        <f t="shared" si="108"/>
        <v>0</v>
      </c>
      <c r="P187" s="942">
        <v>6768.5950413223145</v>
      </c>
      <c r="Q187" s="173">
        <v>8190</v>
      </c>
      <c r="R187" s="206">
        <f t="shared" si="109"/>
        <v>0.10825439783491204</v>
      </c>
      <c r="S187" s="942">
        <v>6107.4380165289258</v>
      </c>
      <c r="T187" s="173">
        <v>7390</v>
      </c>
      <c r="U187" s="206">
        <f t="shared" si="110"/>
        <v>0</v>
      </c>
      <c r="V187" s="942">
        <f t="shared" si="140"/>
        <v>6107.4380165289258</v>
      </c>
      <c r="W187" s="173">
        <v>7390</v>
      </c>
      <c r="X187" s="206">
        <f t="shared" si="111"/>
        <v>0</v>
      </c>
      <c r="Y187" s="97">
        <f t="shared" si="144"/>
        <v>6107.4380165289258</v>
      </c>
      <c r="Z187" s="173">
        <v>7390</v>
      </c>
      <c r="AA187" s="206">
        <f t="shared" si="112"/>
        <v>0</v>
      </c>
      <c r="AB187" s="97">
        <v>6107.4380165289258</v>
      </c>
      <c r="AC187" s="173">
        <v>7390</v>
      </c>
      <c r="AD187" s="206">
        <f t="shared" si="113"/>
        <v>0</v>
      </c>
      <c r="AE187" s="97">
        <v>6107.4380165289258</v>
      </c>
      <c r="AF187" s="1221">
        <v>7390</v>
      </c>
      <c r="AG187" s="206">
        <f t="shared" si="114"/>
        <v>5.7224606580829757E-2</v>
      </c>
      <c r="AH187" s="154">
        <v>5776.8595041322315</v>
      </c>
      <c r="AI187" s="1221">
        <v>6990</v>
      </c>
      <c r="AJ187" s="206">
        <f t="shared" si="115"/>
        <v>0</v>
      </c>
      <c r="AK187" s="97">
        <v>5776.8595041322315</v>
      </c>
      <c r="AL187" s="1221">
        <v>6990</v>
      </c>
      <c r="AM187" s="206">
        <f t="shared" si="116"/>
        <v>0</v>
      </c>
      <c r="AN187" s="97">
        <v>5776.8595041322315</v>
      </c>
      <c r="AO187" s="1221">
        <v>6990</v>
      </c>
      <c r="AP187" s="206">
        <f t="shared" si="117"/>
        <v>0</v>
      </c>
      <c r="AQ187" s="30">
        <v>5776.8595041322315</v>
      </c>
      <c r="AR187" s="100">
        <v>6990</v>
      </c>
      <c r="AS187" s="206">
        <f t="shared" si="118"/>
        <v>0</v>
      </c>
      <c r="AT187" s="154">
        <v>5776.8595041322315</v>
      </c>
      <c r="AU187" s="154">
        <v>6990</v>
      </c>
      <c r="AV187" s="206">
        <f t="shared" si="119"/>
        <v>0</v>
      </c>
      <c r="AW187" s="154">
        <v>5776.8595041322315</v>
      </c>
      <c r="AX187" s="154">
        <v>6990</v>
      </c>
      <c r="AY187" s="206">
        <f t="shared" si="120"/>
        <v>0</v>
      </c>
      <c r="AZ187" s="154">
        <v>5776.8595041322315</v>
      </c>
      <c r="BA187" s="154">
        <v>6990</v>
      </c>
      <c r="BB187" s="206">
        <f t="shared" si="121"/>
        <v>0</v>
      </c>
      <c r="BC187" s="30">
        <v>5776.8595041322315</v>
      </c>
      <c r="BD187" s="173">
        <v>6990</v>
      </c>
      <c r="BE187" s="206">
        <f t="shared" si="122"/>
        <v>0</v>
      </c>
      <c r="BF187" s="30">
        <f t="shared" si="145"/>
        <v>5776.8595041322315</v>
      </c>
      <c r="BG187" s="173">
        <v>6990</v>
      </c>
      <c r="BH187" s="206">
        <f t="shared" si="123"/>
        <v>0</v>
      </c>
      <c r="BI187" s="110">
        <v>5776.8595041322315</v>
      </c>
      <c r="BJ187" s="168">
        <v>6990</v>
      </c>
      <c r="BK187" s="206">
        <f t="shared" si="124"/>
        <v>0</v>
      </c>
      <c r="BL187" s="30">
        <v>5776.8595041322315</v>
      </c>
      <c r="BM187" s="370">
        <v>6990</v>
      </c>
      <c r="BN187" s="205">
        <f t="shared" si="125"/>
        <v>0</v>
      </c>
      <c r="BO187" s="30">
        <v>5776.8595041322315</v>
      </c>
      <c r="BP187" s="117">
        <v>6990</v>
      </c>
      <c r="BQ187" s="205">
        <f t="shared" si="126"/>
        <v>0</v>
      </c>
      <c r="BR187" s="215">
        <f t="shared" si="141"/>
        <v>5776.8595041322315</v>
      </c>
      <c r="BS187" s="117">
        <v>6990</v>
      </c>
      <c r="BT187" s="205">
        <f t="shared" si="127"/>
        <v>0</v>
      </c>
      <c r="BU187" s="215">
        <f t="shared" si="142"/>
        <v>5776.8595041322315</v>
      </c>
      <c r="BV187" s="59">
        <v>6990</v>
      </c>
      <c r="BW187" s="206"/>
      <c r="BX187" s="215">
        <f t="shared" si="143"/>
        <v>0</v>
      </c>
      <c r="BY187" s="204"/>
      <c r="BZ187" s="205"/>
      <c r="CA187" s="215"/>
      <c r="CB187" s="210"/>
      <c r="CC187" s="206"/>
      <c r="CD187" s="215"/>
      <c r="CE187" s="204"/>
      <c r="CF187" s="205"/>
      <c r="CG187" s="215"/>
      <c r="CH187" s="136"/>
      <c r="CI187" s="206"/>
      <c r="CJ187" s="215"/>
      <c r="CK187" s="136"/>
    </row>
    <row r="188" spans="1:89" x14ac:dyDescent="0.25">
      <c r="A188" s="299" t="s">
        <v>279</v>
      </c>
      <c r="B188" s="281">
        <v>1133</v>
      </c>
      <c r="C188" s="33" t="s">
        <v>383</v>
      </c>
      <c r="D188" s="942">
        <v>2471.0743801652893</v>
      </c>
      <c r="E188" s="100">
        <v>2990</v>
      </c>
      <c r="F188" s="206">
        <f t="shared" si="105"/>
        <v>0</v>
      </c>
      <c r="G188" s="942">
        <v>2471.0743801652893</v>
      </c>
      <c r="H188" s="173">
        <v>2990</v>
      </c>
      <c r="I188" s="206">
        <f t="shared" si="106"/>
        <v>0</v>
      </c>
      <c r="J188" s="942">
        <v>2471.0743801652893</v>
      </c>
      <c r="K188" s="173">
        <v>2990</v>
      </c>
      <c r="L188" s="206">
        <f t="shared" si="107"/>
        <v>0</v>
      </c>
      <c r="M188" s="942">
        <v>2471.0743801652893</v>
      </c>
      <c r="N188" s="173">
        <v>2990</v>
      </c>
      <c r="O188" s="206">
        <f t="shared" si="108"/>
        <v>0</v>
      </c>
      <c r="P188" s="942">
        <v>2471.0743801652893</v>
      </c>
      <c r="Q188" s="173">
        <v>2990</v>
      </c>
      <c r="R188" s="206">
        <f t="shared" si="109"/>
        <v>0.20080321285140562</v>
      </c>
      <c r="S188" s="942">
        <v>2057.8512396694214</v>
      </c>
      <c r="T188" s="173">
        <v>2490</v>
      </c>
      <c r="U188" s="206">
        <f t="shared" si="110"/>
        <v>0</v>
      </c>
      <c r="V188" s="942">
        <f t="shared" si="140"/>
        <v>2057.8512396694214</v>
      </c>
      <c r="W188" s="173">
        <v>2490</v>
      </c>
      <c r="X188" s="206">
        <f t="shared" si="111"/>
        <v>0</v>
      </c>
      <c r="Y188" s="97">
        <f t="shared" si="144"/>
        <v>2057.8512396694214</v>
      </c>
      <c r="Z188" s="173">
        <v>2490</v>
      </c>
      <c r="AA188" s="206">
        <f t="shared" si="112"/>
        <v>0</v>
      </c>
      <c r="AB188" s="97">
        <v>2057.8512396694214</v>
      </c>
      <c r="AC188" s="173">
        <v>2490</v>
      </c>
      <c r="AD188" s="206">
        <f t="shared" si="113"/>
        <v>0</v>
      </c>
      <c r="AE188" s="97">
        <v>2057.8512396694214</v>
      </c>
      <c r="AF188" s="1221">
        <v>2490</v>
      </c>
      <c r="AG188" s="206">
        <f t="shared" si="114"/>
        <v>8.7336244541484712E-2</v>
      </c>
      <c r="AH188" s="154">
        <v>1892.5619834710744</v>
      </c>
      <c r="AI188" s="1221">
        <v>2290</v>
      </c>
      <c r="AJ188" s="206">
        <f t="shared" si="115"/>
        <v>0</v>
      </c>
      <c r="AK188" s="97">
        <v>1892.5619834710744</v>
      </c>
      <c r="AL188" s="1221">
        <v>2290</v>
      </c>
      <c r="AM188" s="206">
        <f t="shared" si="116"/>
        <v>0</v>
      </c>
      <c r="AN188" s="97">
        <v>1892.5619834710744</v>
      </c>
      <c r="AO188" s="1221">
        <v>2290</v>
      </c>
      <c r="AP188" s="206">
        <f t="shared" si="117"/>
        <v>0</v>
      </c>
      <c r="AQ188" s="30">
        <v>1892.5619834710744</v>
      </c>
      <c r="AR188" s="100">
        <v>2290</v>
      </c>
      <c r="AS188" s="206">
        <f t="shared" si="118"/>
        <v>0</v>
      </c>
      <c r="AT188" s="154">
        <v>1892.5619834710744</v>
      </c>
      <c r="AU188" s="154">
        <v>2290</v>
      </c>
      <c r="AV188" s="206">
        <f t="shared" si="119"/>
        <v>0</v>
      </c>
      <c r="AW188" s="154">
        <v>1892.5619834710744</v>
      </c>
      <c r="AX188" s="154">
        <v>2290</v>
      </c>
      <c r="AY188" s="206">
        <f t="shared" si="120"/>
        <v>0</v>
      </c>
      <c r="AZ188" s="154">
        <v>1892.5619834710744</v>
      </c>
      <c r="BA188" s="154">
        <v>2290</v>
      </c>
      <c r="BB188" s="206">
        <f t="shared" si="121"/>
        <v>0</v>
      </c>
      <c r="BC188" s="30">
        <v>1892.5619834710744</v>
      </c>
      <c r="BD188" s="173">
        <v>2290</v>
      </c>
      <c r="BE188" s="206">
        <f t="shared" si="122"/>
        <v>0</v>
      </c>
      <c r="BF188" s="30">
        <f t="shared" si="145"/>
        <v>1892.5619834710744</v>
      </c>
      <c r="BG188" s="173">
        <v>2290</v>
      </c>
      <c r="BH188" s="206">
        <f t="shared" si="123"/>
        <v>0.21164021164021163</v>
      </c>
      <c r="BI188" s="110">
        <v>1561.9834710743803</v>
      </c>
      <c r="BJ188" s="168">
        <v>1890</v>
      </c>
      <c r="BK188" s="206">
        <f>(BJ188-BM188)/BM188</f>
        <v>0</v>
      </c>
      <c r="BL188" s="30">
        <v>1561.9834710743803</v>
      </c>
      <c r="BM188" s="370">
        <v>1890</v>
      </c>
      <c r="BN188" s="205"/>
      <c r="BO188" s="30"/>
      <c r="BP188" s="117"/>
      <c r="BQ188" s="205"/>
      <c r="BR188" s="215"/>
      <c r="BS188" s="117"/>
      <c r="BT188" s="205"/>
      <c r="BU188" s="215"/>
      <c r="BV188" s="59"/>
      <c r="BW188" s="206"/>
      <c r="BX188" s="215"/>
      <c r="BY188" s="204"/>
      <c r="BZ188" s="205"/>
      <c r="CA188" s="215"/>
      <c r="CB188" s="210"/>
      <c r="CC188" s="206"/>
      <c r="CD188" s="215"/>
      <c r="CE188" s="204"/>
      <c r="CF188" s="205"/>
      <c r="CG188" s="215"/>
      <c r="CH188" s="136"/>
      <c r="CI188" s="206"/>
      <c r="CJ188" s="215"/>
      <c r="CK188" s="136"/>
    </row>
    <row r="189" spans="1:89" x14ac:dyDescent="0.25">
      <c r="A189" s="299" t="s">
        <v>279</v>
      </c>
      <c r="B189" s="281">
        <v>1147</v>
      </c>
      <c r="C189" s="33" t="s">
        <v>286</v>
      </c>
      <c r="D189" s="942">
        <v>4950.4132231404956</v>
      </c>
      <c r="E189" s="100">
        <v>5990</v>
      </c>
      <c r="F189" s="206">
        <f t="shared" si="105"/>
        <v>0</v>
      </c>
      <c r="G189" s="942">
        <v>4950.4132231404956</v>
      </c>
      <c r="H189" s="173">
        <v>5990</v>
      </c>
      <c r="I189" s="206">
        <f t="shared" si="106"/>
        <v>0</v>
      </c>
      <c r="J189" s="942">
        <v>4950.4132231404956</v>
      </c>
      <c r="K189" s="173">
        <v>5990</v>
      </c>
      <c r="L189" s="206">
        <f t="shared" si="107"/>
        <v>0</v>
      </c>
      <c r="M189" s="942">
        <v>4950.4132231404956</v>
      </c>
      <c r="N189" s="173">
        <v>5990</v>
      </c>
      <c r="O189" s="206">
        <f t="shared" si="108"/>
        <v>0</v>
      </c>
      <c r="P189" s="942">
        <v>4950.4132231404956</v>
      </c>
      <c r="Q189" s="173">
        <v>5990</v>
      </c>
      <c r="R189" s="206">
        <f t="shared" si="109"/>
        <v>9.107468123861566E-2</v>
      </c>
      <c r="S189" s="942">
        <v>4537.1900826446281</v>
      </c>
      <c r="T189" s="173">
        <v>5490</v>
      </c>
      <c r="U189" s="206">
        <f t="shared" si="110"/>
        <v>0</v>
      </c>
      <c r="V189" s="942">
        <f t="shared" si="140"/>
        <v>4537.1900826446281</v>
      </c>
      <c r="W189" s="247">
        <v>5490</v>
      </c>
      <c r="X189" s="206">
        <f t="shared" si="111"/>
        <v>0.10020040080160321</v>
      </c>
      <c r="Y189" s="97">
        <f t="shared" si="144"/>
        <v>4123.9669421487606</v>
      </c>
      <c r="Z189" s="173">
        <v>4990</v>
      </c>
      <c r="AA189" s="206">
        <f t="shared" si="112"/>
        <v>0</v>
      </c>
      <c r="AB189" s="97">
        <v>4123.9669421487606</v>
      </c>
      <c r="AC189" s="173">
        <v>4990</v>
      </c>
      <c r="AD189" s="206">
        <f t="shared" si="113"/>
        <v>0</v>
      </c>
      <c r="AE189" s="97">
        <v>4123.9669421487606</v>
      </c>
      <c r="AF189" s="1221">
        <v>4990</v>
      </c>
      <c r="AG189" s="206">
        <f t="shared" si="114"/>
        <v>6.3965884861407252E-2</v>
      </c>
      <c r="AH189" s="154">
        <v>3876.0330578512398</v>
      </c>
      <c r="AI189" s="1221">
        <v>4690</v>
      </c>
      <c r="AJ189" s="206">
        <f t="shared" si="115"/>
        <v>0</v>
      </c>
      <c r="AK189" s="97">
        <v>3876.0330578512398</v>
      </c>
      <c r="AL189" s="1221">
        <v>4690</v>
      </c>
      <c r="AM189" s="206">
        <f t="shared" si="116"/>
        <v>0</v>
      </c>
      <c r="AN189" s="97">
        <v>3876.0330578512398</v>
      </c>
      <c r="AO189" s="1221">
        <v>4690</v>
      </c>
      <c r="AP189" s="206">
        <f t="shared" si="117"/>
        <v>0</v>
      </c>
      <c r="AQ189" s="30">
        <v>3876.0330578512398</v>
      </c>
      <c r="AR189" s="100">
        <v>4690</v>
      </c>
      <c r="AS189" s="206">
        <f t="shared" si="118"/>
        <v>0</v>
      </c>
      <c r="AT189" s="154">
        <v>3876.0330578512398</v>
      </c>
      <c r="AU189" s="154">
        <v>4690</v>
      </c>
      <c r="AV189" s="206">
        <f t="shared" si="119"/>
        <v>4.4543429844097995E-2</v>
      </c>
      <c r="AW189" s="154">
        <v>3710.7438016528927</v>
      </c>
      <c r="AX189" s="154">
        <v>4490</v>
      </c>
      <c r="AY189" s="206">
        <f t="shared" si="120"/>
        <v>0</v>
      </c>
      <c r="AZ189" s="154">
        <v>3297.5206611570247</v>
      </c>
      <c r="BA189" s="154">
        <v>4490</v>
      </c>
      <c r="BB189" s="206">
        <f t="shared" si="121"/>
        <v>0.12531328320802004</v>
      </c>
      <c r="BC189" s="30">
        <v>3297.5206611570247</v>
      </c>
      <c r="BD189" s="173">
        <v>3990</v>
      </c>
      <c r="BE189" s="206">
        <f t="shared" si="122"/>
        <v>0</v>
      </c>
      <c r="BF189" s="30">
        <f t="shared" si="145"/>
        <v>3297.5206611570247</v>
      </c>
      <c r="BG189" s="173">
        <v>3990</v>
      </c>
      <c r="BH189" s="206">
        <f t="shared" si="123"/>
        <v>0.14326647564469913</v>
      </c>
      <c r="BI189" s="110">
        <v>2884.2975206611573</v>
      </c>
      <c r="BJ189" s="168">
        <v>3490</v>
      </c>
      <c r="BK189" s="206">
        <f t="shared" ref="BK189:BK198" si="147">(BJ189-BM189)/BM189</f>
        <v>0</v>
      </c>
      <c r="BL189" s="30">
        <v>2884.2975206611573</v>
      </c>
      <c r="BM189" s="370">
        <v>3490</v>
      </c>
      <c r="BN189" s="205">
        <f t="shared" ref="BN189:BN198" si="148">(BM189-BP189)/BP189</f>
        <v>0</v>
      </c>
      <c r="BO189" s="30">
        <v>2884.2975206611573</v>
      </c>
      <c r="BP189" s="266">
        <v>3490</v>
      </c>
      <c r="BQ189" s="205">
        <f t="shared" ref="BQ189:BQ198" si="149">(BP189-BS189)/BS189</f>
        <v>0.16722408026755853</v>
      </c>
      <c r="BR189" s="215">
        <f t="shared" si="141"/>
        <v>2471.0743801652893</v>
      </c>
      <c r="BS189" s="117">
        <v>2990</v>
      </c>
      <c r="BT189" s="205">
        <f t="shared" ref="BT189:BT198" si="150">(BS189-BV189)/BV189</f>
        <v>0</v>
      </c>
      <c r="BU189" s="215">
        <f t="shared" si="142"/>
        <v>2471.0743801652893</v>
      </c>
      <c r="BV189" s="59">
        <v>2990</v>
      </c>
      <c r="BW189" s="206"/>
      <c r="BX189" s="215">
        <f t="shared" si="143"/>
        <v>0</v>
      </c>
      <c r="BY189" s="204"/>
      <c r="BZ189" s="205"/>
      <c r="CA189" s="215"/>
      <c r="CB189" s="210"/>
      <c r="CC189" s="206"/>
      <c r="CD189" s="215"/>
      <c r="CE189" s="204"/>
      <c r="CF189" s="205"/>
      <c r="CG189" s="215"/>
      <c r="CH189" s="136"/>
      <c r="CI189" s="206"/>
      <c r="CJ189" s="215"/>
      <c r="CK189" s="136"/>
    </row>
    <row r="190" spans="1:89" x14ac:dyDescent="0.25">
      <c r="A190" s="299" t="s">
        <v>279</v>
      </c>
      <c r="B190" s="281">
        <v>1154</v>
      </c>
      <c r="C190" s="33" t="s">
        <v>287</v>
      </c>
      <c r="D190" s="942">
        <v>4950.4132231404956</v>
      </c>
      <c r="E190" s="100">
        <v>5990</v>
      </c>
      <c r="F190" s="206">
        <f t="shared" si="105"/>
        <v>0</v>
      </c>
      <c r="G190" s="942">
        <v>4950.4132231404956</v>
      </c>
      <c r="H190" s="173">
        <v>5990</v>
      </c>
      <c r="I190" s="206">
        <f t="shared" si="106"/>
        <v>0</v>
      </c>
      <c r="J190" s="942">
        <v>4950.4132231404956</v>
      </c>
      <c r="K190" s="173">
        <v>5990</v>
      </c>
      <c r="L190" s="206">
        <f t="shared" si="107"/>
        <v>0</v>
      </c>
      <c r="M190" s="942">
        <v>4950.4132231404956</v>
      </c>
      <c r="N190" s="173">
        <v>5990</v>
      </c>
      <c r="O190" s="206">
        <f t="shared" si="108"/>
        <v>0</v>
      </c>
      <c r="P190" s="942">
        <v>4950.4132231404956</v>
      </c>
      <c r="Q190" s="173">
        <v>5990</v>
      </c>
      <c r="R190" s="206">
        <f t="shared" si="109"/>
        <v>9.107468123861566E-2</v>
      </c>
      <c r="S190" s="942">
        <v>4537.1900826446281</v>
      </c>
      <c r="T190" s="173">
        <v>5490</v>
      </c>
      <c r="U190" s="206">
        <f t="shared" si="110"/>
        <v>0</v>
      </c>
      <c r="V190" s="942">
        <f t="shared" si="140"/>
        <v>4537.1900826446281</v>
      </c>
      <c r="W190" s="173">
        <v>5490</v>
      </c>
      <c r="X190" s="206">
        <f t="shared" si="111"/>
        <v>0</v>
      </c>
      <c r="Y190" s="97">
        <f t="shared" si="144"/>
        <v>4537.1900826446281</v>
      </c>
      <c r="Z190" s="247">
        <v>5490</v>
      </c>
      <c r="AA190" s="206">
        <f t="shared" si="112"/>
        <v>0.10020040080160321</v>
      </c>
      <c r="AB190" s="97">
        <v>4123.9669421487606</v>
      </c>
      <c r="AC190" s="173">
        <v>4990</v>
      </c>
      <c r="AD190" s="206">
        <f t="shared" si="113"/>
        <v>0</v>
      </c>
      <c r="AE190" s="97">
        <v>4123.9669421487606</v>
      </c>
      <c r="AF190" s="1221">
        <v>4990</v>
      </c>
      <c r="AG190" s="206">
        <f t="shared" si="114"/>
        <v>6.3965884861407252E-2</v>
      </c>
      <c r="AH190" s="154">
        <v>3876.0330578512398</v>
      </c>
      <c r="AI190" s="1221">
        <v>4690</v>
      </c>
      <c r="AJ190" s="206">
        <f t="shared" si="115"/>
        <v>0</v>
      </c>
      <c r="AK190" s="97">
        <v>3876.0330578512398</v>
      </c>
      <c r="AL190" s="1221">
        <v>4690</v>
      </c>
      <c r="AM190" s="206">
        <f t="shared" si="116"/>
        <v>0</v>
      </c>
      <c r="AN190" s="97">
        <v>3876.0330578512398</v>
      </c>
      <c r="AO190" s="1221">
        <v>4690</v>
      </c>
      <c r="AP190" s="206">
        <f t="shared" si="117"/>
        <v>0</v>
      </c>
      <c r="AQ190" s="30">
        <v>3876.0330578512398</v>
      </c>
      <c r="AR190" s="100">
        <v>4690</v>
      </c>
      <c r="AS190" s="206">
        <f t="shared" si="118"/>
        <v>0</v>
      </c>
      <c r="AT190" s="154">
        <v>3876.0330578512398</v>
      </c>
      <c r="AU190" s="154">
        <v>4690</v>
      </c>
      <c r="AV190" s="206">
        <f t="shared" si="119"/>
        <v>4.4543429844097995E-2</v>
      </c>
      <c r="AW190" s="154">
        <v>3710.7438016528927</v>
      </c>
      <c r="AX190" s="154">
        <v>4490</v>
      </c>
      <c r="AY190" s="206">
        <f t="shared" si="120"/>
        <v>0</v>
      </c>
      <c r="AZ190" s="154">
        <v>3297.5206611570247</v>
      </c>
      <c r="BA190" s="154">
        <v>4490</v>
      </c>
      <c r="BB190" s="206">
        <f t="shared" si="121"/>
        <v>0.12531328320802004</v>
      </c>
      <c r="BC190" s="30">
        <v>3297.5206611570247</v>
      </c>
      <c r="BD190" s="173">
        <v>3990</v>
      </c>
      <c r="BE190" s="206">
        <f t="shared" si="122"/>
        <v>0</v>
      </c>
      <c r="BF190" s="30">
        <f t="shared" si="145"/>
        <v>3297.5206611570247</v>
      </c>
      <c r="BG190" s="173">
        <v>3990</v>
      </c>
      <c r="BH190" s="206">
        <f t="shared" si="123"/>
        <v>0.14326647564469913</v>
      </c>
      <c r="BI190" s="110">
        <v>2884.2975206611573</v>
      </c>
      <c r="BJ190" s="168">
        <v>3490</v>
      </c>
      <c r="BK190" s="206">
        <f t="shared" si="147"/>
        <v>0</v>
      </c>
      <c r="BL190" s="30">
        <v>2884.2975206611573</v>
      </c>
      <c r="BM190" s="370">
        <v>3490</v>
      </c>
      <c r="BN190" s="205">
        <f t="shared" si="148"/>
        <v>0</v>
      </c>
      <c r="BO190" s="30">
        <v>2884.2975206611573</v>
      </c>
      <c r="BP190" s="266">
        <v>3490</v>
      </c>
      <c r="BQ190" s="205">
        <f t="shared" si="149"/>
        <v>0.16722408026755853</v>
      </c>
      <c r="BR190" s="215">
        <f t="shared" si="141"/>
        <v>2471.0743801652893</v>
      </c>
      <c r="BS190" s="117">
        <v>2990</v>
      </c>
      <c r="BT190" s="205">
        <f t="shared" si="150"/>
        <v>0</v>
      </c>
      <c r="BU190" s="215">
        <f t="shared" si="142"/>
        <v>2471.0743801652893</v>
      </c>
      <c r="BV190" s="59">
        <v>2990</v>
      </c>
      <c r="BW190" s="206"/>
      <c r="BX190" s="215">
        <f t="shared" si="143"/>
        <v>0</v>
      </c>
      <c r="BY190" s="204"/>
      <c r="BZ190" s="205"/>
      <c r="CA190" s="215"/>
      <c r="CB190" s="210"/>
      <c r="CC190" s="206"/>
      <c r="CD190" s="215"/>
      <c r="CE190" s="204"/>
      <c r="CF190" s="205"/>
      <c r="CG190" s="215"/>
      <c r="CH190" s="136"/>
      <c r="CI190" s="206"/>
      <c r="CJ190" s="215"/>
      <c r="CK190" s="136"/>
    </row>
    <row r="191" spans="1:89" x14ac:dyDescent="0.25">
      <c r="A191" s="299" t="s">
        <v>279</v>
      </c>
      <c r="B191" s="281">
        <v>1121</v>
      </c>
      <c r="C191" s="33" t="s">
        <v>288</v>
      </c>
      <c r="D191" s="942">
        <v>6603.3057851239673</v>
      </c>
      <c r="E191" s="100">
        <v>7990</v>
      </c>
      <c r="F191" s="206">
        <f t="shared" si="105"/>
        <v>0</v>
      </c>
      <c r="G191" s="942">
        <v>6603.3057851239673</v>
      </c>
      <c r="H191" s="173">
        <v>7990</v>
      </c>
      <c r="I191" s="206">
        <f t="shared" si="106"/>
        <v>0</v>
      </c>
      <c r="J191" s="942">
        <v>6603.3057851239673</v>
      </c>
      <c r="K191" s="173">
        <v>7990</v>
      </c>
      <c r="L191" s="206">
        <f t="shared" si="107"/>
        <v>0</v>
      </c>
      <c r="M191" s="942">
        <v>6603.3057851239673</v>
      </c>
      <c r="N191" s="173">
        <v>7990</v>
      </c>
      <c r="O191" s="206">
        <f t="shared" si="108"/>
        <v>0</v>
      </c>
      <c r="P191" s="942">
        <v>6603.3057851239673</v>
      </c>
      <c r="Q191" s="173">
        <v>7990</v>
      </c>
      <c r="R191" s="206">
        <f t="shared" si="109"/>
        <v>0</v>
      </c>
      <c r="S191" s="942">
        <v>6603.3057851239673</v>
      </c>
      <c r="T191" s="173">
        <v>7990</v>
      </c>
      <c r="U191" s="206">
        <f t="shared" si="110"/>
        <v>-0.15806111696522657</v>
      </c>
      <c r="V191" s="942">
        <f t="shared" si="140"/>
        <v>7842.9752066115707</v>
      </c>
      <c r="W191" s="173">
        <v>9490</v>
      </c>
      <c r="X191" s="206">
        <f t="shared" si="111"/>
        <v>0</v>
      </c>
      <c r="Y191" s="97">
        <f t="shared" si="144"/>
        <v>7842.9752066115707</v>
      </c>
      <c r="Z191" s="247">
        <v>9490</v>
      </c>
      <c r="AA191" s="206">
        <f t="shared" si="112"/>
        <v>3.2644178454842222E-2</v>
      </c>
      <c r="AB191" s="97">
        <v>7595.0413223140495</v>
      </c>
      <c r="AC191" s="173">
        <v>9190</v>
      </c>
      <c r="AD191" s="206">
        <f t="shared" si="113"/>
        <v>0</v>
      </c>
      <c r="AE191" s="97">
        <v>7595.0413223140495</v>
      </c>
      <c r="AF191" s="1221">
        <v>9190</v>
      </c>
      <c r="AG191" s="206">
        <f t="shared" si="114"/>
        <v>5.7537399309551207E-2</v>
      </c>
      <c r="AH191" s="154">
        <v>7181.818181818182</v>
      </c>
      <c r="AI191" s="1221">
        <v>8690</v>
      </c>
      <c r="AJ191" s="206">
        <f t="shared" si="115"/>
        <v>0</v>
      </c>
      <c r="AK191" s="942">
        <v>7181.818181818182</v>
      </c>
      <c r="AL191" s="1221">
        <v>8690</v>
      </c>
      <c r="AM191" s="206">
        <f t="shared" si="116"/>
        <v>0.14492753623188406</v>
      </c>
      <c r="AN191" s="942">
        <v>6272.727272727273</v>
      </c>
      <c r="AO191" s="1221">
        <v>7590</v>
      </c>
      <c r="AP191" s="206">
        <f t="shared" si="117"/>
        <v>0.11782032400589101</v>
      </c>
      <c r="AQ191" s="412">
        <f t="shared" ref="AQ191" si="151">AR191/1.21</f>
        <v>5611.5702479338843</v>
      </c>
      <c r="AR191" s="100">
        <v>6790</v>
      </c>
      <c r="AS191" s="206">
        <f t="shared" si="118"/>
        <v>0.13355592654424039</v>
      </c>
      <c r="AT191" s="154">
        <v>4950.4132231404956</v>
      </c>
      <c r="AU191" s="154">
        <v>5990</v>
      </c>
      <c r="AV191" s="206">
        <f t="shared" si="119"/>
        <v>0</v>
      </c>
      <c r="AW191" s="154">
        <v>4950.4132231404956</v>
      </c>
      <c r="AX191" s="154">
        <v>5990</v>
      </c>
      <c r="AY191" s="206">
        <f t="shared" si="120"/>
        <v>0</v>
      </c>
      <c r="AZ191" s="154">
        <v>4950.4132231404956</v>
      </c>
      <c r="BA191" s="154">
        <v>5990</v>
      </c>
      <c r="BB191" s="206">
        <f t="shared" si="121"/>
        <v>0</v>
      </c>
      <c r="BC191" s="412">
        <v>4950.4132231404956</v>
      </c>
      <c r="BD191" s="173">
        <v>5990</v>
      </c>
      <c r="BE191" s="206">
        <f t="shared" si="122"/>
        <v>0</v>
      </c>
      <c r="BF191" s="412">
        <f t="shared" si="145"/>
        <v>4950.4132231404956</v>
      </c>
      <c r="BG191" s="173">
        <v>5990</v>
      </c>
      <c r="BH191" s="206">
        <f t="shared" si="123"/>
        <v>0</v>
      </c>
      <c r="BI191" s="110">
        <v>4950.4132231404956</v>
      </c>
      <c r="BJ191" s="168">
        <v>5990</v>
      </c>
      <c r="BK191" s="206">
        <f t="shared" si="147"/>
        <v>0</v>
      </c>
      <c r="BL191" s="412">
        <v>4950.4132231404956</v>
      </c>
      <c r="BM191" s="413">
        <v>5990</v>
      </c>
      <c r="BN191" s="205">
        <f t="shared" si="148"/>
        <v>0</v>
      </c>
      <c r="BO191" s="30">
        <v>4950.4132231404956</v>
      </c>
      <c r="BP191" s="266">
        <v>5990</v>
      </c>
      <c r="BQ191" s="205">
        <f t="shared" si="149"/>
        <v>0.15414258188824662</v>
      </c>
      <c r="BR191" s="215">
        <f t="shared" si="141"/>
        <v>4289.2561983471078</v>
      </c>
      <c r="BS191" s="117">
        <v>5190</v>
      </c>
      <c r="BT191" s="205">
        <f t="shared" si="150"/>
        <v>0</v>
      </c>
      <c r="BU191" s="215">
        <f t="shared" si="142"/>
        <v>4289.2561983471078</v>
      </c>
      <c r="BV191" s="59">
        <v>5190</v>
      </c>
      <c r="BW191" s="206"/>
      <c r="BX191" s="215">
        <f t="shared" si="143"/>
        <v>0</v>
      </c>
      <c r="BY191" s="204"/>
      <c r="BZ191" s="205"/>
      <c r="CA191" s="215"/>
      <c r="CB191" s="210"/>
      <c r="CC191" s="206"/>
      <c r="CD191" s="215"/>
      <c r="CE191" s="204"/>
      <c r="CF191" s="205"/>
      <c r="CG191" s="215"/>
      <c r="CH191" s="136"/>
      <c r="CI191" s="206"/>
      <c r="CJ191" s="215"/>
      <c r="CK191" s="136"/>
    </row>
    <row r="192" spans="1:89" x14ac:dyDescent="0.25">
      <c r="A192" s="299" t="s">
        <v>279</v>
      </c>
      <c r="B192" s="281">
        <v>1110</v>
      </c>
      <c r="C192" s="33" t="s">
        <v>289</v>
      </c>
      <c r="D192" s="942">
        <v>1066.1157024793388</v>
      </c>
      <c r="E192" s="100">
        <v>1290</v>
      </c>
      <c r="F192" s="206">
        <f t="shared" si="105"/>
        <v>0</v>
      </c>
      <c r="G192" s="942">
        <v>1066.1157024793388</v>
      </c>
      <c r="H192" s="173">
        <v>1290</v>
      </c>
      <c r="I192" s="206">
        <f t="shared" si="106"/>
        <v>0</v>
      </c>
      <c r="J192" s="942">
        <v>1066.1157024793388</v>
      </c>
      <c r="K192" s="173">
        <v>1290</v>
      </c>
      <c r="L192" s="206">
        <f t="shared" si="107"/>
        <v>0</v>
      </c>
      <c r="M192" s="942">
        <v>1066.1157024793388</v>
      </c>
      <c r="N192" s="173">
        <v>1290</v>
      </c>
      <c r="O192" s="206">
        <f t="shared" si="108"/>
        <v>0</v>
      </c>
      <c r="P192" s="942">
        <v>1066.1157024793388</v>
      </c>
      <c r="Q192" s="173">
        <v>1290</v>
      </c>
      <c r="R192" s="206">
        <f t="shared" si="109"/>
        <v>0</v>
      </c>
      <c r="S192" s="942">
        <v>1066.1157024793388</v>
      </c>
      <c r="T192" s="173">
        <v>1290</v>
      </c>
      <c r="U192" s="206">
        <f t="shared" si="110"/>
        <v>0</v>
      </c>
      <c r="V192" s="942">
        <f t="shared" si="140"/>
        <v>1066.1157024793388</v>
      </c>
      <c r="W192" s="173">
        <v>1290</v>
      </c>
      <c r="X192" s="206">
        <f t="shared" si="111"/>
        <v>0</v>
      </c>
      <c r="Y192" s="97">
        <f t="shared" si="144"/>
        <v>1066.1157024793388</v>
      </c>
      <c r="Z192" s="173">
        <v>1290</v>
      </c>
      <c r="AA192" s="206">
        <f t="shared" si="112"/>
        <v>0</v>
      </c>
      <c r="AB192" s="97">
        <v>1066.1157024793388</v>
      </c>
      <c r="AC192" s="173">
        <v>1290</v>
      </c>
      <c r="AD192" s="206">
        <f t="shared" si="113"/>
        <v>0</v>
      </c>
      <c r="AE192" s="97">
        <v>1066.1157024793388</v>
      </c>
      <c r="AF192" s="1221">
        <v>1290</v>
      </c>
      <c r="AG192" s="206">
        <f t="shared" si="114"/>
        <v>8.4033613445378158E-2</v>
      </c>
      <c r="AH192" s="154">
        <v>983.47107438016531</v>
      </c>
      <c r="AI192" s="1221">
        <v>1190</v>
      </c>
      <c r="AJ192" s="206">
        <f t="shared" si="115"/>
        <v>0</v>
      </c>
      <c r="AK192" s="942">
        <v>983.47107438016531</v>
      </c>
      <c r="AL192" s="1221">
        <v>1190</v>
      </c>
      <c r="AM192" s="206">
        <f t="shared" si="116"/>
        <v>0</v>
      </c>
      <c r="AN192" s="97">
        <v>983.47107438016531</v>
      </c>
      <c r="AO192" s="1221">
        <v>1190</v>
      </c>
      <c r="AP192" s="206">
        <f t="shared" si="117"/>
        <v>0</v>
      </c>
      <c r="AQ192" s="30">
        <v>983.47107438016531</v>
      </c>
      <c r="AR192" s="100">
        <v>1190</v>
      </c>
      <c r="AS192" s="206">
        <f t="shared" si="118"/>
        <v>0</v>
      </c>
      <c r="AT192" s="154">
        <v>983.47107438016531</v>
      </c>
      <c r="AU192" s="154">
        <v>1190</v>
      </c>
      <c r="AV192" s="206">
        <f t="shared" si="119"/>
        <v>0</v>
      </c>
      <c r="AW192" s="154">
        <v>983.47107438016531</v>
      </c>
      <c r="AX192" s="154">
        <v>1190</v>
      </c>
      <c r="AY192" s="206">
        <f t="shared" si="120"/>
        <v>0</v>
      </c>
      <c r="AZ192" s="154">
        <v>983.47107438016531</v>
      </c>
      <c r="BA192" s="154">
        <v>1190</v>
      </c>
      <c r="BB192" s="206">
        <f t="shared" si="121"/>
        <v>0</v>
      </c>
      <c r="BC192" s="30">
        <v>983.47107438016531</v>
      </c>
      <c r="BD192" s="173">
        <v>1190</v>
      </c>
      <c r="BE192" s="206">
        <f t="shared" si="122"/>
        <v>0</v>
      </c>
      <c r="BF192" s="30">
        <f t="shared" si="145"/>
        <v>983.47107438016531</v>
      </c>
      <c r="BG192" s="173">
        <v>1190</v>
      </c>
      <c r="BH192" s="206">
        <f t="shared" si="123"/>
        <v>0.20202020202020202</v>
      </c>
      <c r="BI192" s="110">
        <v>818.18181818181824</v>
      </c>
      <c r="BJ192" s="168">
        <v>990</v>
      </c>
      <c r="BK192" s="206">
        <f t="shared" si="147"/>
        <v>0</v>
      </c>
      <c r="BL192" s="30">
        <v>818.18181818181824</v>
      </c>
      <c r="BM192" s="370">
        <v>990</v>
      </c>
      <c r="BN192" s="205">
        <f t="shared" si="148"/>
        <v>0</v>
      </c>
      <c r="BO192" s="30">
        <v>818.18181818181824</v>
      </c>
      <c r="BP192" s="117">
        <v>990</v>
      </c>
      <c r="BQ192" s="205">
        <f t="shared" si="149"/>
        <v>0</v>
      </c>
      <c r="BR192" s="215">
        <f t="shared" si="141"/>
        <v>818.18181818181824</v>
      </c>
      <c r="BS192" s="266">
        <v>990</v>
      </c>
      <c r="BT192" s="205">
        <f t="shared" si="150"/>
        <v>0.11235955056179775</v>
      </c>
      <c r="BU192" s="215">
        <f t="shared" si="142"/>
        <v>735.53719008264466</v>
      </c>
      <c r="BV192" s="59">
        <v>890</v>
      </c>
      <c r="BW192" s="206"/>
      <c r="BX192" s="215">
        <f t="shared" si="143"/>
        <v>0</v>
      </c>
      <c r="BY192" s="204"/>
      <c r="BZ192" s="205"/>
      <c r="CA192" s="215"/>
      <c r="CB192" s="210"/>
      <c r="CC192" s="206"/>
      <c r="CD192" s="215"/>
      <c r="CE192" s="204"/>
      <c r="CF192" s="205"/>
      <c r="CG192" s="215"/>
      <c r="CH192" s="136"/>
      <c r="CI192" s="206"/>
      <c r="CJ192" s="215"/>
      <c r="CK192" s="136"/>
    </row>
    <row r="193" spans="1:89" x14ac:dyDescent="0.25">
      <c r="A193" s="299" t="s">
        <v>279</v>
      </c>
      <c r="B193" s="281">
        <v>1039</v>
      </c>
      <c r="C193" s="33" t="s">
        <v>290</v>
      </c>
      <c r="D193" s="942">
        <v>1148.7603305785124</v>
      </c>
      <c r="E193" s="100">
        <v>1390</v>
      </c>
      <c r="F193" s="206">
        <f t="shared" si="105"/>
        <v>0</v>
      </c>
      <c r="G193" s="942">
        <v>1148.7603305785124</v>
      </c>
      <c r="H193" s="173">
        <v>1390</v>
      </c>
      <c r="I193" s="206">
        <f t="shared" si="106"/>
        <v>0</v>
      </c>
      <c r="J193" s="942">
        <v>1148.7603305785124</v>
      </c>
      <c r="K193" s="173">
        <v>1390</v>
      </c>
      <c r="L193" s="206">
        <f t="shared" si="107"/>
        <v>0</v>
      </c>
      <c r="M193" s="942">
        <v>1148.7603305785124</v>
      </c>
      <c r="N193" s="173">
        <v>1390</v>
      </c>
      <c r="O193" s="206">
        <f t="shared" si="108"/>
        <v>0</v>
      </c>
      <c r="P193" s="942">
        <v>1148.7603305785124</v>
      </c>
      <c r="Q193" s="173">
        <v>1390</v>
      </c>
      <c r="R193" s="206">
        <f t="shared" si="109"/>
        <v>0</v>
      </c>
      <c r="S193" s="942">
        <v>1148.7603305785124</v>
      </c>
      <c r="T193" s="173">
        <v>1390</v>
      </c>
      <c r="U193" s="206">
        <f t="shared" si="110"/>
        <v>0</v>
      </c>
      <c r="V193" s="942">
        <f t="shared" si="140"/>
        <v>1148.7603305785124</v>
      </c>
      <c r="W193" s="173">
        <v>1390</v>
      </c>
      <c r="X193" s="206">
        <f t="shared" si="111"/>
        <v>0</v>
      </c>
      <c r="Y193" s="97">
        <f t="shared" si="144"/>
        <v>1148.7603305785124</v>
      </c>
      <c r="Z193" s="173">
        <v>1390</v>
      </c>
      <c r="AA193" s="206">
        <f t="shared" si="112"/>
        <v>0</v>
      </c>
      <c r="AB193" s="97">
        <v>1148.7603305785124</v>
      </c>
      <c r="AC193" s="173">
        <v>1390</v>
      </c>
      <c r="AD193" s="206">
        <f t="shared" si="113"/>
        <v>0</v>
      </c>
      <c r="AE193" s="97">
        <v>1148.7603305785124</v>
      </c>
      <c r="AF193" s="1221">
        <v>1390</v>
      </c>
      <c r="AG193" s="206">
        <f t="shared" si="114"/>
        <v>7.7519379844961239E-2</v>
      </c>
      <c r="AH193" s="154">
        <v>1066.1157024793388</v>
      </c>
      <c r="AI193" s="1221">
        <v>1290</v>
      </c>
      <c r="AJ193" s="206">
        <f t="shared" si="115"/>
        <v>0</v>
      </c>
      <c r="AK193" s="942">
        <v>1066.1157024793388</v>
      </c>
      <c r="AL193" s="1221">
        <v>1290</v>
      </c>
      <c r="AM193" s="206">
        <f t="shared" si="116"/>
        <v>0</v>
      </c>
      <c r="AN193" s="97">
        <v>1066.1157024793388</v>
      </c>
      <c r="AO193" s="1221">
        <v>1290</v>
      </c>
      <c r="AP193" s="206">
        <f t="shared" si="117"/>
        <v>0</v>
      </c>
      <c r="AQ193" s="30">
        <v>1066.1157024793388</v>
      </c>
      <c r="AR193" s="100">
        <v>1290</v>
      </c>
      <c r="AS193" s="206">
        <f t="shared" si="118"/>
        <v>0</v>
      </c>
      <c r="AT193" s="154">
        <v>1066.1157024793388</v>
      </c>
      <c r="AU193" s="154">
        <v>1290</v>
      </c>
      <c r="AV193" s="206">
        <f t="shared" si="119"/>
        <v>0</v>
      </c>
      <c r="AW193" s="154">
        <v>1066.1157024793388</v>
      </c>
      <c r="AX193" s="154">
        <v>1290</v>
      </c>
      <c r="AY193" s="206">
        <f t="shared" si="120"/>
        <v>0</v>
      </c>
      <c r="AZ193" s="154">
        <v>1066.1157024793388</v>
      </c>
      <c r="BA193" s="154">
        <v>1290</v>
      </c>
      <c r="BB193" s="206">
        <f t="shared" si="121"/>
        <v>0</v>
      </c>
      <c r="BC193" s="30">
        <v>1066.1157024793388</v>
      </c>
      <c r="BD193" s="173">
        <v>1290</v>
      </c>
      <c r="BE193" s="206">
        <f t="shared" si="122"/>
        <v>0</v>
      </c>
      <c r="BF193" s="30">
        <f t="shared" si="145"/>
        <v>1066.1157024793388</v>
      </c>
      <c r="BG193" s="173">
        <v>1290</v>
      </c>
      <c r="BH193" s="206">
        <f t="shared" si="123"/>
        <v>0.1834862385321101</v>
      </c>
      <c r="BI193" s="110">
        <v>900.82644628099172</v>
      </c>
      <c r="BJ193" s="168">
        <v>1090</v>
      </c>
      <c r="BK193" s="206">
        <f t="shared" si="147"/>
        <v>0</v>
      </c>
      <c r="BL193" s="30">
        <v>900.82644628099172</v>
      </c>
      <c r="BM193" s="370">
        <v>1090</v>
      </c>
      <c r="BN193" s="205">
        <f t="shared" si="148"/>
        <v>0</v>
      </c>
      <c r="BO193" s="30">
        <v>900.82644628099172</v>
      </c>
      <c r="BP193" s="117">
        <v>1090</v>
      </c>
      <c r="BQ193" s="205">
        <f t="shared" si="149"/>
        <v>0</v>
      </c>
      <c r="BR193" s="215">
        <f t="shared" si="141"/>
        <v>900.82644628099172</v>
      </c>
      <c r="BS193" s="266">
        <v>1090</v>
      </c>
      <c r="BT193" s="205">
        <f t="shared" si="150"/>
        <v>0.2247191011235955</v>
      </c>
      <c r="BU193" s="215">
        <f t="shared" si="142"/>
        <v>735.53719008264466</v>
      </c>
      <c r="BV193" s="59">
        <v>890</v>
      </c>
      <c r="BW193" s="206"/>
      <c r="BX193" s="215">
        <f t="shared" si="143"/>
        <v>0</v>
      </c>
      <c r="BY193" s="204"/>
      <c r="BZ193" s="205"/>
      <c r="CA193" s="215"/>
      <c r="CB193" s="210"/>
      <c r="CC193" s="206"/>
      <c r="CD193" s="215"/>
      <c r="CE193" s="204"/>
      <c r="CF193" s="205"/>
      <c r="CG193" s="215"/>
      <c r="CH193" s="136"/>
      <c r="CI193" s="206"/>
      <c r="CJ193" s="215"/>
      <c r="CK193" s="136"/>
    </row>
    <row r="194" spans="1:89" x14ac:dyDescent="0.25">
      <c r="A194" s="299" t="s">
        <v>279</v>
      </c>
      <c r="B194" s="281">
        <v>1161</v>
      </c>
      <c r="C194" s="33" t="s">
        <v>291</v>
      </c>
      <c r="D194" s="942">
        <v>1561.9834710743803</v>
      </c>
      <c r="E194" s="100">
        <v>1890</v>
      </c>
      <c r="F194" s="206">
        <f t="shared" si="105"/>
        <v>0</v>
      </c>
      <c r="G194" s="942">
        <v>1561.9834710743803</v>
      </c>
      <c r="H194" s="173">
        <v>1890</v>
      </c>
      <c r="I194" s="206">
        <f t="shared" si="106"/>
        <v>0</v>
      </c>
      <c r="J194" s="942">
        <v>1561.9834710743803</v>
      </c>
      <c r="K194" s="173">
        <v>1890</v>
      </c>
      <c r="L194" s="206">
        <f t="shared" si="107"/>
        <v>0</v>
      </c>
      <c r="M194" s="942">
        <v>1561.9834710743803</v>
      </c>
      <c r="N194" s="247">
        <v>1890</v>
      </c>
      <c r="O194" s="206">
        <f t="shared" si="108"/>
        <v>5.5865921787709494E-2</v>
      </c>
      <c r="P194" s="942">
        <v>1479.3388429752067</v>
      </c>
      <c r="Q194" s="173">
        <v>1790</v>
      </c>
      <c r="R194" s="206">
        <f t="shared" si="109"/>
        <v>5.9171597633136092E-2</v>
      </c>
      <c r="S194" s="942">
        <v>1396.6942148760331</v>
      </c>
      <c r="T194" s="173">
        <v>1690</v>
      </c>
      <c r="U194" s="206">
        <f t="shared" si="110"/>
        <v>0</v>
      </c>
      <c r="V194" s="942">
        <f t="shared" si="140"/>
        <v>1396.6942148760331</v>
      </c>
      <c r="W194" s="173">
        <v>1690</v>
      </c>
      <c r="X194" s="206">
        <f t="shared" si="111"/>
        <v>0</v>
      </c>
      <c r="Y194" s="97">
        <f t="shared" si="144"/>
        <v>1396.6942148760331</v>
      </c>
      <c r="Z194" s="173">
        <v>1690</v>
      </c>
      <c r="AA194" s="206">
        <f t="shared" si="112"/>
        <v>0</v>
      </c>
      <c r="AB194" s="97">
        <v>1396.6942148760331</v>
      </c>
      <c r="AC194" s="173">
        <v>1690</v>
      </c>
      <c r="AD194" s="206">
        <f t="shared" si="113"/>
        <v>0</v>
      </c>
      <c r="AE194" s="97">
        <v>1396.6942148760331</v>
      </c>
      <c r="AF194" s="1221">
        <v>1690</v>
      </c>
      <c r="AG194" s="206">
        <f t="shared" si="114"/>
        <v>6.2893081761006289E-2</v>
      </c>
      <c r="AH194" s="154">
        <v>1314.0495867768595</v>
      </c>
      <c r="AI194" s="1221">
        <v>1590</v>
      </c>
      <c r="AJ194" s="206">
        <f t="shared" si="115"/>
        <v>0</v>
      </c>
      <c r="AK194" s="942">
        <v>1314.0495867768595</v>
      </c>
      <c r="AL194" s="1221">
        <v>1590</v>
      </c>
      <c r="AM194" s="206">
        <f t="shared" si="116"/>
        <v>0</v>
      </c>
      <c r="AN194" s="97">
        <v>1314.0495867768595</v>
      </c>
      <c r="AO194" s="1221">
        <v>1590</v>
      </c>
      <c r="AP194" s="206">
        <f t="shared" si="117"/>
        <v>0</v>
      </c>
      <c r="AQ194" s="30">
        <v>1314.0495867768595</v>
      </c>
      <c r="AR194" s="100">
        <v>1590</v>
      </c>
      <c r="AS194" s="206">
        <f t="shared" si="118"/>
        <v>0</v>
      </c>
      <c r="AT194" s="154">
        <v>1314.0495867768595</v>
      </c>
      <c r="AU194" s="154">
        <v>1590</v>
      </c>
      <c r="AV194" s="206">
        <f t="shared" si="119"/>
        <v>6.7114093959731544E-2</v>
      </c>
      <c r="AW194" s="154">
        <v>1231.404958677686</v>
      </c>
      <c r="AX194" s="154">
        <v>1490</v>
      </c>
      <c r="AY194" s="206">
        <f t="shared" si="120"/>
        <v>0</v>
      </c>
      <c r="AZ194" s="154">
        <v>1231.404958677686</v>
      </c>
      <c r="BA194" s="154">
        <v>1490</v>
      </c>
      <c r="BB194" s="206">
        <f t="shared" si="121"/>
        <v>0</v>
      </c>
      <c r="BC194" s="30">
        <v>1231.404958677686</v>
      </c>
      <c r="BD194" s="173">
        <v>1490</v>
      </c>
      <c r="BE194" s="206">
        <f t="shared" si="122"/>
        <v>0</v>
      </c>
      <c r="BF194" s="30">
        <f t="shared" si="145"/>
        <v>1231.404958677686</v>
      </c>
      <c r="BG194" s="173">
        <v>1490</v>
      </c>
      <c r="BH194" s="206">
        <f t="shared" si="123"/>
        <v>0.15503875968992248</v>
      </c>
      <c r="BI194" s="110">
        <v>1066.1157024793388</v>
      </c>
      <c r="BJ194" s="168">
        <v>1290</v>
      </c>
      <c r="BK194" s="206">
        <f t="shared" si="147"/>
        <v>0</v>
      </c>
      <c r="BL194" s="30">
        <v>1066.1157024793388</v>
      </c>
      <c r="BM194" s="370">
        <v>1290</v>
      </c>
      <c r="BN194" s="205">
        <f t="shared" si="148"/>
        <v>0</v>
      </c>
      <c r="BO194" s="30">
        <v>1066.1157024793388</v>
      </c>
      <c r="BP194" s="117">
        <v>1290</v>
      </c>
      <c r="BQ194" s="205">
        <f t="shared" si="149"/>
        <v>0</v>
      </c>
      <c r="BR194" s="215">
        <f t="shared" si="141"/>
        <v>1066.1157024793388</v>
      </c>
      <c r="BS194" s="266">
        <v>1290</v>
      </c>
      <c r="BT194" s="205">
        <f t="shared" si="150"/>
        <v>0.1834862385321101</v>
      </c>
      <c r="BU194" s="215">
        <f t="shared" si="142"/>
        <v>900.82644628099172</v>
      </c>
      <c r="BV194" s="59">
        <v>1090</v>
      </c>
      <c r="BW194" s="206"/>
      <c r="BX194" s="215">
        <f t="shared" si="143"/>
        <v>0</v>
      </c>
      <c r="BY194" s="204"/>
      <c r="BZ194" s="205"/>
      <c r="CA194" s="215"/>
      <c r="CB194" s="210"/>
      <c r="CC194" s="206"/>
      <c r="CD194" s="215"/>
      <c r="CE194" s="204"/>
      <c r="CF194" s="205"/>
      <c r="CG194" s="215"/>
      <c r="CH194" s="136"/>
      <c r="CI194" s="206"/>
      <c r="CJ194" s="215"/>
      <c r="CK194" s="136"/>
    </row>
    <row r="195" spans="1:89" x14ac:dyDescent="0.25">
      <c r="A195" s="299" t="s">
        <v>279</v>
      </c>
      <c r="B195" s="281">
        <v>1259</v>
      </c>
      <c r="C195" s="33" t="s">
        <v>355</v>
      </c>
      <c r="D195" s="942">
        <v>1809.9173553719008</v>
      </c>
      <c r="E195" s="100">
        <v>2190</v>
      </c>
      <c r="F195" s="206">
        <f t="shared" si="105"/>
        <v>0</v>
      </c>
      <c r="G195" s="942">
        <v>1809.9173553719008</v>
      </c>
      <c r="H195" s="173">
        <v>2190</v>
      </c>
      <c r="I195" s="206">
        <f t="shared" si="106"/>
        <v>0</v>
      </c>
      <c r="J195" s="942">
        <v>1809.9173553719008</v>
      </c>
      <c r="K195" s="173">
        <v>2190</v>
      </c>
      <c r="L195" s="206">
        <f t="shared" si="107"/>
        <v>0</v>
      </c>
      <c r="M195" s="942">
        <v>1809.9173553719008</v>
      </c>
      <c r="N195" s="173">
        <v>2190</v>
      </c>
      <c r="O195" s="206">
        <f t="shared" si="108"/>
        <v>0</v>
      </c>
      <c r="P195" s="942">
        <v>1809.9173553719008</v>
      </c>
      <c r="Q195" s="173">
        <v>2190</v>
      </c>
      <c r="R195" s="206">
        <f t="shared" si="109"/>
        <v>0.10050251256281408</v>
      </c>
      <c r="S195" s="942">
        <v>1644.6280991735537</v>
      </c>
      <c r="T195" s="173">
        <v>1990</v>
      </c>
      <c r="U195" s="206">
        <f t="shared" si="110"/>
        <v>0</v>
      </c>
      <c r="V195" s="942">
        <f t="shared" si="140"/>
        <v>1644.6280991735537</v>
      </c>
      <c r="W195" s="173">
        <v>1990</v>
      </c>
      <c r="X195" s="206">
        <f t="shared" si="111"/>
        <v>0</v>
      </c>
      <c r="Y195" s="97">
        <f t="shared" si="144"/>
        <v>1644.6280991735537</v>
      </c>
      <c r="Z195" s="247">
        <v>1990</v>
      </c>
      <c r="AA195" s="206">
        <f t="shared" si="112"/>
        <v>5.2910052910052907E-2</v>
      </c>
      <c r="AB195" s="97">
        <v>1561.9834710743803</v>
      </c>
      <c r="AC195" s="173">
        <v>1890</v>
      </c>
      <c r="AD195" s="206">
        <f t="shared" si="113"/>
        <v>0</v>
      </c>
      <c r="AE195" s="97">
        <v>1561.9834710743803</v>
      </c>
      <c r="AF195" s="1221">
        <v>1890</v>
      </c>
      <c r="AG195" s="206">
        <f t="shared" si="114"/>
        <v>5.5865921787709494E-2</v>
      </c>
      <c r="AH195" s="154">
        <v>1479.3388429752067</v>
      </c>
      <c r="AI195" s="1221">
        <v>1790</v>
      </c>
      <c r="AJ195" s="206">
        <f t="shared" si="115"/>
        <v>0</v>
      </c>
      <c r="AK195" s="942">
        <v>1479.3388429752067</v>
      </c>
      <c r="AL195" s="1221">
        <v>1790</v>
      </c>
      <c r="AM195" s="206">
        <f t="shared" si="116"/>
        <v>0</v>
      </c>
      <c r="AN195" s="97">
        <v>1479.3388429752067</v>
      </c>
      <c r="AO195" s="1221">
        <v>1790</v>
      </c>
      <c r="AP195" s="206">
        <f t="shared" si="117"/>
        <v>0</v>
      </c>
      <c r="AQ195" s="30">
        <v>1479.3388429752067</v>
      </c>
      <c r="AR195" s="100">
        <v>1790</v>
      </c>
      <c r="AS195" s="206">
        <f t="shared" si="118"/>
        <v>0</v>
      </c>
      <c r="AT195" s="154">
        <v>1479.3388429752067</v>
      </c>
      <c r="AU195" s="154">
        <v>1790</v>
      </c>
      <c r="AV195" s="206">
        <f t="shared" si="119"/>
        <v>0.12578616352201258</v>
      </c>
      <c r="AW195" s="154">
        <v>1314.0495867768595</v>
      </c>
      <c r="AX195" s="154">
        <v>1590</v>
      </c>
      <c r="AY195" s="206">
        <f t="shared" si="120"/>
        <v>0</v>
      </c>
      <c r="AZ195" s="154">
        <v>1314.0495867768595</v>
      </c>
      <c r="BA195" s="154">
        <v>1590</v>
      </c>
      <c r="BB195" s="206">
        <f t="shared" si="121"/>
        <v>0</v>
      </c>
      <c r="BC195" s="30">
        <v>1314.0495867768595</v>
      </c>
      <c r="BD195" s="173">
        <v>1590</v>
      </c>
      <c r="BE195" s="206">
        <f t="shared" si="122"/>
        <v>0</v>
      </c>
      <c r="BF195" s="30">
        <f t="shared" si="145"/>
        <v>1314.0495867768595</v>
      </c>
      <c r="BG195" s="173">
        <v>1590</v>
      </c>
      <c r="BH195" s="206">
        <f t="shared" si="123"/>
        <v>0</v>
      </c>
      <c r="BI195" s="110">
        <v>1314.0495867768595</v>
      </c>
      <c r="BJ195" s="168">
        <v>1590</v>
      </c>
      <c r="BK195" s="206">
        <f t="shared" si="147"/>
        <v>-0.33472803347280333</v>
      </c>
      <c r="BL195" s="30">
        <v>1975.206611570248</v>
      </c>
      <c r="BM195" s="337">
        <v>2390</v>
      </c>
      <c r="BN195" s="205">
        <f t="shared" si="148"/>
        <v>0.20100502512562815</v>
      </c>
      <c r="BO195" s="30">
        <v>1644.6280991735537</v>
      </c>
      <c r="BP195" s="117">
        <v>1990</v>
      </c>
      <c r="BQ195" s="205">
        <f t="shared" si="149"/>
        <v>0</v>
      </c>
      <c r="BR195" s="215">
        <f t="shared" si="141"/>
        <v>1644.6280991735537</v>
      </c>
      <c r="BS195" s="266">
        <v>1990</v>
      </c>
      <c r="BT195" s="205">
        <f t="shared" si="150"/>
        <v>0.43165467625899279</v>
      </c>
      <c r="BU195" s="215">
        <f t="shared" si="142"/>
        <v>1148.7603305785124</v>
      </c>
      <c r="BV195" s="59">
        <v>1390</v>
      </c>
      <c r="BW195" s="206"/>
      <c r="BX195" s="215">
        <f t="shared" si="143"/>
        <v>0</v>
      </c>
      <c r="BY195" s="204"/>
      <c r="BZ195" s="205"/>
      <c r="CA195" s="215"/>
      <c r="CB195" s="210"/>
      <c r="CC195" s="206"/>
      <c r="CD195" s="215"/>
      <c r="CE195" s="204"/>
      <c r="CF195" s="205"/>
      <c r="CG195" s="215"/>
      <c r="CH195" s="220"/>
      <c r="CI195" s="206"/>
      <c r="CJ195" s="215"/>
      <c r="CK195" s="220"/>
    </row>
    <row r="196" spans="1:89" x14ac:dyDescent="0.25">
      <c r="A196" s="299" t="s">
        <v>279</v>
      </c>
      <c r="B196" s="281">
        <v>1257</v>
      </c>
      <c r="C196" s="33" t="s">
        <v>356</v>
      </c>
      <c r="D196" s="942">
        <v>2388.4297520661157</v>
      </c>
      <c r="E196" s="100">
        <v>2890</v>
      </c>
      <c r="F196" s="206">
        <f t="shared" si="105"/>
        <v>0</v>
      </c>
      <c r="G196" s="942">
        <v>2388.4297520661157</v>
      </c>
      <c r="H196" s="173">
        <v>2890</v>
      </c>
      <c r="I196" s="206">
        <f t="shared" si="106"/>
        <v>0</v>
      </c>
      <c r="J196" s="942">
        <v>2388.4297520661157</v>
      </c>
      <c r="K196" s="173">
        <v>2890</v>
      </c>
      <c r="L196" s="206">
        <f t="shared" si="107"/>
        <v>0</v>
      </c>
      <c r="M196" s="942">
        <v>2388.4297520661157</v>
      </c>
      <c r="N196" s="173">
        <v>2890</v>
      </c>
      <c r="O196" s="206">
        <f t="shared" si="108"/>
        <v>0</v>
      </c>
      <c r="P196" s="942">
        <v>2388.4297520661157</v>
      </c>
      <c r="Q196" s="173">
        <v>2890</v>
      </c>
      <c r="R196" s="206">
        <f t="shared" si="109"/>
        <v>0</v>
      </c>
      <c r="S196" s="942">
        <v>2388.4297520661157</v>
      </c>
      <c r="T196" s="173">
        <v>2890</v>
      </c>
      <c r="U196" s="206">
        <f t="shared" si="110"/>
        <v>0</v>
      </c>
      <c r="V196" s="942">
        <f t="shared" si="140"/>
        <v>2388.4297520661157</v>
      </c>
      <c r="W196" s="173">
        <v>2890</v>
      </c>
      <c r="X196" s="206">
        <f t="shared" si="111"/>
        <v>0</v>
      </c>
      <c r="Y196" s="97">
        <f t="shared" si="144"/>
        <v>2388.4297520661157</v>
      </c>
      <c r="Z196" s="247">
        <v>2890</v>
      </c>
      <c r="AA196" s="206">
        <f t="shared" si="112"/>
        <v>0.11583011583011583</v>
      </c>
      <c r="AB196" s="97">
        <v>2140.495867768595</v>
      </c>
      <c r="AC196" s="173">
        <v>2590</v>
      </c>
      <c r="AD196" s="206">
        <f t="shared" si="113"/>
        <v>0</v>
      </c>
      <c r="AE196" s="97">
        <v>2140.495867768595</v>
      </c>
      <c r="AF196" s="1221">
        <v>2590</v>
      </c>
      <c r="AG196" s="206">
        <f t="shared" si="114"/>
        <v>4.0160642570281124E-2</v>
      </c>
      <c r="AH196" s="154">
        <v>2057.8512396694214</v>
      </c>
      <c r="AI196" s="1221">
        <v>2490</v>
      </c>
      <c r="AJ196" s="206">
        <f t="shared" si="115"/>
        <v>0</v>
      </c>
      <c r="AK196" s="942">
        <v>2057.8512396694214</v>
      </c>
      <c r="AL196" s="1221">
        <v>2490</v>
      </c>
      <c r="AM196" s="206">
        <f t="shared" si="116"/>
        <v>0</v>
      </c>
      <c r="AN196" s="97">
        <v>2057.8512396694214</v>
      </c>
      <c r="AO196" s="1221">
        <v>2490</v>
      </c>
      <c r="AP196" s="206">
        <f t="shared" si="117"/>
        <v>0</v>
      </c>
      <c r="AQ196" s="30">
        <v>2057.8512396694214</v>
      </c>
      <c r="AR196" s="100">
        <v>2490</v>
      </c>
      <c r="AS196" s="206">
        <f t="shared" si="118"/>
        <v>0</v>
      </c>
      <c r="AT196" s="154">
        <v>2057.8512396694214</v>
      </c>
      <c r="AU196" s="154">
        <v>2490</v>
      </c>
      <c r="AV196" s="206">
        <f t="shared" si="119"/>
        <v>0</v>
      </c>
      <c r="AW196" s="154">
        <v>2057.8512396694214</v>
      </c>
      <c r="AX196" s="154">
        <v>2490</v>
      </c>
      <c r="AY196" s="206">
        <f t="shared" si="120"/>
        <v>0</v>
      </c>
      <c r="AZ196" s="154">
        <v>2057.8512396694214</v>
      </c>
      <c r="BA196" s="154">
        <v>2490</v>
      </c>
      <c r="BB196" s="206">
        <f t="shared" si="121"/>
        <v>0</v>
      </c>
      <c r="BC196" s="30">
        <v>2057.8512396694214</v>
      </c>
      <c r="BD196" s="173">
        <v>2490</v>
      </c>
      <c r="BE196" s="206">
        <f t="shared" si="122"/>
        <v>0</v>
      </c>
      <c r="BF196" s="30">
        <f t="shared" si="145"/>
        <v>2057.8512396694214</v>
      </c>
      <c r="BG196" s="173">
        <v>2490</v>
      </c>
      <c r="BH196" s="206">
        <f t="shared" si="123"/>
        <v>0</v>
      </c>
      <c r="BI196" s="110">
        <v>2057.8512396694214</v>
      </c>
      <c r="BJ196" s="168">
        <v>2490</v>
      </c>
      <c r="BK196" s="206"/>
      <c r="BL196" s="30"/>
      <c r="BM196" s="337"/>
      <c r="BN196" s="205"/>
      <c r="BO196" s="30"/>
      <c r="BP196" s="117"/>
      <c r="BQ196" s="205"/>
      <c r="BR196" s="215"/>
      <c r="BS196" s="266"/>
      <c r="BT196" s="205"/>
      <c r="BU196" s="215"/>
      <c r="BV196" s="59"/>
      <c r="BW196" s="206"/>
      <c r="BX196" s="215"/>
      <c r="BY196" s="204"/>
      <c r="BZ196" s="205"/>
      <c r="CA196" s="215"/>
      <c r="CB196" s="210"/>
      <c r="CC196" s="206"/>
      <c r="CD196" s="215"/>
      <c r="CE196" s="204"/>
      <c r="CF196" s="205"/>
      <c r="CG196" s="215"/>
      <c r="CH196" s="220"/>
      <c r="CI196" s="206"/>
      <c r="CJ196" s="215"/>
      <c r="CK196" s="220"/>
    </row>
    <row r="197" spans="1:89" x14ac:dyDescent="0.25">
      <c r="A197" s="299" t="s">
        <v>279</v>
      </c>
      <c r="B197" s="281">
        <v>1274</v>
      </c>
      <c r="C197" s="33" t="s">
        <v>292</v>
      </c>
      <c r="D197" s="942">
        <v>1975.206611570248</v>
      </c>
      <c r="E197" s="100">
        <v>2390</v>
      </c>
      <c r="F197" s="206">
        <f t="shared" si="105"/>
        <v>0</v>
      </c>
      <c r="G197" s="942">
        <v>1975.206611570248</v>
      </c>
      <c r="H197" s="173">
        <v>2390</v>
      </c>
      <c r="I197" s="206">
        <f t="shared" si="106"/>
        <v>0</v>
      </c>
      <c r="J197" s="942">
        <v>1975.206611570248</v>
      </c>
      <c r="K197" s="173">
        <v>2390</v>
      </c>
      <c r="L197" s="206">
        <f t="shared" si="107"/>
        <v>0</v>
      </c>
      <c r="M197" s="942">
        <v>1975.206611570248</v>
      </c>
      <c r="N197" s="173">
        <v>2390</v>
      </c>
      <c r="O197" s="206">
        <f t="shared" si="108"/>
        <v>0</v>
      </c>
      <c r="P197" s="942">
        <v>1975.206611570248</v>
      </c>
      <c r="Q197" s="173">
        <v>2390</v>
      </c>
      <c r="R197" s="206">
        <f t="shared" si="109"/>
        <v>0</v>
      </c>
      <c r="S197" s="942">
        <v>1975.206611570248</v>
      </c>
      <c r="T197" s="173">
        <v>2390</v>
      </c>
      <c r="U197" s="206">
        <f t="shared" si="110"/>
        <v>0</v>
      </c>
      <c r="V197" s="942">
        <f t="shared" si="140"/>
        <v>1975.206611570248</v>
      </c>
      <c r="W197" s="173">
        <v>2390</v>
      </c>
      <c r="X197" s="206">
        <f t="shared" si="111"/>
        <v>0</v>
      </c>
      <c r="Y197" s="97">
        <f t="shared" si="144"/>
        <v>1975.206611570248</v>
      </c>
      <c r="Z197" s="173">
        <v>2390</v>
      </c>
      <c r="AA197" s="206">
        <f t="shared" si="112"/>
        <v>0</v>
      </c>
      <c r="AB197" s="97">
        <v>1975.206611570248</v>
      </c>
      <c r="AC197" s="173">
        <v>2390</v>
      </c>
      <c r="AD197" s="206">
        <f t="shared" si="113"/>
        <v>0</v>
      </c>
      <c r="AE197" s="97">
        <v>1975.206611570248</v>
      </c>
      <c r="AF197" s="1221">
        <v>2390</v>
      </c>
      <c r="AG197" s="206">
        <f t="shared" si="114"/>
        <v>4.3668122270742356E-2</v>
      </c>
      <c r="AH197" s="154">
        <v>1892.5619834710744</v>
      </c>
      <c r="AI197" s="1221">
        <v>2290</v>
      </c>
      <c r="AJ197" s="206">
        <f t="shared" si="115"/>
        <v>0</v>
      </c>
      <c r="AK197" s="942">
        <v>1892.5619834710744</v>
      </c>
      <c r="AL197" s="1221">
        <v>2290</v>
      </c>
      <c r="AM197" s="206">
        <f t="shared" si="116"/>
        <v>0</v>
      </c>
      <c r="AN197" s="97">
        <v>1892.5619834710744</v>
      </c>
      <c r="AO197" s="1221">
        <v>2290</v>
      </c>
      <c r="AP197" s="206">
        <f t="shared" si="117"/>
        <v>0</v>
      </c>
      <c r="AQ197" s="30">
        <v>1892.5619834710744</v>
      </c>
      <c r="AR197" s="100">
        <v>2290</v>
      </c>
      <c r="AS197" s="206">
        <f t="shared" si="118"/>
        <v>0</v>
      </c>
      <c r="AT197" s="154">
        <v>1892.5619834710744</v>
      </c>
      <c r="AU197" s="154">
        <v>2290</v>
      </c>
      <c r="AV197" s="206">
        <f t="shared" si="119"/>
        <v>0</v>
      </c>
      <c r="AW197" s="154">
        <v>1892.5619834710744</v>
      </c>
      <c r="AX197" s="154">
        <v>2290</v>
      </c>
      <c r="AY197" s="206">
        <f t="shared" si="120"/>
        <v>0</v>
      </c>
      <c r="AZ197" s="154">
        <v>1892.5619834710744</v>
      </c>
      <c r="BA197" s="154">
        <v>2290</v>
      </c>
      <c r="BB197" s="206">
        <f t="shared" si="121"/>
        <v>0</v>
      </c>
      <c r="BC197" s="30">
        <v>1892.5619834710744</v>
      </c>
      <c r="BD197" s="173">
        <v>2290</v>
      </c>
      <c r="BE197" s="206">
        <f t="shared" si="122"/>
        <v>0</v>
      </c>
      <c r="BF197" s="30">
        <f t="shared" si="145"/>
        <v>1892.5619834710744</v>
      </c>
      <c r="BG197" s="173">
        <v>2290</v>
      </c>
      <c r="BH197" s="206">
        <f t="shared" si="123"/>
        <v>0.21164021164021163</v>
      </c>
      <c r="BI197" s="110">
        <v>1561.9834710743803</v>
      </c>
      <c r="BJ197" s="168">
        <v>1890</v>
      </c>
      <c r="BK197" s="206">
        <f t="shared" si="147"/>
        <v>0</v>
      </c>
      <c r="BL197" s="30">
        <v>1561.9834710743803</v>
      </c>
      <c r="BM197" s="370">
        <v>1890</v>
      </c>
      <c r="BN197" s="205">
        <f t="shared" si="148"/>
        <v>0</v>
      </c>
      <c r="BO197" s="30">
        <v>1561.9834710743803</v>
      </c>
      <c r="BP197" s="117">
        <v>1890</v>
      </c>
      <c r="BQ197" s="205">
        <f t="shared" si="149"/>
        <v>0</v>
      </c>
      <c r="BR197" s="215">
        <f t="shared" si="141"/>
        <v>1561.9834710743803</v>
      </c>
      <c r="BS197" s="266">
        <v>1890</v>
      </c>
      <c r="BT197" s="205">
        <f t="shared" si="150"/>
        <v>5.5865921787709494E-2</v>
      </c>
      <c r="BU197" s="215">
        <f t="shared" si="142"/>
        <v>1479.3388429752067</v>
      </c>
      <c r="BV197" s="59">
        <v>1790</v>
      </c>
      <c r="BW197" s="206"/>
      <c r="BX197" s="215">
        <f t="shared" si="143"/>
        <v>0</v>
      </c>
      <c r="BY197" s="204"/>
      <c r="BZ197" s="205"/>
      <c r="CA197" s="215"/>
      <c r="CB197" s="210"/>
      <c r="CC197" s="206"/>
      <c r="CD197" s="215"/>
      <c r="CE197" s="204"/>
      <c r="CF197" s="205"/>
      <c r="CG197" s="215"/>
      <c r="CH197" s="220"/>
      <c r="CI197" s="206"/>
      <c r="CJ197" s="215"/>
      <c r="CK197" s="220"/>
    </row>
    <row r="198" spans="1:89" ht="15.75" thickBot="1" x14ac:dyDescent="0.3">
      <c r="A198" s="299" t="s">
        <v>279</v>
      </c>
      <c r="B198" s="281">
        <v>1174</v>
      </c>
      <c r="C198" s="422" t="s">
        <v>293</v>
      </c>
      <c r="D198" s="942">
        <v>2140.495867768595</v>
      </c>
      <c r="E198" s="101">
        <v>2590</v>
      </c>
      <c r="F198" s="206">
        <f t="shared" si="105"/>
        <v>0</v>
      </c>
      <c r="G198" s="942">
        <v>2140.495867768595</v>
      </c>
      <c r="H198" s="324">
        <v>2590</v>
      </c>
      <c r="I198" s="206">
        <f t="shared" si="106"/>
        <v>8.3682008368200833E-2</v>
      </c>
      <c r="J198" s="942">
        <v>1975.206611570248</v>
      </c>
      <c r="K198" s="174">
        <v>2390</v>
      </c>
      <c r="L198" s="206">
        <f t="shared" si="107"/>
        <v>0</v>
      </c>
      <c r="M198" s="942">
        <v>1975.206611570248</v>
      </c>
      <c r="N198" s="174">
        <v>2390</v>
      </c>
      <c r="O198" s="206">
        <f t="shared" si="108"/>
        <v>0</v>
      </c>
      <c r="P198" s="942">
        <v>1975.206611570248</v>
      </c>
      <c r="Q198" s="174">
        <v>2390</v>
      </c>
      <c r="R198" s="206">
        <f t="shared" si="109"/>
        <v>0</v>
      </c>
      <c r="S198" s="942">
        <v>1975.206611570248</v>
      </c>
      <c r="T198" s="174">
        <v>2390</v>
      </c>
      <c r="U198" s="206">
        <f t="shared" si="110"/>
        <v>0.20100502512562815</v>
      </c>
      <c r="V198" s="942">
        <f t="shared" si="140"/>
        <v>1644.6280991735537</v>
      </c>
      <c r="W198" s="174">
        <v>1990</v>
      </c>
      <c r="X198" s="206">
        <f t="shared" si="111"/>
        <v>0</v>
      </c>
      <c r="Y198" s="97">
        <f t="shared" si="144"/>
        <v>1644.6280991735537</v>
      </c>
      <c r="Z198" s="174">
        <v>1990</v>
      </c>
      <c r="AA198" s="206">
        <f t="shared" si="112"/>
        <v>0</v>
      </c>
      <c r="AB198" s="97">
        <v>1644.6280991735537</v>
      </c>
      <c r="AC198" s="174">
        <v>1990</v>
      </c>
      <c r="AD198" s="206">
        <f t="shared" si="113"/>
        <v>0</v>
      </c>
      <c r="AE198" s="97">
        <v>1644.6280991735537</v>
      </c>
      <c r="AF198" s="1222">
        <v>1990</v>
      </c>
      <c r="AG198" s="206">
        <f t="shared" si="114"/>
        <v>0</v>
      </c>
      <c r="AH198" s="506">
        <v>1644.6280991735537</v>
      </c>
      <c r="AI198" s="1222">
        <v>1990</v>
      </c>
      <c r="AJ198" s="206">
        <f t="shared" si="115"/>
        <v>0</v>
      </c>
      <c r="AK198" s="1122">
        <v>1644.6280991735537</v>
      </c>
      <c r="AL198" s="1222">
        <v>1990</v>
      </c>
      <c r="AM198" s="206">
        <f t="shared" si="116"/>
        <v>0</v>
      </c>
      <c r="AN198" s="327">
        <v>1644.6280991735537</v>
      </c>
      <c r="AO198" s="1222">
        <v>1990</v>
      </c>
      <c r="AP198" s="206">
        <f t="shared" si="117"/>
        <v>0</v>
      </c>
      <c r="AQ198" s="68">
        <v>1644.6280991735537</v>
      </c>
      <c r="AR198" s="101">
        <v>1990</v>
      </c>
      <c r="AS198" s="206">
        <f t="shared" si="118"/>
        <v>0</v>
      </c>
      <c r="AT198" s="506">
        <v>1644.6280991735537</v>
      </c>
      <c r="AU198" s="506">
        <v>1990</v>
      </c>
      <c r="AV198" s="206">
        <f t="shared" si="119"/>
        <v>-0.13100436681222707</v>
      </c>
      <c r="AW198" s="506">
        <v>1892.5619834710744</v>
      </c>
      <c r="AX198" s="506">
        <v>2290</v>
      </c>
      <c r="AY198" s="206">
        <f t="shared" si="120"/>
        <v>0</v>
      </c>
      <c r="AZ198" s="506">
        <v>1892.5619834710744</v>
      </c>
      <c r="BA198" s="506">
        <v>2290</v>
      </c>
      <c r="BB198" s="206">
        <f t="shared" si="121"/>
        <v>0</v>
      </c>
      <c r="BC198" s="68">
        <v>1892.5619834710744</v>
      </c>
      <c r="BD198" s="174">
        <v>2290</v>
      </c>
      <c r="BE198" s="206">
        <f t="shared" si="122"/>
        <v>0</v>
      </c>
      <c r="BF198" s="68">
        <f t="shared" si="145"/>
        <v>1892.5619834710744</v>
      </c>
      <c r="BG198" s="174">
        <v>2290</v>
      </c>
      <c r="BH198" s="206">
        <f t="shared" si="123"/>
        <v>0.15075376884422109</v>
      </c>
      <c r="BI198" s="110">
        <v>1644.6280991735537</v>
      </c>
      <c r="BJ198" s="168">
        <v>1990</v>
      </c>
      <c r="BK198" s="217">
        <f t="shared" si="147"/>
        <v>0.11173184357541899</v>
      </c>
      <c r="BL198" s="192">
        <v>1479.3388429752067</v>
      </c>
      <c r="BM198" s="414">
        <v>1790</v>
      </c>
      <c r="BN198" s="218">
        <f t="shared" si="148"/>
        <v>0</v>
      </c>
      <c r="BO198" s="192">
        <v>1479.3388429752067</v>
      </c>
      <c r="BP198" s="197">
        <v>1790</v>
      </c>
      <c r="BQ198" s="218">
        <f t="shared" si="149"/>
        <v>0</v>
      </c>
      <c r="BR198" s="219">
        <f t="shared" si="141"/>
        <v>1479.3388429752067</v>
      </c>
      <c r="BS198" s="197">
        <v>1790</v>
      </c>
      <c r="BT198" s="218">
        <f t="shared" si="150"/>
        <v>0</v>
      </c>
      <c r="BU198" s="219">
        <f t="shared" si="142"/>
        <v>1479.3388429752067</v>
      </c>
      <c r="BV198" s="60">
        <v>1790</v>
      </c>
      <c r="BW198" s="217"/>
      <c r="BX198" s="219">
        <f t="shared" si="143"/>
        <v>0</v>
      </c>
      <c r="BY198" s="271"/>
      <c r="BZ198" s="218"/>
      <c r="CA198" s="219"/>
      <c r="CB198" s="270"/>
      <c r="CC198" s="217"/>
      <c r="CD198" s="219"/>
      <c r="CE198" s="271"/>
      <c r="CF198" s="218"/>
      <c r="CG198" s="219"/>
      <c r="CH198" s="221"/>
      <c r="CI198" s="217"/>
      <c r="CJ198" s="219"/>
      <c r="CK198" s="221"/>
    </row>
    <row r="199" spans="1:89" x14ac:dyDescent="0.25">
      <c r="A199" s="299" t="s">
        <v>279</v>
      </c>
      <c r="B199" s="257">
        <v>1340</v>
      </c>
      <c r="C199" s="23" t="s">
        <v>359</v>
      </c>
      <c r="D199" s="942">
        <v>1561.9834710743803</v>
      </c>
      <c r="E199" s="59">
        <v>1890</v>
      </c>
      <c r="F199" s="206">
        <f t="shared" si="105"/>
        <v>0</v>
      </c>
      <c r="G199" s="942">
        <v>1561.9834710743803</v>
      </c>
      <c r="H199" s="168">
        <v>1890</v>
      </c>
      <c r="I199" s="206">
        <f t="shared" si="106"/>
        <v>0</v>
      </c>
      <c r="J199" s="942">
        <v>1561.9834710743803</v>
      </c>
      <c r="K199" s="168">
        <v>1890</v>
      </c>
      <c r="L199" s="206">
        <f t="shared" si="107"/>
        <v>0</v>
      </c>
      <c r="M199" s="942">
        <v>1561.9834710743803</v>
      </c>
      <c r="N199" s="168">
        <v>1890</v>
      </c>
      <c r="O199" s="206">
        <f t="shared" si="108"/>
        <v>0</v>
      </c>
      <c r="P199" s="942">
        <v>1561.9834710743803</v>
      </c>
      <c r="Q199" s="168">
        <v>1890</v>
      </c>
      <c r="R199" s="206">
        <f t="shared" si="109"/>
        <v>0</v>
      </c>
      <c r="S199" s="942">
        <v>1561.9834710743803</v>
      </c>
      <c r="T199" s="168">
        <v>1890</v>
      </c>
      <c r="U199" s="206">
        <f t="shared" si="110"/>
        <v>0</v>
      </c>
      <c r="V199" s="942">
        <f t="shared" si="140"/>
        <v>1561.9834710743803</v>
      </c>
      <c r="W199" s="168">
        <v>1890</v>
      </c>
      <c r="X199" s="206">
        <f t="shared" si="111"/>
        <v>0</v>
      </c>
      <c r="Y199" s="97">
        <f t="shared" si="144"/>
        <v>1561.9834710743803</v>
      </c>
      <c r="Z199" s="433">
        <v>1890</v>
      </c>
      <c r="AA199" s="206">
        <f t="shared" si="112"/>
        <v>0.18867924528301888</v>
      </c>
      <c r="AB199" s="97">
        <v>1314.0495867768595</v>
      </c>
      <c r="AC199" s="151">
        <v>1590</v>
      </c>
      <c r="AD199" s="206">
        <f t="shared" si="113"/>
        <v>0</v>
      </c>
      <c r="AE199" s="97">
        <v>1314.0495867768595</v>
      </c>
      <c r="AF199" s="1223">
        <v>1590</v>
      </c>
      <c r="AG199" s="206">
        <f t="shared" si="114"/>
        <v>6.7114093959731544E-2</v>
      </c>
      <c r="AH199" s="152">
        <v>1231.404958677686</v>
      </c>
      <c r="AI199" s="1223">
        <v>1490</v>
      </c>
      <c r="AJ199" s="206">
        <f t="shared" si="115"/>
        <v>0</v>
      </c>
      <c r="AK199" s="1122">
        <v>1231.404958677686</v>
      </c>
      <c r="AL199" s="1223">
        <v>1490</v>
      </c>
      <c r="AM199" s="206">
        <f t="shared" si="116"/>
        <v>0</v>
      </c>
      <c r="AN199" s="327">
        <v>1231.404958677686</v>
      </c>
      <c r="AO199" s="1223">
        <v>1490</v>
      </c>
      <c r="AP199" s="206">
        <f t="shared" si="117"/>
        <v>0</v>
      </c>
      <c r="AQ199" s="68">
        <v>1231.404958677686</v>
      </c>
      <c r="AR199" s="116">
        <v>1490</v>
      </c>
      <c r="AS199" s="206">
        <f t="shared" si="118"/>
        <v>0</v>
      </c>
      <c r="AT199" s="152">
        <v>1231.404958677686</v>
      </c>
      <c r="AU199" s="152">
        <v>1490</v>
      </c>
      <c r="AV199" s="206">
        <f t="shared" si="119"/>
        <v>0</v>
      </c>
      <c r="AW199" s="152">
        <v>1231.404958677686</v>
      </c>
      <c r="AX199" s="152">
        <v>1490</v>
      </c>
      <c r="AY199" s="206">
        <f t="shared" si="120"/>
        <v>0</v>
      </c>
      <c r="AZ199" s="152">
        <v>1231.404958677686</v>
      </c>
      <c r="BA199" s="152">
        <v>1490</v>
      </c>
      <c r="BB199" s="206">
        <f t="shared" si="121"/>
        <v>0</v>
      </c>
      <c r="BC199" s="68">
        <v>1231.404958677686</v>
      </c>
      <c r="BD199" s="151">
        <v>1490</v>
      </c>
      <c r="BE199" s="206">
        <f t="shared" si="122"/>
        <v>0</v>
      </c>
      <c r="BF199" s="68">
        <f t="shared" si="145"/>
        <v>1231.404958677686</v>
      </c>
      <c r="BG199" s="151">
        <v>1490</v>
      </c>
      <c r="BH199" s="206">
        <f t="shared" si="123"/>
        <v>0</v>
      </c>
      <c r="BI199" s="110">
        <v>1231.404958677686</v>
      </c>
      <c r="BJ199" s="433">
        <v>1490</v>
      </c>
      <c r="BK199" s="428"/>
      <c r="BL199" s="426"/>
      <c r="BM199" s="427"/>
      <c r="BN199" s="428"/>
      <c r="BO199" s="426"/>
      <c r="BP199" s="427"/>
      <c r="BQ199" s="428"/>
      <c r="BR199" s="429"/>
      <c r="BS199" s="427"/>
      <c r="BT199" s="428"/>
      <c r="BU199" s="429"/>
      <c r="BV199" s="427"/>
      <c r="BW199" s="428"/>
      <c r="BX199" s="429"/>
      <c r="BY199" s="430"/>
      <c r="BZ199" s="428"/>
      <c r="CA199" s="429"/>
      <c r="CB199" s="431"/>
      <c r="CC199" s="428"/>
      <c r="CD199" s="429"/>
      <c r="CE199" s="430"/>
      <c r="CF199" s="428"/>
      <c r="CG199" s="429"/>
      <c r="CH199" s="432"/>
      <c r="CI199" s="428"/>
      <c r="CJ199" s="429"/>
      <c r="CK199" s="432"/>
    </row>
    <row r="200" spans="1:89" x14ac:dyDescent="0.25">
      <c r="A200" s="299" t="s">
        <v>279</v>
      </c>
      <c r="B200" s="188">
        <v>1183</v>
      </c>
      <c r="C200" s="423" t="s">
        <v>334</v>
      </c>
      <c r="D200" s="942">
        <v>1231.404958677686</v>
      </c>
      <c r="E200" s="626">
        <v>1490</v>
      </c>
      <c r="F200" s="206">
        <f t="shared" si="105"/>
        <v>0</v>
      </c>
      <c r="G200" s="942">
        <v>1231.404958677686</v>
      </c>
      <c r="H200" s="1366">
        <v>1490</v>
      </c>
      <c r="I200" s="206">
        <f t="shared" si="106"/>
        <v>0</v>
      </c>
      <c r="J200" s="942">
        <v>1231.404958677686</v>
      </c>
      <c r="K200" s="1366">
        <v>1490</v>
      </c>
      <c r="L200" s="206">
        <f t="shared" si="107"/>
        <v>0</v>
      </c>
      <c r="M200" s="942">
        <v>1231.404958677686</v>
      </c>
      <c r="N200" s="1543">
        <v>1490</v>
      </c>
      <c r="O200" s="206">
        <f t="shared" si="108"/>
        <v>7.1942446043165464E-2</v>
      </c>
      <c r="P200" s="942">
        <v>1148.7603305785124</v>
      </c>
      <c r="Q200" s="1366">
        <v>1390</v>
      </c>
      <c r="R200" s="206">
        <f t="shared" si="109"/>
        <v>0</v>
      </c>
      <c r="S200" s="942">
        <v>1148.7603305785124</v>
      </c>
      <c r="T200" s="1366">
        <v>1390</v>
      </c>
      <c r="U200" s="206">
        <f t="shared" si="110"/>
        <v>0</v>
      </c>
      <c r="V200" s="942">
        <f t="shared" si="140"/>
        <v>1148.7603305785124</v>
      </c>
      <c r="W200" s="1366">
        <v>1390</v>
      </c>
      <c r="X200" s="206">
        <f t="shared" si="111"/>
        <v>0</v>
      </c>
      <c r="Y200" s="97">
        <f t="shared" si="144"/>
        <v>1148.7603305785124</v>
      </c>
      <c r="Z200" s="1123">
        <v>1390</v>
      </c>
      <c r="AA200" s="206">
        <f t="shared" si="112"/>
        <v>0</v>
      </c>
      <c r="AB200" s="97">
        <v>1148.7603305785124</v>
      </c>
      <c r="AC200" s="1123">
        <v>1390</v>
      </c>
      <c r="AD200" s="206">
        <f t="shared" si="113"/>
        <v>0</v>
      </c>
      <c r="AE200" s="97">
        <v>1148.7603305785124</v>
      </c>
      <c r="AF200" s="1224">
        <v>1390</v>
      </c>
      <c r="AG200" s="206">
        <f t="shared" si="114"/>
        <v>7.7519379844961239E-2</v>
      </c>
      <c r="AH200" s="507">
        <v>1066.1157024793388</v>
      </c>
      <c r="AI200" s="1224">
        <v>1290</v>
      </c>
      <c r="AJ200" s="206">
        <f t="shared" si="115"/>
        <v>0</v>
      </c>
      <c r="AK200" s="1122">
        <v>1066.1157024793388</v>
      </c>
      <c r="AL200" s="1224">
        <v>1290</v>
      </c>
      <c r="AM200" s="206">
        <f t="shared" si="116"/>
        <v>8.4033613445378158E-2</v>
      </c>
      <c r="AN200" s="327">
        <v>983.47107438016531</v>
      </c>
      <c r="AO200" s="1224">
        <v>1190</v>
      </c>
      <c r="AP200" s="206">
        <f t="shared" si="117"/>
        <v>0</v>
      </c>
      <c r="AQ200" s="68">
        <v>983.47107438016531</v>
      </c>
      <c r="AR200" s="785">
        <v>1190</v>
      </c>
      <c r="AS200" s="206">
        <f t="shared" si="118"/>
        <v>0</v>
      </c>
      <c r="AT200" s="507">
        <v>983.47107438016531</v>
      </c>
      <c r="AU200" s="507">
        <v>1190</v>
      </c>
      <c r="AV200" s="206">
        <f t="shared" si="119"/>
        <v>0</v>
      </c>
      <c r="AW200" s="507">
        <v>983.47107438016531</v>
      </c>
      <c r="AX200" s="507">
        <v>1190</v>
      </c>
      <c r="AY200" s="206">
        <f t="shared" si="120"/>
        <v>0.20202020202020202</v>
      </c>
      <c r="AZ200" s="507">
        <v>818.18181818181824</v>
      </c>
      <c r="BA200" s="507">
        <v>990</v>
      </c>
      <c r="BB200" s="206">
        <f t="shared" si="121"/>
        <v>0.11235955056179775</v>
      </c>
      <c r="BC200" s="68">
        <v>735.53719008264466</v>
      </c>
      <c r="BD200" s="467">
        <v>890</v>
      </c>
      <c r="BE200" s="206">
        <f t="shared" si="122"/>
        <v>0</v>
      </c>
      <c r="BF200" s="68">
        <f t="shared" si="145"/>
        <v>735.53719008264466</v>
      </c>
      <c r="BG200" s="467">
        <v>890</v>
      </c>
      <c r="BH200" s="206">
        <f t="shared" si="123"/>
        <v>0</v>
      </c>
      <c r="BI200" s="445">
        <v>818.18181818181824</v>
      </c>
      <c r="BJ200" s="434">
        <v>890</v>
      </c>
    </row>
    <row r="201" spans="1:89" x14ac:dyDescent="0.25">
      <c r="A201" s="299" t="s">
        <v>279</v>
      </c>
      <c r="B201" s="188">
        <v>1184</v>
      </c>
      <c r="C201" s="423" t="s">
        <v>335</v>
      </c>
      <c r="D201" s="942">
        <v>1561.9834710743803</v>
      </c>
      <c r="E201" s="626">
        <v>1890</v>
      </c>
      <c r="F201" s="206">
        <f t="shared" si="105"/>
        <v>0</v>
      </c>
      <c r="G201" s="942">
        <v>1561.9834710743803</v>
      </c>
      <c r="H201" s="1366">
        <v>1890</v>
      </c>
      <c r="I201" s="206">
        <f t="shared" si="106"/>
        <v>0</v>
      </c>
      <c r="J201" s="942">
        <v>1561.9834710743803</v>
      </c>
      <c r="K201" s="1366">
        <v>1890</v>
      </c>
      <c r="L201" s="206">
        <f t="shared" si="107"/>
        <v>0</v>
      </c>
      <c r="M201" s="942">
        <v>1561.9834710743803</v>
      </c>
      <c r="N201" s="1543">
        <v>1890</v>
      </c>
      <c r="O201" s="206">
        <f t="shared" si="108"/>
        <v>5.5865921787709494E-2</v>
      </c>
      <c r="P201" s="942">
        <v>1479.3388429752067</v>
      </c>
      <c r="Q201" s="1366">
        <v>1790</v>
      </c>
      <c r="R201" s="206">
        <f t="shared" si="109"/>
        <v>0</v>
      </c>
      <c r="S201" s="942">
        <v>1479.3388429752067</v>
      </c>
      <c r="T201" s="1366">
        <v>1790</v>
      </c>
      <c r="U201" s="206">
        <f t="shared" si="110"/>
        <v>0</v>
      </c>
      <c r="V201" s="942">
        <f t="shared" si="140"/>
        <v>1479.3388429752067</v>
      </c>
      <c r="W201" s="1366">
        <v>1790</v>
      </c>
      <c r="X201" s="206">
        <f t="shared" si="111"/>
        <v>0</v>
      </c>
      <c r="Y201" s="97">
        <f t="shared" si="144"/>
        <v>1479.3388429752067</v>
      </c>
      <c r="Z201" s="1123">
        <v>1790</v>
      </c>
      <c r="AA201" s="206">
        <f t="shared" si="112"/>
        <v>0</v>
      </c>
      <c r="AB201" s="97">
        <v>1479.3388429752067</v>
      </c>
      <c r="AC201" s="1123">
        <v>1790</v>
      </c>
      <c r="AD201" s="206">
        <f t="shared" si="113"/>
        <v>0</v>
      </c>
      <c r="AE201" s="97">
        <v>1479.3388429752067</v>
      </c>
      <c r="AF201" s="1224">
        <v>1790</v>
      </c>
      <c r="AG201" s="206">
        <f t="shared" si="114"/>
        <v>5.9171597633136092E-2</v>
      </c>
      <c r="AH201" s="507">
        <v>1396.6942148760331</v>
      </c>
      <c r="AI201" s="1224">
        <v>1690</v>
      </c>
      <c r="AJ201" s="206">
        <f t="shared" si="115"/>
        <v>0</v>
      </c>
      <c r="AK201" s="1122">
        <v>1396.6942148760331</v>
      </c>
      <c r="AL201" s="1224">
        <v>1690</v>
      </c>
      <c r="AM201" s="206">
        <f t="shared" si="116"/>
        <v>6.2893081761006289E-2</v>
      </c>
      <c r="AN201" s="327">
        <v>1314.0495867768595</v>
      </c>
      <c r="AO201" s="1224">
        <v>1590</v>
      </c>
      <c r="AP201" s="206">
        <f t="shared" si="117"/>
        <v>0</v>
      </c>
      <c r="AQ201" s="68">
        <v>1314.0495867768595</v>
      </c>
      <c r="AR201" s="785">
        <v>1590</v>
      </c>
      <c r="AS201" s="206">
        <f t="shared" si="118"/>
        <v>0</v>
      </c>
      <c r="AT201" s="507">
        <v>1314.0495867768595</v>
      </c>
      <c r="AU201" s="507">
        <v>1590</v>
      </c>
      <c r="AV201" s="206">
        <f t="shared" si="119"/>
        <v>0</v>
      </c>
      <c r="AW201" s="507">
        <v>1314.0495867768595</v>
      </c>
      <c r="AX201" s="507">
        <v>1590</v>
      </c>
      <c r="AY201" s="206">
        <f t="shared" si="120"/>
        <v>0.23255813953488372</v>
      </c>
      <c r="AZ201" s="507">
        <v>1066.1157024793388</v>
      </c>
      <c r="BA201" s="507">
        <v>1290</v>
      </c>
      <c r="BB201" s="206">
        <f t="shared" si="121"/>
        <v>8.4033613445378158E-2</v>
      </c>
      <c r="BC201" s="68">
        <v>983.47107438016531</v>
      </c>
      <c r="BD201" s="467">
        <v>1190</v>
      </c>
      <c r="BE201" s="206">
        <f t="shared" si="122"/>
        <v>0</v>
      </c>
      <c r="BF201" s="68">
        <f t="shared" si="145"/>
        <v>983.47107438016531</v>
      </c>
      <c r="BG201" s="467">
        <v>1190</v>
      </c>
      <c r="BH201" s="206">
        <f t="shared" si="123"/>
        <v>0</v>
      </c>
      <c r="BI201" s="445">
        <v>1148.7603305785124</v>
      </c>
      <c r="BJ201" s="434">
        <v>1190</v>
      </c>
    </row>
    <row r="202" spans="1:89" x14ac:dyDescent="0.25">
      <c r="A202" s="299" t="s">
        <v>279</v>
      </c>
      <c r="B202" s="188">
        <v>1185</v>
      </c>
      <c r="C202" s="423" t="s">
        <v>336</v>
      </c>
      <c r="D202" s="942">
        <v>3462.8099173553719</v>
      </c>
      <c r="E202" s="626">
        <v>4190</v>
      </c>
      <c r="F202" s="206">
        <f t="shared" si="105"/>
        <v>0</v>
      </c>
      <c r="G202" s="942">
        <v>3462.8099173553719</v>
      </c>
      <c r="H202" s="1366">
        <v>4190</v>
      </c>
      <c r="I202" s="206">
        <f t="shared" si="106"/>
        <v>0</v>
      </c>
      <c r="J202" s="942">
        <v>3462.8099173553719</v>
      </c>
      <c r="K202" s="1366">
        <v>4190</v>
      </c>
      <c r="L202" s="206">
        <f t="shared" si="107"/>
        <v>0</v>
      </c>
      <c r="M202" s="942">
        <v>3462.8099173553719</v>
      </c>
      <c r="N202" s="1543">
        <v>4190</v>
      </c>
      <c r="O202" s="206">
        <f t="shared" si="108"/>
        <v>5.0125313283208017E-2</v>
      </c>
      <c r="P202" s="942">
        <v>3297.5206611570247</v>
      </c>
      <c r="Q202" s="1366">
        <v>3990</v>
      </c>
      <c r="R202" s="206">
        <f t="shared" si="109"/>
        <v>0</v>
      </c>
      <c r="S202" s="942">
        <v>3297.5206611570247</v>
      </c>
      <c r="T202" s="1366">
        <v>3990</v>
      </c>
      <c r="U202" s="206">
        <f t="shared" si="110"/>
        <v>0</v>
      </c>
      <c r="V202" s="942">
        <f t="shared" si="140"/>
        <v>3297.5206611570247</v>
      </c>
      <c r="W202" s="1366">
        <v>3990</v>
      </c>
      <c r="X202" s="206">
        <f t="shared" si="111"/>
        <v>0</v>
      </c>
      <c r="Y202" s="97">
        <f t="shared" si="144"/>
        <v>3297.5206611570247</v>
      </c>
      <c r="Z202" s="1360">
        <v>3990</v>
      </c>
      <c r="AA202" s="206">
        <f t="shared" si="112"/>
        <v>8.1300813008130079E-2</v>
      </c>
      <c r="AB202" s="97">
        <v>3049.5867768595044</v>
      </c>
      <c r="AC202" s="1123">
        <v>3690</v>
      </c>
      <c r="AD202" s="206">
        <f t="shared" si="113"/>
        <v>0</v>
      </c>
      <c r="AE202" s="97">
        <v>3049.5867768595044</v>
      </c>
      <c r="AF202" s="1224">
        <v>3690</v>
      </c>
      <c r="AG202" s="206">
        <f t="shared" si="114"/>
        <v>2.7855153203342618E-2</v>
      </c>
      <c r="AH202" s="507">
        <v>2966.9421487603308</v>
      </c>
      <c r="AI202" s="1224">
        <v>3590</v>
      </c>
      <c r="AJ202" s="206">
        <f t="shared" si="115"/>
        <v>0</v>
      </c>
      <c r="AK202" s="1122">
        <v>2966.9421487603308</v>
      </c>
      <c r="AL202" s="1224">
        <v>3590</v>
      </c>
      <c r="AM202" s="206">
        <f t="shared" si="116"/>
        <v>5.8997050147492625E-2</v>
      </c>
      <c r="AN202" s="327">
        <v>2801.6528925619837</v>
      </c>
      <c r="AO202" s="1224">
        <v>3390</v>
      </c>
      <c r="AP202" s="206">
        <f t="shared" si="117"/>
        <v>0</v>
      </c>
      <c r="AQ202" s="68">
        <v>2801.6528925619837</v>
      </c>
      <c r="AR202" s="785">
        <v>3390</v>
      </c>
      <c r="AS202" s="206">
        <f t="shared" si="118"/>
        <v>0</v>
      </c>
      <c r="AT202" s="507">
        <v>2801.6528925619837</v>
      </c>
      <c r="AU202" s="507">
        <v>3390</v>
      </c>
      <c r="AV202" s="206">
        <f t="shared" si="119"/>
        <v>0</v>
      </c>
      <c r="AW202" s="507">
        <v>2801.6528925619837</v>
      </c>
      <c r="AX202" s="507">
        <v>3390</v>
      </c>
      <c r="AY202" s="206">
        <f t="shared" si="120"/>
        <v>0.17301038062283736</v>
      </c>
      <c r="AZ202" s="507">
        <v>2388.4297520661157</v>
      </c>
      <c r="BA202" s="507">
        <v>2890</v>
      </c>
      <c r="BB202" s="206">
        <f t="shared" si="121"/>
        <v>7.434944237918216E-2</v>
      </c>
      <c r="BC202" s="68">
        <v>2223.1404958677685</v>
      </c>
      <c r="BD202" s="467">
        <v>2690</v>
      </c>
      <c r="BE202" s="206">
        <f t="shared" si="122"/>
        <v>0</v>
      </c>
      <c r="BF202" s="68">
        <f t="shared" si="145"/>
        <v>2223.1404958677685</v>
      </c>
      <c r="BG202" s="467">
        <v>2690</v>
      </c>
      <c r="BH202" s="206">
        <f t="shared" si="123"/>
        <v>0</v>
      </c>
      <c r="BI202" s="445">
        <v>2884.2975206611573</v>
      </c>
      <c r="BJ202" s="434">
        <v>2690</v>
      </c>
    </row>
    <row r="203" spans="1:89" x14ac:dyDescent="0.25">
      <c r="A203" s="299" t="s">
        <v>279</v>
      </c>
      <c r="B203" s="188">
        <v>1186</v>
      </c>
      <c r="C203" s="423" t="s">
        <v>337</v>
      </c>
      <c r="D203" s="942">
        <v>4454.545454545455</v>
      </c>
      <c r="E203" s="626">
        <v>5390</v>
      </c>
      <c r="F203" s="206">
        <f t="shared" si="105"/>
        <v>0</v>
      </c>
      <c r="G203" s="942">
        <v>4454.545454545455</v>
      </c>
      <c r="H203" s="1366">
        <v>5390</v>
      </c>
      <c r="I203" s="206">
        <f t="shared" si="106"/>
        <v>0</v>
      </c>
      <c r="J203" s="942">
        <v>4454.545454545455</v>
      </c>
      <c r="K203" s="1366">
        <v>5390</v>
      </c>
      <c r="L203" s="206">
        <f t="shared" si="107"/>
        <v>0</v>
      </c>
      <c r="M203" s="942">
        <v>4454.545454545455</v>
      </c>
      <c r="N203" s="1543">
        <v>5390</v>
      </c>
      <c r="O203" s="206">
        <f t="shared" si="108"/>
        <v>3.8535645472061654E-2</v>
      </c>
      <c r="P203" s="942">
        <v>4289.2561983471078</v>
      </c>
      <c r="Q203" s="1366">
        <v>5190</v>
      </c>
      <c r="R203" s="206">
        <f t="shared" si="109"/>
        <v>0</v>
      </c>
      <c r="S203" s="942">
        <v>4289.2561983471078</v>
      </c>
      <c r="T203" s="1366">
        <v>5190</v>
      </c>
      <c r="U203" s="206">
        <f t="shared" si="110"/>
        <v>0</v>
      </c>
      <c r="V203" s="942">
        <f t="shared" si="140"/>
        <v>4289.2561983471078</v>
      </c>
      <c r="W203" s="1366">
        <v>5190</v>
      </c>
      <c r="X203" s="206">
        <f t="shared" si="111"/>
        <v>0</v>
      </c>
      <c r="Y203" s="97">
        <f t="shared" si="144"/>
        <v>4289.2561983471078</v>
      </c>
      <c r="Z203" s="1360">
        <v>5190</v>
      </c>
      <c r="AA203" s="206">
        <f t="shared" si="112"/>
        <v>8.3507306889352817E-2</v>
      </c>
      <c r="AB203" s="97">
        <v>3958.6776859504134</v>
      </c>
      <c r="AC203" s="1123">
        <v>4790</v>
      </c>
      <c r="AD203" s="206">
        <f t="shared" si="113"/>
        <v>0</v>
      </c>
      <c r="AE203" s="97">
        <v>3958.6776859504134</v>
      </c>
      <c r="AF203" s="1224">
        <v>4790</v>
      </c>
      <c r="AG203" s="206">
        <f t="shared" si="114"/>
        <v>2.1321961620469083E-2</v>
      </c>
      <c r="AH203" s="507">
        <v>3876.0330578512398</v>
      </c>
      <c r="AI203" s="1224">
        <v>4690</v>
      </c>
      <c r="AJ203" s="206">
        <f t="shared" si="115"/>
        <v>0</v>
      </c>
      <c r="AK203" s="1122">
        <v>3876.0330578512398</v>
      </c>
      <c r="AL203" s="1224">
        <v>4690</v>
      </c>
      <c r="AM203" s="206">
        <f t="shared" si="116"/>
        <v>6.8337129840546698E-2</v>
      </c>
      <c r="AN203" s="327">
        <v>3628.0991735537191</v>
      </c>
      <c r="AO203" s="1224">
        <v>4390</v>
      </c>
      <c r="AP203" s="206">
        <f t="shared" si="117"/>
        <v>0</v>
      </c>
      <c r="AQ203" s="68">
        <v>3628.0991735537191</v>
      </c>
      <c r="AR203" s="785">
        <v>4390</v>
      </c>
      <c r="AS203" s="206">
        <f t="shared" si="118"/>
        <v>0</v>
      </c>
      <c r="AT203" s="507">
        <v>3628.0991735537191</v>
      </c>
      <c r="AU203" s="507">
        <v>4390</v>
      </c>
      <c r="AV203" s="206">
        <f t="shared" si="119"/>
        <v>0</v>
      </c>
      <c r="AW203" s="507">
        <v>3628.0991735537191</v>
      </c>
      <c r="AX203" s="507">
        <v>4390</v>
      </c>
      <c r="AY203" s="206">
        <f t="shared" si="120"/>
        <v>0.12853470437017994</v>
      </c>
      <c r="AZ203" s="507">
        <v>3214.8760330578511</v>
      </c>
      <c r="BA203" s="507">
        <v>3890</v>
      </c>
      <c r="BB203" s="206">
        <f t="shared" si="121"/>
        <v>8.3565459610027856E-2</v>
      </c>
      <c r="BC203" s="68">
        <v>2966.9421487603308</v>
      </c>
      <c r="BD203" s="467">
        <v>3590</v>
      </c>
      <c r="BE203" s="206">
        <f t="shared" si="122"/>
        <v>0</v>
      </c>
      <c r="BF203" s="68">
        <f t="shared" si="145"/>
        <v>2966.9421487603308</v>
      </c>
      <c r="BG203" s="467">
        <v>3590</v>
      </c>
      <c r="BH203" s="206">
        <f t="shared" si="123"/>
        <v>0</v>
      </c>
      <c r="BI203" s="445">
        <v>3876.0330578512398</v>
      </c>
      <c r="BJ203" s="434">
        <v>3590</v>
      </c>
    </row>
    <row r="204" spans="1:89" x14ac:dyDescent="0.25">
      <c r="A204" s="299" t="s">
        <v>279</v>
      </c>
      <c r="B204" s="188">
        <v>1206</v>
      </c>
      <c r="C204" s="423" t="s">
        <v>338</v>
      </c>
      <c r="D204" s="942">
        <v>1231.404958677686</v>
      </c>
      <c r="E204" s="626">
        <v>1490</v>
      </c>
      <c r="F204" s="206">
        <f t="shared" si="105"/>
        <v>0</v>
      </c>
      <c r="G204" s="942">
        <v>1231.404958677686</v>
      </c>
      <c r="H204" s="1366">
        <v>1490</v>
      </c>
      <c r="I204" s="206">
        <f t="shared" si="106"/>
        <v>0</v>
      </c>
      <c r="J204" s="942">
        <v>1231.404958677686</v>
      </c>
      <c r="K204" s="1366">
        <v>1490</v>
      </c>
      <c r="L204" s="206">
        <f t="shared" si="107"/>
        <v>0</v>
      </c>
      <c r="M204" s="942">
        <v>1231.404958677686</v>
      </c>
      <c r="N204" s="1543">
        <v>1490</v>
      </c>
      <c r="O204" s="206">
        <f t="shared" si="108"/>
        <v>7.1942446043165464E-2</v>
      </c>
      <c r="P204" s="942">
        <v>1148.7603305785124</v>
      </c>
      <c r="Q204" s="1366">
        <v>1390</v>
      </c>
      <c r="R204" s="206">
        <f t="shared" si="109"/>
        <v>0</v>
      </c>
      <c r="S204" s="942">
        <v>1148.7603305785124</v>
      </c>
      <c r="T204" s="1366">
        <v>1390</v>
      </c>
      <c r="U204" s="206">
        <f t="shared" si="110"/>
        <v>0</v>
      </c>
      <c r="V204" s="942">
        <f t="shared" si="140"/>
        <v>1148.7603305785124</v>
      </c>
      <c r="W204" s="1366">
        <f>W200</f>
        <v>1390</v>
      </c>
      <c r="X204" s="206">
        <f t="shared" si="111"/>
        <v>0</v>
      </c>
      <c r="Y204" s="97">
        <f t="shared" si="144"/>
        <v>1148.7603305785124</v>
      </c>
      <c r="Z204" s="1123">
        <f>Z200</f>
        <v>1390</v>
      </c>
      <c r="AA204" s="206">
        <f t="shared" si="112"/>
        <v>0</v>
      </c>
      <c r="AB204" s="97">
        <v>1148.7603305785124</v>
      </c>
      <c r="AC204" s="1123">
        <v>1390</v>
      </c>
      <c r="AD204" s="206">
        <f t="shared" si="113"/>
        <v>0</v>
      </c>
      <c r="AE204" s="97">
        <v>1148.7603305785124</v>
      </c>
      <c r="AF204" s="1224">
        <v>1390</v>
      </c>
      <c r="AG204" s="206">
        <f t="shared" si="114"/>
        <v>7.7519379844961239E-2</v>
      </c>
      <c r="AH204" s="507">
        <v>1066.1157024793388</v>
      </c>
      <c r="AI204" s="1224">
        <v>1290</v>
      </c>
      <c r="AJ204" s="206">
        <f t="shared" si="115"/>
        <v>0</v>
      </c>
      <c r="AK204" s="1122">
        <v>1066.1157024793388</v>
      </c>
      <c r="AL204" s="1224">
        <v>1290</v>
      </c>
      <c r="AM204" s="206">
        <f t="shared" si="116"/>
        <v>8.4033613445378158E-2</v>
      </c>
      <c r="AN204" s="327">
        <v>983.47107438016531</v>
      </c>
      <c r="AO204" s="1224">
        <v>1190</v>
      </c>
      <c r="AP204" s="206">
        <f t="shared" si="117"/>
        <v>0</v>
      </c>
      <c r="AQ204" s="68">
        <v>983.47107438016531</v>
      </c>
      <c r="AR204" s="785">
        <v>1190</v>
      </c>
      <c r="AS204" s="206">
        <f t="shared" si="118"/>
        <v>0</v>
      </c>
      <c r="AT204" s="507">
        <v>983.47107438016531</v>
      </c>
      <c r="AU204" s="507">
        <v>1190</v>
      </c>
      <c r="AV204" s="206">
        <f t="shared" si="119"/>
        <v>0</v>
      </c>
      <c r="AW204" s="507">
        <v>983.47107438016531</v>
      </c>
      <c r="AX204" s="507">
        <v>1190</v>
      </c>
      <c r="AY204" s="206">
        <f t="shared" si="120"/>
        <v>0.20202020202020202</v>
      </c>
      <c r="AZ204" s="507">
        <v>818.18181818181824</v>
      </c>
      <c r="BA204" s="507">
        <v>990</v>
      </c>
      <c r="BB204" s="206">
        <f t="shared" si="121"/>
        <v>0.11235955056179775</v>
      </c>
      <c r="BC204" s="68">
        <v>735.53719008264466</v>
      </c>
      <c r="BD204" s="467">
        <v>890</v>
      </c>
      <c r="BE204" s="206">
        <f t="shared" si="122"/>
        <v>0</v>
      </c>
      <c r="BF204" s="68">
        <f t="shared" si="145"/>
        <v>735.53719008264466</v>
      </c>
      <c r="BG204" s="467">
        <f>BG200</f>
        <v>890</v>
      </c>
      <c r="BH204" s="206">
        <f t="shared" si="123"/>
        <v>0</v>
      </c>
      <c r="BI204" s="445">
        <v>818.18181818181824</v>
      </c>
      <c r="BJ204" s="434">
        <f>BJ200</f>
        <v>890</v>
      </c>
    </row>
    <row r="205" spans="1:89" x14ac:dyDescent="0.25">
      <c r="A205" s="299" t="s">
        <v>279</v>
      </c>
      <c r="B205" s="188">
        <v>1207</v>
      </c>
      <c r="C205" s="423" t="s">
        <v>339</v>
      </c>
      <c r="D205" s="942">
        <v>1561.9834710743803</v>
      </c>
      <c r="E205" s="626">
        <v>1890</v>
      </c>
      <c r="F205" s="206">
        <f t="shared" si="105"/>
        <v>0</v>
      </c>
      <c r="G205" s="942">
        <v>1561.9834710743803</v>
      </c>
      <c r="H205" s="1366">
        <v>1890</v>
      </c>
      <c r="I205" s="206">
        <f t="shared" si="106"/>
        <v>0</v>
      </c>
      <c r="J205" s="942">
        <v>1561.9834710743803</v>
      </c>
      <c r="K205" s="1366">
        <v>1890</v>
      </c>
      <c r="L205" s="206">
        <f t="shared" si="107"/>
        <v>0</v>
      </c>
      <c r="M205" s="942">
        <v>1561.9834710743803</v>
      </c>
      <c r="N205" s="1543">
        <v>1890</v>
      </c>
      <c r="O205" s="206">
        <f t="shared" si="108"/>
        <v>5.5865921787709494E-2</v>
      </c>
      <c r="P205" s="942">
        <v>1479.3388429752067</v>
      </c>
      <c r="Q205" s="1366">
        <v>1790</v>
      </c>
      <c r="R205" s="206">
        <f t="shared" si="109"/>
        <v>0</v>
      </c>
      <c r="S205" s="942">
        <v>1479.3388429752067</v>
      </c>
      <c r="T205" s="1366">
        <v>1790</v>
      </c>
      <c r="U205" s="206">
        <f t="shared" si="110"/>
        <v>0</v>
      </c>
      <c r="V205" s="942">
        <f t="shared" si="140"/>
        <v>1479.3388429752067</v>
      </c>
      <c r="W205" s="1366">
        <f t="shared" ref="W205:W207" si="152">W201</f>
        <v>1790</v>
      </c>
      <c r="X205" s="206">
        <f t="shared" si="111"/>
        <v>0</v>
      </c>
      <c r="Y205" s="97">
        <f t="shared" si="144"/>
        <v>1479.3388429752067</v>
      </c>
      <c r="Z205" s="1123">
        <f t="shared" ref="Z205:Z207" si="153">Z201</f>
        <v>1790</v>
      </c>
      <c r="AA205" s="206">
        <f t="shared" si="112"/>
        <v>0</v>
      </c>
      <c r="AB205" s="97">
        <v>1479.3388429752067</v>
      </c>
      <c r="AC205" s="1123">
        <v>1790</v>
      </c>
      <c r="AD205" s="206">
        <f t="shared" si="113"/>
        <v>0</v>
      </c>
      <c r="AE205" s="97">
        <v>1479.3388429752067</v>
      </c>
      <c r="AF205" s="1224">
        <v>1790</v>
      </c>
      <c r="AG205" s="206">
        <f t="shared" si="114"/>
        <v>5.9171597633136092E-2</v>
      </c>
      <c r="AH205" s="507">
        <v>1396.6942148760331</v>
      </c>
      <c r="AI205" s="1224">
        <v>1690</v>
      </c>
      <c r="AJ205" s="206">
        <f t="shared" si="115"/>
        <v>0</v>
      </c>
      <c r="AK205" s="1122">
        <v>1396.6942148760331</v>
      </c>
      <c r="AL205" s="1224">
        <v>1690</v>
      </c>
      <c r="AM205" s="206">
        <f t="shared" si="116"/>
        <v>6.2893081761006289E-2</v>
      </c>
      <c r="AN205" s="327">
        <v>1314.0495867768595</v>
      </c>
      <c r="AO205" s="1224">
        <v>1590</v>
      </c>
      <c r="AP205" s="206">
        <f t="shared" si="117"/>
        <v>0</v>
      </c>
      <c r="AQ205" s="68">
        <v>1314.0495867768595</v>
      </c>
      <c r="AR205" s="785">
        <v>1590</v>
      </c>
      <c r="AS205" s="206">
        <f t="shared" si="118"/>
        <v>0</v>
      </c>
      <c r="AT205" s="507">
        <v>1314.0495867768595</v>
      </c>
      <c r="AU205" s="507">
        <v>1590</v>
      </c>
      <c r="AV205" s="206">
        <f t="shared" si="119"/>
        <v>0</v>
      </c>
      <c r="AW205" s="507">
        <v>1314.0495867768595</v>
      </c>
      <c r="AX205" s="507">
        <v>1590</v>
      </c>
      <c r="AY205" s="206">
        <f t="shared" si="120"/>
        <v>0.23255813953488372</v>
      </c>
      <c r="AZ205" s="507">
        <v>1066.1157024793388</v>
      </c>
      <c r="BA205" s="507">
        <v>1290</v>
      </c>
      <c r="BB205" s="206">
        <f t="shared" si="121"/>
        <v>8.4033613445378158E-2</v>
      </c>
      <c r="BC205" s="68">
        <v>983.47107438016531</v>
      </c>
      <c r="BD205" s="467">
        <v>1190</v>
      </c>
      <c r="BE205" s="206">
        <f t="shared" si="122"/>
        <v>0</v>
      </c>
      <c r="BF205" s="68">
        <f t="shared" si="145"/>
        <v>983.47107438016531</v>
      </c>
      <c r="BG205" s="467">
        <f>BG201</f>
        <v>1190</v>
      </c>
      <c r="BH205" s="206">
        <f t="shared" si="123"/>
        <v>0</v>
      </c>
      <c r="BI205" s="445">
        <v>1148.7603305785124</v>
      </c>
      <c r="BJ205" s="434">
        <f>BJ201</f>
        <v>1190</v>
      </c>
    </row>
    <row r="206" spans="1:89" x14ac:dyDescent="0.25">
      <c r="A206" s="299" t="s">
        <v>279</v>
      </c>
      <c r="B206" s="188">
        <v>1208</v>
      </c>
      <c r="C206" s="423" t="s">
        <v>340</v>
      </c>
      <c r="D206" s="942">
        <v>3462.8099173553719</v>
      </c>
      <c r="E206" s="626">
        <v>4190</v>
      </c>
      <c r="F206" s="206">
        <f t="shared" si="105"/>
        <v>0</v>
      </c>
      <c r="G206" s="942">
        <v>3462.8099173553719</v>
      </c>
      <c r="H206" s="1366">
        <v>4190</v>
      </c>
      <c r="I206" s="206">
        <f t="shared" si="106"/>
        <v>0</v>
      </c>
      <c r="J206" s="942">
        <v>3462.8099173553719</v>
      </c>
      <c r="K206" s="1366">
        <v>4190</v>
      </c>
      <c r="L206" s="206">
        <f t="shared" si="107"/>
        <v>0</v>
      </c>
      <c r="M206" s="942">
        <v>3462.8099173553719</v>
      </c>
      <c r="N206" s="1543">
        <v>4190</v>
      </c>
      <c r="O206" s="206">
        <f t="shared" si="108"/>
        <v>5.0125313283208017E-2</v>
      </c>
      <c r="P206" s="942">
        <v>3297.5206611570247</v>
      </c>
      <c r="Q206" s="1366">
        <v>3990</v>
      </c>
      <c r="R206" s="206">
        <f t="shared" si="109"/>
        <v>0</v>
      </c>
      <c r="S206" s="942">
        <v>3297.5206611570247</v>
      </c>
      <c r="T206" s="1366">
        <v>3990</v>
      </c>
      <c r="U206" s="206">
        <f t="shared" si="110"/>
        <v>0</v>
      </c>
      <c r="V206" s="942">
        <f t="shared" si="140"/>
        <v>3297.5206611570247</v>
      </c>
      <c r="W206" s="1366">
        <f t="shared" si="152"/>
        <v>3990</v>
      </c>
      <c r="X206" s="206">
        <f t="shared" si="111"/>
        <v>0</v>
      </c>
      <c r="Y206" s="97">
        <f t="shared" si="144"/>
        <v>3297.5206611570247</v>
      </c>
      <c r="Z206" s="1360">
        <f t="shared" si="153"/>
        <v>3990</v>
      </c>
      <c r="AA206" s="206">
        <f t="shared" si="112"/>
        <v>8.1300813008130079E-2</v>
      </c>
      <c r="AB206" s="97">
        <v>3049.5867768595044</v>
      </c>
      <c r="AC206" s="1123">
        <v>3690</v>
      </c>
      <c r="AD206" s="206">
        <f t="shared" si="113"/>
        <v>0</v>
      </c>
      <c r="AE206" s="97">
        <v>3049.5867768595044</v>
      </c>
      <c r="AF206" s="1224">
        <v>3690</v>
      </c>
      <c r="AG206" s="206">
        <f t="shared" si="114"/>
        <v>2.7855153203342618E-2</v>
      </c>
      <c r="AH206" s="507">
        <v>2966.9421487603308</v>
      </c>
      <c r="AI206" s="1224">
        <v>3590</v>
      </c>
      <c r="AJ206" s="206">
        <f t="shared" si="115"/>
        <v>0</v>
      </c>
      <c r="AK206" s="1122">
        <v>2966.9421487603308</v>
      </c>
      <c r="AL206" s="1224">
        <v>3590</v>
      </c>
      <c r="AM206" s="206">
        <f t="shared" si="116"/>
        <v>5.8997050147492625E-2</v>
      </c>
      <c r="AN206" s="327">
        <v>2801.6528925619837</v>
      </c>
      <c r="AO206" s="1224">
        <v>3390</v>
      </c>
      <c r="AP206" s="206">
        <f t="shared" si="117"/>
        <v>0</v>
      </c>
      <c r="AQ206" s="68">
        <v>2801.6528925619837</v>
      </c>
      <c r="AR206" s="785">
        <v>3390</v>
      </c>
      <c r="AS206" s="206">
        <f t="shared" si="118"/>
        <v>0</v>
      </c>
      <c r="AT206" s="507">
        <v>2801.6528925619837</v>
      </c>
      <c r="AU206" s="507">
        <v>3390</v>
      </c>
      <c r="AV206" s="206">
        <f t="shared" si="119"/>
        <v>0</v>
      </c>
      <c r="AW206" s="507">
        <v>2801.6528925619837</v>
      </c>
      <c r="AX206" s="507">
        <v>3390</v>
      </c>
      <c r="AY206" s="206">
        <f t="shared" si="120"/>
        <v>0.17301038062283736</v>
      </c>
      <c r="AZ206" s="507">
        <v>2388.4297520661157</v>
      </c>
      <c r="BA206" s="507">
        <v>2890</v>
      </c>
      <c r="BB206" s="206">
        <f t="shared" si="121"/>
        <v>7.434944237918216E-2</v>
      </c>
      <c r="BC206" s="68">
        <v>2223.1404958677685</v>
      </c>
      <c r="BD206" s="467">
        <v>2690</v>
      </c>
      <c r="BE206" s="206">
        <f t="shared" si="122"/>
        <v>0</v>
      </c>
      <c r="BF206" s="68">
        <f t="shared" si="145"/>
        <v>2223.1404958677685</v>
      </c>
      <c r="BG206" s="467">
        <f>BG202</f>
        <v>2690</v>
      </c>
      <c r="BH206" s="206">
        <f t="shared" si="123"/>
        <v>0</v>
      </c>
      <c r="BI206" s="445">
        <v>2884.2975206611573</v>
      </c>
      <c r="BJ206" s="434">
        <f>BJ202</f>
        <v>2690</v>
      </c>
    </row>
    <row r="207" spans="1:89" x14ac:dyDescent="0.25">
      <c r="A207" s="299" t="s">
        <v>279</v>
      </c>
      <c r="B207" s="188">
        <v>1210</v>
      </c>
      <c r="C207" s="423" t="s">
        <v>341</v>
      </c>
      <c r="D207" s="942">
        <v>4454.545454545455</v>
      </c>
      <c r="E207" s="626">
        <v>5390</v>
      </c>
      <c r="F207" s="206">
        <f t="shared" si="105"/>
        <v>0</v>
      </c>
      <c r="G207" s="942">
        <v>4454.545454545455</v>
      </c>
      <c r="H207" s="1366">
        <v>5390</v>
      </c>
      <c r="I207" s="206">
        <f t="shared" si="106"/>
        <v>0</v>
      </c>
      <c r="J207" s="942">
        <v>4454.545454545455</v>
      </c>
      <c r="K207" s="1366">
        <v>5390</v>
      </c>
      <c r="L207" s="206">
        <f t="shared" si="107"/>
        <v>0</v>
      </c>
      <c r="M207" s="942">
        <v>4454.545454545455</v>
      </c>
      <c r="N207" s="1543">
        <v>5390</v>
      </c>
      <c r="O207" s="206">
        <f t="shared" si="108"/>
        <v>3.8535645472061654E-2</v>
      </c>
      <c r="P207" s="942">
        <v>4289.2561983471078</v>
      </c>
      <c r="Q207" s="1366">
        <v>5190</v>
      </c>
      <c r="R207" s="206">
        <f t="shared" si="109"/>
        <v>0</v>
      </c>
      <c r="S207" s="942">
        <v>4289.2561983471078</v>
      </c>
      <c r="T207" s="1366">
        <v>5190</v>
      </c>
      <c r="U207" s="206">
        <f t="shared" si="110"/>
        <v>0</v>
      </c>
      <c r="V207" s="942">
        <f t="shared" si="140"/>
        <v>4289.2561983471078</v>
      </c>
      <c r="W207" s="1366">
        <f t="shared" si="152"/>
        <v>5190</v>
      </c>
      <c r="X207" s="206">
        <f t="shared" si="111"/>
        <v>0</v>
      </c>
      <c r="Y207" s="97">
        <f t="shared" si="144"/>
        <v>4289.2561983471078</v>
      </c>
      <c r="Z207" s="1360">
        <f t="shared" si="153"/>
        <v>5190</v>
      </c>
      <c r="AA207" s="206">
        <f t="shared" si="112"/>
        <v>8.3507306889352817E-2</v>
      </c>
      <c r="AB207" s="97">
        <v>3958.6776859504134</v>
      </c>
      <c r="AC207" s="1123">
        <v>4790</v>
      </c>
      <c r="AD207" s="206">
        <f t="shared" si="113"/>
        <v>0</v>
      </c>
      <c r="AE207" s="97">
        <v>3958.6776859504134</v>
      </c>
      <c r="AF207" s="1224">
        <v>4790</v>
      </c>
      <c r="AG207" s="206">
        <f t="shared" si="114"/>
        <v>2.1321961620469083E-2</v>
      </c>
      <c r="AH207" s="507">
        <v>3876.0330578512398</v>
      </c>
      <c r="AI207" s="1224">
        <v>4690</v>
      </c>
      <c r="AJ207" s="206">
        <f t="shared" si="115"/>
        <v>0</v>
      </c>
      <c r="AK207" s="1122">
        <v>3876.0330578512398</v>
      </c>
      <c r="AL207" s="1224">
        <v>4690</v>
      </c>
      <c r="AM207" s="206">
        <f t="shared" si="116"/>
        <v>6.8337129840546698E-2</v>
      </c>
      <c r="AN207" s="327">
        <v>3628.0991735537191</v>
      </c>
      <c r="AO207" s="1224">
        <v>4390</v>
      </c>
      <c r="AP207" s="206">
        <f t="shared" si="117"/>
        <v>0</v>
      </c>
      <c r="AQ207" s="68">
        <v>3628.0991735537191</v>
      </c>
      <c r="AR207" s="785">
        <v>4390</v>
      </c>
      <c r="AS207" s="206">
        <f t="shared" si="118"/>
        <v>0</v>
      </c>
      <c r="AT207" s="507">
        <v>3628.0991735537191</v>
      </c>
      <c r="AU207" s="507">
        <v>4390</v>
      </c>
      <c r="AV207" s="206">
        <f t="shared" si="119"/>
        <v>0</v>
      </c>
      <c r="AW207" s="507">
        <v>3628.0991735537191</v>
      </c>
      <c r="AX207" s="507">
        <v>4390</v>
      </c>
      <c r="AY207" s="206">
        <f t="shared" si="120"/>
        <v>0.12853470437017994</v>
      </c>
      <c r="AZ207" s="507">
        <v>3214.8760330578511</v>
      </c>
      <c r="BA207" s="507">
        <v>3890</v>
      </c>
      <c r="BB207" s="206">
        <f t="shared" si="121"/>
        <v>8.3565459610027856E-2</v>
      </c>
      <c r="BC207" s="68">
        <v>2966.9421487603308</v>
      </c>
      <c r="BD207" s="467">
        <v>3590</v>
      </c>
      <c r="BE207" s="206">
        <f t="shared" si="122"/>
        <v>0</v>
      </c>
      <c r="BF207" s="68">
        <f t="shared" si="145"/>
        <v>2966.9421487603308</v>
      </c>
      <c r="BG207" s="467">
        <f>BG203</f>
        <v>3590</v>
      </c>
      <c r="BH207" s="206">
        <f t="shared" si="123"/>
        <v>0</v>
      </c>
      <c r="BI207" s="445">
        <v>3876.0330578512398</v>
      </c>
      <c r="BJ207" s="434">
        <f>BJ203</f>
        <v>3590</v>
      </c>
    </row>
    <row r="208" spans="1:89" x14ac:dyDescent="0.25">
      <c r="A208" s="299" t="s">
        <v>279</v>
      </c>
      <c r="B208" s="188">
        <v>1211</v>
      </c>
      <c r="C208" s="423" t="s">
        <v>342</v>
      </c>
      <c r="D208" s="942">
        <v>1561.9834710743803</v>
      </c>
      <c r="E208" s="626">
        <v>1890</v>
      </c>
      <c r="F208" s="206">
        <f t="shared" si="105"/>
        <v>0</v>
      </c>
      <c r="G208" s="942">
        <v>1561.9834710743803</v>
      </c>
      <c r="H208" s="1366">
        <v>1890</v>
      </c>
      <c r="I208" s="206">
        <f t="shared" si="106"/>
        <v>0</v>
      </c>
      <c r="J208" s="942">
        <v>1561.9834710743803</v>
      </c>
      <c r="K208" s="1366">
        <v>1890</v>
      </c>
      <c r="L208" s="206">
        <f t="shared" si="107"/>
        <v>0</v>
      </c>
      <c r="M208" s="942">
        <v>1561.9834710743803</v>
      </c>
      <c r="N208" s="1543">
        <v>1890</v>
      </c>
      <c r="O208" s="206">
        <f t="shared" si="108"/>
        <v>5.5865921787709494E-2</v>
      </c>
      <c r="P208" s="942">
        <v>1479.3388429752067</v>
      </c>
      <c r="Q208" s="1366">
        <v>1790</v>
      </c>
      <c r="R208" s="206">
        <f t="shared" si="109"/>
        <v>0</v>
      </c>
      <c r="S208" s="942">
        <v>1479.3388429752067</v>
      </c>
      <c r="T208" s="1366">
        <v>1790</v>
      </c>
      <c r="U208" s="206">
        <f t="shared" si="110"/>
        <v>0</v>
      </c>
      <c r="V208" s="942">
        <f t="shared" si="140"/>
        <v>1479.3388429752067</v>
      </c>
      <c r="W208" s="1366">
        <f>W205</f>
        <v>1790</v>
      </c>
      <c r="X208" s="206">
        <f t="shared" si="111"/>
        <v>0</v>
      </c>
      <c r="Y208" s="97">
        <f t="shared" si="144"/>
        <v>1479.3388429752067</v>
      </c>
      <c r="Z208" s="1123">
        <f>Z205</f>
        <v>1790</v>
      </c>
      <c r="AA208" s="206">
        <f t="shared" si="112"/>
        <v>0</v>
      </c>
      <c r="AB208" s="97">
        <v>1479.3388429752067</v>
      </c>
      <c r="AC208" s="1123">
        <v>1790</v>
      </c>
      <c r="AD208" s="206">
        <f t="shared" si="113"/>
        <v>0</v>
      </c>
      <c r="AE208" s="97">
        <v>1479.3388429752067</v>
      </c>
      <c r="AF208" s="1224">
        <v>1790</v>
      </c>
      <c r="AG208" s="206">
        <f t="shared" si="114"/>
        <v>5.9171597633136092E-2</v>
      </c>
      <c r="AH208" s="507">
        <v>1396.6942148760331</v>
      </c>
      <c r="AI208" s="1224">
        <v>1690</v>
      </c>
      <c r="AJ208" s="206">
        <f t="shared" si="115"/>
        <v>0</v>
      </c>
      <c r="AK208" s="1122">
        <v>1396.6942148760331</v>
      </c>
      <c r="AL208" s="1224">
        <v>1690</v>
      </c>
      <c r="AM208" s="206">
        <f t="shared" si="116"/>
        <v>6.2893081761006289E-2</v>
      </c>
      <c r="AN208" s="327">
        <v>1314.0495867768595</v>
      </c>
      <c r="AO208" s="1224">
        <v>1590</v>
      </c>
      <c r="AP208" s="206">
        <f t="shared" si="117"/>
        <v>0</v>
      </c>
      <c r="AQ208" s="68">
        <v>1314.0495867768595</v>
      </c>
      <c r="AR208" s="785">
        <v>1590</v>
      </c>
      <c r="AS208" s="206">
        <f t="shared" si="118"/>
        <v>0</v>
      </c>
      <c r="AT208" s="507">
        <v>1314.0495867768595</v>
      </c>
      <c r="AU208" s="507">
        <v>1590</v>
      </c>
      <c r="AV208" s="206">
        <f t="shared" si="119"/>
        <v>0</v>
      </c>
      <c r="AW208" s="507">
        <v>1314.0495867768595</v>
      </c>
      <c r="AX208" s="507">
        <v>1590</v>
      </c>
      <c r="AY208" s="206">
        <f t="shared" si="120"/>
        <v>0.23255813953488372</v>
      </c>
      <c r="AZ208" s="507">
        <v>1066.1157024793388</v>
      </c>
      <c r="BA208" s="507">
        <v>1290</v>
      </c>
      <c r="BB208" s="206">
        <f t="shared" si="121"/>
        <v>8.4033613445378158E-2</v>
      </c>
      <c r="BC208" s="68">
        <v>983.47107438016531</v>
      </c>
      <c r="BD208" s="467">
        <v>1190</v>
      </c>
      <c r="BE208" s="206">
        <f t="shared" si="122"/>
        <v>0</v>
      </c>
      <c r="BF208" s="68">
        <f t="shared" si="145"/>
        <v>983.47107438016531</v>
      </c>
      <c r="BG208" s="467">
        <f>BG201</f>
        <v>1190</v>
      </c>
      <c r="BH208" s="206">
        <f t="shared" si="123"/>
        <v>0</v>
      </c>
      <c r="BI208" s="445">
        <v>1148.7603305785124</v>
      </c>
      <c r="BJ208" s="434">
        <f>BJ201</f>
        <v>1190</v>
      </c>
    </row>
    <row r="209" spans="1:62" x14ac:dyDescent="0.25">
      <c r="A209" s="299" t="s">
        <v>279</v>
      </c>
      <c r="B209" s="188">
        <v>1212</v>
      </c>
      <c r="C209" s="423" t="s">
        <v>343</v>
      </c>
      <c r="D209" s="942">
        <v>3462.8099173553719</v>
      </c>
      <c r="E209" s="626">
        <v>4190</v>
      </c>
      <c r="F209" s="206">
        <f t="shared" si="105"/>
        <v>0</v>
      </c>
      <c r="G209" s="942">
        <v>3462.8099173553719</v>
      </c>
      <c r="H209" s="1366">
        <v>4190</v>
      </c>
      <c r="I209" s="206">
        <f t="shared" si="106"/>
        <v>0</v>
      </c>
      <c r="J209" s="942">
        <v>3462.8099173553719</v>
      </c>
      <c r="K209" s="1366">
        <v>4190</v>
      </c>
      <c r="L209" s="206">
        <f t="shared" si="107"/>
        <v>0</v>
      </c>
      <c r="M209" s="942">
        <v>3462.8099173553719</v>
      </c>
      <c r="N209" s="1543">
        <v>4190</v>
      </c>
      <c r="O209" s="206">
        <f t="shared" si="108"/>
        <v>5.0125313283208017E-2</v>
      </c>
      <c r="P209" s="942">
        <v>3297.5206611570247</v>
      </c>
      <c r="Q209" s="1366">
        <v>3990</v>
      </c>
      <c r="R209" s="206">
        <f t="shared" si="109"/>
        <v>0</v>
      </c>
      <c r="S209" s="942">
        <v>3297.5206611570247</v>
      </c>
      <c r="T209" s="1366">
        <v>3990</v>
      </c>
      <c r="U209" s="206">
        <f t="shared" si="110"/>
        <v>0</v>
      </c>
      <c r="V209" s="942">
        <f t="shared" si="140"/>
        <v>3297.5206611570247</v>
      </c>
      <c r="W209" s="1366">
        <f t="shared" ref="W209:W210" si="154">W206</f>
        <v>3990</v>
      </c>
      <c r="X209" s="206">
        <f t="shared" si="111"/>
        <v>0</v>
      </c>
      <c r="Y209" s="97">
        <f t="shared" si="144"/>
        <v>3297.5206611570247</v>
      </c>
      <c r="Z209" s="1360">
        <f t="shared" ref="Z209:Z210" si="155">Z206</f>
        <v>3990</v>
      </c>
      <c r="AA209" s="206">
        <f t="shared" si="112"/>
        <v>8.1300813008130079E-2</v>
      </c>
      <c r="AB209" s="97">
        <v>3049.5867768595044</v>
      </c>
      <c r="AC209" s="1123">
        <v>3690</v>
      </c>
      <c r="AD209" s="206">
        <f t="shared" si="113"/>
        <v>0</v>
      </c>
      <c r="AE209" s="97">
        <v>3049.5867768595044</v>
      </c>
      <c r="AF209" s="1224">
        <v>3690</v>
      </c>
      <c r="AG209" s="206">
        <f t="shared" si="114"/>
        <v>2.7855153203342618E-2</v>
      </c>
      <c r="AH209" s="507">
        <v>2966.9421487603308</v>
      </c>
      <c r="AI209" s="1224">
        <v>3590</v>
      </c>
      <c r="AJ209" s="206">
        <f t="shared" si="115"/>
        <v>0</v>
      </c>
      <c r="AK209" s="1122">
        <v>2966.9421487603308</v>
      </c>
      <c r="AL209" s="1224">
        <v>3590</v>
      </c>
      <c r="AM209" s="206">
        <f t="shared" si="116"/>
        <v>5.8997050147492625E-2</v>
      </c>
      <c r="AN209" s="327">
        <v>2801.6528925619837</v>
      </c>
      <c r="AO209" s="1224">
        <v>3390</v>
      </c>
      <c r="AP209" s="206">
        <f t="shared" si="117"/>
        <v>0</v>
      </c>
      <c r="AQ209" s="68">
        <v>2801.6528925619837</v>
      </c>
      <c r="AR209" s="785">
        <v>3390</v>
      </c>
      <c r="AS209" s="206">
        <f t="shared" si="118"/>
        <v>0</v>
      </c>
      <c r="AT209" s="507">
        <v>2801.6528925619837</v>
      </c>
      <c r="AU209" s="507">
        <v>3390</v>
      </c>
      <c r="AV209" s="206">
        <f t="shared" si="119"/>
        <v>0</v>
      </c>
      <c r="AW209" s="507">
        <v>2801.6528925619837</v>
      </c>
      <c r="AX209" s="507">
        <v>3390</v>
      </c>
      <c r="AY209" s="206">
        <f t="shared" si="120"/>
        <v>0.17301038062283736</v>
      </c>
      <c r="AZ209" s="507">
        <v>2388.4297520661157</v>
      </c>
      <c r="BA209" s="507">
        <v>2890</v>
      </c>
      <c r="BB209" s="206">
        <f t="shared" si="121"/>
        <v>7.434944237918216E-2</v>
      </c>
      <c r="BC209" s="68">
        <v>2223.1404958677685</v>
      </c>
      <c r="BD209" s="467">
        <v>2690</v>
      </c>
      <c r="BE209" s="206">
        <f t="shared" si="122"/>
        <v>0</v>
      </c>
      <c r="BF209" s="68">
        <f t="shared" si="145"/>
        <v>2223.1404958677685</v>
      </c>
      <c r="BG209" s="467">
        <f>BG202</f>
        <v>2690</v>
      </c>
      <c r="BH209" s="206">
        <f t="shared" si="123"/>
        <v>0</v>
      </c>
      <c r="BI209" s="445">
        <v>2884.2975206611573</v>
      </c>
      <c r="BJ209" s="434">
        <f>BJ202</f>
        <v>2690</v>
      </c>
    </row>
    <row r="210" spans="1:62" x14ac:dyDescent="0.25">
      <c r="A210" s="299" t="s">
        <v>279</v>
      </c>
      <c r="B210" s="188">
        <v>1213</v>
      </c>
      <c r="C210" s="423" t="s">
        <v>344</v>
      </c>
      <c r="D210" s="942">
        <v>4454.545454545455</v>
      </c>
      <c r="E210" s="626">
        <v>5390</v>
      </c>
      <c r="F210" s="206">
        <f t="shared" si="105"/>
        <v>0</v>
      </c>
      <c r="G210" s="942">
        <v>4454.545454545455</v>
      </c>
      <c r="H210" s="1366">
        <v>5390</v>
      </c>
      <c r="I210" s="206">
        <f t="shared" si="106"/>
        <v>0</v>
      </c>
      <c r="J210" s="942">
        <v>4454.545454545455</v>
      </c>
      <c r="K210" s="1366">
        <v>5390</v>
      </c>
      <c r="L210" s="206">
        <f t="shared" si="107"/>
        <v>0</v>
      </c>
      <c r="M210" s="942">
        <v>4454.545454545455</v>
      </c>
      <c r="N210" s="1543">
        <v>5390</v>
      </c>
      <c r="O210" s="206">
        <f t="shared" si="108"/>
        <v>3.8535645472061654E-2</v>
      </c>
      <c r="P210" s="942">
        <v>4289.2561983471078</v>
      </c>
      <c r="Q210" s="1366">
        <v>5190</v>
      </c>
      <c r="R210" s="206">
        <f t="shared" si="109"/>
        <v>0</v>
      </c>
      <c r="S210" s="942">
        <v>4289.2561983471078</v>
      </c>
      <c r="T210" s="1366">
        <v>5190</v>
      </c>
      <c r="U210" s="206">
        <f t="shared" si="110"/>
        <v>0</v>
      </c>
      <c r="V210" s="942">
        <f t="shared" si="140"/>
        <v>4289.2561983471078</v>
      </c>
      <c r="W210" s="1366">
        <f t="shared" si="154"/>
        <v>5190</v>
      </c>
      <c r="X210" s="206">
        <f t="shared" si="111"/>
        <v>0</v>
      </c>
      <c r="Y210" s="97">
        <f t="shared" si="144"/>
        <v>4289.2561983471078</v>
      </c>
      <c r="Z210" s="1360">
        <f t="shared" si="155"/>
        <v>5190</v>
      </c>
      <c r="AA210" s="206">
        <f t="shared" si="112"/>
        <v>8.3507306889352817E-2</v>
      </c>
      <c r="AB210" s="97">
        <v>3958.6776859504134</v>
      </c>
      <c r="AC210" s="1123">
        <v>4790</v>
      </c>
      <c r="AD210" s="206">
        <f t="shared" si="113"/>
        <v>0</v>
      </c>
      <c r="AE210" s="97">
        <v>3958.6776859504134</v>
      </c>
      <c r="AF210" s="1224">
        <v>4790</v>
      </c>
      <c r="AG210" s="206">
        <f t="shared" si="114"/>
        <v>2.1321961620469083E-2</v>
      </c>
      <c r="AH210" s="507">
        <v>3876.0330578512398</v>
      </c>
      <c r="AI210" s="1224">
        <v>4690</v>
      </c>
      <c r="AJ210" s="206">
        <f t="shared" si="115"/>
        <v>0</v>
      </c>
      <c r="AK210" s="1122">
        <v>3876.0330578512398</v>
      </c>
      <c r="AL210" s="1224">
        <v>4690</v>
      </c>
      <c r="AM210" s="206">
        <f t="shared" si="116"/>
        <v>6.8337129840546698E-2</v>
      </c>
      <c r="AN210" s="327">
        <v>3628.0991735537191</v>
      </c>
      <c r="AO210" s="1224">
        <v>4390</v>
      </c>
      <c r="AP210" s="206">
        <f t="shared" si="117"/>
        <v>0</v>
      </c>
      <c r="AQ210" s="68">
        <v>3628.0991735537191</v>
      </c>
      <c r="AR210" s="785">
        <v>4390</v>
      </c>
      <c r="AS210" s="206">
        <f t="shared" si="118"/>
        <v>0</v>
      </c>
      <c r="AT210" s="507">
        <v>3628.0991735537191</v>
      </c>
      <c r="AU210" s="507">
        <v>4390</v>
      </c>
      <c r="AV210" s="206">
        <f t="shared" si="119"/>
        <v>0</v>
      </c>
      <c r="AW210" s="507">
        <v>3628.0991735537191</v>
      </c>
      <c r="AX210" s="507">
        <v>4390</v>
      </c>
      <c r="AY210" s="206">
        <f t="shared" si="120"/>
        <v>0.12853470437017994</v>
      </c>
      <c r="AZ210" s="507">
        <v>3214.8760330578511</v>
      </c>
      <c r="BA210" s="507">
        <v>3890</v>
      </c>
      <c r="BB210" s="206">
        <f t="shared" si="121"/>
        <v>8.3565459610027856E-2</v>
      </c>
      <c r="BC210" s="68">
        <v>2966.9421487603308</v>
      </c>
      <c r="BD210" s="467">
        <v>3590</v>
      </c>
      <c r="BE210" s="206">
        <f t="shared" si="122"/>
        <v>0</v>
      </c>
      <c r="BF210" s="68">
        <f t="shared" si="145"/>
        <v>2966.9421487603308</v>
      </c>
      <c r="BG210" s="467">
        <f>BG203</f>
        <v>3590</v>
      </c>
      <c r="BH210" s="206">
        <f t="shared" si="123"/>
        <v>0</v>
      </c>
      <c r="BI210" s="445">
        <v>3876.0330578512398</v>
      </c>
      <c r="BJ210" s="434">
        <f>BJ203</f>
        <v>3590</v>
      </c>
    </row>
    <row r="211" spans="1:62" x14ac:dyDescent="0.25">
      <c r="A211" s="299" t="s">
        <v>279</v>
      </c>
      <c r="B211" s="188">
        <v>1214</v>
      </c>
      <c r="C211" s="423" t="s">
        <v>345</v>
      </c>
      <c r="D211" s="942">
        <v>2140.495867768595</v>
      </c>
      <c r="E211" s="626">
        <v>2590</v>
      </c>
      <c r="F211" s="206">
        <f t="shared" si="105"/>
        <v>0</v>
      </c>
      <c r="G211" s="942">
        <v>2140.495867768595</v>
      </c>
      <c r="H211" s="1366">
        <v>2590</v>
      </c>
      <c r="I211" s="206">
        <f t="shared" si="106"/>
        <v>0</v>
      </c>
      <c r="J211" s="942">
        <v>2140.495867768595</v>
      </c>
      <c r="K211" s="1366">
        <v>2590</v>
      </c>
      <c r="L211" s="206">
        <f t="shared" si="107"/>
        <v>0</v>
      </c>
      <c r="M211" s="942">
        <v>2140.495867768595</v>
      </c>
      <c r="N211" s="1366">
        <v>2590</v>
      </c>
      <c r="O211" s="206">
        <f t="shared" si="108"/>
        <v>0</v>
      </c>
      <c r="P211" s="942">
        <v>2140.495867768595</v>
      </c>
      <c r="Q211" s="1366">
        <v>2590</v>
      </c>
      <c r="R211" s="206">
        <f t="shared" si="109"/>
        <v>0</v>
      </c>
      <c r="S211" s="942">
        <v>2140.495867768595</v>
      </c>
      <c r="T211" s="1366">
        <v>2590</v>
      </c>
      <c r="U211" s="206">
        <f t="shared" si="110"/>
        <v>0</v>
      </c>
      <c r="V211" s="942">
        <f t="shared" si="140"/>
        <v>2140.495867768595</v>
      </c>
      <c r="W211" s="1366">
        <v>2590</v>
      </c>
      <c r="X211" s="206">
        <f t="shared" si="111"/>
        <v>0</v>
      </c>
      <c r="Y211" s="97">
        <f t="shared" si="144"/>
        <v>2140.495867768595</v>
      </c>
      <c r="Z211" s="1123">
        <v>2590</v>
      </c>
      <c r="AA211" s="206">
        <f t="shared" si="112"/>
        <v>0</v>
      </c>
      <c r="AB211" s="97">
        <v>2140.495867768595</v>
      </c>
      <c r="AC211" s="1123">
        <v>2590</v>
      </c>
      <c r="AD211" s="206">
        <f t="shared" si="113"/>
        <v>0</v>
      </c>
      <c r="AE211" s="97">
        <v>2140.495867768595</v>
      </c>
      <c r="AF211" s="1224">
        <v>2590</v>
      </c>
      <c r="AG211" s="206">
        <f t="shared" si="114"/>
        <v>4.0160642570281124E-2</v>
      </c>
      <c r="AH211" s="507">
        <v>2057.8512396694214</v>
      </c>
      <c r="AI211" s="1224">
        <v>2490</v>
      </c>
      <c r="AJ211" s="206">
        <f t="shared" si="115"/>
        <v>0</v>
      </c>
      <c r="AK211" s="1122">
        <v>2057.8512396694214</v>
      </c>
      <c r="AL211" s="1224">
        <v>2490</v>
      </c>
      <c r="AM211" s="206">
        <f t="shared" si="116"/>
        <v>0.25125628140703515</v>
      </c>
      <c r="AN211" s="327">
        <v>1644.6280991735537</v>
      </c>
      <c r="AO211" s="1224">
        <v>1990</v>
      </c>
      <c r="AP211" s="206">
        <f t="shared" si="117"/>
        <v>0</v>
      </c>
      <c r="AQ211" s="68">
        <v>1644.6280991735537</v>
      </c>
      <c r="AR211" s="785">
        <v>1990</v>
      </c>
      <c r="AS211" s="206">
        <f t="shared" si="118"/>
        <v>0</v>
      </c>
      <c r="AT211" s="507">
        <v>1644.6280991735537</v>
      </c>
      <c r="AU211" s="507">
        <v>1990</v>
      </c>
      <c r="AV211" s="206">
        <f t="shared" si="119"/>
        <v>0</v>
      </c>
      <c r="AW211" s="507">
        <v>1644.6280991735537</v>
      </c>
      <c r="AX211" s="507">
        <v>1990</v>
      </c>
      <c r="AY211" s="206">
        <f t="shared" si="120"/>
        <v>0</v>
      </c>
      <c r="AZ211" s="507">
        <v>1644.6280991735537</v>
      </c>
      <c r="BA211" s="507">
        <v>1990</v>
      </c>
      <c r="BB211" s="206">
        <f t="shared" si="121"/>
        <v>0.17751479289940827</v>
      </c>
      <c r="BC211" s="68">
        <v>1396.6942148760331</v>
      </c>
      <c r="BD211" s="467">
        <v>1690</v>
      </c>
      <c r="BE211" s="206">
        <f t="shared" si="122"/>
        <v>0</v>
      </c>
      <c r="BF211" s="68">
        <f t="shared" si="145"/>
        <v>1396.6942148760331</v>
      </c>
      <c r="BG211" s="467">
        <v>1690</v>
      </c>
      <c r="BH211" s="206">
        <f t="shared" si="123"/>
        <v>0</v>
      </c>
      <c r="BI211" s="445">
        <v>1644.6280991735537</v>
      </c>
      <c r="BJ211" s="434">
        <v>1690</v>
      </c>
    </row>
    <row r="212" spans="1:62" x14ac:dyDescent="0.25">
      <c r="A212" s="299" t="s">
        <v>279</v>
      </c>
      <c r="B212" s="188">
        <v>1216</v>
      </c>
      <c r="C212" s="423" t="s">
        <v>346</v>
      </c>
      <c r="D212" s="942">
        <v>2140.495867768595</v>
      </c>
      <c r="E212" s="626">
        <v>2590</v>
      </c>
      <c r="F212" s="206">
        <f t="shared" si="105"/>
        <v>0</v>
      </c>
      <c r="G212" s="942">
        <v>2140.495867768595</v>
      </c>
      <c r="H212" s="1366">
        <v>2590</v>
      </c>
      <c r="I212" s="206">
        <f t="shared" si="106"/>
        <v>0</v>
      </c>
      <c r="J212" s="942">
        <v>2140.495867768595</v>
      </c>
      <c r="K212" s="1366">
        <v>2590</v>
      </c>
      <c r="L212" s="206">
        <f t="shared" si="107"/>
        <v>0</v>
      </c>
      <c r="M212" s="942">
        <v>2140.495867768595</v>
      </c>
      <c r="N212" s="1366">
        <v>2590</v>
      </c>
      <c r="O212" s="206">
        <f t="shared" si="108"/>
        <v>0</v>
      </c>
      <c r="P212" s="942">
        <v>2140.495867768595</v>
      </c>
      <c r="Q212" s="1366">
        <v>2590</v>
      </c>
      <c r="R212" s="206">
        <f t="shared" si="109"/>
        <v>0</v>
      </c>
      <c r="S212" s="942">
        <v>2140.495867768595</v>
      </c>
      <c r="T212" s="1366">
        <v>2590</v>
      </c>
      <c r="U212" s="206">
        <f t="shared" si="110"/>
        <v>0</v>
      </c>
      <c r="V212" s="942">
        <f t="shared" si="140"/>
        <v>2140.495867768595</v>
      </c>
      <c r="W212" s="1366">
        <v>2590</v>
      </c>
      <c r="X212" s="206">
        <f t="shared" si="111"/>
        <v>0</v>
      </c>
      <c r="Y212" s="97">
        <f t="shared" si="144"/>
        <v>2140.495867768595</v>
      </c>
      <c r="Z212" s="1123">
        <v>2590</v>
      </c>
      <c r="AA212" s="206">
        <f t="shared" si="112"/>
        <v>0</v>
      </c>
      <c r="AB212" s="97">
        <v>2140.495867768595</v>
      </c>
      <c r="AC212" s="1123">
        <v>2590</v>
      </c>
      <c r="AD212" s="206">
        <f t="shared" si="113"/>
        <v>0</v>
      </c>
      <c r="AE212" s="97">
        <v>2140.495867768595</v>
      </c>
      <c r="AF212" s="1224">
        <v>2590</v>
      </c>
      <c r="AG212" s="206">
        <f t="shared" si="114"/>
        <v>4.0160642570281124E-2</v>
      </c>
      <c r="AH212" s="507">
        <v>2057.8512396694214</v>
      </c>
      <c r="AI212" s="1224">
        <v>2490</v>
      </c>
      <c r="AJ212" s="206">
        <f t="shared" si="115"/>
        <v>0</v>
      </c>
      <c r="AK212" s="1122">
        <v>2057.8512396694214</v>
      </c>
      <c r="AL212" s="1224">
        <v>2490</v>
      </c>
      <c r="AM212" s="206">
        <f t="shared" si="116"/>
        <v>0.25125628140703515</v>
      </c>
      <c r="AN212" s="327">
        <v>1644.6280991735537</v>
      </c>
      <c r="AO212" s="1224">
        <v>1990</v>
      </c>
      <c r="AP212" s="206">
        <f t="shared" si="117"/>
        <v>0</v>
      </c>
      <c r="AQ212" s="68">
        <v>1644.6280991735537</v>
      </c>
      <c r="AR212" s="785">
        <v>1990</v>
      </c>
      <c r="AS212" s="206">
        <f t="shared" si="118"/>
        <v>0</v>
      </c>
      <c r="AT212" s="507">
        <v>1644.6280991735537</v>
      </c>
      <c r="AU212" s="507">
        <v>1990</v>
      </c>
      <c r="AV212" s="206">
        <f t="shared" si="119"/>
        <v>0</v>
      </c>
      <c r="AW212" s="507">
        <v>1644.6280991735537</v>
      </c>
      <c r="AX212" s="507">
        <v>1990</v>
      </c>
      <c r="AY212" s="206">
        <f t="shared" si="120"/>
        <v>0</v>
      </c>
      <c r="AZ212" s="507">
        <v>1644.6280991735537</v>
      </c>
      <c r="BA212" s="507">
        <v>1990</v>
      </c>
      <c r="BB212" s="206">
        <f t="shared" si="121"/>
        <v>0.17751479289940827</v>
      </c>
      <c r="BC212" s="68">
        <v>1396.6942148760331</v>
      </c>
      <c r="BD212" s="467">
        <v>1690</v>
      </c>
      <c r="BE212" s="206">
        <f t="shared" si="122"/>
        <v>0</v>
      </c>
      <c r="BF212" s="68">
        <f t="shared" si="145"/>
        <v>1396.6942148760331</v>
      </c>
      <c r="BG212" s="467">
        <v>1690</v>
      </c>
      <c r="BH212" s="206">
        <f t="shared" si="123"/>
        <v>0</v>
      </c>
      <c r="BI212" s="445">
        <v>1809.9173553719008</v>
      </c>
      <c r="BJ212" s="434">
        <v>1690</v>
      </c>
    </row>
    <row r="213" spans="1:62" x14ac:dyDescent="0.25">
      <c r="A213" s="299" t="s">
        <v>279</v>
      </c>
      <c r="B213" s="188">
        <v>1217</v>
      </c>
      <c r="C213" s="423" t="s">
        <v>347</v>
      </c>
      <c r="D213" s="942">
        <v>3297.5206611570247</v>
      </c>
      <c r="E213" s="626">
        <v>3990</v>
      </c>
      <c r="F213" s="206">
        <f t="shared" si="105"/>
        <v>0</v>
      </c>
      <c r="G213" s="942">
        <v>3297.5206611570247</v>
      </c>
      <c r="H213" s="1366">
        <v>3990</v>
      </c>
      <c r="I213" s="206">
        <f t="shared" si="106"/>
        <v>0</v>
      </c>
      <c r="J213" s="942">
        <v>3297.5206611570247</v>
      </c>
      <c r="K213" s="1366">
        <v>3990</v>
      </c>
      <c r="L213" s="206">
        <f t="shared" si="107"/>
        <v>0</v>
      </c>
      <c r="M213" s="942">
        <v>3297.5206611570247</v>
      </c>
      <c r="N213" s="1366">
        <v>3990</v>
      </c>
      <c r="O213" s="206">
        <f t="shared" si="108"/>
        <v>0</v>
      </c>
      <c r="P213" s="942">
        <v>3297.5206611570247</v>
      </c>
      <c r="Q213" s="1366">
        <v>3990</v>
      </c>
      <c r="R213" s="206">
        <f t="shared" si="109"/>
        <v>0</v>
      </c>
      <c r="S213" s="942">
        <v>3297.5206611570247</v>
      </c>
      <c r="T213" s="1366">
        <v>3990</v>
      </c>
      <c r="U213" s="206">
        <f t="shared" si="110"/>
        <v>0</v>
      </c>
      <c r="V213" s="942">
        <f t="shared" si="140"/>
        <v>3297.5206611570247</v>
      </c>
      <c r="W213" s="1366">
        <v>3990</v>
      </c>
      <c r="X213" s="206">
        <f t="shared" si="111"/>
        <v>0</v>
      </c>
      <c r="Y213" s="97">
        <f t="shared" si="144"/>
        <v>3297.5206611570247</v>
      </c>
      <c r="Z213" s="1123">
        <v>3990</v>
      </c>
      <c r="AA213" s="206">
        <f t="shared" si="112"/>
        <v>0</v>
      </c>
      <c r="AB213" s="97">
        <v>3297.5206611570247</v>
      </c>
      <c r="AC213" s="1123">
        <v>3990</v>
      </c>
      <c r="AD213" s="206">
        <f t="shared" si="113"/>
        <v>0</v>
      </c>
      <c r="AE213" s="97">
        <v>3297.5206611570247</v>
      </c>
      <c r="AF213" s="1224">
        <v>3990</v>
      </c>
      <c r="AG213" s="206">
        <f t="shared" si="114"/>
        <v>0</v>
      </c>
      <c r="AH213" s="507">
        <v>3297.5206611570247</v>
      </c>
      <c r="AI213" s="1224">
        <v>3990</v>
      </c>
      <c r="AJ213" s="206">
        <f t="shared" si="115"/>
        <v>0</v>
      </c>
      <c r="AK213" s="1122">
        <v>3297.5206611570247</v>
      </c>
      <c r="AL213" s="1224">
        <v>3990</v>
      </c>
      <c r="AM213" s="206">
        <f t="shared" si="116"/>
        <v>0.33444816053511706</v>
      </c>
      <c r="AN213" s="327">
        <v>2471.0743801652893</v>
      </c>
      <c r="AO213" s="1224">
        <v>2990</v>
      </c>
      <c r="AP213" s="206">
        <f t="shared" si="117"/>
        <v>0</v>
      </c>
      <c r="AQ213" s="68">
        <v>2471.0743801652893</v>
      </c>
      <c r="AR213" s="785">
        <v>2990</v>
      </c>
      <c r="AS213" s="206">
        <f t="shared" si="118"/>
        <v>0</v>
      </c>
      <c r="AT213" s="507">
        <v>2471.0743801652893</v>
      </c>
      <c r="AU213" s="507">
        <v>2990</v>
      </c>
      <c r="AV213" s="206">
        <f t="shared" si="119"/>
        <v>0</v>
      </c>
      <c r="AW213" s="507">
        <v>2471.0743801652893</v>
      </c>
      <c r="AX213" s="507">
        <v>2990</v>
      </c>
      <c r="AY213" s="206">
        <f t="shared" si="120"/>
        <v>0</v>
      </c>
      <c r="AZ213" s="507">
        <v>2471.0743801652893</v>
      </c>
      <c r="BA213" s="507">
        <v>2990</v>
      </c>
      <c r="BB213" s="206">
        <f t="shared" si="121"/>
        <v>0.15444015444015444</v>
      </c>
      <c r="BC213" s="68">
        <v>2140.495867768595</v>
      </c>
      <c r="BD213" s="467">
        <v>2590</v>
      </c>
      <c r="BE213" s="206">
        <f t="shared" si="122"/>
        <v>0</v>
      </c>
      <c r="BF213" s="68">
        <f t="shared" si="145"/>
        <v>2140.495867768595</v>
      </c>
      <c r="BG213" s="467">
        <v>2590</v>
      </c>
      <c r="BH213" s="206">
        <f t="shared" si="123"/>
        <v>0</v>
      </c>
      <c r="BI213" s="445">
        <v>2471.0743801652893</v>
      </c>
      <c r="BJ213" s="434">
        <v>2590</v>
      </c>
    </row>
    <row r="214" spans="1:62" ht="15.75" thickBot="1" x14ac:dyDescent="0.3">
      <c r="A214" s="299" t="s">
        <v>279</v>
      </c>
      <c r="B214" s="188">
        <v>1218</v>
      </c>
      <c r="C214" s="423" t="s">
        <v>348</v>
      </c>
      <c r="D214" s="942">
        <v>3297.5206611570247</v>
      </c>
      <c r="E214" s="626">
        <v>3990</v>
      </c>
      <c r="F214" s="206">
        <f t="shared" si="105"/>
        <v>0</v>
      </c>
      <c r="G214" s="942">
        <v>3297.5206611570247</v>
      </c>
      <c r="H214" s="1366">
        <v>3990</v>
      </c>
      <c r="I214" s="206">
        <f t="shared" si="106"/>
        <v>0</v>
      </c>
      <c r="J214" s="942">
        <v>3297.5206611570247</v>
      </c>
      <c r="K214" s="1366">
        <v>3990</v>
      </c>
      <c r="L214" s="206">
        <f t="shared" si="107"/>
        <v>0</v>
      </c>
      <c r="M214" s="942">
        <v>3297.5206611570247</v>
      </c>
      <c r="N214" s="1366">
        <v>3990</v>
      </c>
      <c r="O214" s="206">
        <f t="shared" si="108"/>
        <v>0</v>
      </c>
      <c r="P214" s="942">
        <v>3297.5206611570247</v>
      </c>
      <c r="Q214" s="1366">
        <v>3990</v>
      </c>
      <c r="R214" s="206">
        <f t="shared" si="109"/>
        <v>0</v>
      </c>
      <c r="S214" s="942">
        <v>3297.5206611570247</v>
      </c>
      <c r="T214" s="1366">
        <v>3990</v>
      </c>
      <c r="U214" s="206">
        <f t="shared" si="110"/>
        <v>0</v>
      </c>
      <c r="V214" s="942">
        <f t="shared" si="140"/>
        <v>3297.5206611570247</v>
      </c>
      <c r="W214" s="1366">
        <v>3990</v>
      </c>
      <c r="X214" s="206">
        <f t="shared" si="111"/>
        <v>0</v>
      </c>
      <c r="Y214" s="97">
        <f t="shared" si="144"/>
        <v>3297.5206611570247</v>
      </c>
      <c r="Z214" s="1123">
        <v>3990</v>
      </c>
      <c r="AA214" s="206">
        <f t="shared" si="112"/>
        <v>0</v>
      </c>
      <c r="AB214" s="97">
        <v>3297.5206611570247</v>
      </c>
      <c r="AC214" s="1123">
        <v>3990</v>
      </c>
      <c r="AD214" s="206">
        <f t="shared" si="113"/>
        <v>0</v>
      </c>
      <c r="AE214" s="97">
        <v>3297.5206611570247</v>
      </c>
      <c r="AF214" s="1224">
        <v>3990</v>
      </c>
      <c r="AG214" s="206">
        <f t="shared" si="114"/>
        <v>0</v>
      </c>
      <c r="AH214" s="508">
        <v>3297.5206611570247</v>
      </c>
      <c r="AI214" s="1224">
        <v>3990</v>
      </c>
      <c r="AJ214" s="206">
        <f t="shared" si="115"/>
        <v>0</v>
      </c>
      <c r="AK214" s="942">
        <v>3297.5206611570247</v>
      </c>
      <c r="AL214" s="1224">
        <v>3990</v>
      </c>
      <c r="AM214" s="206">
        <f t="shared" si="116"/>
        <v>0.29126213592233008</v>
      </c>
      <c r="AN214" s="97">
        <v>2553.7190082644629</v>
      </c>
      <c r="AO214" s="1224">
        <v>3090</v>
      </c>
      <c r="AP214" s="206">
        <f t="shared" si="117"/>
        <v>0</v>
      </c>
      <c r="AQ214" s="30">
        <v>2553.7190082644629</v>
      </c>
      <c r="AR214" s="785">
        <v>3090</v>
      </c>
      <c r="AS214" s="206">
        <f t="shared" si="118"/>
        <v>0</v>
      </c>
      <c r="AT214" s="508">
        <v>2553.7190082644629</v>
      </c>
      <c r="AU214" s="508">
        <v>3090</v>
      </c>
      <c r="AV214" s="206">
        <f t="shared" si="119"/>
        <v>0</v>
      </c>
      <c r="AW214" s="508">
        <v>2553.7190082644629</v>
      </c>
      <c r="AX214" s="508">
        <v>3090</v>
      </c>
      <c r="AY214" s="206">
        <f t="shared" si="120"/>
        <v>0</v>
      </c>
      <c r="AZ214" s="508">
        <v>2553.7190082644629</v>
      </c>
      <c r="BA214" s="508">
        <v>3090</v>
      </c>
      <c r="BB214" s="206">
        <f t="shared" si="121"/>
        <v>0.14869888475836432</v>
      </c>
      <c r="BC214" s="30">
        <v>2223.1404958677685</v>
      </c>
      <c r="BD214" s="467">
        <v>2690</v>
      </c>
      <c r="BE214" s="206">
        <f t="shared" si="122"/>
        <v>0</v>
      </c>
      <c r="BF214" s="30">
        <f t="shared" si="145"/>
        <v>2223.1404958677685</v>
      </c>
      <c r="BG214" s="467">
        <v>2690</v>
      </c>
      <c r="BH214" s="206">
        <f t="shared" si="123"/>
        <v>0</v>
      </c>
      <c r="BI214" s="446">
        <v>2471.0743801652893</v>
      </c>
      <c r="BJ214" s="434">
        <v>2690</v>
      </c>
    </row>
    <row r="215" spans="1:62" x14ac:dyDescent="0.25">
      <c r="A215" s="299" t="s">
        <v>279</v>
      </c>
      <c r="B215" s="188">
        <v>1201</v>
      </c>
      <c r="C215" s="423" t="s">
        <v>366</v>
      </c>
      <c r="D215" s="942">
        <v>2471.0743801652893</v>
      </c>
      <c r="E215" s="626">
        <v>2990</v>
      </c>
      <c r="F215" s="206">
        <f t="shared" si="105"/>
        <v>0</v>
      </c>
      <c r="G215" s="942">
        <v>2471.0743801652893</v>
      </c>
      <c r="H215" s="1366">
        <v>2990</v>
      </c>
      <c r="I215" s="206">
        <f t="shared" si="106"/>
        <v>0</v>
      </c>
      <c r="J215" s="942">
        <v>2471.0743801652893</v>
      </c>
      <c r="K215" s="1366">
        <v>2990</v>
      </c>
      <c r="L215" s="206">
        <f t="shared" si="107"/>
        <v>0</v>
      </c>
      <c r="M215" s="942">
        <v>2471.0743801652893</v>
      </c>
      <c r="N215" s="1366">
        <v>2990</v>
      </c>
      <c r="O215" s="206">
        <f t="shared" si="108"/>
        <v>0</v>
      </c>
      <c r="P215" s="942">
        <v>2471.0743801652893</v>
      </c>
      <c r="Q215" s="1366">
        <v>2990</v>
      </c>
      <c r="R215" s="206">
        <f t="shared" si="109"/>
        <v>0</v>
      </c>
      <c r="S215" s="942">
        <v>2471.0743801652893</v>
      </c>
      <c r="T215" s="1366">
        <v>2990</v>
      </c>
      <c r="U215" s="206">
        <f t="shared" si="110"/>
        <v>0</v>
      </c>
      <c r="V215" s="942">
        <f t="shared" si="140"/>
        <v>2471.0743801652893</v>
      </c>
      <c r="W215" s="1366">
        <v>2990</v>
      </c>
      <c r="X215" s="206">
        <f t="shared" si="111"/>
        <v>0</v>
      </c>
      <c r="Y215" s="97">
        <f t="shared" si="144"/>
        <v>2471.0743801652893</v>
      </c>
      <c r="Z215" s="467">
        <v>2990</v>
      </c>
      <c r="AA215" s="206">
        <f t="shared" si="112"/>
        <v>0</v>
      </c>
      <c r="AB215" s="97">
        <v>2471.0743801652893</v>
      </c>
      <c r="AC215" s="467">
        <v>2990</v>
      </c>
      <c r="AD215" s="206">
        <f t="shared" si="113"/>
        <v>0</v>
      </c>
      <c r="AE215" s="97">
        <v>2471.0743801652893</v>
      </c>
      <c r="AF215" s="1028">
        <v>2990</v>
      </c>
      <c r="AG215" s="206">
        <f t="shared" si="114"/>
        <v>0.2510460251046025</v>
      </c>
      <c r="AH215" s="508">
        <v>1975.206611570248</v>
      </c>
      <c r="AI215" s="1028">
        <v>2390</v>
      </c>
      <c r="AJ215" s="206">
        <f t="shared" si="115"/>
        <v>0</v>
      </c>
      <c r="AK215" s="942">
        <v>1975.206611570248</v>
      </c>
      <c r="AL215" s="1028">
        <v>2390</v>
      </c>
      <c r="AM215" s="206">
        <f t="shared" si="116"/>
        <v>0</v>
      </c>
      <c r="AN215" s="97">
        <v>1975.206611570248</v>
      </c>
      <c r="AO215" s="1028">
        <v>2390</v>
      </c>
      <c r="AP215" s="206">
        <f t="shared" si="117"/>
        <v>0</v>
      </c>
      <c r="AQ215" s="30">
        <v>1975.206611570248</v>
      </c>
      <c r="AR215" s="562">
        <v>2390</v>
      </c>
      <c r="AS215" s="206">
        <f t="shared" si="118"/>
        <v>0</v>
      </c>
      <c r="AT215" s="508">
        <v>1975.206611570248</v>
      </c>
      <c r="AU215" s="508">
        <v>2390</v>
      </c>
      <c r="AV215" s="206">
        <f t="shared" si="119"/>
        <v>0</v>
      </c>
      <c r="AW215" s="508">
        <v>1975.206611570248</v>
      </c>
      <c r="AX215" s="508">
        <v>2390</v>
      </c>
      <c r="AY215" s="206">
        <f t="shared" si="120"/>
        <v>0</v>
      </c>
      <c r="AZ215" s="508">
        <v>1975.206611570248</v>
      </c>
      <c r="BA215" s="508">
        <v>2390</v>
      </c>
      <c r="BB215" s="436">
        <f t="shared" si="121"/>
        <v>0</v>
      </c>
      <c r="BC215" s="30">
        <v>1975.206611570248</v>
      </c>
      <c r="BD215" s="467">
        <v>2390</v>
      </c>
      <c r="BF215" s="426"/>
      <c r="BG215" s="227"/>
      <c r="BI215" s="482"/>
      <c r="BJ215" s="481"/>
    </row>
    <row r="216" spans="1:62" x14ac:dyDescent="0.25">
      <c r="A216" s="299" t="s">
        <v>279</v>
      </c>
      <c r="B216" s="188">
        <v>1310</v>
      </c>
      <c r="C216" s="35" t="s">
        <v>386</v>
      </c>
      <c r="D216" s="942">
        <v>5115.7024793388427</v>
      </c>
      <c r="E216" s="1545">
        <v>6190</v>
      </c>
      <c r="F216" s="206">
        <f t="shared" si="105"/>
        <v>0</v>
      </c>
      <c r="G216" s="942">
        <v>5115.7024793388427</v>
      </c>
      <c r="H216" s="147">
        <v>6190</v>
      </c>
      <c r="I216" s="206">
        <f t="shared" si="106"/>
        <v>0</v>
      </c>
      <c r="J216" s="942">
        <v>5115.7024793388427</v>
      </c>
      <c r="K216" s="147">
        <v>6190</v>
      </c>
      <c r="L216" s="206">
        <f t="shared" si="107"/>
        <v>0</v>
      </c>
      <c r="M216" s="942">
        <v>5115.7024793388427</v>
      </c>
      <c r="N216" s="147">
        <v>6190</v>
      </c>
      <c r="O216" s="206">
        <f t="shared" si="108"/>
        <v>0</v>
      </c>
      <c r="P216" s="942">
        <v>5115.7024793388427</v>
      </c>
      <c r="Q216" s="147">
        <v>6190</v>
      </c>
      <c r="R216" s="206">
        <f t="shared" si="109"/>
        <v>0</v>
      </c>
      <c r="S216" s="942">
        <v>5115.7024793388427</v>
      </c>
      <c r="T216" s="147">
        <v>6190</v>
      </c>
      <c r="U216" s="206">
        <f t="shared" si="110"/>
        <v>0</v>
      </c>
      <c r="V216" s="942">
        <f t="shared" si="140"/>
        <v>5115.7024793388427</v>
      </c>
      <c r="W216" s="147">
        <v>6190</v>
      </c>
      <c r="X216" s="206">
        <f t="shared" si="111"/>
        <v>0</v>
      </c>
      <c r="Y216" s="97">
        <f t="shared" si="144"/>
        <v>5115.7024793388427</v>
      </c>
      <c r="Z216" s="146">
        <v>6190</v>
      </c>
      <c r="AA216" s="206">
        <f t="shared" si="112"/>
        <v>0</v>
      </c>
      <c r="AB216" s="97">
        <v>5115.7024793388427</v>
      </c>
      <c r="AC216" s="146">
        <v>6190</v>
      </c>
      <c r="AD216" s="206">
        <f t="shared" si="113"/>
        <v>0</v>
      </c>
      <c r="AE216" s="97">
        <v>5115.7024793388427</v>
      </c>
      <c r="AF216" s="1225">
        <v>6190</v>
      </c>
      <c r="AG216" s="206">
        <f t="shared" si="114"/>
        <v>6.9084628670120898E-2</v>
      </c>
      <c r="AH216" s="161">
        <v>4785.1239669421493</v>
      </c>
      <c r="AI216" s="1225">
        <v>5790</v>
      </c>
      <c r="AJ216" s="206">
        <f t="shared" si="115"/>
        <v>0</v>
      </c>
      <c r="AK216" s="942">
        <v>4785.1239669421493</v>
      </c>
      <c r="AL216" s="1225">
        <v>5790</v>
      </c>
      <c r="AM216" s="206">
        <f t="shared" si="116"/>
        <v>0</v>
      </c>
      <c r="AN216" s="97">
        <v>4785.1239669421493</v>
      </c>
      <c r="AO216" s="1225">
        <v>5790</v>
      </c>
      <c r="AP216" s="206">
        <f t="shared" si="117"/>
        <v>0</v>
      </c>
      <c r="AQ216" s="30">
        <v>4785.1239669421493</v>
      </c>
      <c r="AR216" s="629">
        <v>5790</v>
      </c>
      <c r="AS216" s="206">
        <f t="shared" si="118"/>
        <v>0</v>
      </c>
      <c r="AT216" s="161">
        <v>4785.1239669421493</v>
      </c>
      <c r="AU216" s="161">
        <v>5790</v>
      </c>
      <c r="AV216" s="206">
        <f t="shared" si="119"/>
        <v>0</v>
      </c>
      <c r="AW216" s="161">
        <v>4785.1239669421493</v>
      </c>
      <c r="AX216" s="161">
        <v>5790</v>
      </c>
      <c r="AY216" s="206">
        <f t="shared" si="120"/>
        <v>0</v>
      </c>
      <c r="AZ216" s="161">
        <v>4785.1239669421493</v>
      </c>
      <c r="BA216" s="161">
        <v>5790</v>
      </c>
      <c r="BB216" s="436">
        <f t="shared" si="121"/>
        <v>0</v>
      </c>
      <c r="BC216" s="533">
        <v>4785.1239669421493</v>
      </c>
      <c r="BD216" s="161">
        <v>5790</v>
      </c>
    </row>
    <row r="217" spans="1:62" x14ac:dyDescent="0.25">
      <c r="A217" s="299" t="s">
        <v>279</v>
      </c>
      <c r="B217" s="188">
        <v>1311</v>
      </c>
      <c r="C217" s="35" t="s">
        <v>387</v>
      </c>
      <c r="D217" s="942">
        <v>983.47107438016531</v>
      </c>
      <c r="E217" s="1545">
        <v>1190</v>
      </c>
      <c r="F217" s="206">
        <f t="shared" si="105"/>
        <v>0</v>
      </c>
      <c r="G217" s="942">
        <v>983.47107438016531</v>
      </c>
      <c r="H217" s="147">
        <v>1190</v>
      </c>
      <c r="I217" s="206">
        <f t="shared" si="106"/>
        <v>0</v>
      </c>
      <c r="J217" s="942">
        <v>983.47107438016531</v>
      </c>
      <c r="K217" s="147">
        <v>1190</v>
      </c>
      <c r="L217" s="206">
        <f t="shared" si="107"/>
        <v>0</v>
      </c>
      <c r="M217" s="942">
        <v>983.47107438016531</v>
      </c>
      <c r="N217" s="147">
        <v>1190</v>
      </c>
      <c r="O217" s="206">
        <f t="shared" si="108"/>
        <v>0</v>
      </c>
      <c r="P217" s="942">
        <v>983.47107438016531</v>
      </c>
      <c r="Q217" s="147">
        <v>1190</v>
      </c>
      <c r="R217" s="206">
        <f t="shared" si="109"/>
        <v>0</v>
      </c>
      <c r="S217" s="942">
        <v>983.47107438016531</v>
      </c>
      <c r="T217" s="147">
        <v>1190</v>
      </c>
      <c r="U217" s="206">
        <f t="shared" si="110"/>
        <v>0</v>
      </c>
      <c r="V217" s="942">
        <f t="shared" si="140"/>
        <v>983.47107438016531</v>
      </c>
      <c r="W217" s="147">
        <v>1190</v>
      </c>
      <c r="X217" s="206">
        <f t="shared" si="111"/>
        <v>0</v>
      </c>
      <c r="Y217" s="97">
        <f t="shared" si="144"/>
        <v>983.47107438016531</v>
      </c>
      <c r="Z217" s="146">
        <v>1190</v>
      </c>
      <c r="AA217" s="206">
        <f t="shared" si="112"/>
        <v>0</v>
      </c>
      <c r="AB217" s="97">
        <v>983.47107438016531</v>
      </c>
      <c r="AC217" s="146">
        <v>1190</v>
      </c>
      <c r="AD217" s="206">
        <f t="shared" si="113"/>
        <v>0</v>
      </c>
      <c r="AE217" s="97">
        <v>983.47107438016531</v>
      </c>
      <c r="AF217" s="1225">
        <v>1190</v>
      </c>
      <c r="AG217" s="206">
        <f t="shared" si="114"/>
        <v>0.20202020202020202</v>
      </c>
      <c r="AH217" s="161">
        <v>818.18181818181824</v>
      </c>
      <c r="AI217" s="1225">
        <v>990</v>
      </c>
      <c r="AJ217" s="206">
        <f t="shared" si="115"/>
        <v>0</v>
      </c>
      <c r="AK217" s="942">
        <v>818.18181818181824</v>
      </c>
      <c r="AL217" s="1225">
        <v>990</v>
      </c>
      <c r="AM217" s="206">
        <f t="shared" si="116"/>
        <v>0</v>
      </c>
      <c r="AN217" s="97">
        <v>818.18181818181824</v>
      </c>
      <c r="AO217" s="1225">
        <v>990</v>
      </c>
      <c r="AP217" s="206">
        <f t="shared" si="117"/>
        <v>0</v>
      </c>
      <c r="AQ217" s="30">
        <v>818.18181818181824</v>
      </c>
      <c r="AR217" s="629">
        <v>990</v>
      </c>
      <c r="AS217" s="206">
        <f t="shared" si="118"/>
        <v>0</v>
      </c>
      <c r="AT217" s="161">
        <v>818.18181818181824</v>
      </c>
      <c r="AU217" s="161">
        <v>990</v>
      </c>
      <c r="AV217" s="206">
        <f t="shared" si="119"/>
        <v>0</v>
      </c>
      <c r="AW217" s="161">
        <v>818.18181818181824</v>
      </c>
      <c r="AX217" s="161">
        <v>990</v>
      </c>
      <c r="AY217" s="206">
        <f t="shared" si="120"/>
        <v>0</v>
      </c>
      <c r="AZ217" s="161">
        <v>818.18181818181824</v>
      </c>
      <c r="BA217" s="161">
        <v>990</v>
      </c>
      <c r="BB217" s="436">
        <f t="shared" si="121"/>
        <v>0</v>
      </c>
      <c r="BC217" s="533">
        <v>818.18181818181824</v>
      </c>
      <c r="BD217" s="161">
        <v>990</v>
      </c>
    </row>
    <row r="218" spans="1:62" x14ac:dyDescent="0.25">
      <c r="A218" s="299" t="s">
        <v>279</v>
      </c>
      <c r="B218" s="188">
        <v>1200</v>
      </c>
      <c r="C218" s="35" t="s">
        <v>388</v>
      </c>
      <c r="D218" s="942">
        <v>2636.3636363636365</v>
      </c>
      <c r="E218" s="1545">
        <v>3190</v>
      </c>
      <c r="F218" s="206">
        <f t="shared" si="105"/>
        <v>0</v>
      </c>
      <c r="G218" s="942">
        <v>2636.3636363636365</v>
      </c>
      <c r="H218" s="147">
        <v>3190</v>
      </c>
      <c r="I218" s="206">
        <f t="shared" si="106"/>
        <v>0</v>
      </c>
      <c r="J218" s="942">
        <v>2636.3636363636365</v>
      </c>
      <c r="K218" s="147">
        <v>3190</v>
      </c>
      <c r="L218" s="206">
        <f t="shared" si="107"/>
        <v>0</v>
      </c>
      <c r="M218" s="942">
        <v>2636.3636363636365</v>
      </c>
      <c r="N218" s="147">
        <v>3190</v>
      </c>
      <c r="O218" s="206">
        <f t="shared" si="108"/>
        <v>0</v>
      </c>
      <c r="P218" s="942">
        <v>2636.3636363636365</v>
      </c>
      <c r="Q218" s="147">
        <v>3190</v>
      </c>
      <c r="R218" s="206">
        <f t="shared" si="109"/>
        <v>0</v>
      </c>
      <c r="S218" s="942">
        <v>2636.3636363636365</v>
      </c>
      <c r="T218" s="147">
        <v>3190</v>
      </c>
      <c r="U218" s="206">
        <f t="shared" si="110"/>
        <v>0</v>
      </c>
      <c r="V218" s="942">
        <f t="shared" si="140"/>
        <v>2636.3636363636365</v>
      </c>
      <c r="W218" s="147">
        <v>3190</v>
      </c>
      <c r="X218" s="206">
        <f t="shared" si="111"/>
        <v>0</v>
      </c>
      <c r="Y218" s="97">
        <f t="shared" si="144"/>
        <v>2636.3636363636365</v>
      </c>
      <c r="Z218" s="146">
        <v>3190</v>
      </c>
      <c r="AA218" s="206">
        <f t="shared" si="112"/>
        <v>0</v>
      </c>
      <c r="AB218" s="97">
        <v>2636.3636363636365</v>
      </c>
      <c r="AC218" s="146">
        <v>3190</v>
      </c>
      <c r="AD218" s="206">
        <f t="shared" si="113"/>
        <v>0</v>
      </c>
      <c r="AE218" s="97">
        <v>2636.3636363636365</v>
      </c>
      <c r="AF218" s="1225">
        <v>3190</v>
      </c>
      <c r="AG218" s="206">
        <f t="shared" si="114"/>
        <v>0.10380622837370242</v>
      </c>
      <c r="AH218" s="161">
        <v>2388.4297520661157</v>
      </c>
      <c r="AI218" s="1225">
        <v>2890</v>
      </c>
      <c r="AJ218" s="206">
        <f t="shared" si="115"/>
        <v>0</v>
      </c>
      <c r="AK218" s="942">
        <v>2388.4297520661157</v>
      </c>
      <c r="AL218" s="1225">
        <v>2890</v>
      </c>
      <c r="AM218" s="206">
        <f t="shared" si="116"/>
        <v>0</v>
      </c>
      <c r="AN218" s="97">
        <v>2388.4297520661157</v>
      </c>
      <c r="AO218" s="1225">
        <v>2890</v>
      </c>
      <c r="AP218" s="206">
        <f t="shared" si="117"/>
        <v>0</v>
      </c>
      <c r="AQ218" s="30">
        <v>2388.4297520661157</v>
      </c>
      <c r="AR218" s="629">
        <v>2890</v>
      </c>
      <c r="AS218" s="206">
        <f t="shared" si="118"/>
        <v>0</v>
      </c>
      <c r="AT218" s="161">
        <v>2388.4297520661157</v>
      </c>
      <c r="AU218" s="161">
        <v>2890</v>
      </c>
      <c r="AV218" s="206">
        <f t="shared" si="119"/>
        <v>0</v>
      </c>
      <c r="AW218" s="161">
        <v>2388.4297520661157</v>
      </c>
      <c r="AX218" s="161">
        <v>2890</v>
      </c>
      <c r="AY218" s="206">
        <f t="shared" si="120"/>
        <v>0</v>
      </c>
      <c r="AZ218" s="161">
        <v>2388.4297520661157</v>
      </c>
      <c r="BA218" s="161">
        <v>2890</v>
      </c>
      <c r="BB218" s="436">
        <f t="shared" si="121"/>
        <v>0</v>
      </c>
      <c r="BC218" s="533">
        <v>2388.4297520661157</v>
      </c>
      <c r="BD218" s="161">
        <v>2890</v>
      </c>
    </row>
    <row r="219" spans="1:62" x14ac:dyDescent="0.25">
      <c r="A219" s="299" t="s">
        <v>279</v>
      </c>
      <c r="B219" s="188">
        <v>1272</v>
      </c>
      <c r="C219" s="35" t="s">
        <v>389</v>
      </c>
      <c r="D219" s="942">
        <v>3297.5206611570247</v>
      </c>
      <c r="E219" s="1545">
        <v>3990</v>
      </c>
      <c r="F219" s="206">
        <f t="shared" si="105"/>
        <v>0</v>
      </c>
      <c r="G219" s="942">
        <v>3297.5206611570247</v>
      </c>
      <c r="H219" s="147">
        <v>3990</v>
      </c>
      <c r="I219" s="206">
        <f t="shared" si="106"/>
        <v>0</v>
      </c>
      <c r="J219" s="942">
        <v>3297.5206611570247</v>
      </c>
      <c r="K219" s="147">
        <v>3990</v>
      </c>
      <c r="L219" s="206">
        <f t="shared" si="107"/>
        <v>0</v>
      </c>
      <c r="M219" s="942">
        <v>3297.5206611570247</v>
      </c>
      <c r="N219" s="147">
        <v>3990</v>
      </c>
      <c r="O219" s="206">
        <f t="shared" si="108"/>
        <v>0</v>
      </c>
      <c r="P219" s="942">
        <v>3297.5206611570247</v>
      </c>
      <c r="Q219" s="147">
        <v>3990</v>
      </c>
      <c r="R219" s="206">
        <f t="shared" si="109"/>
        <v>0</v>
      </c>
      <c r="S219" s="942">
        <v>3297.5206611570247</v>
      </c>
      <c r="T219" s="147">
        <v>3990</v>
      </c>
      <c r="U219" s="206">
        <f t="shared" si="110"/>
        <v>0</v>
      </c>
      <c r="V219" s="942">
        <f t="shared" si="140"/>
        <v>3297.5206611570247</v>
      </c>
      <c r="W219" s="147">
        <v>3990</v>
      </c>
      <c r="X219" s="206">
        <f t="shared" si="111"/>
        <v>0</v>
      </c>
      <c r="Y219" s="97">
        <f t="shared" si="144"/>
        <v>3297.5206611570247</v>
      </c>
      <c r="Z219" s="146">
        <v>3990</v>
      </c>
      <c r="AA219" s="206">
        <f t="shared" si="112"/>
        <v>0</v>
      </c>
      <c r="AB219" s="97">
        <v>3297.5206611570247</v>
      </c>
      <c r="AC219" s="146">
        <v>3990</v>
      </c>
      <c r="AD219" s="206">
        <f t="shared" si="113"/>
        <v>0</v>
      </c>
      <c r="AE219" s="97">
        <v>3297.5206611570247</v>
      </c>
      <c r="AF219" s="1225">
        <v>3990</v>
      </c>
      <c r="AG219" s="206">
        <f t="shared" si="114"/>
        <v>8.1300813008130079E-2</v>
      </c>
      <c r="AH219" s="161">
        <v>3049.5867768595044</v>
      </c>
      <c r="AI219" s="1225">
        <v>3690</v>
      </c>
      <c r="AJ219" s="206">
        <f t="shared" si="115"/>
        <v>0</v>
      </c>
      <c r="AK219" s="942">
        <v>3049.5867768595044</v>
      </c>
      <c r="AL219" s="1225">
        <v>3690</v>
      </c>
      <c r="AM219" s="206">
        <f t="shared" si="116"/>
        <v>0</v>
      </c>
      <c r="AN219" s="97">
        <v>3049.5867768595044</v>
      </c>
      <c r="AO219" s="1225">
        <v>3690</v>
      </c>
      <c r="AP219" s="206">
        <f t="shared" si="117"/>
        <v>0</v>
      </c>
      <c r="AQ219" s="30">
        <v>3049.5867768595044</v>
      </c>
      <c r="AR219" s="629">
        <v>3690</v>
      </c>
      <c r="AS219" s="206">
        <f t="shared" si="118"/>
        <v>0</v>
      </c>
      <c r="AT219" s="161">
        <v>3049.5867768595044</v>
      </c>
      <c r="AU219" s="161">
        <v>3690</v>
      </c>
      <c r="AV219" s="206">
        <f t="shared" si="119"/>
        <v>0</v>
      </c>
      <c r="AW219" s="161">
        <v>3049.5867768595044</v>
      </c>
      <c r="AX219" s="161">
        <v>3690</v>
      </c>
      <c r="AY219" s="206">
        <f t="shared" si="120"/>
        <v>0</v>
      </c>
      <c r="AZ219" s="161">
        <v>3049.5867768595044</v>
      </c>
      <c r="BA219" s="161">
        <v>3690</v>
      </c>
      <c r="BB219" s="436">
        <f t="shared" si="121"/>
        <v>0</v>
      </c>
      <c r="BC219" s="533">
        <v>3049.5867768595044</v>
      </c>
      <c r="BD219" s="161">
        <v>3690</v>
      </c>
    </row>
    <row r="220" spans="1:62" x14ac:dyDescent="0.25">
      <c r="A220" s="299" t="s">
        <v>279</v>
      </c>
      <c r="B220" s="188">
        <v>1302</v>
      </c>
      <c r="C220" s="35" t="s">
        <v>390</v>
      </c>
      <c r="D220" s="942">
        <v>5776.8595041322315</v>
      </c>
      <c r="E220" s="1545">
        <v>6990</v>
      </c>
      <c r="F220" s="206">
        <f t="shared" si="105"/>
        <v>0</v>
      </c>
      <c r="G220" s="942">
        <v>5776.8595041322315</v>
      </c>
      <c r="H220" s="147">
        <v>6990</v>
      </c>
      <c r="I220" s="206">
        <f t="shared" si="106"/>
        <v>0</v>
      </c>
      <c r="J220" s="942">
        <v>5776.8595041322315</v>
      </c>
      <c r="K220" s="147">
        <v>6990</v>
      </c>
      <c r="L220" s="206">
        <f t="shared" si="107"/>
        <v>0</v>
      </c>
      <c r="M220" s="942">
        <v>5776.8595041322315</v>
      </c>
      <c r="N220" s="147">
        <v>6990</v>
      </c>
      <c r="O220" s="206">
        <f t="shared" si="108"/>
        <v>0</v>
      </c>
      <c r="P220" s="942">
        <v>5776.8595041322315</v>
      </c>
      <c r="Q220" s="147">
        <v>6990</v>
      </c>
      <c r="R220" s="206">
        <f t="shared" si="109"/>
        <v>0</v>
      </c>
      <c r="S220" s="942">
        <v>5776.8595041322315</v>
      </c>
      <c r="T220" s="147">
        <v>6990</v>
      </c>
      <c r="U220" s="206">
        <f t="shared" si="110"/>
        <v>0</v>
      </c>
      <c r="V220" s="942">
        <f t="shared" si="140"/>
        <v>5776.8595041322315</v>
      </c>
      <c r="W220" s="147">
        <v>6990</v>
      </c>
      <c r="X220" s="206">
        <f t="shared" si="111"/>
        <v>0</v>
      </c>
      <c r="Y220" s="97">
        <f t="shared" si="144"/>
        <v>5776.8595041322315</v>
      </c>
      <c r="Z220" s="146">
        <v>6990</v>
      </c>
      <c r="AA220" s="206">
        <f t="shared" si="112"/>
        <v>0</v>
      </c>
      <c r="AB220" s="97">
        <v>5776.8595041322315</v>
      </c>
      <c r="AC220" s="146">
        <v>6990</v>
      </c>
      <c r="AD220" s="206">
        <f t="shared" si="113"/>
        <v>0</v>
      </c>
      <c r="AE220" s="97">
        <v>5776.8595041322315</v>
      </c>
      <c r="AF220" s="1225">
        <v>6990</v>
      </c>
      <c r="AG220" s="206">
        <f t="shared" si="114"/>
        <v>0.20725388601036268</v>
      </c>
      <c r="AH220" s="161">
        <v>4785.1239669421493</v>
      </c>
      <c r="AI220" s="1225">
        <v>5790</v>
      </c>
      <c r="AJ220" s="206">
        <f t="shared" si="115"/>
        <v>0</v>
      </c>
      <c r="AK220" s="942">
        <v>4785.1239669421493</v>
      </c>
      <c r="AL220" s="1225">
        <v>5790</v>
      </c>
      <c r="AM220" s="206">
        <f t="shared" si="116"/>
        <v>0</v>
      </c>
      <c r="AN220" s="97">
        <v>4785.1239669421493</v>
      </c>
      <c r="AO220" s="1225">
        <v>5790</v>
      </c>
      <c r="AP220" s="206">
        <f t="shared" si="117"/>
        <v>0</v>
      </c>
      <c r="AQ220" s="30">
        <v>4785.1239669421493</v>
      </c>
      <c r="AR220" s="629">
        <v>5790</v>
      </c>
      <c r="AS220" s="206">
        <f t="shared" si="118"/>
        <v>0</v>
      </c>
      <c r="AT220" s="161">
        <v>4785.1239669421493</v>
      </c>
      <c r="AU220" s="161">
        <v>5790</v>
      </c>
      <c r="AV220" s="206">
        <f t="shared" si="119"/>
        <v>0</v>
      </c>
      <c r="AW220" s="161">
        <v>4785.1239669421493</v>
      </c>
      <c r="AX220" s="161">
        <v>5790</v>
      </c>
      <c r="AY220" s="206">
        <f t="shared" si="120"/>
        <v>0</v>
      </c>
      <c r="AZ220" s="161">
        <v>4785.1239669421493</v>
      </c>
      <c r="BA220" s="161">
        <v>5790</v>
      </c>
      <c r="BB220" s="436">
        <f t="shared" si="121"/>
        <v>3.5778175313059032E-2</v>
      </c>
      <c r="BC220" s="533">
        <v>4619.8347107438021</v>
      </c>
      <c r="BD220" s="161">
        <v>5590</v>
      </c>
    </row>
    <row r="221" spans="1:62" x14ac:dyDescent="0.25">
      <c r="A221" s="299" t="s">
        <v>279</v>
      </c>
      <c r="B221" s="188">
        <v>1303</v>
      </c>
      <c r="C221" s="35" t="s">
        <v>391</v>
      </c>
      <c r="D221" s="942">
        <v>1561.9834710743803</v>
      </c>
      <c r="E221" s="1545">
        <v>1890</v>
      </c>
      <c r="F221" s="206">
        <f t="shared" si="105"/>
        <v>0</v>
      </c>
      <c r="G221" s="942">
        <v>1561.9834710743803</v>
      </c>
      <c r="H221" s="147">
        <v>1890</v>
      </c>
      <c r="I221" s="206">
        <f t="shared" si="106"/>
        <v>0</v>
      </c>
      <c r="J221" s="942">
        <v>1561.9834710743803</v>
      </c>
      <c r="K221" s="147">
        <v>1890</v>
      </c>
      <c r="L221" s="206">
        <f t="shared" si="107"/>
        <v>0</v>
      </c>
      <c r="M221" s="942">
        <v>1561.9834710743803</v>
      </c>
      <c r="N221" s="1464">
        <v>1890</v>
      </c>
      <c r="O221" s="206">
        <f t="shared" si="108"/>
        <v>5.5865921787709494E-2</v>
      </c>
      <c r="P221" s="942">
        <v>1479.3388429752067</v>
      </c>
      <c r="Q221" s="147">
        <v>1790</v>
      </c>
      <c r="R221" s="206">
        <f t="shared" si="109"/>
        <v>0</v>
      </c>
      <c r="S221" s="942">
        <v>1479.3388429752067</v>
      </c>
      <c r="T221" s="147">
        <v>1790</v>
      </c>
      <c r="U221" s="206">
        <f t="shared" si="110"/>
        <v>0</v>
      </c>
      <c r="V221" s="942">
        <f t="shared" si="140"/>
        <v>1479.3388429752067</v>
      </c>
      <c r="W221" s="147">
        <v>1790</v>
      </c>
      <c r="X221" s="206">
        <f t="shared" si="111"/>
        <v>0</v>
      </c>
      <c r="Y221" s="97">
        <f t="shared" si="144"/>
        <v>1479.3388429752067</v>
      </c>
      <c r="Z221" s="146">
        <v>1790</v>
      </c>
      <c r="AA221" s="206">
        <f t="shared" si="112"/>
        <v>0</v>
      </c>
      <c r="AB221" s="97">
        <v>1479.3388429752067</v>
      </c>
      <c r="AC221" s="146">
        <v>1790</v>
      </c>
      <c r="AD221" s="206">
        <f t="shared" si="113"/>
        <v>0</v>
      </c>
      <c r="AE221" s="97">
        <v>1479.3388429752067</v>
      </c>
      <c r="AF221" s="1225">
        <v>1790</v>
      </c>
      <c r="AG221" s="206">
        <f t="shared" si="114"/>
        <v>0.12578616352201258</v>
      </c>
      <c r="AH221" s="161">
        <v>1314.0495867768595</v>
      </c>
      <c r="AI221" s="1225">
        <v>1590</v>
      </c>
      <c r="AJ221" s="206">
        <f t="shared" si="115"/>
        <v>0</v>
      </c>
      <c r="AK221" s="942">
        <v>1314.0495867768595</v>
      </c>
      <c r="AL221" s="1225">
        <v>1590</v>
      </c>
      <c r="AM221" s="206">
        <f t="shared" si="116"/>
        <v>0</v>
      </c>
      <c r="AN221" s="97">
        <v>1314.0495867768595</v>
      </c>
      <c r="AO221" s="1225">
        <v>1590</v>
      </c>
      <c r="AP221" s="206">
        <f t="shared" si="117"/>
        <v>0</v>
      </c>
      <c r="AQ221" s="30">
        <v>1314.0495867768595</v>
      </c>
      <c r="AR221" s="629">
        <v>1590</v>
      </c>
      <c r="AS221" s="206">
        <f t="shared" si="118"/>
        <v>0</v>
      </c>
      <c r="AT221" s="161">
        <v>1314.0495867768595</v>
      </c>
      <c r="AU221" s="161">
        <v>1590</v>
      </c>
      <c r="AV221" s="206">
        <f t="shared" si="119"/>
        <v>0</v>
      </c>
      <c r="AW221" s="161">
        <v>1314.0495867768595</v>
      </c>
      <c r="AX221" s="161">
        <v>1590</v>
      </c>
      <c r="AY221" s="206">
        <f t="shared" si="120"/>
        <v>0</v>
      </c>
      <c r="AZ221" s="161">
        <v>1314.0495867768595</v>
      </c>
      <c r="BA221" s="161">
        <v>1590</v>
      </c>
      <c r="BB221" s="436">
        <f t="shared" si="121"/>
        <v>0</v>
      </c>
      <c r="BC221" s="533">
        <v>1314.0495867768595</v>
      </c>
      <c r="BD221" s="161">
        <v>1590</v>
      </c>
    </row>
    <row r="222" spans="1:62" x14ac:dyDescent="0.25">
      <c r="A222" s="299" t="s">
        <v>279</v>
      </c>
      <c r="B222" s="188">
        <v>1304</v>
      </c>
      <c r="C222" s="35" t="s">
        <v>392</v>
      </c>
      <c r="D222" s="942">
        <v>1396.6942148760331</v>
      </c>
      <c r="E222" s="1545">
        <v>1690</v>
      </c>
      <c r="F222" s="206">
        <f t="shared" si="105"/>
        <v>0</v>
      </c>
      <c r="G222" s="942">
        <v>1396.6942148760331</v>
      </c>
      <c r="H222" s="147">
        <v>1690</v>
      </c>
      <c r="I222" s="206">
        <f t="shared" si="106"/>
        <v>0</v>
      </c>
      <c r="J222" s="942">
        <v>1396.6942148760331</v>
      </c>
      <c r="K222" s="147">
        <v>1690</v>
      </c>
      <c r="L222" s="206">
        <f t="shared" si="107"/>
        <v>0</v>
      </c>
      <c r="M222" s="942">
        <v>1396.6942148760331</v>
      </c>
      <c r="N222" s="1464">
        <v>1690</v>
      </c>
      <c r="O222" s="206">
        <f t="shared" si="108"/>
        <v>0.13422818791946309</v>
      </c>
      <c r="P222" s="942">
        <v>1231.404958677686</v>
      </c>
      <c r="Q222" s="147">
        <v>1490</v>
      </c>
      <c r="R222" s="206">
        <f t="shared" si="109"/>
        <v>0</v>
      </c>
      <c r="S222" s="942">
        <v>1231.404958677686</v>
      </c>
      <c r="T222" s="147">
        <v>1490</v>
      </c>
      <c r="U222" s="206">
        <f t="shared" si="110"/>
        <v>0</v>
      </c>
      <c r="V222" s="942">
        <f t="shared" si="140"/>
        <v>1231.404958677686</v>
      </c>
      <c r="W222" s="147">
        <v>1490</v>
      </c>
      <c r="X222" s="206">
        <f t="shared" si="111"/>
        <v>0</v>
      </c>
      <c r="Y222" s="97">
        <f t="shared" si="144"/>
        <v>1231.404958677686</v>
      </c>
      <c r="Z222" s="146">
        <v>1490</v>
      </c>
      <c r="AA222" s="206">
        <f t="shared" si="112"/>
        <v>0</v>
      </c>
      <c r="AB222" s="97">
        <v>1231.404958677686</v>
      </c>
      <c r="AC222" s="146">
        <v>1490</v>
      </c>
      <c r="AD222" s="206">
        <f t="shared" si="113"/>
        <v>0</v>
      </c>
      <c r="AE222" s="97">
        <v>1231.404958677686</v>
      </c>
      <c r="AF222" s="1225">
        <v>1490</v>
      </c>
      <c r="AG222" s="206">
        <f t="shared" si="114"/>
        <v>0.15503875968992248</v>
      </c>
      <c r="AH222" s="161">
        <v>1066.1157024793388</v>
      </c>
      <c r="AI222" s="1225">
        <v>1290</v>
      </c>
      <c r="AJ222" s="206">
        <f t="shared" si="115"/>
        <v>0</v>
      </c>
      <c r="AK222" s="942">
        <v>1066.1157024793388</v>
      </c>
      <c r="AL222" s="1225">
        <v>1290</v>
      </c>
      <c r="AM222" s="206">
        <f t="shared" si="116"/>
        <v>0</v>
      </c>
      <c r="AN222" s="97">
        <v>1066.1157024793388</v>
      </c>
      <c r="AO222" s="1225">
        <v>1290</v>
      </c>
      <c r="AP222" s="206">
        <f t="shared" si="117"/>
        <v>0</v>
      </c>
      <c r="AQ222" s="30">
        <v>1066.1157024793388</v>
      </c>
      <c r="AR222" s="629">
        <v>1290</v>
      </c>
      <c r="AS222" s="206">
        <f t="shared" si="118"/>
        <v>0</v>
      </c>
      <c r="AT222" s="161">
        <v>1066.1157024793388</v>
      </c>
      <c r="AU222" s="161">
        <v>1290</v>
      </c>
      <c r="AV222" s="206">
        <f t="shared" si="119"/>
        <v>0</v>
      </c>
      <c r="AW222" s="161">
        <v>1066.1157024793388</v>
      </c>
      <c r="AX222" s="161">
        <v>1290</v>
      </c>
      <c r="AY222" s="206">
        <f t="shared" si="120"/>
        <v>0</v>
      </c>
      <c r="AZ222" s="161">
        <v>1066.1157024793388</v>
      </c>
      <c r="BA222" s="161">
        <v>1290</v>
      </c>
      <c r="BB222" s="436">
        <f t="shared" si="121"/>
        <v>0</v>
      </c>
      <c r="BC222" s="30">
        <f t="shared" ref="BC222:BC225" si="156">BD222/1.21</f>
        <v>1066.1157024793388</v>
      </c>
      <c r="BD222" s="161">
        <v>1290</v>
      </c>
    </row>
    <row r="223" spans="1:62" x14ac:dyDescent="0.25">
      <c r="A223" s="299" t="s">
        <v>279</v>
      </c>
      <c r="B223" s="188">
        <v>1305</v>
      </c>
      <c r="C223" s="35" t="s">
        <v>393</v>
      </c>
      <c r="D223" s="942">
        <v>1396.6942148760331</v>
      </c>
      <c r="E223" s="1545">
        <v>1690</v>
      </c>
      <c r="F223" s="206">
        <f t="shared" si="105"/>
        <v>0</v>
      </c>
      <c r="G223" s="942">
        <v>1396.6942148760331</v>
      </c>
      <c r="H223" s="147">
        <v>1690</v>
      </c>
      <c r="I223" s="206">
        <f t="shared" si="106"/>
        <v>0</v>
      </c>
      <c r="J223" s="942">
        <v>1396.6942148760331</v>
      </c>
      <c r="K223" s="147">
        <v>1690</v>
      </c>
      <c r="L223" s="206">
        <f t="shared" si="107"/>
        <v>0</v>
      </c>
      <c r="M223" s="942">
        <v>1396.6942148760331</v>
      </c>
      <c r="N223" s="1464">
        <v>1690</v>
      </c>
      <c r="O223" s="206">
        <f t="shared" si="108"/>
        <v>0.13422818791946309</v>
      </c>
      <c r="P223" s="942">
        <v>1231.404958677686</v>
      </c>
      <c r="Q223" s="147">
        <v>1490</v>
      </c>
      <c r="R223" s="206">
        <f t="shared" si="109"/>
        <v>0</v>
      </c>
      <c r="S223" s="942">
        <v>1231.404958677686</v>
      </c>
      <c r="T223" s="147">
        <v>1490</v>
      </c>
      <c r="U223" s="206">
        <f t="shared" si="110"/>
        <v>0</v>
      </c>
      <c r="V223" s="942">
        <f t="shared" si="140"/>
        <v>1231.404958677686</v>
      </c>
      <c r="W223" s="147">
        <v>1490</v>
      </c>
      <c r="X223" s="206">
        <f t="shared" si="111"/>
        <v>0</v>
      </c>
      <c r="Y223" s="97">
        <f t="shared" si="144"/>
        <v>1231.404958677686</v>
      </c>
      <c r="Z223" s="146">
        <v>1490</v>
      </c>
      <c r="AA223" s="206">
        <f t="shared" si="112"/>
        <v>0</v>
      </c>
      <c r="AB223" s="97">
        <v>1231.404958677686</v>
      </c>
      <c r="AC223" s="146">
        <v>1490</v>
      </c>
      <c r="AD223" s="206">
        <f t="shared" si="113"/>
        <v>0</v>
      </c>
      <c r="AE223" s="97">
        <v>1231.404958677686</v>
      </c>
      <c r="AF223" s="1225">
        <v>1490</v>
      </c>
      <c r="AG223" s="206">
        <f t="shared" si="114"/>
        <v>7.1942446043165464E-2</v>
      </c>
      <c r="AH223" s="161">
        <v>1148.7603305785124</v>
      </c>
      <c r="AI223" s="1225">
        <v>1390</v>
      </c>
      <c r="AJ223" s="206">
        <f t="shared" si="115"/>
        <v>0</v>
      </c>
      <c r="AK223" s="942">
        <v>1148.7603305785124</v>
      </c>
      <c r="AL223" s="1225">
        <v>1390</v>
      </c>
      <c r="AM223" s="206">
        <f t="shared" si="116"/>
        <v>0</v>
      </c>
      <c r="AN223" s="97">
        <v>1148.7603305785124</v>
      </c>
      <c r="AO223" s="1225">
        <v>1390</v>
      </c>
      <c r="AP223" s="206">
        <f t="shared" si="117"/>
        <v>0</v>
      </c>
      <c r="AQ223" s="30">
        <v>1148.7603305785124</v>
      </c>
      <c r="AR223" s="629">
        <v>1390</v>
      </c>
      <c r="AS223" s="206">
        <f t="shared" si="118"/>
        <v>0</v>
      </c>
      <c r="AT223" s="161">
        <v>1148.7603305785124</v>
      </c>
      <c r="AU223" s="161">
        <v>1390</v>
      </c>
      <c r="AV223" s="206">
        <f t="shared" si="119"/>
        <v>0</v>
      </c>
      <c r="AW223" s="161">
        <v>1148.7603305785124</v>
      </c>
      <c r="AX223" s="161">
        <v>1390</v>
      </c>
      <c r="AY223" s="206">
        <f t="shared" si="120"/>
        <v>0</v>
      </c>
      <c r="AZ223" s="161">
        <v>1148.7603305785124</v>
      </c>
      <c r="BA223" s="161">
        <v>1390</v>
      </c>
      <c r="BB223" s="436">
        <f t="shared" si="121"/>
        <v>0</v>
      </c>
      <c r="BC223" s="30">
        <f t="shared" si="156"/>
        <v>1148.7603305785124</v>
      </c>
      <c r="BD223" s="161">
        <v>1390</v>
      </c>
    </row>
    <row r="224" spans="1:62" x14ac:dyDescent="0.25">
      <c r="A224" s="299" t="s">
        <v>279</v>
      </c>
      <c r="B224" s="188">
        <v>1306</v>
      </c>
      <c r="C224" s="35" t="s">
        <v>394</v>
      </c>
      <c r="D224" s="942">
        <v>1148.7603305785124</v>
      </c>
      <c r="E224" s="1545">
        <v>1390</v>
      </c>
      <c r="F224" s="206">
        <f t="shared" si="105"/>
        <v>0</v>
      </c>
      <c r="G224" s="942">
        <v>1148.7603305785124</v>
      </c>
      <c r="H224" s="1464">
        <v>1390</v>
      </c>
      <c r="I224" s="206">
        <f t="shared" si="106"/>
        <v>7.7519379844961239E-2</v>
      </c>
      <c r="J224" s="942">
        <v>1066.1157024793388</v>
      </c>
      <c r="K224" s="147">
        <v>1290</v>
      </c>
      <c r="L224" s="206">
        <f t="shared" si="107"/>
        <v>0</v>
      </c>
      <c r="M224" s="942">
        <v>1066.1157024793388</v>
      </c>
      <c r="N224" s="1464">
        <v>1290</v>
      </c>
      <c r="O224" s="206">
        <f t="shared" si="108"/>
        <v>8.4033613445378158E-2</v>
      </c>
      <c r="P224" s="942">
        <v>983.47107438016531</v>
      </c>
      <c r="Q224" s="147">
        <v>1190</v>
      </c>
      <c r="R224" s="206">
        <f t="shared" si="109"/>
        <v>0</v>
      </c>
      <c r="S224" s="942">
        <v>983.47107438016531</v>
      </c>
      <c r="T224" s="1464">
        <v>1190</v>
      </c>
      <c r="U224" s="206">
        <f t="shared" si="110"/>
        <v>9.1743119266055051E-2</v>
      </c>
      <c r="V224" s="942">
        <f t="shared" si="140"/>
        <v>900.82644628099172</v>
      </c>
      <c r="W224" s="147">
        <v>1090</v>
      </c>
      <c r="X224" s="206">
        <f t="shared" si="111"/>
        <v>0</v>
      </c>
      <c r="Y224" s="97">
        <f t="shared" si="144"/>
        <v>900.82644628099172</v>
      </c>
      <c r="Z224" s="146">
        <v>1090</v>
      </c>
      <c r="AA224" s="206">
        <f t="shared" si="112"/>
        <v>0</v>
      </c>
      <c r="AB224" s="97">
        <v>900.82644628099172</v>
      </c>
      <c r="AC224" s="146">
        <v>1090</v>
      </c>
      <c r="AD224" s="206">
        <f t="shared" si="113"/>
        <v>0</v>
      </c>
      <c r="AE224" s="97">
        <v>900.82644628099172</v>
      </c>
      <c r="AF224" s="1225">
        <v>1090</v>
      </c>
      <c r="AG224" s="206">
        <f t="shared" si="114"/>
        <v>0.10101010101010101</v>
      </c>
      <c r="AH224" s="161">
        <v>818.18181818181824</v>
      </c>
      <c r="AI224" s="1225">
        <v>990</v>
      </c>
      <c r="AJ224" s="206">
        <f t="shared" si="115"/>
        <v>0</v>
      </c>
      <c r="AK224" s="942">
        <v>818.18181818181824</v>
      </c>
      <c r="AL224" s="1225">
        <v>990</v>
      </c>
      <c r="AM224" s="206">
        <f t="shared" si="116"/>
        <v>0</v>
      </c>
      <c r="AN224" s="97">
        <v>818.18181818181824</v>
      </c>
      <c r="AO224" s="1225">
        <v>990</v>
      </c>
      <c r="AP224" s="206">
        <f t="shared" si="117"/>
        <v>0</v>
      </c>
      <c r="AQ224" s="30">
        <v>818.18181818181824</v>
      </c>
      <c r="AR224" s="629">
        <v>990</v>
      </c>
      <c r="AS224" s="206">
        <f t="shared" ref="AS224:AS232" si="157">(AR224-AU224)/AU224</f>
        <v>0</v>
      </c>
      <c r="AT224" s="161">
        <v>818.18181818181824</v>
      </c>
      <c r="AU224" s="161">
        <v>990</v>
      </c>
      <c r="AV224" s="206">
        <f t="shared" ref="AV224:AV232" si="158">(AU224-AX224)/AX224</f>
        <v>0</v>
      </c>
      <c r="AW224" s="161">
        <v>818.18181818181824</v>
      </c>
      <c r="AX224" s="161">
        <v>990</v>
      </c>
      <c r="AY224" s="206">
        <f t="shared" ref="AY224:AY225" si="159">(AX224-BA224)/BA224</f>
        <v>0</v>
      </c>
      <c r="AZ224" s="161">
        <v>818.18181818181824</v>
      </c>
      <c r="BA224" s="161">
        <v>990</v>
      </c>
      <c r="BB224" s="206">
        <f t="shared" ref="BB224:BB225" si="160">(BA224-BD224)/BD224</f>
        <v>0</v>
      </c>
      <c r="BC224" s="30">
        <f t="shared" si="156"/>
        <v>818.18181818181824</v>
      </c>
      <c r="BD224" s="161">
        <v>990</v>
      </c>
    </row>
    <row r="225" spans="1:56" x14ac:dyDescent="0.25">
      <c r="A225" s="299" t="s">
        <v>279</v>
      </c>
      <c r="B225" s="188">
        <v>1307</v>
      </c>
      <c r="C225" s="35" t="s">
        <v>395</v>
      </c>
      <c r="D225" s="942">
        <v>1396.6942148760331</v>
      </c>
      <c r="E225" s="1545">
        <v>1690</v>
      </c>
      <c r="F225" s="206">
        <f t="shared" si="105"/>
        <v>0</v>
      </c>
      <c r="G225" s="942">
        <v>1396.6942148760331</v>
      </c>
      <c r="H225" s="147">
        <v>1690</v>
      </c>
      <c r="I225" s="206">
        <f t="shared" si="106"/>
        <v>0</v>
      </c>
      <c r="J225" s="942">
        <v>1396.6942148760331</v>
      </c>
      <c r="K225" s="147">
        <v>1690</v>
      </c>
      <c r="L225" s="206">
        <f t="shared" si="107"/>
        <v>0</v>
      </c>
      <c r="M225" s="942">
        <v>1396.6942148760331</v>
      </c>
      <c r="N225" s="1464">
        <v>1690</v>
      </c>
      <c r="O225" s="206">
        <f t="shared" si="108"/>
        <v>0.13422818791946309</v>
      </c>
      <c r="P225" s="942">
        <v>1231.404958677686</v>
      </c>
      <c r="Q225" s="147">
        <v>1490</v>
      </c>
      <c r="R225" s="206">
        <f t="shared" si="109"/>
        <v>0</v>
      </c>
      <c r="S225" s="942">
        <v>1231.404958677686</v>
      </c>
      <c r="T225" s="147">
        <v>1490</v>
      </c>
      <c r="U225" s="206">
        <f t="shared" si="110"/>
        <v>0</v>
      </c>
      <c r="V225" s="942">
        <f t="shared" si="140"/>
        <v>1231.404958677686</v>
      </c>
      <c r="W225" s="147">
        <v>1490</v>
      </c>
      <c r="X225" s="206">
        <f t="shared" si="111"/>
        <v>0</v>
      </c>
      <c r="Y225" s="97">
        <f t="shared" si="144"/>
        <v>1231.404958677686</v>
      </c>
      <c r="Z225" s="146">
        <v>1490</v>
      </c>
      <c r="AA225" s="206">
        <f t="shared" si="112"/>
        <v>0</v>
      </c>
      <c r="AB225" s="97">
        <v>1231.404958677686</v>
      </c>
      <c r="AC225" s="146">
        <v>1490</v>
      </c>
      <c r="AD225" s="206">
        <f t="shared" si="113"/>
        <v>0</v>
      </c>
      <c r="AE225" s="97">
        <v>1231.404958677686</v>
      </c>
      <c r="AF225" s="1225">
        <v>1490</v>
      </c>
      <c r="AG225" s="206">
        <f t="shared" si="114"/>
        <v>7.1942446043165464E-2</v>
      </c>
      <c r="AH225" s="161">
        <v>1148.7603305785124</v>
      </c>
      <c r="AI225" s="1225">
        <v>1390</v>
      </c>
      <c r="AJ225" s="206">
        <f t="shared" si="115"/>
        <v>0</v>
      </c>
      <c r="AK225" s="942">
        <v>1148.7603305785124</v>
      </c>
      <c r="AL225" s="1225">
        <v>1390</v>
      </c>
      <c r="AM225" s="206">
        <f t="shared" si="116"/>
        <v>0</v>
      </c>
      <c r="AN225" s="97">
        <v>1148.7603305785124</v>
      </c>
      <c r="AO225" s="1225">
        <v>1390</v>
      </c>
      <c r="AP225" s="206">
        <f t="shared" si="117"/>
        <v>0</v>
      </c>
      <c r="AQ225" s="30">
        <v>1148.7603305785124</v>
      </c>
      <c r="AR225" s="629">
        <v>1390</v>
      </c>
      <c r="AS225" s="206">
        <f t="shared" si="157"/>
        <v>0</v>
      </c>
      <c r="AT225" s="161">
        <v>1148.7603305785124</v>
      </c>
      <c r="AU225" s="161">
        <v>1390</v>
      </c>
      <c r="AV225" s="206">
        <f t="shared" si="158"/>
        <v>0</v>
      </c>
      <c r="AW225" s="161">
        <v>1148.7603305785124</v>
      </c>
      <c r="AX225" s="161">
        <v>1390</v>
      </c>
      <c r="AY225" s="206">
        <f t="shared" si="159"/>
        <v>0</v>
      </c>
      <c r="AZ225" s="161">
        <v>1148.7603305785124</v>
      </c>
      <c r="BA225" s="161">
        <v>1390</v>
      </c>
      <c r="BB225" s="206">
        <f t="shared" si="160"/>
        <v>0</v>
      </c>
      <c r="BC225" s="30">
        <f t="shared" si="156"/>
        <v>1148.7603305785124</v>
      </c>
      <c r="BD225" s="161">
        <v>1390</v>
      </c>
    </row>
    <row r="226" spans="1:56" x14ac:dyDescent="0.25">
      <c r="A226" s="299" t="s">
        <v>279</v>
      </c>
      <c r="B226" s="260">
        <v>1243</v>
      </c>
      <c r="C226" s="35" t="s">
        <v>421</v>
      </c>
      <c r="D226" s="942">
        <v>1892.5619834710744</v>
      </c>
      <c r="E226" s="1545">
        <v>2290</v>
      </c>
      <c r="F226" s="206">
        <f t="shared" si="105"/>
        <v>0</v>
      </c>
      <c r="G226" s="942">
        <v>1892.5619834710744</v>
      </c>
      <c r="H226" s="1464">
        <v>2290</v>
      </c>
      <c r="I226" s="206">
        <f t="shared" si="106"/>
        <v>4.5662100456621002E-2</v>
      </c>
      <c r="J226" s="942">
        <v>1809.9173553719008</v>
      </c>
      <c r="K226" s="147">
        <v>2190</v>
      </c>
      <c r="L226" s="206">
        <f t="shared" si="107"/>
        <v>0</v>
      </c>
      <c r="M226" s="942">
        <v>1809.9173553719008</v>
      </c>
      <c r="N226" s="1464">
        <v>2190</v>
      </c>
      <c r="O226" s="206">
        <f t="shared" si="108"/>
        <v>0.10050251256281408</v>
      </c>
      <c r="P226" s="942">
        <v>1644.6280991735537</v>
      </c>
      <c r="Q226" s="147">
        <v>1990</v>
      </c>
      <c r="R226" s="206">
        <f t="shared" si="109"/>
        <v>0</v>
      </c>
      <c r="S226" s="942">
        <v>1644.6280991735537</v>
      </c>
      <c r="T226" s="147">
        <v>1990</v>
      </c>
      <c r="U226" s="206">
        <f t="shared" si="110"/>
        <v>0</v>
      </c>
      <c r="V226" s="942">
        <f t="shared" si="140"/>
        <v>1644.6280991735537</v>
      </c>
      <c r="W226" s="147">
        <v>1990</v>
      </c>
      <c r="X226" s="206">
        <f t="shared" si="111"/>
        <v>0</v>
      </c>
      <c r="Y226" s="97">
        <f t="shared" si="144"/>
        <v>1644.6280991735537</v>
      </c>
      <c r="Z226" s="1361">
        <v>1990</v>
      </c>
      <c r="AA226" s="206">
        <f t="shared" si="112"/>
        <v>0.11173184357541899</v>
      </c>
      <c r="AB226" s="97">
        <v>1479.3388429752067</v>
      </c>
      <c r="AC226" s="146">
        <v>1790</v>
      </c>
      <c r="AD226" s="206">
        <f t="shared" ref="AD226:AD245" si="161">(AC226-AF226)/AF226</f>
        <v>0</v>
      </c>
      <c r="AE226" s="97">
        <v>1479.3388429752067</v>
      </c>
      <c r="AF226" s="1225">
        <v>1790</v>
      </c>
      <c r="AG226" s="206">
        <f t="shared" ref="AG226:AG232" si="162">(AF226-AI226)/AI226</f>
        <v>5.9171597633136092E-2</v>
      </c>
      <c r="AH226" s="161">
        <v>1396.6942148760331</v>
      </c>
      <c r="AI226" s="1225">
        <v>1690</v>
      </c>
      <c r="AJ226" s="206">
        <f t="shared" ref="AJ226:AJ232" si="163">(AI226-AL226)/AL226</f>
        <v>0</v>
      </c>
      <c r="AK226" s="942">
        <v>1396.6942148760331</v>
      </c>
      <c r="AL226" s="1225">
        <v>1690</v>
      </c>
      <c r="AM226" s="206">
        <f t="shared" ref="AM226:AM232" si="164">(AL226-AO226)/AO226</f>
        <v>0</v>
      </c>
      <c r="AN226" s="97">
        <v>1396.6942148760331</v>
      </c>
      <c r="AO226" s="1225">
        <v>1690</v>
      </c>
      <c r="AP226" s="206">
        <f t="shared" ref="AP226:AP232" si="165">(AO226-AR226)/AR226</f>
        <v>0</v>
      </c>
      <c r="AQ226" s="30">
        <v>1396.6942148760331</v>
      </c>
      <c r="AR226" s="629">
        <v>1690</v>
      </c>
      <c r="AS226" s="206">
        <f t="shared" si="157"/>
        <v>0</v>
      </c>
      <c r="AT226" s="161">
        <v>1396.6942148760331</v>
      </c>
      <c r="AU226" s="161">
        <v>1690</v>
      </c>
      <c r="AV226" s="206">
        <f t="shared" si="158"/>
        <v>0</v>
      </c>
      <c r="AW226" s="161">
        <v>1396.6942148760331</v>
      </c>
      <c r="AX226" s="161">
        <v>1690</v>
      </c>
      <c r="AZ226" s="92"/>
      <c r="BA226" s="92"/>
    </row>
    <row r="227" spans="1:56" x14ac:dyDescent="0.25">
      <c r="A227" s="299" t="s">
        <v>279</v>
      </c>
      <c r="B227" s="260">
        <v>1244</v>
      </c>
      <c r="C227" s="35" t="s">
        <v>420</v>
      </c>
      <c r="D227" s="942">
        <v>1892.5619834710744</v>
      </c>
      <c r="E227" s="1545">
        <v>2290</v>
      </c>
      <c r="F227" s="206">
        <f t="shared" si="105"/>
        <v>0</v>
      </c>
      <c r="G227" s="942">
        <v>1892.5619834710744</v>
      </c>
      <c r="H227" s="1464">
        <v>2290</v>
      </c>
      <c r="I227" s="206">
        <f t="shared" si="106"/>
        <v>4.5662100456621002E-2</v>
      </c>
      <c r="J227" s="942">
        <v>1809.9173553719008</v>
      </c>
      <c r="K227" s="147">
        <v>2190</v>
      </c>
      <c r="L227" s="206">
        <f t="shared" si="107"/>
        <v>0</v>
      </c>
      <c r="M227" s="942">
        <v>1809.9173553719008</v>
      </c>
      <c r="N227" s="1464">
        <v>2190</v>
      </c>
      <c r="O227" s="206">
        <f t="shared" si="108"/>
        <v>0.10050251256281408</v>
      </c>
      <c r="P227" s="942">
        <v>1644.6280991735537</v>
      </c>
      <c r="Q227" s="147">
        <v>1990</v>
      </c>
      <c r="R227" s="206">
        <f t="shared" si="109"/>
        <v>0</v>
      </c>
      <c r="S227" s="942">
        <v>1644.6280991735537</v>
      </c>
      <c r="T227" s="147">
        <v>1990</v>
      </c>
      <c r="U227" s="206">
        <f t="shared" si="110"/>
        <v>0</v>
      </c>
      <c r="V227" s="942">
        <f t="shared" si="140"/>
        <v>1644.6280991735537</v>
      </c>
      <c r="W227" s="147">
        <v>1990</v>
      </c>
      <c r="X227" s="206">
        <f t="shared" si="111"/>
        <v>0</v>
      </c>
      <c r="Y227" s="97">
        <f t="shared" si="144"/>
        <v>1644.6280991735537</v>
      </c>
      <c r="Z227" s="1361">
        <v>1990</v>
      </c>
      <c r="AA227" s="206">
        <f t="shared" si="112"/>
        <v>0.11173184357541899</v>
      </c>
      <c r="AB227" s="97">
        <v>1479.3388429752067</v>
      </c>
      <c r="AC227" s="146">
        <v>1790</v>
      </c>
      <c r="AD227" s="206">
        <f t="shared" si="161"/>
        <v>0</v>
      </c>
      <c r="AE227" s="97">
        <v>1479.3388429752067</v>
      </c>
      <c r="AF227" s="1225">
        <v>1790</v>
      </c>
      <c r="AG227" s="206">
        <f t="shared" si="162"/>
        <v>5.9171597633136092E-2</v>
      </c>
      <c r="AH227" s="161">
        <v>1396.6942148760331</v>
      </c>
      <c r="AI227" s="1225">
        <v>1690</v>
      </c>
      <c r="AJ227" s="206">
        <f t="shared" si="163"/>
        <v>0</v>
      </c>
      <c r="AK227" s="942">
        <v>1396.6942148760331</v>
      </c>
      <c r="AL227" s="1225">
        <v>1690</v>
      </c>
      <c r="AM227" s="206">
        <f t="shared" si="164"/>
        <v>0</v>
      </c>
      <c r="AN227" s="97">
        <v>1396.6942148760331</v>
      </c>
      <c r="AO227" s="1225">
        <v>1690</v>
      </c>
      <c r="AP227" s="206">
        <f t="shared" si="165"/>
        <v>0</v>
      </c>
      <c r="AQ227" s="30">
        <v>1396.6942148760331</v>
      </c>
      <c r="AR227" s="629">
        <v>1690</v>
      </c>
      <c r="AS227" s="206">
        <f t="shared" si="157"/>
        <v>0</v>
      </c>
      <c r="AT227" s="161">
        <v>1396.6942148760331</v>
      </c>
      <c r="AU227" s="161">
        <v>1690</v>
      </c>
      <c r="AV227" s="206">
        <f t="shared" si="158"/>
        <v>0</v>
      </c>
      <c r="AW227" s="161">
        <v>1396.6942148760331</v>
      </c>
      <c r="AX227" s="161">
        <v>1690</v>
      </c>
    </row>
    <row r="228" spans="1:56" x14ac:dyDescent="0.25">
      <c r="A228" s="299" t="s">
        <v>279</v>
      </c>
      <c r="B228" s="260">
        <v>1245</v>
      </c>
      <c r="C228" s="35" t="s">
        <v>419</v>
      </c>
      <c r="D228" s="942">
        <v>1396.6942148760331</v>
      </c>
      <c r="E228" s="1545">
        <v>1690</v>
      </c>
      <c r="F228" s="206">
        <f t="shared" ref="F228:F246" si="166">(E228-H228)/H228</f>
        <v>0</v>
      </c>
      <c r="G228" s="942">
        <v>1396.6942148760331</v>
      </c>
      <c r="H228" s="1464">
        <v>1690</v>
      </c>
      <c r="I228" s="206">
        <f t="shared" ref="I228:I246" si="167">(H228-K228)/K228</f>
        <v>6.2893081761006289E-2</v>
      </c>
      <c r="J228" s="942">
        <v>1314.0495867768595</v>
      </c>
      <c r="K228" s="147">
        <v>1590</v>
      </c>
      <c r="L228" s="206">
        <f t="shared" ref="L228:L246" si="168">(K228-N228)/N228</f>
        <v>0</v>
      </c>
      <c r="M228" s="942">
        <v>1314.0495867768595</v>
      </c>
      <c r="N228" s="1464">
        <v>1590</v>
      </c>
      <c r="O228" s="206">
        <f t="shared" ref="O228:O246" si="169">(N228-Q228)/Q228</f>
        <v>6.7114093959731544E-2</v>
      </c>
      <c r="P228" s="942">
        <v>1231.404958677686</v>
      </c>
      <c r="Q228" s="147">
        <v>1490</v>
      </c>
      <c r="R228" s="206">
        <f t="shared" ref="R228:R246" si="170">(Q228-T228)/T228</f>
        <v>0</v>
      </c>
      <c r="S228" s="942">
        <v>1231.404958677686</v>
      </c>
      <c r="T228" s="147">
        <v>1490</v>
      </c>
      <c r="U228" s="206">
        <f t="shared" ref="U228:U245" si="171">(T228-W228)/W228</f>
        <v>0</v>
      </c>
      <c r="V228" s="942">
        <f t="shared" si="140"/>
        <v>1231.404958677686</v>
      </c>
      <c r="W228" s="147">
        <v>1490</v>
      </c>
      <c r="X228" s="206">
        <f t="shared" ref="X228:X245" si="172">(W228-Z228)/Z228</f>
        <v>0</v>
      </c>
      <c r="Y228" s="97">
        <f t="shared" si="144"/>
        <v>1231.404958677686</v>
      </c>
      <c r="Z228" s="146">
        <v>1490</v>
      </c>
      <c r="AA228" s="206">
        <f t="shared" ref="AA228:AA245" si="173">(Z228-AC228)/AC228</f>
        <v>0</v>
      </c>
      <c r="AB228" s="97">
        <v>1231.404958677686</v>
      </c>
      <c r="AC228" s="146">
        <v>1490</v>
      </c>
      <c r="AD228" s="206">
        <f t="shared" si="161"/>
        <v>0</v>
      </c>
      <c r="AE228" s="97">
        <v>1231.404958677686</v>
      </c>
      <c r="AF228" s="1225">
        <v>1490</v>
      </c>
      <c r="AG228" s="206">
        <f t="shared" si="162"/>
        <v>7.1942446043165464E-2</v>
      </c>
      <c r="AH228" s="161">
        <v>1148.7603305785124</v>
      </c>
      <c r="AI228" s="1225">
        <v>1390</v>
      </c>
      <c r="AJ228" s="206">
        <f t="shared" si="163"/>
        <v>0</v>
      </c>
      <c r="AK228" s="942">
        <v>1148.7603305785124</v>
      </c>
      <c r="AL228" s="1225">
        <v>1390</v>
      </c>
      <c r="AM228" s="206">
        <f t="shared" si="164"/>
        <v>0</v>
      </c>
      <c r="AN228" s="97">
        <v>1148.7603305785124</v>
      </c>
      <c r="AO228" s="1225">
        <v>1390</v>
      </c>
      <c r="AP228" s="206">
        <f t="shared" si="165"/>
        <v>0</v>
      </c>
      <c r="AQ228" s="30">
        <v>1148.7603305785124</v>
      </c>
      <c r="AR228" s="629">
        <v>1390</v>
      </c>
      <c r="AS228" s="206">
        <f t="shared" si="157"/>
        <v>0</v>
      </c>
      <c r="AT228" s="161">
        <v>1148.7603305785124</v>
      </c>
      <c r="AU228" s="161">
        <v>1390</v>
      </c>
      <c r="AV228" s="206">
        <f t="shared" si="158"/>
        <v>0</v>
      </c>
      <c r="AW228" s="161">
        <v>1148.7603305785124</v>
      </c>
      <c r="AX228" s="161">
        <v>1390</v>
      </c>
    </row>
    <row r="229" spans="1:56" x14ac:dyDescent="0.25">
      <c r="A229" s="299" t="s">
        <v>279</v>
      </c>
      <c r="B229" s="260">
        <v>1246</v>
      </c>
      <c r="C229" s="35" t="s">
        <v>418</v>
      </c>
      <c r="D229" s="942">
        <v>1148.7603305785124</v>
      </c>
      <c r="E229" s="1545">
        <v>1390</v>
      </c>
      <c r="F229" s="206">
        <f t="shared" si="166"/>
        <v>0</v>
      </c>
      <c r="G229" s="942">
        <v>1148.7603305785124</v>
      </c>
      <c r="H229" s="1464">
        <v>1390</v>
      </c>
      <c r="I229" s="206">
        <f t="shared" si="167"/>
        <v>7.7519379844961239E-2</v>
      </c>
      <c r="J229" s="942">
        <v>1066.1157024793388</v>
      </c>
      <c r="K229" s="147">
        <v>1290</v>
      </c>
      <c r="L229" s="206">
        <f t="shared" si="168"/>
        <v>0</v>
      </c>
      <c r="M229" s="942">
        <v>1066.1157024793388</v>
      </c>
      <c r="N229" s="1464">
        <v>1290</v>
      </c>
      <c r="O229" s="206">
        <f t="shared" si="169"/>
        <v>8.4033613445378158E-2</v>
      </c>
      <c r="P229" s="942">
        <v>983.47107438016531</v>
      </c>
      <c r="Q229" s="147">
        <v>1190</v>
      </c>
      <c r="R229" s="206">
        <f t="shared" si="170"/>
        <v>0</v>
      </c>
      <c r="S229" s="942">
        <v>983.47107438016531</v>
      </c>
      <c r="T229" s="147">
        <v>1190</v>
      </c>
      <c r="U229" s="206">
        <f t="shared" si="171"/>
        <v>0</v>
      </c>
      <c r="V229" s="942">
        <f t="shared" si="140"/>
        <v>983.47107438016531</v>
      </c>
      <c r="W229" s="147">
        <v>1190</v>
      </c>
      <c r="X229" s="206">
        <f t="shared" si="172"/>
        <v>0</v>
      </c>
      <c r="Y229" s="97">
        <f t="shared" si="144"/>
        <v>983.47107438016531</v>
      </c>
      <c r="Z229" s="146">
        <v>1190</v>
      </c>
      <c r="AA229" s="206">
        <f t="shared" si="173"/>
        <v>0</v>
      </c>
      <c r="AB229" s="97">
        <v>983.47107438016531</v>
      </c>
      <c r="AC229" s="146">
        <v>1190</v>
      </c>
      <c r="AD229" s="206">
        <f t="shared" si="161"/>
        <v>0</v>
      </c>
      <c r="AE229" s="97">
        <v>983.47107438016531</v>
      </c>
      <c r="AF229" s="1225">
        <v>1190</v>
      </c>
      <c r="AG229" s="206">
        <f t="shared" si="162"/>
        <v>0</v>
      </c>
      <c r="AH229" s="161">
        <v>983.47107438016531</v>
      </c>
      <c r="AI229" s="1225">
        <v>1190</v>
      </c>
      <c r="AJ229" s="206">
        <f t="shared" si="163"/>
        <v>0</v>
      </c>
      <c r="AK229" s="942">
        <v>983.47107438016531</v>
      </c>
      <c r="AL229" s="1225">
        <v>1190</v>
      </c>
      <c r="AM229" s="206">
        <f t="shared" si="164"/>
        <v>0</v>
      </c>
      <c r="AN229" s="97">
        <v>983.47107438016531</v>
      </c>
      <c r="AO229" s="1225">
        <v>1190</v>
      </c>
      <c r="AP229" s="206">
        <f t="shared" si="165"/>
        <v>0</v>
      </c>
      <c r="AQ229" s="30">
        <v>983.47107438016531</v>
      </c>
      <c r="AR229" s="629">
        <v>1190</v>
      </c>
      <c r="AS229" s="206">
        <f t="shared" si="157"/>
        <v>0</v>
      </c>
      <c r="AT229" s="161">
        <v>983.47107438016531</v>
      </c>
      <c r="AU229" s="161">
        <v>1190</v>
      </c>
      <c r="AV229" s="206">
        <f t="shared" si="158"/>
        <v>0</v>
      </c>
      <c r="AW229" s="161">
        <v>983.47107438016531</v>
      </c>
      <c r="AX229" s="161">
        <v>1190</v>
      </c>
    </row>
    <row r="230" spans="1:56" x14ac:dyDescent="0.25">
      <c r="A230" s="299" t="s">
        <v>279</v>
      </c>
      <c r="B230" s="260">
        <v>1247</v>
      </c>
      <c r="C230" s="35" t="s">
        <v>417</v>
      </c>
      <c r="D230" s="942">
        <v>1066.1157024793388</v>
      </c>
      <c r="E230" s="1545">
        <v>1290</v>
      </c>
      <c r="F230" s="206">
        <f t="shared" si="166"/>
        <v>0</v>
      </c>
      <c r="G230" s="942">
        <v>1066.1157024793388</v>
      </c>
      <c r="H230" s="147">
        <v>1290</v>
      </c>
      <c r="I230" s="206">
        <f t="shared" si="167"/>
        <v>0</v>
      </c>
      <c r="J230" s="942">
        <v>1066.1157024793388</v>
      </c>
      <c r="K230" s="147">
        <v>1290</v>
      </c>
      <c r="L230" s="206">
        <f t="shared" si="168"/>
        <v>0</v>
      </c>
      <c r="M230" s="942">
        <v>1066.1157024793388</v>
      </c>
      <c r="N230" s="1464">
        <v>1290</v>
      </c>
      <c r="O230" s="206">
        <f t="shared" si="169"/>
        <v>8.4033613445378158E-2</v>
      </c>
      <c r="P230" s="942">
        <v>983.47107438016531</v>
      </c>
      <c r="Q230" s="147">
        <v>1190</v>
      </c>
      <c r="R230" s="206">
        <f t="shared" si="170"/>
        <v>0</v>
      </c>
      <c r="S230" s="942">
        <v>983.47107438016531</v>
      </c>
      <c r="T230" s="147">
        <v>1190</v>
      </c>
      <c r="U230" s="206">
        <f t="shared" si="171"/>
        <v>0</v>
      </c>
      <c r="V230" s="942">
        <f t="shared" si="140"/>
        <v>983.47107438016531</v>
      </c>
      <c r="W230" s="147">
        <v>1190</v>
      </c>
      <c r="X230" s="206">
        <f t="shared" si="172"/>
        <v>0</v>
      </c>
      <c r="Y230" s="97">
        <f t="shared" si="144"/>
        <v>983.47107438016531</v>
      </c>
      <c r="Z230" s="146">
        <v>1190</v>
      </c>
      <c r="AA230" s="206">
        <f t="shared" si="173"/>
        <v>0</v>
      </c>
      <c r="AB230" s="97">
        <v>983.47107438016531</v>
      </c>
      <c r="AC230" s="146">
        <v>1190</v>
      </c>
      <c r="AD230" s="206">
        <f t="shared" si="161"/>
        <v>0</v>
      </c>
      <c r="AE230" s="97">
        <v>983.47107438016531</v>
      </c>
      <c r="AF230" s="1225">
        <v>1190</v>
      </c>
      <c r="AG230" s="206">
        <f t="shared" si="162"/>
        <v>0</v>
      </c>
      <c r="AH230" s="161">
        <v>983.47107438016531</v>
      </c>
      <c r="AI230" s="1225">
        <v>1190</v>
      </c>
      <c r="AJ230" s="206">
        <f t="shared" si="163"/>
        <v>0</v>
      </c>
      <c r="AK230" s="942">
        <v>983.47107438016531</v>
      </c>
      <c r="AL230" s="1225">
        <v>1190</v>
      </c>
      <c r="AM230" s="206">
        <f t="shared" si="164"/>
        <v>0</v>
      </c>
      <c r="AN230" s="97">
        <v>983.47107438016531</v>
      </c>
      <c r="AO230" s="1225">
        <v>1190</v>
      </c>
      <c r="AP230" s="206">
        <f t="shared" si="165"/>
        <v>0</v>
      </c>
      <c r="AQ230" s="30">
        <v>983.47107438016531</v>
      </c>
      <c r="AR230" s="629">
        <v>1190</v>
      </c>
      <c r="AS230" s="206">
        <f t="shared" si="157"/>
        <v>0</v>
      </c>
      <c r="AT230" s="161">
        <v>983.47107438016531</v>
      </c>
      <c r="AU230" s="161">
        <v>1190</v>
      </c>
      <c r="AV230" s="206">
        <f t="shared" si="158"/>
        <v>0</v>
      </c>
      <c r="AW230" s="161">
        <v>983.47107438016531</v>
      </c>
      <c r="AX230" s="161">
        <v>1190</v>
      </c>
    </row>
    <row r="231" spans="1:56" x14ac:dyDescent="0.25">
      <c r="A231" s="299" t="s">
        <v>279</v>
      </c>
      <c r="B231" s="260">
        <v>1248</v>
      </c>
      <c r="C231" s="35" t="s">
        <v>416</v>
      </c>
      <c r="D231" s="942">
        <v>1314.0495867768595</v>
      </c>
      <c r="E231" s="1545">
        <v>1590</v>
      </c>
      <c r="F231" s="206">
        <f t="shared" si="166"/>
        <v>0</v>
      </c>
      <c r="G231" s="942">
        <v>1314.0495867768595</v>
      </c>
      <c r="H231" s="1464">
        <v>1590</v>
      </c>
      <c r="I231" s="206">
        <f t="shared" si="167"/>
        <v>6.7114093959731544E-2</v>
      </c>
      <c r="J231" s="942">
        <v>1231.404958677686</v>
      </c>
      <c r="K231" s="147">
        <v>1490</v>
      </c>
      <c r="L231" s="206">
        <f t="shared" si="168"/>
        <v>0</v>
      </c>
      <c r="M231" s="942">
        <v>1231.404958677686</v>
      </c>
      <c r="N231" s="147">
        <v>1490</v>
      </c>
      <c r="O231" s="206">
        <f t="shared" si="169"/>
        <v>0</v>
      </c>
      <c r="P231" s="942">
        <v>1231.404958677686</v>
      </c>
      <c r="Q231" s="147">
        <v>1490</v>
      </c>
      <c r="R231" s="206">
        <f t="shared" si="170"/>
        <v>0</v>
      </c>
      <c r="S231" s="942">
        <v>1231.404958677686</v>
      </c>
      <c r="T231" s="147">
        <v>1490</v>
      </c>
      <c r="U231" s="206">
        <f t="shared" si="171"/>
        <v>0</v>
      </c>
      <c r="V231" s="942">
        <f t="shared" si="140"/>
        <v>1231.404958677686</v>
      </c>
      <c r="W231" s="147">
        <v>1490</v>
      </c>
      <c r="X231" s="206">
        <f t="shared" si="172"/>
        <v>0</v>
      </c>
      <c r="Y231" s="97">
        <f t="shared" si="144"/>
        <v>1231.404958677686</v>
      </c>
      <c r="Z231" s="146">
        <v>1490</v>
      </c>
      <c r="AA231" s="206">
        <f t="shared" si="173"/>
        <v>0</v>
      </c>
      <c r="AB231" s="97">
        <v>1231.404958677686</v>
      </c>
      <c r="AC231" s="146">
        <v>1490</v>
      </c>
      <c r="AD231" s="206">
        <f t="shared" si="161"/>
        <v>0</v>
      </c>
      <c r="AE231" s="97">
        <v>1231.404958677686</v>
      </c>
      <c r="AF231" s="1225">
        <v>1490</v>
      </c>
      <c r="AG231" s="206">
        <f t="shared" si="162"/>
        <v>0</v>
      </c>
      <c r="AH231" s="161">
        <v>1231.404958677686</v>
      </c>
      <c r="AI231" s="1225">
        <v>1490</v>
      </c>
      <c r="AJ231" s="206">
        <f t="shared" si="163"/>
        <v>0</v>
      </c>
      <c r="AK231" s="942">
        <v>1231.404958677686</v>
      </c>
      <c r="AL231" s="1225">
        <v>1490</v>
      </c>
      <c r="AM231" s="206">
        <f t="shared" si="164"/>
        <v>0</v>
      </c>
      <c r="AN231" s="97">
        <v>1231.404958677686</v>
      </c>
      <c r="AO231" s="1225">
        <v>1490</v>
      </c>
      <c r="AP231" s="206">
        <f t="shared" si="165"/>
        <v>0</v>
      </c>
      <c r="AQ231" s="30">
        <v>1231.404958677686</v>
      </c>
      <c r="AR231" s="629">
        <v>1490</v>
      </c>
      <c r="AS231" s="206">
        <f t="shared" si="157"/>
        <v>0</v>
      </c>
      <c r="AT231" s="161">
        <v>1231.404958677686</v>
      </c>
      <c r="AU231" s="161">
        <v>1490</v>
      </c>
      <c r="AV231" s="206">
        <f t="shared" si="158"/>
        <v>0</v>
      </c>
      <c r="AW231" s="161">
        <f>AX231/1.21</f>
        <v>1231.404958677686</v>
      </c>
      <c r="AX231" s="161">
        <v>1490</v>
      </c>
    </row>
    <row r="232" spans="1:56" x14ac:dyDescent="0.25">
      <c r="A232" s="299" t="s">
        <v>279</v>
      </c>
      <c r="B232" s="260">
        <v>1249</v>
      </c>
      <c r="C232" s="35" t="s">
        <v>415</v>
      </c>
      <c r="D232" s="942">
        <v>1148.7603305785124</v>
      </c>
      <c r="E232" s="1545">
        <v>1390</v>
      </c>
      <c r="F232" s="206">
        <f t="shared" si="166"/>
        <v>0</v>
      </c>
      <c r="G232" s="942">
        <v>1148.7603305785124</v>
      </c>
      <c r="H232" s="1464">
        <v>1390</v>
      </c>
      <c r="I232" s="206">
        <f t="shared" si="167"/>
        <v>7.7519379844961239E-2</v>
      </c>
      <c r="J232" s="942">
        <v>1066.1157024793388</v>
      </c>
      <c r="K232" s="147">
        <v>1290</v>
      </c>
      <c r="L232" s="206">
        <f t="shared" si="168"/>
        <v>0</v>
      </c>
      <c r="M232" s="942">
        <v>1066.1157024793388</v>
      </c>
      <c r="N232" s="1464">
        <v>1290</v>
      </c>
      <c r="O232" s="206">
        <f t="shared" si="169"/>
        <v>8.4033613445378158E-2</v>
      </c>
      <c r="P232" s="942">
        <v>983.47107438016531</v>
      </c>
      <c r="Q232" s="147">
        <v>1190</v>
      </c>
      <c r="R232" s="206">
        <f t="shared" si="170"/>
        <v>0</v>
      </c>
      <c r="S232" s="942">
        <v>983.47107438016531</v>
      </c>
      <c r="T232" s="147">
        <v>1190</v>
      </c>
      <c r="U232" s="206">
        <f t="shared" si="171"/>
        <v>0</v>
      </c>
      <c r="V232" s="942">
        <f t="shared" si="140"/>
        <v>983.47107438016531</v>
      </c>
      <c r="W232" s="147">
        <v>1190</v>
      </c>
      <c r="X232" s="206">
        <f t="shared" si="172"/>
        <v>0</v>
      </c>
      <c r="Y232" s="97">
        <f t="shared" si="144"/>
        <v>983.47107438016531</v>
      </c>
      <c r="Z232" s="146">
        <v>1190</v>
      </c>
      <c r="AA232" s="206">
        <f t="shared" si="173"/>
        <v>0</v>
      </c>
      <c r="AB232" s="97">
        <v>983.47107438016531</v>
      </c>
      <c r="AC232" s="146">
        <v>1190</v>
      </c>
      <c r="AD232" s="206">
        <f t="shared" si="161"/>
        <v>0</v>
      </c>
      <c r="AE232" s="97">
        <v>983.47107438016531</v>
      </c>
      <c r="AF232" s="1225">
        <v>1190</v>
      </c>
      <c r="AG232" s="206">
        <f t="shared" si="162"/>
        <v>9.1743119266055051E-2</v>
      </c>
      <c r="AH232" s="161">
        <v>900.82644628099172</v>
      </c>
      <c r="AI232" s="1225">
        <v>1090</v>
      </c>
      <c r="AJ232" s="206">
        <f t="shared" si="163"/>
        <v>0</v>
      </c>
      <c r="AK232" s="942">
        <v>900.82644628099172</v>
      </c>
      <c r="AL232" s="1225">
        <v>1090</v>
      </c>
      <c r="AM232" s="206">
        <f t="shared" si="164"/>
        <v>0</v>
      </c>
      <c r="AN232" s="97">
        <v>900.82644628099172</v>
      </c>
      <c r="AO232" s="1225">
        <v>1090</v>
      </c>
      <c r="AP232" s="206">
        <f t="shared" si="165"/>
        <v>0</v>
      </c>
      <c r="AQ232" s="30">
        <v>900.82644628099172</v>
      </c>
      <c r="AR232" s="629">
        <v>1090</v>
      </c>
      <c r="AS232" s="206">
        <f t="shared" si="157"/>
        <v>0</v>
      </c>
      <c r="AT232" s="161">
        <v>900.82644628099172</v>
      </c>
      <c r="AU232" s="161">
        <v>1090</v>
      </c>
      <c r="AV232" s="206">
        <f t="shared" si="158"/>
        <v>0</v>
      </c>
      <c r="AW232" s="161">
        <v>900.82644628099172</v>
      </c>
      <c r="AX232" s="161">
        <v>1090</v>
      </c>
    </row>
    <row r="233" spans="1:56" x14ac:dyDescent="0.25">
      <c r="A233" s="299" t="s">
        <v>279</v>
      </c>
      <c r="B233" s="188">
        <v>1178</v>
      </c>
      <c r="C233" s="36" t="s">
        <v>472</v>
      </c>
      <c r="D233" s="942">
        <v>15694.214876033058</v>
      </c>
      <c r="E233" s="394">
        <v>18990</v>
      </c>
      <c r="F233" s="206">
        <f t="shared" si="166"/>
        <v>0</v>
      </c>
      <c r="G233" s="942">
        <v>15694.214876033058</v>
      </c>
      <c r="H233" s="1374">
        <v>18990</v>
      </c>
      <c r="I233" s="206">
        <f t="shared" si="167"/>
        <v>5.5586436909394105E-2</v>
      </c>
      <c r="J233" s="942">
        <v>14867.768595041323</v>
      </c>
      <c r="K233" s="1367">
        <v>17990</v>
      </c>
      <c r="L233" s="206">
        <f t="shared" si="168"/>
        <v>0</v>
      </c>
      <c r="M233" s="942">
        <v>14867.768595041323</v>
      </c>
      <c r="N233" s="1367">
        <v>17990</v>
      </c>
      <c r="O233" s="206">
        <f t="shared" si="169"/>
        <v>0</v>
      </c>
      <c r="P233" s="942">
        <v>14867.768595041323</v>
      </c>
      <c r="Q233" s="1367">
        <v>17990</v>
      </c>
      <c r="R233" s="206">
        <f t="shared" si="170"/>
        <v>5.885815185403178E-2</v>
      </c>
      <c r="S233" s="942">
        <v>14041.322314049587</v>
      </c>
      <c r="T233" s="1367">
        <v>16990</v>
      </c>
      <c r="U233" s="206">
        <f t="shared" si="171"/>
        <v>0</v>
      </c>
      <c r="V233" s="942">
        <f t="shared" si="140"/>
        <v>14041.322314049587</v>
      </c>
      <c r="W233" s="1367">
        <v>16990</v>
      </c>
      <c r="X233" s="206">
        <f t="shared" si="172"/>
        <v>0</v>
      </c>
      <c r="Y233" s="97">
        <f t="shared" si="144"/>
        <v>14041.322314049587</v>
      </c>
      <c r="Z233" s="1236">
        <v>16990</v>
      </c>
      <c r="AA233" s="206">
        <f t="shared" si="173"/>
        <v>6.2539086929330828E-2</v>
      </c>
      <c r="AB233" s="97">
        <v>13214.876033057852</v>
      </c>
      <c r="AC233" s="927">
        <v>15990</v>
      </c>
      <c r="AD233" s="206">
        <f t="shared" si="161"/>
        <v>0</v>
      </c>
      <c r="AE233" s="97">
        <v>13214.876033057852</v>
      </c>
      <c r="AF233" s="927">
        <v>15990</v>
      </c>
      <c r="AH233" s="160">
        <v>12388.429752066117</v>
      </c>
      <c r="AI233" s="1226">
        <v>14990</v>
      </c>
      <c r="AK233" s="927">
        <v>12388.429752066117</v>
      </c>
      <c r="AL233" s="1226">
        <v>14990</v>
      </c>
      <c r="AN233" s="927">
        <v>11892.561983471074</v>
      </c>
      <c r="AO233" s="1226">
        <v>14390</v>
      </c>
    </row>
    <row r="234" spans="1:56" x14ac:dyDescent="0.25">
      <c r="A234" s="299" t="s">
        <v>279</v>
      </c>
      <c r="B234" s="1124">
        <v>1275</v>
      </c>
      <c r="C234" s="809" t="s">
        <v>477</v>
      </c>
      <c r="D234" s="942">
        <v>16520.661157024795</v>
      </c>
      <c r="E234" s="394">
        <v>19990</v>
      </c>
      <c r="F234" s="206">
        <f t="shared" si="166"/>
        <v>0</v>
      </c>
      <c r="G234" s="942">
        <v>16520.661157024795</v>
      </c>
      <c r="H234" s="1367">
        <v>19990</v>
      </c>
      <c r="I234" s="206">
        <f t="shared" si="167"/>
        <v>0</v>
      </c>
      <c r="J234" s="942">
        <v>16520.661157024795</v>
      </c>
      <c r="K234" s="1367">
        <v>19990</v>
      </c>
      <c r="L234" s="206">
        <f t="shared" si="168"/>
        <v>0</v>
      </c>
      <c r="M234" s="942">
        <v>16520.661157024795</v>
      </c>
      <c r="N234" s="1367">
        <v>19990</v>
      </c>
      <c r="O234" s="206">
        <f t="shared" si="169"/>
        <v>0</v>
      </c>
      <c r="P234" s="942">
        <v>16520.661157024795</v>
      </c>
      <c r="Q234" s="1367">
        <v>19990</v>
      </c>
      <c r="R234" s="206">
        <f t="shared" si="170"/>
        <v>0</v>
      </c>
      <c r="S234" s="942">
        <v>16520.661157024795</v>
      </c>
      <c r="T234" s="1367">
        <v>19990</v>
      </c>
      <c r="U234" s="206">
        <f t="shared" si="171"/>
        <v>0</v>
      </c>
      <c r="V234" s="942">
        <f t="shared" si="140"/>
        <v>16520.661157024795</v>
      </c>
      <c r="W234" s="1367">
        <v>19990</v>
      </c>
      <c r="X234" s="206">
        <f t="shared" si="172"/>
        <v>0</v>
      </c>
      <c r="Y234" s="97">
        <f t="shared" si="144"/>
        <v>16520.661157024795</v>
      </c>
      <c r="Z234" s="927">
        <v>19990</v>
      </c>
      <c r="AA234" s="206">
        <f t="shared" si="173"/>
        <v>0</v>
      </c>
      <c r="AB234" s="97">
        <v>16520.661157024795</v>
      </c>
      <c r="AC234" s="927">
        <v>19990</v>
      </c>
      <c r="AD234" s="206">
        <f t="shared" si="161"/>
        <v>0</v>
      </c>
      <c r="AE234" s="97">
        <v>16520.661157024795</v>
      </c>
      <c r="AF234" s="927">
        <v>19990</v>
      </c>
      <c r="AH234" s="927">
        <v>16520.661157024795</v>
      </c>
      <c r="AI234" s="1226">
        <v>19990</v>
      </c>
      <c r="AK234" s="927">
        <v>16520.661157024795</v>
      </c>
      <c r="AL234" s="1226">
        <v>19990</v>
      </c>
      <c r="AN234" s="927">
        <v>16520.661157024795</v>
      </c>
      <c r="AO234" s="1226">
        <v>19990</v>
      </c>
    </row>
    <row r="235" spans="1:56" x14ac:dyDescent="0.25">
      <c r="A235" s="299" t="s">
        <v>279</v>
      </c>
      <c r="B235" s="1124">
        <v>1276</v>
      </c>
      <c r="C235" s="809" t="s">
        <v>478</v>
      </c>
      <c r="D235" s="942">
        <v>5611.5702479338843</v>
      </c>
      <c r="E235" s="394">
        <v>6790</v>
      </c>
      <c r="F235" s="206">
        <f t="shared" si="166"/>
        <v>0</v>
      </c>
      <c r="G235" s="942">
        <v>5611.5702479338843</v>
      </c>
      <c r="H235" s="1367">
        <v>6790</v>
      </c>
      <c r="I235" s="206">
        <f t="shared" si="167"/>
        <v>0</v>
      </c>
      <c r="J235" s="942">
        <v>5611.5702479338843</v>
      </c>
      <c r="K235" s="1367">
        <v>6790</v>
      </c>
      <c r="L235" s="206">
        <f t="shared" si="168"/>
        <v>0</v>
      </c>
      <c r="M235" s="942">
        <v>5611.5702479338843</v>
      </c>
      <c r="N235" s="1367">
        <v>6790</v>
      </c>
      <c r="O235" s="206">
        <f t="shared" si="169"/>
        <v>0</v>
      </c>
      <c r="P235" s="942">
        <v>5611.5702479338843</v>
      </c>
      <c r="Q235" s="1367">
        <v>6790</v>
      </c>
      <c r="R235" s="206">
        <f t="shared" si="170"/>
        <v>0</v>
      </c>
      <c r="S235" s="942">
        <v>5611.5702479338843</v>
      </c>
      <c r="T235" s="1367">
        <v>6790</v>
      </c>
      <c r="U235" s="206">
        <f t="shared" si="171"/>
        <v>0</v>
      </c>
      <c r="V235" s="942">
        <f t="shared" si="140"/>
        <v>5611.5702479338843</v>
      </c>
      <c r="W235" s="1367">
        <v>6790</v>
      </c>
      <c r="X235" s="206">
        <f t="shared" si="172"/>
        <v>0</v>
      </c>
      <c r="Y235" s="97">
        <f t="shared" si="144"/>
        <v>5611.5702479338843</v>
      </c>
      <c r="Z235" s="927">
        <v>6790</v>
      </c>
      <c r="AA235" s="206">
        <f t="shared" si="173"/>
        <v>0</v>
      </c>
      <c r="AB235" s="97">
        <v>5611.5702479338843</v>
      </c>
      <c r="AC235" s="1014">
        <v>6790</v>
      </c>
      <c r="AD235" s="206">
        <f t="shared" si="161"/>
        <v>0</v>
      </c>
      <c r="AE235" s="97">
        <v>5611.5702479338843</v>
      </c>
      <c r="AF235" s="1014">
        <v>6790</v>
      </c>
      <c r="AH235" s="927">
        <v>5611.5702479338843</v>
      </c>
      <c r="AI235" s="1226">
        <v>6790</v>
      </c>
      <c r="AK235" s="927">
        <v>5611.5702479338843</v>
      </c>
      <c r="AL235" s="1226">
        <v>6790</v>
      </c>
      <c r="AN235" s="927">
        <v>5611.5702479338843</v>
      </c>
      <c r="AO235" s="1226">
        <v>6790</v>
      </c>
    </row>
    <row r="236" spans="1:56" x14ac:dyDescent="0.25">
      <c r="A236" s="852" t="s">
        <v>279</v>
      </c>
      <c r="B236" s="1124">
        <v>1277</v>
      </c>
      <c r="C236" s="809" t="s">
        <v>479</v>
      </c>
      <c r="D236" s="942">
        <v>7429.7520661157023</v>
      </c>
      <c r="E236" s="394">
        <v>8990</v>
      </c>
      <c r="F236" s="206">
        <f t="shared" si="166"/>
        <v>0</v>
      </c>
      <c r="G236" s="942">
        <v>7429.7520661157023</v>
      </c>
      <c r="H236" s="1367">
        <v>8990</v>
      </c>
      <c r="I236" s="206">
        <f t="shared" si="167"/>
        <v>0</v>
      </c>
      <c r="J236" s="942">
        <v>7429.7520661157023</v>
      </c>
      <c r="K236" s="1367">
        <v>8990</v>
      </c>
      <c r="L236" s="206">
        <f t="shared" si="168"/>
        <v>0</v>
      </c>
      <c r="M236" s="942">
        <v>7429.7520661157023</v>
      </c>
      <c r="N236" s="1367">
        <v>8990</v>
      </c>
      <c r="O236" s="206">
        <f t="shared" si="169"/>
        <v>0</v>
      </c>
      <c r="P236" s="942">
        <v>7429.7520661157023</v>
      </c>
      <c r="Q236" s="1367">
        <v>8990</v>
      </c>
      <c r="R236" s="206">
        <f t="shared" si="170"/>
        <v>0</v>
      </c>
      <c r="S236" s="942">
        <v>7429.7520661157023</v>
      </c>
      <c r="T236" s="1367">
        <v>8990</v>
      </c>
      <c r="U236" s="206">
        <f t="shared" si="171"/>
        <v>0</v>
      </c>
      <c r="V236" s="942">
        <f t="shared" si="140"/>
        <v>7429.7520661157023</v>
      </c>
      <c r="W236" s="1367">
        <v>8990</v>
      </c>
      <c r="X236" s="206">
        <f t="shared" si="172"/>
        <v>0</v>
      </c>
      <c r="Y236" s="97">
        <f t="shared" si="144"/>
        <v>7429.7520661157023</v>
      </c>
      <c r="Z236" s="927">
        <v>8990</v>
      </c>
      <c r="AA236" s="206">
        <f t="shared" si="173"/>
        <v>0</v>
      </c>
      <c r="AB236" s="97">
        <v>7429.7520661157023</v>
      </c>
      <c r="AC236" s="1014">
        <v>8990</v>
      </c>
      <c r="AD236" s="206">
        <f t="shared" si="161"/>
        <v>0</v>
      </c>
      <c r="AE236" s="97">
        <v>7429.7520661157023</v>
      </c>
      <c r="AF236" s="1014">
        <v>8990</v>
      </c>
      <c r="AH236" s="927">
        <v>7429.7520661157023</v>
      </c>
      <c r="AI236" s="1226">
        <v>8990</v>
      </c>
      <c r="AK236" s="927">
        <v>7429.7520661157023</v>
      </c>
      <c r="AL236" s="1226">
        <v>8990</v>
      </c>
      <c r="AN236" s="927">
        <v>7429.7520661157023</v>
      </c>
      <c r="AO236" s="1226">
        <v>8990</v>
      </c>
    </row>
    <row r="237" spans="1:56" x14ac:dyDescent="0.25">
      <c r="A237" s="852" t="s">
        <v>279</v>
      </c>
      <c r="B237" s="1124">
        <v>1278</v>
      </c>
      <c r="C237" s="809" t="s">
        <v>480</v>
      </c>
      <c r="D237" s="942">
        <v>9495.8677685950424</v>
      </c>
      <c r="E237" s="394">
        <v>11490</v>
      </c>
      <c r="F237" s="206">
        <f t="shared" si="166"/>
        <v>0</v>
      </c>
      <c r="G237" s="942">
        <v>9495.8677685950424</v>
      </c>
      <c r="H237" s="1367">
        <v>11490</v>
      </c>
      <c r="I237" s="206">
        <f t="shared" si="167"/>
        <v>0</v>
      </c>
      <c r="J237" s="942">
        <v>9495.8677685950424</v>
      </c>
      <c r="K237" s="1367">
        <v>11490</v>
      </c>
      <c r="L237" s="206">
        <f t="shared" si="168"/>
        <v>0</v>
      </c>
      <c r="M237" s="942">
        <v>9495.8677685950424</v>
      </c>
      <c r="N237" s="1367">
        <v>11490</v>
      </c>
      <c r="O237" s="206">
        <f t="shared" si="169"/>
        <v>0</v>
      </c>
      <c r="P237" s="942">
        <v>9495.8677685950424</v>
      </c>
      <c r="Q237" s="1367">
        <v>11490</v>
      </c>
      <c r="R237" s="206">
        <f t="shared" si="170"/>
        <v>0</v>
      </c>
      <c r="S237" s="942">
        <v>9495.8677685950424</v>
      </c>
      <c r="T237" s="1367">
        <v>11490</v>
      </c>
      <c r="U237" s="206">
        <f t="shared" si="171"/>
        <v>0</v>
      </c>
      <c r="V237" s="942">
        <f t="shared" si="140"/>
        <v>9495.8677685950424</v>
      </c>
      <c r="W237" s="1367">
        <v>11490</v>
      </c>
      <c r="X237" s="206">
        <f t="shared" si="172"/>
        <v>0</v>
      </c>
      <c r="Y237" s="97">
        <f t="shared" si="144"/>
        <v>9495.8677685950424</v>
      </c>
      <c r="Z237" s="927">
        <v>11490</v>
      </c>
      <c r="AA237" s="206">
        <f t="shared" si="173"/>
        <v>0</v>
      </c>
      <c r="AB237" s="97">
        <v>9495.8677685950424</v>
      </c>
      <c r="AC237" s="1014">
        <v>11490</v>
      </c>
      <c r="AD237" s="206">
        <f t="shared" si="161"/>
        <v>0</v>
      </c>
      <c r="AE237" s="97">
        <v>9495.8677685950424</v>
      </c>
      <c r="AF237" s="1014">
        <v>11490</v>
      </c>
      <c r="AH237" s="927">
        <v>9495.8677685950424</v>
      </c>
      <c r="AI237" s="1226">
        <v>11490</v>
      </c>
      <c r="AK237" s="927">
        <v>9495.8677685950424</v>
      </c>
      <c r="AL237" s="1226">
        <v>11490</v>
      </c>
      <c r="AN237" s="927">
        <v>9495.8677685950424</v>
      </c>
      <c r="AO237" s="1226">
        <v>11490</v>
      </c>
    </row>
    <row r="238" spans="1:56" x14ac:dyDescent="0.25">
      <c r="A238" s="852" t="s">
        <v>279</v>
      </c>
      <c r="B238" s="1124">
        <v>1279</v>
      </c>
      <c r="C238" s="809" t="s">
        <v>481</v>
      </c>
      <c r="D238" s="942">
        <v>3958.6776859504134</v>
      </c>
      <c r="E238" s="394">
        <v>4790</v>
      </c>
      <c r="F238" s="206">
        <f t="shared" si="166"/>
        <v>0</v>
      </c>
      <c r="G238" s="942">
        <v>3958.6776859504134</v>
      </c>
      <c r="H238" s="1367">
        <v>4790</v>
      </c>
      <c r="I238" s="206">
        <f t="shared" si="167"/>
        <v>0</v>
      </c>
      <c r="J238" s="942">
        <v>3958.6776859504134</v>
      </c>
      <c r="K238" s="1367">
        <v>4790</v>
      </c>
      <c r="L238" s="206">
        <f t="shared" si="168"/>
        <v>0</v>
      </c>
      <c r="M238" s="942">
        <v>3958.6776859504134</v>
      </c>
      <c r="N238" s="1367">
        <v>4790</v>
      </c>
      <c r="O238" s="206">
        <f t="shared" si="169"/>
        <v>0</v>
      </c>
      <c r="P238" s="942">
        <v>3958.6776859504134</v>
      </c>
      <c r="Q238" s="1367">
        <v>4790</v>
      </c>
      <c r="R238" s="206">
        <f t="shared" si="170"/>
        <v>0</v>
      </c>
      <c r="S238" s="942">
        <v>3958.6776859504134</v>
      </c>
      <c r="T238" s="1367">
        <v>4790</v>
      </c>
      <c r="U238" s="206">
        <f t="shared" si="171"/>
        <v>0</v>
      </c>
      <c r="V238" s="942">
        <f t="shared" si="140"/>
        <v>3958.6776859504134</v>
      </c>
      <c r="W238" s="1367">
        <v>4790</v>
      </c>
      <c r="X238" s="206">
        <f t="shared" si="172"/>
        <v>0</v>
      </c>
      <c r="Y238" s="97">
        <f t="shared" si="144"/>
        <v>3958.6776859504134</v>
      </c>
      <c r="Z238" s="927">
        <v>4790</v>
      </c>
      <c r="AA238" s="206">
        <f t="shared" si="173"/>
        <v>0</v>
      </c>
      <c r="AB238" s="97">
        <v>3958.6776859504134</v>
      </c>
      <c r="AC238" s="1014">
        <v>4790</v>
      </c>
      <c r="AD238" s="206">
        <f t="shared" si="161"/>
        <v>0</v>
      </c>
      <c r="AE238" s="97">
        <v>3958.6776859504134</v>
      </c>
      <c r="AF238" s="1014">
        <v>4790</v>
      </c>
      <c r="AH238" s="927">
        <v>3958.6776859504134</v>
      </c>
      <c r="AI238" s="1226">
        <v>4790</v>
      </c>
      <c r="AK238" s="927">
        <v>3958.6776859504134</v>
      </c>
      <c r="AL238" s="1226">
        <v>4790</v>
      </c>
      <c r="AN238" s="927">
        <v>3958.6776859504134</v>
      </c>
      <c r="AO238" s="1226">
        <v>4790</v>
      </c>
    </row>
    <row r="239" spans="1:56" x14ac:dyDescent="0.25">
      <c r="A239" s="852" t="s">
        <v>279</v>
      </c>
      <c r="B239" s="1124">
        <v>1032</v>
      </c>
      <c r="C239" s="809" t="s">
        <v>498</v>
      </c>
      <c r="D239" s="927">
        <v>2471.0743801652893</v>
      </c>
      <c r="E239" s="394">
        <v>2990</v>
      </c>
      <c r="F239" s="206">
        <f t="shared" si="166"/>
        <v>0</v>
      </c>
      <c r="G239" s="927">
        <v>2471.0743801652893</v>
      </c>
      <c r="H239" s="1367">
        <v>2990</v>
      </c>
      <c r="I239" s="206">
        <f t="shared" si="167"/>
        <v>0</v>
      </c>
      <c r="J239" s="927">
        <v>2471.0743801652893</v>
      </c>
      <c r="K239" s="1367">
        <v>2990</v>
      </c>
      <c r="L239" s="206">
        <f t="shared" si="168"/>
        <v>0</v>
      </c>
      <c r="M239" s="927">
        <v>2471.0743801652893</v>
      </c>
      <c r="N239" s="1367">
        <v>2990</v>
      </c>
      <c r="O239" s="206">
        <f t="shared" si="169"/>
        <v>0</v>
      </c>
      <c r="P239" s="927">
        <v>2471.0743801652893</v>
      </c>
      <c r="Q239" s="1367">
        <v>2990</v>
      </c>
      <c r="R239" s="206">
        <f t="shared" si="170"/>
        <v>0</v>
      </c>
      <c r="S239" s="927">
        <v>2471.0743801652893</v>
      </c>
      <c r="T239" s="1367">
        <v>2990</v>
      </c>
      <c r="U239" s="206">
        <f t="shared" si="171"/>
        <v>0</v>
      </c>
      <c r="V239" s="927">
        <f t="shared" si="140"/>
        <v>2471.0743801652893</v>
      </c>
      <c r="W239" s="1367">
        <v>2990</v>
      </c>
      <c r="X239" s="206">
        <f t="shared" si="172"/>
        <v>0</v>
      </c>
      <c r="Y239" s="927">
        <f t="shared" si="144"/>
        <v>2471.0743801652893</v>
      </c>
      <c r="Z239" s="927">
        <v>2990</v>
      </c>
      <c r="AA239" s="206">
        <f t="shared" si="173"/>
        <v>0</v>
      </c>
      <c r="AB239" s="927">
        <v>2471.0743801652893</v>
      </c>
      <c r="AC239" s="927">
        <v>2990</v>
      </c>
      <c r="AD239" s="206">
        <f t="shared" si="161"/>
        <v>0</v>
      </c>
      <c r="AE239" s="927">
        <v>2471.0743801652893</v>
      </c>
      <c r="AF239" s="927">
        <v>2990</v>
      </c>
    </row>
    <row r="240" spans="1:56" x14ac:dyDescent="0.25">
      <c r="A240" s="852" t="s">
        <v>279</v>
      </c>
      <c r="B240" s="1124">
        <v>1504</v>
      </c>
      <c r="C240" s="809" t="s">
        <v>541</v>
      </c>
      <c r="D240" s="927">
        <v>1892.5619834710744</v>
      </c>
      <c r="E240" s="394">
        <v>2290</v>
      </c>
      <c r="F240" s="206">
        <f t="shared" si="166"/>
        <v>0</v>
      </c>
      <c r="G240" s="927">
        <v>1892.5619834710744</v>
      </c>
      <c r="H240" s="1367">
        <v>2290</v>
      </c>
      <c r="I240" s="206">
        <f t="shared" si="167"/>
        <v>0</v>
      </c>
      <c r="J240" s="927">
        <v>1892.5619834710744</v>
      </c>
      <c r="K240" s="1367">
        <v>2290</v>
      </c>
      <c r="L240" s="206">
        <f t="shared" si="168"/>
        <v>0</v>
      </c>
      <c r="M240" s="927">
        <v>1892.5619834710744</v>
      </c>
      <c r="N240" s="1367">
        <v>2290</v>
      </c>
      <c r="O240" s="206">
        <f t="shared" si="169"/>
        <v>0</v>
      </c>
      <c r="P240" s="927">
        <v>1892.5619834710744</v>
      </c>
      <c r="Q240" s="1367">
        <v>2290</v>
      </c>
      <c r="R240" s="206">
        <f t="shared" si="170"/>
        <v>0</v>
      </c>
      <c r="S240" s="927">
        <v>1892.5619834710744</v>
      </c>
      <c r="T240" s="1367">
        <v>2290</v>
      </c>
      <c r="U240" s="206"/>
      <c r="V240" s="927">
        <f t="shared" si="140"/>
        <v>1892.5619834710744</v>
      </c>
      <c r="W240" s="1367">
        <v>2290</v>
      </c>
      <c r="X240" s="206"/>
      <c r="Y240" s="927">
        <f t="shared" si="144"/>
        <v>1892.5619834710744</v>
      </c>
      <c r="Z240" s="927">
        <v>2290</v>
      </c>
      <c r="AA240" s="206"/>
      <c r="AB240" s="927"/>
      <c r="AC240" s="927"/>
      <c r="AD240" s="206"/>
      <c r="AE240" s="927"/>
      <c r="AF240" s="927"/>
    </row>
    <row r="241" spans="1:52" x14ac:dyDescent="0.25">
      <c r="A241" s="852" t="s">
        <v>279</v>
      </c>
      <c r="B241" s="1124">
        <v>1033</v>
      </c>
      <c r="C241" s="809" t="s">
        <v>499</v>
      </c>
      <c r="D241" s="927">
        <v>1644.6280991735537</v>
      </c>
      <c r="E241" s="394">
        <v>1990</v>
      </c>
      <c r="F241" s="206">
        <f t="shared" si="166"/>
        <v>0</v>
      </c>
      <c r="G241" s="927">
        <v>1644.6280991735537</v>
      </c>
      <c r="H241" s="1374">
        <v>1990</v>
      </c>
      <c r="I241" s="206">
        <f t="shared" si="167"/>
        <v>5.2910052910052907E-2</v>
      </c>
      <c r="J241" s="927">
        <v>1561.9834710743803</v>
      </c>
      <c r="K241" s="1367">
        <v>1890</v>
      </c>
      <c r="L241" s="206">
        <f t="shared" si="168"/>
        <v>0</v>
      </c>
      <c r="M241" s="927">
        <v>1561.9834710743803</v>
      </c>
      <c r="N241" s="1367">
        <v>1890</v>
      </c>
      <c r="O241" s="206">
        <f t="shared" si="169"/>
        <v>0</v>
      </c>
      <c r="P241" s="927">
        <v>1561.9834710743803</v>
      </c>
      <c r="Q241" s="1367">
        <v>1890</v>
      </c>
      <c r="R241" s="206">
        <f t="shared" si="170"/>
        <v>5.5865921787709494E-2</v>
      </c>
      <c r="S241" s="927">
        <v>1479.3388429752067</v>
      </c>
      <c r="T241" s="1367">
        <v>1790</v>
      </c>
      <c r="U241" s="206">
        <f t="shared" si="171"/>
        <v>0</v>
      </c>
      <c r="V241" s="927">
        <f t="shared" si="140"/>
        <v>1479.3388429752067</v>
      </c>
      <c r="W241" s="1374">
        <v>1790</v>
      </c>
      <c r="X241" s="206">
        <f t="shared" si="172"/>
        <v>0.12578616352201258</v>
      </c>
      <c r="Y241" s="927">
        <f t="shared" si="144"/>
        <v>1314.0495867768595</v>
      </c>
      <c r="Z241" s="927">
        <v>1590</v>
      </c>
      <c r="AA241" s="206">
        <f t="shared" si="173"/>
        <v>0</v>
      </c>
      <c r="AB241" s="927">
        <v>1314.0495867768595</v>
      </c>
      <c r="AC241" s="927">
        <v>1590</v>
      </c>
      <c r="AD241" s="206">
        <f t="shared" si="161"/>
        <v>0</v>
      </c>
      <c r="AE241" s="927">
        <v>1314.0495867768595</v>
      </c>
      <c r="AF241" s="1014">
        <v>1590</v>
      </c>
    </row>
    <row r="242" spans="1:52" x14ac:dyDescent="0.25">
      <c r="A242" s="852" t="s">
        <v>279</v>
      </c>
      <c r="B242" s="1124">
        <v>1036</v>
      </c>
      <c r="C242" s="809" t="s">
        <v>500</v>
      </c>
      <c r="D242" s="927">
        <v>818.18181818181824</v>
      </c>
      <c r="E242" s="394">
        <v>990</v>
      </c>
      <c r="F242" s="206">
        <f t="shared" si="166"/>
        <v>0</v>
      </c>
      <c r="G242" s="927">
        <v>818.18181818181824</v>
      </c>
      <c r="H242" s="1367">
        <v>990</v>
      </c>
      <c r="I242" s="206">
        <f t="shared" si="167"/>
        <v>0</v>
      </c>
      <c r="J242" s="927">
        <v>818.18181818181824</v>
      </c>
      <c r="K242" s="1367">
        <v>990</v>
      </c>
      <c r="L242" s="206">
        <f t="shared" si="168"/>
        <v>0</v>
      </c>
      <c r="M242" s="927">
        <v>818.18181818181824</v>
      </c>
      <c r="N242" s="1374">
        <v>990</v>
      </c>
      <c r="O242" s="206">
        <f t="shared" si="169"/>
        <v>0.11235955056179775</v>
      </c>
      <c r="P242" s="927">
        <v>735.53719008264466</v>
      </c>
      <c r="Q242" s="1367">
        <v>890</v>
      </c>
      <c r="R242" s="206">
        <f t="shared" si="170"/>
        <v>0</v>
      </c>
      <c r="S242" s="927">
        <v>735.53719008264466</v>
      </c>
      <c r="T242" s="1367">
        <v>890</v>
      </c>
      <c r="U242" s="206">
        <f t="shared" si="171"/>
        <v>0</v>
      </c>
      <c r="V242" s="927">
        <f t="shared" ref="V242:V246" si="174">W242/1.21</f>
        <v>735.53719008264466</v>
      </c>
      <c r="W242" s="1367">
        <v>890</v>
      </c>
      <c r="X242" s="206">
        <f t="shared" si="172"/>
        <v>0</v>
      </c>
      <c r="Y242" s="927">
        <f t="shared" si="144"/>
        <v>735.53719008264466</v>
      </c>
      <c r="Z242" s="927">
        <v>890</v>
      </c>
      <c r="AA242" s="206">
        <f t="shared" si="173"/>
        <v>0</v>
      </c>
      <c r="AB242" s="927">
        <v>735.53719008264466</v>
      </c>
      <c r="AC242" s="927">
        <v>890</v>
      </c>
      <c r="AD242" s="206">
        <f t="shared" si="161"/>
        <v>0</v>
      </c>
      <c r="AE242" s="927">
        <v>735.53719008264466</v>
      </c>
      <c r="AF242" s="1014">
        <v>890</v>
      </c>
    </row>
    <row r="243" spans="1:52" x14ac:dyDescent="0.25">
      <c r="A243" s="852" t="s">
        <v>279</v>
      </c>
      <c r="B243" s="1124">
        <v>1037</v>
      </c>
      <c r="C243" s="809" t="s">
        <v>501</v>
      </c>
      <c r="D243" s="927">
        <v>818.18181818181824</v>
      </c>
      <c r="E243" s="394">
        <v>990</v>
      </c>
      <c r="F243" s="206">
        <f t="shared" si="166"/>
        <v>0</v>
      </c>
      <c r="G243" s="927">
        <v>818.18181818181824</v>
      </c>
      <c r="H243" s="1367">
        <v>990</v>
      </c>
      <c r="I243" s="206">
        <f t="shared" si="167"/>
        <v>0</v>
      </c>
      <c r="J243" s="927">
        <v>818.18181818181824</v>
      </c>
      <c r="K243" s="1367">
        <v>990</v>
      </c>
      <c r="L243" s="206">
        <f t="shared" si="168"/>
        <v>0</v>
      </c>
      <c r="M243" s="927">
        <v>818.18181818181824</v>
      </c>
      <c r="N243" s="1374">
        <v>990</v>
      </c>
      <c r="O243" s="206">
        <f t="shared" si="169"/>
        <v>0.11235955056179775</v>
      </c>
      <c r="P243" s="927">
        <v>735.53719008264466</v>
      </c>
      <c r="Q243" s="1367">
        <v>890</v>
      </c>
      <c r="R243" s="206">
        <f t="shared" si="170"/>
        <v>0</v>
      </c>
      <c r="S243" s="927">
        <v>735.53719008264466</v>
      </c>
      <c r="T243" s="1367">
        <v>890</v>
      </c>
      <c r="U243" s="206">
        <f t="shared" si="171"/>
        <v>0</v>
      </c>
      <c r="V243" s="927">
        <f t="shared" si="174"/>
        <v>735.53719008264466</v>
      </c>
      <c r="W243" s="1367">
        <v>890</v>
      </c>
      <c r="X243" s="206">
        <f t="shared" si="172"/>
        <v>0</v>
      </c>
      <c r="Y243" s="927">
        <f t="shared" si="144"/>
        <v>735.53719008264466</v>
      </c>
      <c r="Z243" s="927">
        <v>890</v>
      </c>
      <c r="AA243" s="206">
        <f t="shared" si="173"/>
        <v>0</v>
      </c>
      <c r="AB243" s="927">
        <v>735.53719008264466</v>
      </c>
      <c r="AC243" s="927">
        <v>890</v>
      </c>
      <c r="AD243" s="206">
        <f t="shared" si="161"/>
        <v>0</v>
      </c>
      <c r="AE243" s="927">
        <v>735.53719008264466</v>
      </c>
      <c r="AF243" s="1014">
        <v>890</v>
      </c>
    </row>
    <row r="244" spans="1:52" x14ac:dyDescent="0.25">
      <c r="A244" s="852" t="s">
        <v>279</v>
      </c>
      <c r="B244" s="1124">
        <v>1038</v>
      </c>
      <c r="C244" s="809" t="s">
        <v>502</v>
      </c>
      <c r="D244" s="927">
        <v>1975.206611570248</v>
      </c>
      <c r="E244" s="394">
        <v>2390</v>
      </c>
      <c r="F244" s="206">
        <f t="shared" si="166"/>
        <v>0</v>
      </c>
      <c r="G244" s="927">
        <v>1975.206611570248</v>
      </c>
      <c r="H244" s="1367">
        <v>2390</v>
      </c>
      <c r="I244" s="206">
        <f t="shared" si="167"/>
        <v>0</v>
      </c>
      <c r="J244" s="927">
        <v>1975.206611570248</v>
      </c>
      <c r="K244" s="1367">
        <v>2390</v>
      </c>
      <c r="L244" s="206">
        <f t="shared" si="168"/>
        <v>0</v>
      </c>
      <c r="M244" s="927">
        <v>1975.206611570248</v>
      </c>
      <c r="N244" s="1374">
        <v>2390</v>
      </c>
      <c r="O244" s="206">
        <f t="shared" si="169"/>
        <v>4.3668122270742356E-2</v>
      </c>
      <c r="P244" s="927">
        <v>1892.5619834710744</v>
      </c>
      <c r="Q244" s="1367">
        <v>2290</v>
      </c>
      <c r="R244" s="206">
        <f t="shared" si="170"/>
        <v>0</v>
      </c>
      <c r="S244" s="927">
        <v>1892.5619834710744</v>
      </c>
      <c r="T244" s="1367">
        <v>2290</v>
      </c>
      <c r="U244" s="206">
        <f t="shared" si="171"/>
        <v>0</v>
      </c>
      <c r="V244" s="927">
        <f t="shared" si="174"/>
        <v>1892.5619834710744</v>
      </c>
      <c r="W244" s="1367">
        <v>2290</v>
      </c>
      <c r="X244" s="206">
        <f t="shared" si="172"/>
        <v>0</v>
      </c>
      <c r="Y244" s="927">
        <f t="shared" ref="Y244:Y246" si="175">Z244/1.21</f>
        <v>1892.5619834710744</v>
      </c>
      <c r="Z244" s="927">
        <v>2290</v>
      </c>
      <c r="AA244" s="206">
        <f t="shared" si="173"/>
        <v>0</v>
      </c>
      <c r="AB244" s="927">
        <v>1892.5619834710744</v>
      </c>
      <c r="AC244" s="927">
        <v>2290</v>
      </c>
      <c r="AD244" s="206">
        <f t="shared" si="161"/>
        <v>0</v>
      </c>
      <c r="AE244" s="927">
        <v>1892.5619834710744</v>
      </c>
      <c r="AF244" s="1014">
        <v>2290</v>
      </c>
    </row>
    <row r="245" spans="1:52" x14ac:dyDescent="0.25">
      <c r="A245" s="852" t="s">
        <v>279</v>
      </c>
      <c r="B245" s="1124">
        <v>1097</v>
      </c>
      <c r="C245" s="809" t="s">
        <v>520</v>
      </c>
      <c r="D245" s="927">
        <v>2140.495867768595</v>
      </c>
      <c r="E245" s="394">
        <v>2590</v>
      </c>
      <c r="F245" s="206">
        <f t="shared" si="166"/>
        <v>0</v>
      </c>
      <c r="G245" s="927">
        <v>2140.495867768595</v>
      </c>
      <c r="H245" s="1367">
        <v>2590</v>
      </c>
      <c r="I245" s="206">
        <f t="shared" si="167"/>
        <v>0</v>
      </c>
      <c r="J245" s="927">
        <v>2140.495867768595</v>
      </c>
      <c r="K245" s="1367">
        <v>2590</v>
      </c>
      <c r="L245" s="206">
        <f t="shared" si="168"/>
        <v>0</v>
      </c>
      <c r="M245" s="927">
        <v>2140.495867768595</v>
      </c>
      <c r="N245" s="1374">
        <v>2590</v>
      </c>
      <c r="O245" s="206">
        <f t="shared" si="169"/>
        <v>4.0160642570281124E-2</v>
      </c>
      <c r="P245" s="927">
        <v>2057.8512396694214</v>
      </c>
      <c r="Q245" s="1367">
        <v>2490</v>
      </c>
      <c r="R245" s="206">
        <f t="shared" si="170"/>
        <v>0</v>
      </c>
      <c r="S245" s="927">
        <v>2057.8512396694214</v>
      </c>
      <c r="T245" s="1367">
        <v>2490</v>
      </c>
      <c r="U245" s="206">
        <f t="shared" si="171"/>
        <v>0</v>
      </c>
      <c r="V245" s="927">
        <f t="shared" si="174"/>
        <v>2057.8512396694214</v>
      </c>
      <c r="W245" s="1367">
        <v>2490</v>
      </c>
      <c r="X245" s="206">
        <f t="shared" si="172"/>
        <v>0</v>
      </c>
      <c r="Y245" s="927">
        <f t="shared" si="175"/>
        <v>2057.8512396694214</v>
      </c>
      <c r="Z245" s="927">
        <v>2490</v>
      </c>
      <c r="AA245" s="206">
        <f t="shared" si="173"/>
        <v>0</v>
      </c>
      <c r="AB245" s="927">
        <v>2057.8512396694214</v>
      </c>
      <c r="AC245" s="927">
        <v>2490</v>
      </c>
      <c r="AD245" s="206">
        <f t="shared" si="161"/>
        <v>0</v>
      </c>
      <c r="AE245" s="927">
        <v>2057.8512396694214</v>
      </c>
      <c r="AF245" s="927">
        <v>2490</v>
      </c>
    </row>
    <row r="246" spans="1:52" ht="15.75" thickBot="1" x14ac:dyDescent="0.3">
      <c r="A246" s="853" t="s">
        <v>279</v>
      </c>
      <c r="B246" s="1368">
        <v>1518</v>
      </c>
      <c r="C246" s="811" t="s">
        <v>533</v>
      </c>
      <c r="D246" s="929">
        <v>4123.9669421487606</v>
      </c>
      <c r="E246" s="395">
        <v>4990</v>
      </c>
      <c r="F246" s="206">
        <f t="shared" si="166"/>
        <v>0</v>
      </c>
      <c r="G246" s="929">
        <v>4123.9669421487606</v>
      </c>
      <c r="H246" s="1369">
        <v>4990</v>
      </c>
      <c r="I246" s="206">
        <f t="shared" si="167"/>
        <v>0</v>
      </c>
      <c r="J246" s="929">
        <v>4123.9669421487606</v>
      </c>
      <c r="K246" s="1369">
        <v>4990</v>
      </c>
      <c r="L246" s="206">
        <f t="shared" si="168"/>
        <v>0</v>
      </c>
      <c r="M246" s="929">
        <v>4123.9669421487606</v>
      </c>
      <c r="N246" s="1369">
        <v>4990</v>
      </c>
      <c r="O246" s="206">
        <f t="shared" si="169"/>
        <v>0</v>
      </c>
      <c r="P246" s="929">
        <v>4123.9669421487606</v>
      </c>
      <c r="Q246" s="1369">
        <v>4990</v>
      </c>
      <c r="R246" s="206">
        <f t="shared" si="170"/>
        <v>0</v>
      </c>
      <c r="S246" s="929">
        <v>4123.9669421487606</v>
      </c>
      <c r="T246" s="1369">
        <v>4990</v>
      </c>
      <c r="V246" s="929">
        <f t="shared" si="174"/>
        <v>4123.9669421487606</v>
      </c>
      <c r="W246" s="1369">
        <v>4990</v>
      </c>
      <c r="Y246" s="927">
        <f t="shared" si="175"/>
        <v>4123.9669421487606</v>
      </c>
      <c r="Z246" s="927">
        <v>4990</v>
      </c>
    </row>
    <row r="249" spans="1:52" x14ac:dyDescent="0.25">
      <c r="AW249" s="92"/>
      <c r="AX249" s="690"/>
      <c r="AZ249" s="93"/>
    </row>
    <row r="250" spans="1:52" x14ac:dyDescent="0.25">
      <c r="AW250" s="92"/>
      <c r="AX250" s="690"/>
      <c r="AZ250" s="93"/>
    </row>
    <row r="251" spans="1:52" x14ac:dyDescent="0.25">
      <c r="AW251" s="92"/>
      <c r="AX251" s="690"/>
      <c r="AZ251" s="93"/>
    </row>
    <row r="252" spans="1:52" x14ac:dyDescent="0.25">
      <c r="AW252" s="92"/>
      <c r="AX252" s="690"/>
      <c r="AZ252" s="93"/>
    </row>
    <row r="253" spans="1:52" x14ac:dyDescent="0.25">
      <c r="AW253" s="92"/>
      <c r="AX253" s="690"/>
      <c r="AZ253" s="93"/>
    </row>
    <row r="254" spans="1:52" x14ac:dyDescent="0.25">
      <c r="AW254" s="92"/>
      <c r="AX254" s="690"/>
      <c r="AZ254" s="93"/>
    </row>
    <row r="255" spans="1:52" x14ac:dyDescent="0.25">
      <c r="AW255" s="92"/>
      <c r="AX255" s="690"/>
      <c r="AZ255" s="93"/>
    </row>
    <row r="256" spans="1:52" x14ac:dyDescent="0.25">
      <c r="AW256" s="92"/>
      <c r="AX256" s="690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157"/>
  <sheetViews>
    <sheetView zoomScale="77" zoomScaleNormal="85" workbookViewId="0">
      <selection activeCell="B4" sqref="B4"/>
    </sheetView>
  </sheetViews>
  <sheetFormatPr baseColWidth="10" defaultRowHeight="15" x14ac:dyDescent="0.25"/>
  <cols>
    <col min="1" max="1" width="42.140625" bestFit="1" customWidth="1"/>
    <col min="2" max="2" width="39" bestFit="1" customWidth="1"/>
    <col min="3" max="3" width="25.140625" bestFit="1" customWidth="1"/>
    <col min="4" max="4" width="10.140625" bestFit="1" customWidth="1"/>
    <col min="5" max="5" width="7.7109375" bestFit="1" customWidth="1"/>
    <col min="6" max="6" width="10.140625" bestFit="1" customWidth="1"/>
    <col min="7" max="7" width="2.7109375" bestFit="1" customWidth="1"/>
    <col min="8" max="8" width="10.140625" bestFit="1" customWidth="1"/>
    <col min="9" max="9" width="2.7109375" bestFit="1" customWidth="1"/>
    <col min="10" max="10" width="9" bestFit="1" customWidth="1"/>
    <col min="11" max="11" width="2.7109375" bestFit="1" customWidth="1"/>
    <col min="12" max="12" width="10.140625" bestFit="1" customWidth="1"/>
    <col min="13" max="14" width="11.85546875" hidden="1" customWidth="1"/>
    <col min="15" max="15" width="11.28515625" bestFit="1" customWidth="1"/>
    <col min="16" max="16" width="11.85546875" hidden="1" customWidth="1"/>
    <col min="17" max="17" width="12.7109375" customWidth="1"/>
    <col min="18" max="18" width="6.42578125" customWidth="1"/>
    <col min="19" max="19" width="10.42578125" bestFit="1" customWidth="1"/>
    <col min="20" max="20" width="9.28515625" customWidth="1"/>
    <col min="21" max="21" width="6.42578125" customWidth="1"/>
    <col min="22" max="23" width="12.7109375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13" x14ac:dyDescent="0.25">
      <c r="A1" s="1537" t="s">
        <v>895</v>
      </c>
    </row>
    <row r="2" spans="1:13" x14ac:dyDescent="0.25">
      <c r="A2" s="1537" t="s">
        <v>1078</v>
      </c>
    </row>
    <row r="3" spans="1:13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46378</v>
      </c>
      <c r="I3" s="1534" t="s">
        <v>130</v>
      </c>
      <c r="J3" s="1535">
        <v>46372</v>
      </c>
      <c r="K3" s="1534" t="s">
        <v>130</v>
      </c>
      <c r="L3" s="1535">
        <v>46368</v>
      </c>
      <c r="M3" s="1534" t="s">
        <v>642</v>
      </c>
    </row>
    <row r="4" spans="1:13" x14ac:dyDescent="0.25">
      <c r="A4" s="1536">
        <v>10</v>
      </c>
      <c r="B4" s="1536" t="s">
        <v>646</v>
      </c>
      <c r="C4" s="1536" t="s">
        <v>196</v>
      </c>
      <c r="D4" s="1607"/>
      <c r="E4" s="1607"/>
      <c r="F4" s="1607"/>
      <c r="G4" s="1607"/>
      <c r="H4" s="1607"/>
      <c r="I4" s="1607"/>
      <c r="J4" s="1607">
        <v>1467</v>
      </c>
      <c r="K4" s="1607"/>
      <c r="L4" s="1607"/>
      <c r="M4" s="1607" t="s">
        <v>887</v>
      </c>
    </row>
    <row r="5" spans="1:13" x14ac:dyDescent="0.25">
      <c r="A5" s="1536">
        <v>64</v>
      </c>
      <c r="B5" s="1536" t="s">
        <v>989</v>
      </c>
      <c r="C5" s="1536" t="s">
        <v>299</v>
      </c>
      <c r="D5" s="1607">
        <v>990.91</v>
      </c>
      <c r="E5" s="1607"/>
      <c r="F5" s="1607"/>
      <c r="G5" s="1607"/>
      <c r="H5" s="1607"/>
      <c r="I5" s="1607"/>
      <c r="J5" s="1607"/>
      <c r="K5" s="1607"/>
      <c r="L5" s="1607"/>
      <c r="M5" s="1607" t="s">
        <v>887</v>
      </c>
    </row>
    <row r="6" spans="1:13" x14ac:dyDescent="0.25">
      <c r="A6" s="1607">
        <v>88</v>
      </c>
      <c r="B6" s="1607" t="s">
        <v>4</v>
      </c>
      <c r="C6" s="1607" t="s">
        <v>659</v>
      </c>
      <c r="D6" s="1607">
        <v>8669.42</v>
      </c>
      <c r="E6" s="1607"/>
      <c r="F6" s="1607"/>
      <c r="G6" s="1607"/>
      <c r="H6" s="1607"/>
      <c r="I6" s="1607"/>
      <c r="J6" s="1607"/>
      <c r="K6" s="1607"/>
      <c r="L6" s="1607">
        <v>8669.42</v>
      </c>
      <c r="M6" s="1607" t="s">
        <v>799</v>
      </c>
    </row>
    <row r="7" spans="1:13" x14ac:dyDescent="0.25">
      <c r="A7" s="1607">
        <v>89</v>
      </c>
      <c r="B7" s="1607" t="s">
        <v>6</v>
      </c>
      <c r="C7" s="1607" t="s">
        <v>659</v>
      </c>
      <c r="D7" s="1607">
        <v>4950.41</v>
      </c>
      <c r="E7" s="1607"/>
      <c r="F7" s="1607"/>
      <c r="G7" s="1607"/>
      <c r="H7" s="1607"/>
      <c r="I7" s="1607"/>
      <c r="J7" s="1607"/>
      <c r="K7" s="1607"/>
      <c r="L7" s="1607">
        <v>4950.41</v>
      </c>
      <c r="M7" s="1607" t="s">
        <v>799</v>
      </c>
    </row>
    <row r="8" spans="1:13" x14ac:dyDescent="0.25">
      <c r="A8" s="1607">
        <v>90</v>
      </c>
      <c r="B8" s="1607" t="s">
        <v>8</v>
      </c>
      <c r="C8" s="1607" t="s">
        <v>659</v>
      </c>
      <c r="D8" s="1607">
        <v>8263.64</v>
      </c>
      <c r="E8" s="1607"/>
      <c r="F8" s="1607"/>
      <c r="G8" s="1607"/>
      <c r="H8" s="1607"/>
      <c r="I8" s="1607"/>
      <c r="J8" s="1607"/>
      <c r="K8" s="1607"/>
      <c r="L8" s="1607">
        <v>8263.64</v>
      </c>
      <c r="M8" s="1607" t="s">
        <v>799</v>
      </c>
    </row>
    <row r="9" spans="1:13" x14ac:dyDescent="0.25">
      <c r="A9" s="1607">
        <v>91</v>
      </c>
      <c r="B9" s="1607" t="s">
        <v>10</v>
      </c>
      <c r="C9" s="1607" t="s">
        <v>659</v>
      </c>
      <c r="D9" s="1607">
        <v>4950.41</v>
      </c>
      <c r="E9" s="1607"/>
      <c r="F9" s="1607"/>
      <c r="G9" s="1607"/>
      <c r="H9" s="1607"/>
      <c r="I9" s="1607"/>
      <c r="J9" s="1607"/>
      <c r="K9" s="1607"/>
      <c r="L9" s="1607">
        <v>4950.41</v>
      </c>
      <c r="M9" s="1607" t="s">
        <v>799</v>
      </c>
    </row>
    <row r="10" spans="1:13" x14ac:dyDescent="0.25">
      <c r="A10" s="1607">
        <v>154</v>
      </c>
      <c r="B10" s="1607" t="s">
        <v>14</v>
      </c>
      <c r="C10" s="1607" t="s">
        <v>12</v>
      </c>
      <c r="D10" s="1607">
        <v>13565.61</v>
      </c>
      <c r="E10" s="1607"/>
      <c r="F10" s="1607"/>
      <c r="G10" s="1607"/>
      <c r="H10" s="1607"/>
      <c r="I10" s="1607"/>
      <c r="J10" s="1607"/>
      <c r="K10" s="1607"/>
      <c r="L10" s="1607">
        <v>11763.8</v>
      </c>
      <c r="M10" s="1607" t="s">
        <v>799</v>
      </c>
    </row>
    <row r="11" spans="1:13" x14ac:dyDescent="0.25">
      <c r="A11" s="1607">
        <v>157</v>
      </c>
      <c r="B11" s="1607" t="s">
        <v>668</v>
      </c>
      <c r="C11" s="1607" t="s">
        <v>669</v>
      </c>
      <c r="D11" s="1607">
        <v>10858.82</v>
      </c>
      <c r="E11" s="1607"/>
      <c r="F11" s="1607"/>
      <c r="G11" s="1607"/>
      <c r="H11" s="1607"/>
      <c r="I11" s="1607"/>
      <c r="J11" s="1607"/>
      <c r="K11" s="1607"/>
      <c r="L11" s="1607">
        <v>10858.82</v>
      </c>
      <c r="M11" s="1607" t="s">
        <v>799</v>
      </c>
    </row>
    <row r="12" spans="1:13" x14ac:dyDescent="0.25">
      <c r="A12" s="1607">
        <v>159</v>
      </c>
      <c r="B12" s="1607" t="s">
        <v>16</v>
      </c>
      <c r="C12" s="1607" t="s">
        <v>12</v>
      </c>
      <c r="D12" s="1607">
        <v>9945.7000000000007</v>
      </c>
      <c r="E12" s="1607"/>
      <c r="F12" s="1607"/>
      <c r="G12" s="1607"/>
      <c r="H12" s="1607"/>
      <c r="I12" s="1607"/>
      <c r="J12" s="1607"/>
      <c r="K12" s="1607"/>
      <c r="L12" s="1607">
        <v>9945.7000000000007</v>
      </c>
      <c r="M12" s="1607" t="s">
        <v>799</v>
      </c>
    </row>
    <row r="13" spans="1:13" x14ac:dyDescent="0.25">
      <c r="A13" s="1607">
        <v>180</v>
      </c>
      <c r="B13" s="1607" t="s">
        <v>670</v>
      </c>
      <c r="C13" s="1607" t="s">
        <v>669</v>
      </c>
      <c r="D13" s="1607">
        <v>8143.89</v>
      </c>
      <c r="E13" s="1607"/>
      <c r="F13" s="1607"/>
      <c r="G13" s="1607"/>
      <c r="H13" s="1607"/>
      <c r="I13" s="1607"/>
      <c r="J13" s="1607"/>
      <c r="K13" s="1607"/>
      <c r="L13" s="1607">
        <v>8143.89</v>
      </c>
      <c r="M13" s="1607" t="s">
        <v>799</v>
      </c>
    </row>
    <row r="14" spans="1:13" x14ac:dyDescent="0.25">
      <c r="A14" s="1607">
        <v>181</v>
      </c>
      <c r="B14" s="1607" t="s">
        <v>49</v>
      </c>
      <c r="C14" s="1607" t="s">
        <v>669</v>
      </c>
      <c r="D14" s="1607">
        <v>9945.7000000000007</v>
      </c>
      <c r="E14" s="1607"/>
      <c r="F14" s="1607"/>
      <c r="G14" s="1607"/>
      <c r="H14" s="1607"/>
      <c r="I14" s="1607"/>
      <c r="J14" s="1607"/>
      <c r="K14" s="1607"/>
      <c r="L14" s="1607">
        <v>9945.7000000000007</v>
      </c>
      <c r="M14" s="1607" t="s">
        <v>799</v>
      </c>
    </row>
    <row r="15" spans="1:13" x14ac:dyDescent="0.25">
      <c r="A15" s="1607">
        <v>182</v>
      </c>
      <c r="B15" s="1607" t="s">
        <v>900</v>
      </c>
      <c r="C15" s="1607" t="s">
        <v>669</v>
      </c>
      <c r="D15" s="1607">
        <v>15828.05</v>
      </c>
      <c r="E15" s="1607"/>
      <c r="F15" s="1607"/>
      <c r="G15" s="1607"/>
      <c r="H15" s="1607"/>
      <c r="I15" s="1607"/>
      <c r="J15" s="1607"/>
      <c r="K15" s="1607"/>
      <c r="L15" s="1607">
        <v>15828.05</v>
      </c>
      <c r="M15" s="1607" t="s">
        <v>799</v>
      </c>
    </row>
    <row r="16" spans="1:13" x14ac:dyDescent="0.25">
      <c r="A16" s="1607">
        <v>184</v>
      </c>
      <c r="B16" s="1607" t="s">
        <v>51</v>
      </c>
      <c r="C16" s="1607" t="s">
        <v>669</v>
      </c>
      <c r="D16" s="1607">
        <v>2705.88</v>
      </c>
      <c r="E16" s="1607"/>
      <c r="F16" s="1607"/>
      <c r="G16" s="1607"/>
      <c r="H16" s="1607"/>
      <c r="I16" s="1607"/>
      <c r="J16" s="1607"/>
      <c r="K16" s="1607"/>
      <c r="L16" s="1607">
        <v>2705.88</v>
      </c>
      <c r="M16" s="1607" t="s">
        <v>799</v>
      </c>
    </row>
    <row r="17" spans="1:13" x14ac:dyDescent="0.25">
      <c r="A17" s="1607">
        <v>185</v>
      </c>
      <c r="B17" s="1607" t="s">
        <v>901</v>
      </c>
      <c r="C17" s="1607" t="s">
        <v>672</v>
      </c>
      <c r="D17" s="1607">
        <v>7592.76</v>
      </c>
      <c r="E17" s="1607"/>
      <c r="F17" s="1607"/>
      <c r="G17" s="1607"/>
      <c r="H17" s="1607"/>
      <c r="I17" s="1607"/>
      <c r="J17" s="1607"/>
      <c r="K17" s="1607"/>
      <c r="L17" s="1607">
        <v>7592.76</v>
      </c>
      <c r="M17" s="1607" t="s">
        <v>799</v>
      </c>
    </row>
    <row r="18" spans="1:13" x14ac:dyDescent="0.25">
      <c r="A18" s="1607">
        <v>186</v>
      </c>
      <c r="B18" s="1607" t="s">
        <v>516</v>
      </c>
      <c r="C18" s="1607" t="s">
        <v>669</v>
      </c>
      <c r="D18" s="1607">
        <v>9040.7199999999993</v>
      </c>
      <c r="E18" s="1607"/>
      <c r="F18" s="1607"/>
      <c r="G18" s="1607"/>
      <c r="H18" s="1607"/>
      <c r="I18" s="1607"/>
      <c r="J18" s="1607"/>
      <c r="K18" s="1607"/>
      <c r="L18" s="1607">
        <v>9040.7199999999993</v>
      </c>
      <c r="M18" s="1607" t="s">
        <v>799</v>
      </c>
    </row>
    <row r="19" spans="1:13" x14ac:dyDescent="0.25">
      <c r="A19" s="1607">
        <v>193</v>
      </c>
      <c r="B19" s="1607" t="s">
        <v>17</v>
      </c>
      <c r="C19" s="1607" t="s">
        <v>12</v>
      </c>
      <c r="D19" s="1607">
        <v>9040.7199999999993</v>
      </c>
      <c r="E19" s="1607"/>
      <c r="F19" s="1607"/>
      <c r="G19" s="1607"/>
      <c r="H19" s="1607"/>
      <c r="I19" s="1607"/>
      <c r="J19" s="1607"/>
      <c r="K19" s="1607"/>
      <c r="L19" s="1607">
        <v>9040.7199999999993</v>
      </c>
      <c r="M19" s="1607" t="s">
        <v>799</v>
      </c>
    </row>
    <row r="20" spans="1:13" x14ac:dyDescent="0.25">
      <c r="A20" s="1607">
        <v>195</v>
      </c>
      <c r="B20" s="1607" t="s">
        <v>673</v>
      </c>
      <c r="C20" s="1607" t="s">
        <v>12</v>
      </c>
      <c r="D20" s="1607">
        <v>10488.69</v>
      </c>
      <c r="E20" s="1607"/>
      <c r="F20" s="1607"/>
      <c r="G20" s="1607"/>
      <c r="H20" s="1607"/>
      <c r="I20" s="1607"/>
      <c r="J20" s="1607"/>
      <c r="K20" s="1607"/>
      <c r="L20" s="1607">
        <v>10488.69</v>
      </c>
      <c r="M20" s="1607" t="s">
        <v>799</v>
      </c>
    </row>
    <row r="21" spans="1:13" x14ac:dyDescent="0.25">
      <c r="A21" s="1607">
        <v>196</v>
      </c>
      <c r="B21" s="1607" t="s">
        <v>19</v>
      </c>
      <c r="C21" s="1607" t="s">
        <v>12</v>
      </c>
      <c r="D21" s="1607">
        <v>6959.28</v>
      </c>
      <c r="E21" s="1607"/>
      <c r="F21" s="1607"/>
      <c r="G21" s="1607"/>
      <c r="H21" s="1607"/>
      <c r="I21" s="1607"/>
      <c r="J21" s="1607"/>
      <c r="K21" s="1607"/>
      <c r="L21" s="1607">
        <v>6959.28</v>
      </c>
      <c r="M21" s="1607" t="s">
        <v>799</v>
      </c>
    </row>
    <row r="22" spans="1:13" x14ac:dyDescent="0.25">
      <c r="A22" s="1607">
        <v>197</v>
      </c>
      <c r="B22" s="1607" t="s">
        <v>21</v>
      </c>
      <c r="C22" s="1607" t="s">
        <v>12</v>
      </c>
      <c r="D22" s="1607">
        <v>7049.77</v>
      </c>
      <c r="E22" s="1607"/>
      <c r="F22" s="1607"/>
      <c r="G22" s="1607"/>
      <c r="H22" s="1607"/>
      <c r="I22" s="1607"/>
      <c r="J22" s="1607"/>
      <c r="K22" s="1607"/>
      <c r="L22" s="1607">
        <v>7049.77</v>
      </c>
      <c r="M22" s="1607" t="s">
        <v>799</v>
      </c>
    </row>
    <row r="23" spans="1:13" x14ac:dyDescent="0.25">
      <c r="A23" s="1607">
        <v>198</v>
      </c>
      <c r="B23" s="1607" t="s">
        <v>23</v>
      </c>
      <c r="C23" s="1607" t="s">
        <v>672</v>
      </c>
      <c r="D23" s="1607">
        <v>1438.91</v>
      </c>
      <c r="E23" s="1607"/>
      <c r="F23" s="1607"/>
      <c r="G23" s="1607"/>
      <c r="H23" s="1607"/>
      <c r="I23" s="1607"/>
      <c r="J23" s="1607"/>
      <c r="K23" s="1607"/>
      <c r="L23" s="1607">
        <v>1438.91</v>
      </c>
      <c r="M23" s="1607" t="s">
        <v>799</v>
      </c>
    </row>
    <row r="24" spans="1:13" x14ac:dyDescent="0.25">
      <c r="A24" s="1607">
        <v>199</v>
      </c>
      <c r="B24" s="1607" t="s">
        <v>25</v>
      </c>
      <c r="C24" s="1607" t="s">
        <v>672</v>
      </c>
      <c r="D24" s="1607">
        <v>1529.41</v>
      </c>
      <c r="E24" s="1607"/>
      <c r="F24" s="1607"/>
      <c r="G24" s="1607"/>
      <c r="H24" s="1607"/>
      <c r="I24" s="1607"/>
      <c r="J24" s="1607"/>
      <c r="K24" s="1607"/>
      <c r="L24" s="1607">
        <v>1529.41</v>
      </c>
      <c r="M24" s="1607" t="s">
        <v>799</v>
      </c>
    </row>
    <row r="25" spans="1:13" x14ac:dyDescent="0.25">
      <c r="A25" s="1607">
        <v>200</v>
      </c>
      <c r="B25" s="1607" t="s">
        <v>27</v>
      </c>
      <c r="C25" s="1607"/>
      <c r="D25" s="1607">
        <v>1800.9</v>
      </c>
      <c r="E25" s="1607"/>
      <c r="F25" s="1607"/>
      <c r="G25" s="1607"/>
      <c r="H25" s="1607"/>
      <c r="I25" s="1607"/>
      <c r="J25" s="1607"/>
      <c r="K25" s="1607"/>
      <c r="L25" s="1607">
        <v>1800.9</v>
      </c>
      <c r="M25" s="1607" t="s">
        <v>799</v>
      </c>
    </row>
    <row r="26" spans="1:13" x14ac:dyDescent="0.25">
      <c r="A26" s="1607">
        <v>201</v>
      </c>
      <c r="B26" s="1607" t="s">
        <v>29</v>
      </c>
      <c r="C26" s="1607" t="s">
        <v>672</v>
      </c>
      <c r="D26" s="1607">
        <v>2162.9</v>
      </c>
      <c r="E26" s="1607"/>
      <c r="F26" s="1607"/>
      <c r="G26" s="1607"/>
      <c r="H26" s="1607"/>
      <c r="I26" s="1607"/>
      <c r="J26" s="1607"/>
      <c r="K26" s="1607"/>
      <c r="L26" s="1607">
        <v>2162.9</v>
      </c>
      <c r="M26" s="1607" t="s">
        <v>799</v>
      </c>
    </row>
    <row r="27" spans="1:13" x14ac:dyDescent="0.25">
      <c r="A27" s="1607">
        <v>202</v>
      </c>
      <c r="B27" s="1607" t="s">
        <v>31</v>
      </c>
      <c r="C27" s="1607" t="s">
        <v>12</v>
      </c>
      <c r="D27" s="1607">
        <v>11303.17</v>
      </c>
      <c r="E27" s="1607"/>
      <c r="F27" s="1607"/>
      <c r="G27" s="1607"/>
      <c r="H27" s="1607"/>
      <c r="I27" s="1607"/>
      <c r="J27" s="1607"/>
      <c r="K27" s="1607"/>
      <c r="L27" s="1607">
        <v>11303.17</v>
      </c>
      <c r="M27" s="1607" t="s">
        <v>799</v>
      </c>
    </row>
    <row r="28" spans="1:13" x14ac:dyDescent="0.25">
      <c r="A28" s="1607">
        <v>208</v>
      </c>
      <c r="B28" s="1607" t="s">
        <v>33</v>
      </c>
      <c r="C28" s="1607" t="s">
        <v>12</v>
      </c>
      <c r="D28" s="1607">
        <v>8135.75</v>
      </c>
      <c r="E28" s="1607"/>
      <c r="F28" s="1607"/>
      <c r="G28" s="1607"/>
      <c r="H28" s="1607"/>
      <c r="I28" s="1607"/>
      <c r="J28" s="1607"/>
      <c r="K28" s="1607"/>
      <c r="L28" s="1607">
        <v>8135.75</v>
      </c>
      <c r="M28" s="1607" t="s">
        <v>799</v>
      </c>
    </row>
    <row r="29" spans="1:13" x14ac:dyDescent="0.25">
      <c r="A29" s="1607">
        <v>215</v>
      </c>
      <c r="B29" s="1607" t="s">
        <v>35</v>
      </c>
      <c r="C29" s="1607" t="s">
        <v>12</v>
      </c>
      <c r="D29" s="1607">
        <v>9312.2199999999993</v>
      </c>
      <c r="E29" s="1607"/>
      <c r="F29" s="1607"/>
      <c r="G29" s="1607"/>
      <c r="H29" s="1607"/>
      <c r="I29" s="1607"/>
      <c r="J29" s="1607"/>
      <c r="K29" s="1607"/>
      <c r="L29" s="1607">
        <v>9312.2199999999993</v>
      </c>
      <c r="M29" s="1607" t="s">
        <v>799</v>
      </c>
    </row>
    <row r="30" spans="1:13" x14ac:dyDescent="0.25">
      <c r="A30" s="1607">
        <v>216</v>
      </c>
      <c r="B30" s="1607" t="s">
        <v>902</v>
      </c>
      <c r="C30" s="1607"/>
      <c r="D30" s="1607">
        <v>15647.06</v>
      </c>
      <c r="E30" s="1607"/>
      <c r="F30" s="1607"/>
      <c r="G30" s="1607"/>
      <c r="H30" s="1607"/>
      <c r="I30" s="1607"/>
      <c r="J30" s="1607"/>
      <c r="K30" s="1607"/>
      <c r="L30" s="1607">
        <v>15647.06</v>
      </c>
      <c r="M30" s="1607" t="s">
        <v>799</v>
      </c>
    </row>
    <row r="31" spans="1:13" x14ac:dyDescent="0.25">
      <c r="A31" s="1607">
        <v>221</v>
      </c>
      <c r="B31" s="1607" t="s">
        <v>37</v>
      </c>
      <c r="C31" s="1607" t="s">
        <v>12</v>
      </c>
      <c r="D31" s="1607">
        <v>6959.28</v>
      </c>
      <c r="E31" s="1607"/>
      <c r="F31" s="1607"/>
      <c r="G31" s="1607"/>
      <c r="H31" s="1607"/>
      <c r="I31" s="1607"/>
      <c r="J31" s="1607"/>
      <c r="K31" s="1607"/>
      <c r="L31" s="1607">
        <v>6959.28</v>
      </c>
      <c r="M31" s="1607" t="s">
        <v>799</v>
      </c>
    </row>
    <row r="32" spans="1:13" x14ac:dyDescent="0.25">
      <c r="A32" s="1607">
        <v>223</v>
      </c>
      <c r="B32" s="1607" t="s">
        <v>903</v>
      </c>
      <c r="C32" s="1607"/>
      <c r="D32" s="1607">
        <v>16461.54</v>
      </c>
      <c r="E32" s="1607"/>
      <c r="F32" s="1607"/>
      <c r="G32" s="1607"/>
      <c r="H32" s="1607"/>
      <c r="I32" s="1607"/>
      <c r="J32" s="1607"/>
      <c r="K32" s="1607"/>
      <c r="L32" s="1607">
        <v>16461.54</v>
      </c>
      <c r="M32" s="1607" t="s">
        <v>799</v>
      </c>
    </row>
    <row r="33" spans="1:13" x14ac:dyDescent="0.25">
      <c r="A33" s="1607">
        <v>224</v>
      </c>
      <c r="B33" s="1607" t="s">
        <v>676</v>
      </c>
      <c r="C33" s="1607"/>
      <c r="D33" s="1607">
        <v>22977.38</v>
      </c>
      <c r="E33" s="1607"/>
      <c r="F33" s="1607"/>
      <c r="G33" s="1607"/>
      <c r="H33" s="1607"/>
      <c r="I33" s="1607"/>
      <c r="J33" s="1607"/>
      <c r="K33" s="1607"/>
      <c r="L33" s="1607">
        <v>22977.38</v>
      </c>
      <c r="M33" s="1607" t="s">
        <v>799</v>
      </c>
    </row>
    <row r="34" spans="1:13" x14ac:dyDescent="0.25">
      <c r="A34" s="1607">
        <v>227</v>
      </c>
      <c r="B34" s="1607" t="s">
        <v>677</v>
      </c>
      <c r="C34" s="1607"/>
      <c r="D34" s="1607">
        <v>18904.98</v>
      </c>
      <c r="E34" s="1607"/>
      <c r="F34" s="1607"/>
      <c r="G34" s="1607"/>
      <c r="H34" s="1607"/>
      <c r="I34" s="1607"/>
      <c r="J34" s="1607"/>
      <c r="K34" s="1607"/>
      <c r="L34" s="1607">
        <v>18904.98</v>
      </c>
      <c r="M34" s="1607" t="s">
        <v>799</v>
      </c>
    </row>
    <row r="35" spans="1:13" x14ac:dyDescent="0.25">
      <c r="A35" s="1607">
        <v>228</v>
      </c>
      <c r="B35" s="1607" t="s">
        <v>678</v>
      </c>
      <c r="C35" s="1607"/>
      <c r="D35" s="1607">
        <v>20805.43</v>
      </c>
      <c r="E35" s="1607"/>
      <c r="F35" s="1607"/>
      <c r="G35" s="1607"/>
      <c r="H35" s="1607"/>
      <c r="I35" s="1607"/>
      <c r="J35" s="1607"/>
      <c r="K35" s="1607"/>
      <c r="L35" s="1607">
        <v>20805.43</v>
      </c>
      <c r="M35" s="1607" t="s">
        <v>799</v>
      </c>
    </row>
    <row r="36" spans="1:13" x14ac:dyDescent="0.25">
      <c r="A36" s="1607">
        <v>234</v>
      </c>
      <c r="B36" s="1607" t="s">
        <v>796</v>
      </c>
      <c r="C36" s="1607"/>
      <c r="D36" s="1607">
        <v>17457.009999999998</v>
      </c>
      <c r="E36" s="1607"/>
      <c r="F36" s="1607"/>
      <c r="G36" s="1607"/>
      <c r="H36" s="1607"/>
      <c r="I36" s="1607"/>
      <c r="J36" s="1607"/>
      <c r="K36" s="1607"/>
      <c r="L36" s="1607">
        <v>17457.009999999998</v>
      </c>
      <c r="M36" s="1607" t="s">
        <v>799</v>
      </c>
    </row>
    <row r="37" spans="1:13" x14ac:dyDescent="0.25">
      <c r="A37" s="1607">
        <v>240</v>
      </c>
      <c r="B37" s="1607" t="s">
        <v>679</v>
      </c>
      <c r="C37" s="1607"/>
      <c r="D37" s="1607">
        <v>13927.6</v>
      </c>
      <c r="E37" s="1607"/>
      <c r="F37" s="1607"/>
      <c r="G37" s="1607"/>
      <c r="H37" s="1607"/>
      <c r="I37" s="1607"/>
      <c r="J37" s="1607"/>
      <c r="K37" s="1607"/>
      <c r="L37" s="1607">
        <v>13927.6</v>
      </c>
      <c r="M37" s="1607" t="s">
        <v>799</v>
      </c>
    </row>
    <row r="38" spans="1:13" x14ac:dyDescent="0.25">
      <c r="A38" s="1607">
        <v>241</v>
      </c>
      <c r="B38" s="1607" t="s">
        <v>904</v>
      </c>
      <c r="C38" s="1607"/>
      <c r="D38" s="1607">
        <v>18271.490000000002</v>
      </c>
      <c r="E38" s="1607"/>
      <c r="F38" s="1607"/>
      <c r="G38" s="1607"/>
      <c r="H38" s="1607"/>
      <c r="I38" s="1607"/>
      <c r="J38" s="1607"/>
      <c r="K38" s="1607"/>
      <c r="L38" s="1607">
        <v>13573.76</v>
      </c>
      <c r="M38" s="1607" t="s">
        <v>799</v>
      </c>
    </row>
    <row r="39" spans="1:13" x14ac:dyDescent="0.25">
      <c r="A39" s="1607">
        <v>243</v>
      </c>
      <c r="B39" s="1607" t="s">
        <v>39</v>
      </c>
      <c r="C39" s="1607" t="s">
        <v>12</v>
      </c>
      <c r="D39" s="1607">
        <v>10488.69</v>
      </c>
      <c r="E39" s="1607"/>
      <c r="F39" s="1607"/>
      <c r="G39" s="1607"/>
      <c r="H39" s="1607"/>
      <c r="I39" s="1607"/>
      <c r="J39" s="1607"/>
      <c r="K39" s="1607"/>
      <c r="L39" s="1607">
        <v>10488.69</v>
      </c>
      <c r="M39" s="1607" t="s">
        <v>799</v>
      </c>
    </row>
    <row r="40" spans="1:13" x14ac:dyDescent="0.25">
      <c r="A40" s="1607">
        <v>245</v>
      </c>
      <c r="B40" s="1607" t="s">
        <v>905</v>
      </c>
      <c r="C40" s="1607"/>
      <c r="D40" s="1607">
        <v>15194.57</v>
      </c>
      <c r="E40" s="1607"/>
      <c r="F40" s="1607"/>
      <c r="G40" s="1607"/>
      <c r="H40" s="1607"/>
      <c r="I40" s="1607"/>
      <c r="J40" s="1607"/>
      <c r="K40" s="1607"/>
      <c r="L40" s="1607">
        <v>15194.57</v>
      </c>
      <c r="M40" s="1607" t="s">
        <v>799</v>
      </c>
    </row>
    <row r="41" spans="1:13" x14ac:dyDescent="0.25">
      <c r="A41" s="1607">
        <v>246</v>
      </c>
      <c r="B41" s="1607" t="s">
        <v>682</v>
      </c>
      <c r="C41" s="1607" t="s">
        <v>669</v>
      </c>
      <c r="D41" s="1607">
        <v>16642.53</v>
      </c>
      <c r="E41" s="1607"/>
      <c r="F41" s="1607"/>
      <c r="G41" s="1607"/>
      <c r="H41" s="1607"/>
      <c r="I41" s="1607"/>
      <c r="J41" s="1607"/>
      <c r="K41" s="1607"/>
      <c r="L41" s="1607">
        <v>16642.53</v>
      </c>
      <c r="M41" s="1607" t="s">
        <v>799</v>
      </c>
    </row>
    <row r="42" spans="1:13" x14ac:dyDescent="0.25">
      <c r="A42" s="1607">
        <v>251</v>
      </c>
      <c r="B42" s="1607" t="s">
        <v>906</v>
      </c>
      <c r="C42" s="1607"/>
      <c r="D42" s="1607">
        <v>13927.6</v>
      </c>
      <c r="E42" s="1607"/>
      <c r="F42" s="1607"/>
      <c r="G42" s="1607"/>
      <c r="H42" s="1607"/>
      <c r="I42" s="1607"/>
      <c r="J42" s="1607"/>
      <c r="K42" s="1607"/>
      <c r="L42" s="1607">
        <v>13927.6</v>
      </c>
      <c r="M42" s="1607" t="s">
        <v>799</v>
      </c>
    </row>
    <row r="43" spans="1:13" x14ac:dyDescent="0.25">
      <c r="A43" s="1607">
        <v>260</v>
      </c>
      <c r="B43" s="1607" t="s">
        <v>907</v>
      </c>
      <c r="C43" s="1607"/>
      <c r="D43" s="1607">
        <v>12668.78</v>
      </c>
      <c r="E43" s="1607"/>
      <c r="F43" s="1607"/>
      <c r="G43" s="1607"/>
      <c r="H43" s="1607"/>
      <c r="I43" s="1607"/>
      <c r="J43" s="1607"/>
      <c r="K43" s="1607"/>
      <c r="L43" s="1607">
        <v>13022.62</v>
      </c>
      <c r="M43" s="1607" t="s">
        <v>799</v>
      </c>
    </row>
    <row r="44" spans="1:13" x14ac:dyDescent="0.25">
      <c r="A44" s="1607">
        <v>266</v>
      </c>
      <c r="B44" s="1607" t="s">
        <v>41</v>
      </c>
      <c r="C44" s="1607" t="s">
        <v>12</v>
      </c>
      <c r="D44" s="1607">
        <v>8588.24</v>
      </c>
      <c r="E44" s="1607"/>
      <c r="F44" s="1607"/>
      <c r="G44" s="1607"/>
      <c r="H44" s="1607"/>
      <c r="I44" s="1607"/>
      <c r="J44" s="1607"/>
      <c r="K44" s="1607"/>
      <c r="L44" s="1607">
        <v>8588.24</v>
      </c>
      <c r="M44" s="1607" t="s">
        <v>799</v>
      </c>
    </row>
    <row r="45" spans="1:13" x14ac:dyDescent="0.25">
      <c r="A45" s="1607">
        <v>275</v>
      </c>
      <c r="B45" s="1607" t="s">
        <v>685</v>
      </c>
      <c r="C45" s="1607" t="s">
        <v>672</v>
      </c>
      <c r="D45" s="1607">
        <v>4063.35</v>
      </c>
      <c r="E45" s="1607"/>
      <c r="F45" s="1607"/>
      <c r="G45" s="1607"/>
      <c r="H45" s="1607"/>
      <c r="I45" s="1607"/>
      <c r="J45" s="1607"/>
      <c r="K45" s="1607"/>
      <c r="L45" s="1607">
        <v>4063.35</v>
      </c>
      <c r="M45" s="1607" t="s">
        <v>799</v>
      </c>
    </row>
    <row r="46" spans="1:13" x14ac:dyDescent="0.25">
      <c r="A46" s="1607">
        <v>276</v>
      </c>
      <c r="B46" s="1607" t="s">
        <v>686</v>
      </c>
      <c r="C46" s="1607" t="s">
        <v>672</v>
      </c>
      <c r="D46" s="1607">
        <v>9945.7000000000007</v>
      </c>
      <c r="E46" s="1607"/>
      <c r="F46" s="1607"/>
      <c r="G46" s="1607"/>
      <c r="H46" s="1607"/>
      <c r="I46" s="1607"/>
      <c r="J46" s="1607"/>
      <c r="K46" s="1607"/>
      <c r="L46" s="1607">
        <v>9048.8700000000008</v>
      </c>
      <c r="M46" s="1607" t="s">
        <v>799</v>
      </c>
    </row>
    <row r="47" spans="1:13" x14ac:dyDescent="0.25">
      <c r="A47" s="1607">
        <v>277</v>
      </c>
      <c r="B47" s="1607" t="s">
        <v>687</v>
      </c>
      <c r="C47" s="1607" t="s">
        <v>672</v>
      </c>
      <c r="D47" s="1607">
        <v>6325.79</v>
      </c>
      <c r="E47" s="1607"/>
      <c r="F47" s="1607"/>
      <c r="G47" s="1607"/>
      <c r="H47" s="1607"/>
      <c r="I47" s="1607"/>
      <c r="J47" s="1607"/>
      <c r="K47" s="1607"/>
      <c r="L47" s="1607">
        <v>6325.79</v>
      </c>
      <c r="M47" s="1607" t="s">
        <v>799</v>
      </c>
    </row>
    <row r="48" spans="1:13" x14ac:dyDescent="0.25">
      <c r="A48" s="1607">
        <v>279</v>
      </c>
      <c r="B48" s="1607" t="s">
        <v>688</v>
      </c>
      <c r="C48" s="1607" t="s">
        <v>672</v>
      </c>
      <c r="D48" s="1607">
        <v>4063.35</v>
      </c>
      <c r="E48" s="1607"/>
      <c r="F48" s="1607"/>
      <c r="G48" s="1607"/>
      <c r="H48" s="1607"/>
      <c r="I48" s="1607"/>
      <c r="J48" s="1607"/>
      <c r="K48" s="1607"/>
      <c r="L48" s="1607">
        <v>4063.35</v>
      </c>
      <c r="M48" s="1607" t="s">
        <v>799</v>
      </c>
    </row>
    <row r="49" spans="1:13" x14ac:dyDescent="0.25">
      <c r="A49" s="1607">
        <v>280</v>
      </c>
      <c r="B49" s="1607" t="s">
        <v>908</v>
      </c>
      <c r="C49" s="1607" t="s">
        <v>672</v>
      </c>
      <c r="D49" s="1607">
        <v>18090.5</v>
      </c>
      <c r="E49" s="1607"/>
      <c r="F49" s="1607"/>
      <c r="G49" s="1607"/>
      <c r="H49" s="1607"/>
      <c r="I49" s="1607"/>
      <c r="J49" s="1607"/>
      <c r="K49" s="1607"/>
      <c r="L49" s="1607">
        <v>18090.5</v>
      </c>
      <c r="M49" s="1607" t="s">
        <v>799</v>
      </c>
    </row>
    <row r="50" spans="1:13" x14ac:dyDescent="0.25">
      <c r="A50" s="1607">
        <v>281</v>
      </c>
      <c r="B50" s="1607" t="s">
        <v>690</v>
      </c>
      <c r="C50" s="1607" t="s">
        <v>672</v>
      </c>
      <c r="D50" s="1607">
        <v>3067.87</v>
      </c>
      <c r="E50" s="1607"/>
      <c r="F50" s="1607"/>
      <c r="G50" s="1607"/>
      <c r="H50" s="1607"/>
      <c r="I50" s="1607"/>
      <c r="J50" s="1607"/>
      <c r="K50" s="1607"/>
      <c r="L50" s="1607">
        <v>3067.87</v>
      </c>
      <c r="M50" s="1607" t="s">
        <v>799</v>
      </c>
    </row>
    <row r="51" spans="1:13" x14ac:dyDescent="0.25">
      <c r="A51" s="1607">
        <v>282</v>
      </c>
      <c r="B51" s="1607" t="s">
        <v>24</v>
      </c>
      <c r="C51" s="1607" t="s">
        <v>672</v>
      </c>
      <c r="D51" s="1607">
        <v>4523.9799999999996</v>
      </c>
      <c r="E51" s="1607"/>
      <c r="F51" s="1607"/>
      <c r="G51" s="1607"/>
      <c r="H51" s="1607"/>
      <c r="I51" s="1607"/>
      <c r="J51" s="1607"/>
      <c r="K51" s="1607"/>
      <c r="L51" s="1607">
        <v>5420.81</v>
      </c>
      <c r="M51" s="1607" t="s">
        <v>799</v>
      </c>
    </row>
    <row r="52" spans="1:13" x14ac:dyDescent="0.25">
      <c r="A52" s="1607">
        <v>283</v>
      </c>
      <c r="B52" s="1607" t="s">
        <v>26</v>
      </c>
      <c r="C52" s="1607" t="s">
        <v>672</v>
      </c>
      <c r="D52" s="1607">
        <v>3339.37</v>
      </c>
      <c r="E52" s="1607"/>
      <c r="F52" s="1607"/>
      <c r="G52" s="1607"/>
      <c r="H52" s="1607"/>
      <c r="I52" s="1607"/>
      <c r="J52" s="1607"/>
      <c r="K52" s="1607"/>
      <c r="L52" s="1607">
        <v>3339.37</v>
      </c>
      <c r="M52" s="1607" t="s">
        <v>799</v>
      </c>
    </row>
    <row r="53" spans="1:13" x14ac:dyDescent="0.25">
      <c r="A53" s="1607">
        <v>286</v>
      </c>
      <c r="B53" s="1607" t="s">
        <v>909</v>
      </c>
      <c r="C53" s="1607"/>
      <c r="D53" s="1607">
        <v>12208.14</v>
      </c>
      <c r="E53" s="1607"/>
      <c r="F53" s="1607"/>
      <c r="G53" s="1607"/>
      <c r="H53" s="1607"/>
      <c r="I53" s="1607"/>
      <c r="J53" s="1607"/>
      <c r="K53" s="1607"/>
      <c r="L53" s="1607">
        <v>12208.14</v>
      </c>
      <c r="M53" s="1607" t="s">
        <v>799</v>
      </c>
    </row>
    <row r="54" spans="1:13" x14ac:dyDescent="0.25">
      <c r="A54" s="1607">
        <v>291</v>
      </c>
      <c r="B54" s="1607" t="s">
        <v>692</v>
      </c>
      <c r="C54" s="1607" t="s">
        <v>672</v>
      </c>
      <c r="D54" s="1607">
        <v>4787.33</v>
      </c>
      <c r="E54" s="1607"/>
      <c r="F54" s="1607"/>
      <c r="G54" s="1607"/>
      <c r="H54" s="1607"/>
      <c r="I54" s="1607"/>
      <c r="J54" s="1607"/>
      <c r="K54" s="1607"/>
      <c r="L54" s="1607">
        <v>4787.33</v>
      </c>
      <c r="M54" s="1607" t="s">
        <v>799</v>
      </c>
    </row>
    <row r="55" spans="1:13" x14ac:dyDescent="0.25">
      <c r="A55" s="1607">
        <v>324</v>
      </c>
      <c r="B55" s="1607" t="s">
        <v>694</v>
      </c>
      <c r="C55" s="1607" t="s">
        <v>669</v>
      </c>
      <c r="D55" s="1607">
        <v>10858.82</v>
      </c>
      <c r="E55" s="1607"/>
      <c r="F55" s="1607"/>
      <c r="G55" s="1607"/>
      <c r="H55" s="1607"/>
      <c r="I55" s="1607"/>
      <c r="J55" s="1607">
        <v>10859</v>
      </c>
      <c r="K55" s="1607"/>
      <c r="L55" s="1607"/>
      <c r="M55" s="1607" t="s">
        <v>799</v>
      </c>
    </row>
    <row r="56" spans="1:13" x14ac:dyDescent="0.25">
      <c r="A56" s="1607">
        <v>342</v>
      </c>
      <c r="B56" s="1607" t="s">
        <v>888</v>
      </c>
      <c r="C56" s="1607" t="s">
        <v>669</v>
      </c>
      <c r="D56" s="1607">
        <v>10340.620000000001</v>
      </c>
      <c r="E56" s="1610">
        <v>2.1229999999999999E-2</v>
      </c>
      <c r="F56" s="1607">
        <v>10125.69</v>
      </c>
      <c r="G56" s="1607"/>
      <c r="H56" s="1607"/>
      <c r="I56" s="1607"/>
      <c r="J56" s="1607"/>
      <c r="K56" s="1607"/>
      <c r="L56" s="1607"/>
      <c r="M56" s="1607" t="s">
        <v>799</v>
      </c>
    </row>
    <row r="57" spans="1:13" x14ac:dyDescent="0.25">
      <c r="A57" s="1607">
        <v>352</v>
      </c>
      <c r="B57" s="1607" t="s">
        <v>910</v>
      </c>
      <c r="C57" s="1607" t="s">
        <v>669</v>
      </c>
      <c r="D57" s="1607">
        <v>15828.05</v>
      </c>
      <c r="E57" s="1607"/>
      <c r="F57" s="1607"/>
      <c r="G57" s="1607"/>
      <c r="H57" s="1607"/>
      <c r="I57" s="1607"/>
      <c r="J57" s="1607"/>
      <c r="K57" s="1607"/>
      <c r="L57" s="1607">
        <v>15828.05</v>
      </c>
      <c r="M57" s="1607" t="s">
        <v>799</v>
      </c>
    </row>
    <row r="58" spans="1:13" x14ac:dyDescent="0.25">
      <c r="A58" s="1607">
        <v>416</v>
      </c>
      <c r="B58" s="1607" t="s">
        <v>43</v>
      </c>
      <c r="C58" s="1607" t="s">
        <v>12</v>
      </c>
      <c r="D58" s="1607">
        <v>9493.2099999999991</v>
      </c>
      <c r="E58" s="1607"/>
      <c r="F58" s="1607"/>
      <c r="G58" s="1607"/>
      <c r="H58" s="1607"/>
      <c r="I58" s="1607"/>
      <c r="J58" s="1607"/>
      <c r="K58" s="1607"/>
      <c r="L58" s="1607">
        <v>9493.2099999999991</v>
      </c>
      <c r="M58" s="1607" t="s">
        <v>799</v>
      </c>
    </row>
    <row r="59" spans="1:13" x14ac:dyDescent="0.25">
      <c r="A59" s="1607">
        <v>468</v>
      </c>
      <c r="B59" s="1607" t="s">
        <v>44</v>
      </c>
      <c r="C59" s="1607" t="s">
        <v>672</v>
      </c>
      <c r="D59" s="1607">
        <v>1809.05</v>
      </c>
      <c r="E59" s="1607"/>
      <c r="F59" s="1607"/>
      <c r="G59" s="1607"/>
      <c r="H59" s="1607"/>
      <c r="I59" s="1607"/>
      <c r="J59" s="1607"/>
      <c r="K59" s="1607"/>
      <c r="L59" s="1607">
        <v>2434.39</v>
      </c>
      <c r="M59" s="1607" t="s">
        <v>799</v>
      </c>
    </row>
    <row r="60" spans="1:13" x14ac:dyDescent="0.25">
      <c r="A60" s="1607">
        <v>511</v>
      </c>
      <c r="B60" s="1607" t="s">
        <v>911</v>
      </c>
      <c r="C60" s="1607" t="s">
        <v>669</v>
      </c>
      <c r="D60" s="1607">
        <v>5198.3500000000004</v>
      </c>
      <c r="E60" s="1607"/>
      <c r="F60" s="1607"/>
      <c r="G60" s="1607"/>
      <c r="H60" s="1607"/>
      <c r="I60" s="1607"/>
      <c r="J60" s="1607"/>
      <c r="K60" s="1607"/>
      <c r="L60" s="1607">
        <v>26054.3</v>
      </c>
      <c r="M60" s="1607" t="s">
        <v>799</v>
      </c>
    </row>
    <row r="61" spans="1:13" x14ac:dyDescent="0.25">
      <c r="A61" s="1607">
        <v>513</v>
      </c>
      <c r="B61" s="1607" t="s">
        <v>882</v>
      </c>
      <c r="C61" s="1607"/>
      <c r="D61" s="1607">
        <v>10850.68</v>
      </c>
      <c r="E61" s="1607"/>
      <c r="F61" s="1607"/>
      <c r="G61" s="1607"/>
      <c r="H61" s="1607"/>
      <c r="I61" s="1607"/>
      <c r="J61" s="1607"/>
      <c r="K61" s="1607"/>
      <c r="L61" s="1607">
        <v>10850.68</v>
      </c>
      <c r="M61" s="1607" t="s">
        <v>799</v>
      </c>
    </row>
    <row r="62" spans="1:13" x14ac:dyDescent="0.25">
      <c r="A62" s="1607">
        <v>514</v>
      </c>
      <c r="B62" s="1607" t="s">
        <v>700</v>
      </c>
      <c r="C62" s="1607"/>
      <c r="D62" s="1607">
        <v>13022.62</v>
      </c>
      <c r="E62" s="1607"/>
      <c r="F62" s="1607"/>
      <c r="G62" s="1607"/>
      <c r="H62" s="1607"/>
      <c r="I62" s="1607"/>
      <c r="J62" s="1607"/>
      <c r="K62" s="1607"/>
      <c r="L62" s="1607">
        <v>13022.62</v>
      </c>
      <c r="M62" s="1607" t="s">
        <v>799</v>
      </c>
    </row>
    <row r="63" spans="1:13" x14ac:dyDescent="0.25">
      <c r="A63" s="1607">
        <v>632</v>
      </c>
      <c r="B63" s="1607" t="s">
        <v>710</v>
      </c>
      <c r="C63" s="1607"/>
      <c r="D63" s="1607">
        <v>13927.6</v>
      </c>
      <c r="E63" s="1607"/>
      <c r="F63" s="1607"/>
      <c r="G63" s="1607"/>
      <c r="H63" s="1607"/>
      <c r="I63" s="1607"/>
      <c r="J63" s="1607"/>
      <c r="K63" s="1607"/>
      <c r="L63" s="1607">
        <v>13927.6</v>
      </c>
      <c r="M63" s="1607" t="s">
        <v>799</v>
      </c>
    </row>
    <row r="64" spans="1:13" x14ac:dyDescent="0.25">
      <c r="A64" s="1607">
        <v>637</v>
      </c>
      <c r="B64" s="1607" t="s">
        <v>912</v>
      </c>
      <c r="C64" s="1607" t="s">
        <v>669</v>
      </c>
      <c r="D64" s="1607">
        <v>11755.66</v>
      </c>
      <c r="E64" s="1607"/>
      <c r="F64" s="1607"/>
      <c r="G64" s="1607"/>
      <c r="H64" s="1607"/>
      <c r="I64" s="1607"/>
      <c r="J64" s="1607"/>
      <c r="K64" s="1607"/>
      <c r="L64" s="1607">
        <v>11755.66</v>
      </c>
      <c r="M64" s="1607" t="s">
        <v>799</v>
      </c>
    </row>
    <row r="65" spans="1:13" x14ac:dyDescent="0.25">
      <c r="A65" s="1607">
        <v>638</v>
      </c>
      <c r="B65" s="1607" t="s">
        <v>913</v>
      </c>
      <c r="C65" s="1607" t="s">
        <v>669</v>
      </c>
      <c r="D65" s="1607">
        <v>14478.73</v>
      </c>
      <c r="E65" s="1607"/>
      <c r="F65" s="1607"/>
      <c r="G65" s="1607"/>
      <c r="H65" s="1607"/>
      <c r="I65" s="1607"/>
      <c r="J65" s="1607"/>
      <c r="K65" s="1607"/>
      <c r="L65" s="1607">
        <v>15828.05</v>
      </c>
      <c r="M65" s="1607" t="s">
        <v>799</v>
      </c>
    </row>
    <row r="66" spans="1:13" x14ac:dyDescent="0.25">
      <c r="A66" s="1607">
        <v>639</v>
      </c>
      <c r="B66" s="1607" t="s">
        <v>914</v>
      </c>
      <c r="C66" s="1607" t="s">
        <v>669</v>
      </c>
      <c r="D66" s="1607">
        <v>10858.82</v>
      </c>
      <c r="E66" s="1607"/>
      <c r="F66" s="1607"/>
      <c r="G66" s="1607"/>
      <c r="H66" s="1607"/>
      <c r="I66" s="1607"/>
      <c r="J66" s="1607"/>
      <c r="K66" s="1607"/>
      <c r="L66" s="1607">
        <v>10858.82</v>
      </c>
      <c r="M66" s="1607" t="s">
        <v>799</v>
      </c>
    </row>
    <row r="67" spans="1:13" x14ac:dyDescent="0.25">
      <c r="A67" s="1607">
        <v>665</v>
      </c>
      <c r="B67" s="1607" t="s">
        <v>915</v>
      </c>
      <c r="C67" s="1607" t="s">
        <v>12</v>
      </c>
      <c r="D67" s="1607">
        <v>11122.17</v>
      </c>
      <c r="E67" s="1607"/>
      <c r="F67" s="1607"/>
      <c r="G67" s="1607"/>
      <c r="H67" s="1607"/>
      <c r="I67" s="1607"/>
      <c r="J67" s="1607"/>
      <c r="K67" s="1607"/>
      <c r="L67" s="1607">
        <v>11122.17</v>
      </c>
      <c r="M67" s="1607" t="s">
        <v>799</v>
      </c>
    </row>
    <row r="68" spans="1:13" x14ac:dyDescent="0.25">
      <c r="A68" s="1536">
        <v>689</v>
      </c>
      <c r="B68" s="1536" t="s">
        <v>896</v>
      </c>
      <c r="C68" s="1536" t="s">
        <v>299</v>
      </c>
      <c r="D68" s="1607">
        <v>2853</v>
      </c>
      <c r="E68" s="1607"/>
      <c r="F68" s="1607"/>
      <c r="G68" s="1607"/>
      <c r="H68" s="1607"/>
      <c r="I68" s="1607"/>
      <c r="J68" s="1607">
        <v>1652.07</v>
      </c>
      <c r="K68" s="1607"/>
      <c r="L68" s="1607"/>
      <c r="M68" s="1607" t="s">
        <v>887</v>
      </c>
    </row>
    <row r="69" spans="1:13" x14ac:dyDescent="0.25">
      <c r="A69" s="1607">
        <v>736</v>
      </c>
      <c r="B69" s="1607" t="s">
        <v>77</v>
      </c>
      <c r="C69" s="1607" t="s">
        <v>669</v>
      </c>
      <c r="D69" s="1607">
        <v>11031.67</v>
      </c>
      <c r="E69" s="1607"/>
      <c r="F69" s="1607"/>
      <c r="G69" s="1607"/>
      <c r="H69" s="1607"/>
      <c r="I69" s="1607"/>
      <c r="J69" s="1607"/>
      <c r="K69" s="1607"/>
      <c r="L69" s="1607">
        <v>11031.67</v>
      </c>
      <c r="M69" s="1607" t="s">
        <v>799</v>
      </c>
    </row>
    <row r="70" spans="1:13" x14ac:dyDescent="0.25">
      <c r="A70" s="1607">
        <v>740</v>
      </c>
      <c r="B70" s="1607" t="s">
        <v>916</v>
      </c>
      <c r="C70" s="1607" t="s">
        <v>669</v>
      </c>
      <c r="D70" s="1607">
        <v>14470.59</v>
      </c>
      <c r="E70" s="1607"/>
      <c r="F70" s="1607"/>
      <c r="G70" s="1607"/>
      <c r="H70" s="1607"/>
      <c r="I70" s="1607"/>
      <c r="J70" s="1607"/>
      <c r="K70" s="1607"/>
      <c r="L70" s="1607">
        <v>14470.59</v>
      </c>
      <c r="M70" s="1607" t="s">
        <v>799</v>
      </c>
    </row>
    <row r="71" spans="1:13" x14ac:dyDescent="0.25">
      <c r="A71" s="1607">
        <v>753</v>
      </c>
      <c r="B71" s="1607" t="s">
        <v>917</v>
      </c>
      <c r="C71" s="1607" t="s">
        <v>669</v>
      </c>
      <c r="D71" s="1607">
        <v>17547.509999999998</v>
      </c>
      <c r="E71" s="1607"/>
      <c r="F71" s="1607"/>
      <c r="G71" s="1607"/>
      <c r="H71" s="1607"/>
      <c r="I71" s="1607"/>
      <c r="J71" s="1607"/>
      <c r="K71" s="1607"/>
      <c r="L71" s="1607">
        <v>17547.509999999998</v>
      </c>
      <c r="M71" s="1607" t="s">
        <v>799</v>
      </c>
    </row>
    <row r="72" spans="1:13" x14ac:dyDescent="0.25">
      <c r="A72" s="1607">
        <v>755</v>
      </c>
      <c r="B72" s="1607" t="s">
        <v>918</v>
      </c>
      <c r="C72" s="1607" t="s">
        <v>669</v>
      </c>
      <c r="D72" s="1607">
        <v>14742.08</v>
      </c>
      <c r="E72" s="1607"/>
      <c r="F72" s="1607"/>
      <c r="G72" s="1607"/>
      <c r="H72" s="1607"/>
      <c r="I72" s="1607"/>
      <c r="J72" s="1607"/>
      <c r="K72" s="1607"/>
      <c r="L72" s="1607">
        <v>14742.08</v>
      </c>
      <c r="M72" s="1607" t="s">
        <v>799</v>
      </c>
    </row>
    <row r="73" spans="1:13" x14ac:dyDescent="0.25">
      <c r="A73" s="1607">
        <v>787</v>
      </c>
      <c r="B73" s="1607" t="s">
        <v>61</v>
      </c>
      <c r="C73" s="1607" t="s">
        <v>669</v>
      </c>
      <c r="D73" s="1607">
        <v>9743.7999999999993</v>
      </c>
      <c r="E73" s="1607"/>
      <c r="F73" s="1607"/>
      <c r="G73" s="1607"/>
      <c r="H73" s="1607"/>
      <c r="I73" s="1607"/>
      <c r="J73" s="1607"/>
      <c r="K73" s="1607"/>
      <c r="L73" s="1607">
        <v>10404.959999999999</v>
      </c>
      <c r="M73" s="1607" t="s">
        <v>799</v>
      </c>
    </row>
    <row r="74" spans="1:13" x14ac:dyDescent="0.25">
      <c r="A74" s="1607">
        <v>788</v>
      </c>
      <c r="B74" s="1607" t="s">
        <v>63</v>
      </c>
      <c r="C74" s="1607" t="s">
        <v>669</v>
      </c>
      <c r="D74" s="1607">
        <v>10404.959999999999</v>
      </c>
      <c r="E74" s="1607"/>
      <c r="F74" s="1607"/>
      <c r="G74" s="1607"/>
      <c r="H74" s="1607"/>
      <c r="I74" s="1607"/>
      <c r="J74" s="1607"/>
      <c r="K74" s="1607"/>
      <c r="L74" s="1607">
        <v>9330.58</v>
      </c>
      <c r="M74" s="1607" t="s">
        <v>799</v>
      </c>
    </row>
    <row r="75" spans="1:13" x14ac:dyDescent="0.25">
      <c r="A75" s="1607">
        <v>789</v>
      </c>
      <c r="B75" s="1607" t="s">
        <v>65</v>
      </c>
      <c r="C75" s="1607" t="s">
        <v>669</v>
      </c>
      <c r="D75" s="1607">
        <v>9330.58</v>
      </c>
      <c r="E75" s="1607"/>
      <c r="F75" s="1607"/>
      <c r="G75" s="1607"/>
      <c r="H75" s="1607"/>
      <c r="I75" s="1607"/>
      <c r="J75" s="1607"/>
      <c r="K75" s="1607"/>
      <c r="L75" s="1607">
        <v>8586.7800000000007</v>
      </c>
      <c r="M75" s="1607" t="s">
        <v>799</v>
      </c>
    </row>
    <row r="76" spans="1:13" x14ac:dyDescent="0.25">
      <c r="A76" s="1607">
        <v>790</v>
      </c>
      <c r="B76" s="1607" t="s">
        <v>919</v>
      </c>
      <c r="C76" s="1607" t="s">
        <v>669</v>
      </c>
      <c r="D76" s="1607">
        <v>8586.7800000000007</v>
      </c>
      <c r="E76" s="1607"/>
      <c r="F76" s="1607"/>
      <c r="G76" s="1607"/>
      <c r="H76" s="1607"/>
      <c r="I76" s="1607"/>
      <c r="J76" s="1607"/>
      <c r="K76" s="1607"/>
      <c r="L76" s="1607">
        <v>5198.3500000000004</v>
      </c>
      <c r="M76" s="1607" t="s">
        <v>799</v>
      </c>
    </row>
    <row r="77" spans="1:13" x14ac:dyDescent="0.25">
      <c r="A77" s="1607">
        <v>911</v>
      </c>
      <c r="B77" s="1607" t="s">
        <v>920</v>
      </c>
      <c r="C77" s="1607"/>
      <c r="D77" s="1607">
        <v>26054.3</v>
      </c>
      <c r="E77" s="1607"/>
      <c r="F77" s="1607"/>
      <c r="G77" s="1607"/>
      <c r="H77" s="1607"/>
      <c r="I77" s="1607"/>
      <c r="J77" s="1607"/>
      <c r="K77" s="1607"/>
      <c r="L77" s="1607">
        <v>21718.55</v>
      </c>
      <c r="M77" s="1607" t="s">
        <v>799</v>
      </c>
    </row>
    <row r="78" spans="1:13" x14ac:dyDescent="0.25">
      <c r="A78" s="1607">
        <v>912</v>
      </c>
      <c r="B78" s="1607" t="s">
        <v>921</v>
      </c>
      <c r="C78" s="1607"/>
      <c r="D78" s="1607">
        <v>24425.34</v>
      </c>
      <c r="E78" s="1607"/>
      <c r="F78" s="1607"/>
      <c r="G78" s="1607"/>
      <c r="H78" s="1607"/>
      <c r="I78" s="1607"/>
      <c r="J78" s="1607"/>
      <c r="K78" s="1607"/>
      <c r="L78" s="1607">
        <v>26054.3</v>
      </c>
      <c r="M78" s="1607" t="s">
        <v>799</v>
      </c>
    </row>
    <row r="79" spans="1:13" x14ac:dyDescent="0.25">
      <c r="A79" s="1607">
        <v>913</v>
      </c>
      <c r="B79" s="1607" t="s">
        <v>922</v>
      </c>
      <c r="C79" s="1607"/>
      <c r="D79" s="1607">
        <v>26054.3</v>
      </c>
      <c r="E79" s="1607"/>
      <c r="F79" s="1607"/>
      <c r="G79" s="1607"/>
      <c r="H79" s="1607"/>
      <c r="I79" s="1607"/>
      <c r="J79" s="1607"/>
      <c r="K79" s="1607"/>
      <c r="L79" s="1607">
        <v>25330.32</v>
      </c>
      <c r="M79" s="1607" t="s">
        <v>799</v>
      </c>
    </row>
    <row r="80" spans="1:13" x14ac:dyDescent="0.25">
      <c r="A80" s="1607">
        <v>914</v>
      </c>
      <c r="B80" s="1607" t="s">
        <v>923</v>
      </c>
      <c r="C80" s="1607"/>
      <c r="D80" s="1607">
        <v>25330.32</v>
      </c>
      <c r="E80" s="1607"/>
      <c r="F80" s="1607"/>
      <c r="G80" s="1607"/>
      <c r="H80" s="1607"/>
      <c r="I80" s="1607"/>
      <c r="J80" s="1607"/>
      <c r="K80" s="1607"/>
      <c r="L80" s="1607">
        <v>29855.200000000001</v>
      </c>
      <c r="M80" s="1607" t="s">
        <v>799</v>
      </c>
    </row>
    <row r="81" spans="1:13" x14ac:dyDescent="0.25">
      <c r="A81" s="1607">
        <v>915</v>
      </c>
      <c r="B81" s="1607" t="s">
        <v>924</v>
      </c>
      <c r="C81" s="1607"/>
      <c r="D81" s="1607">
        <v>30760.18</v>
      </c>
      <c r="E81" s="1607"/>
      <c r="F81" s="1607"/>
      <c r="G81" s="1607"/>
      <c r="H81" s="1607"/>
      <c r="I81" s="1607"/>
      <c r="J81" s="1607"/>
      <c r="K81" s="1607"/>
      <c r="L81" s="1607">
        <v>29855.200000000001</v>
      </c>
      <c r="M81" s="1607" t="s">
        <v>799</v>
      </c>
    </row>
    <row r="82" spans="1:13" x14ac:dyDescent="0.25">
      <c r="A82" s="1607">
        <v>916</v>
      </c>
      <c r="B82" s="1607" t="s">
        <v>925</v>
      </c>
      <c r="C82" s="1607"/>
      <c r="D82" s="1607">
        <v>29855.200000000001</v>
      </c>
      <c r="E82" s="1607"/>
      <c r="F82" s="1607"/>
      <c r="G82" s="1607"/>
      <c r="H82" s="1607"/>
      <c r="I82" s="1607"/>
      <c r="J82" s="1607"/>
      <c r="K82" s="1607"/>
      <c r="L82" s="1607">
        <v>29855.200000000001</v>
      </c>
      <c r="M82" s="1607" t="s">
        <v>799</v>
      </c>
    </row>
    <row r="83" spans="1:13" x14ac:dyDescent="0.25">
      <c r="A83" s="1607">
        <v>917</v>
      </c>
      <c r="B83" s="1607" t="s">
        <v>926</v>
      </c>
      <c r="C83" s="1607"/>
      <c r="D83" s="1607">
        <v>29855.200000000001</v>
      </c>
      <c r="E83" s="1607"/>
      <c r="F83" s="1607"/>
      <c r="G83" s="1607"/>
      <c r="H83" s="1607"/>
      <c r="I83" s="1607"/>
      <c r="J83" s="1607"/>
      <c r="K83" s="1607"/>
      <c r="L83" s="1607">
        <v>15375.57</v>
      </c>
      <c r="M83" s="1607" t="s">
        <v>799</v>
      </c>
    </row>
    <row r="84" spans="1:13" x14ac:dyDescent="0.25">
      <c r="A84" s="1607">
        <v>918</v>
      </c>
      <c r="B84" s="1607" t="s">
        <v>927</v>
      </c>
      <c r="C84" s="1607"/>
      <c r="D84" s="1607">
        <v>15375.57</v>
      </c>
      <c r="E84" s="1607"/>
      <c r="F84" s="1607"/>
      <c r="G84" s="1607"/>
      <c r="H84" s="1607"/>
      <c r="I84" s="1607"/>
      <c r="J84" s="1607"/>
      <c r="K84" s="1607"/>
      <c r="L84" s="1607">
        <v>26778.28</v>
      </c>
      <c r="M84" s="1607" t="s">
        <v>799</v>
      </c>
    </row>
    <row r="85" spans="1:13" x14ac:dyDescent="0.25">
      <c r="A85" s="1607">
        <v>919</v>
      </c>
      <c r="B85" s="1607" t="s">
        <v>928</v>
      </c>
      <c r="C85" s="1607"/>
      <c r="D85" s="1607">
        <v>26778.28</v>
      </c>
      <c r="E85" s="1607"/>
      <c r="F85" s="1607"/>
      <c r="G85" s="1607"/>
      <c r="H85" s="1607"/>
      <c r="I85" s="1607"/>
      <c r="J85" s="1607"/>
      <c r="K85" s="1607"/>
      <c r="L85" s="1607">
        <v>22623.53</v>
      </c>
      <c r="M85" s="1607" t="s">
        <v>799</v>
      </c>
    </row>
    <row r="86" spans="1:13" x14ac:dyDescent="0.25">
      <c r="A86" s="1607">
        <v>920</v>
      </c>
      <c r="B86" s="1607" t="s">
        <v>929</v>
      </c>
      <c r="C86" s="1607"/>
      <c r="D86" s="1607">
        <v>25330.32</v>
      </c>
      <c r="E86" s="1607"/>
      <c r="F86" s="1607"/>
      <c r="G86" s="1607"/>
      <c r="H86" s="1607"/>
      <c r="I86" s="1607"/>
      <c r="J86" s="1607"/>
      <c r="K86" s="1607"/>
      <c r="L86" s="1607">
        <v>26778.28</v>
      </c>
      <c r="M86" s="1607" t="s">
        <v>799</v>
      </c>
    </row>
    <row r="87" spans="1:13" x14ac:dyDescent="0.25">
      <c r="A87" s="1607">
        <v>921</v>
      </c>
      <c r="B87" s="1607" t="s">
        <v>930</v>
      </c>
      <c r="C87" s="1607"/>
      <c r="D87" s="1607">
        <v>26778.28</v>
      </c>
      <c r="E87" s="1607"/>
      <c r="F87" s="1607"/>
      <c r="G87" s="1607"/>
      <c r="H87" s="1607"/>
      <c r="I87" s="1607"/>
      <c r="J87" s="1607"/>
      <c r="K87" s="1607"/>
      <c r="L87" s="1607">
        <v>24425.34</v>
      </c>
      <c r="M87" s="1607" t="s">
        <v>799</v>
      </c>
    </row>
    <row r="88" spans="1:13" x14ac:dyDescent="0.25">
      <c r="A88" s="1607">
        <v>922</v>
      </c>
      <c r="B88" s="1607" t="s">
        <v>931</v>
      </c>
      <c r="C88" s="1607"/>
      <c r="D88" s="1607">
        <v>24425.34</v>
      </c>
      <c r="E88" s="1607"/>
      <c r="F88" s="1607"/>
      <c r="G88" s="1607"/>
      <c r="H88" s="1607"/>
      <c r="I88" s="1607"/>
      <c r="J88" s="1607"/>
      <c r="K88" s="1607"/>
      <c r="L88" s="1607">
        <v>25330.32</v>
      </c>
      <c r="M88" s="1607" t="s">
        <v>799</v>
      </c>
    </row>
    <row r="89" spans="1:13" x14ac:dyDescent="0.25">
      <c r="A89" s="1607">
        <v>923</v>
      </c>
      <c r="B89" s="1607" t="s">
        <v>932</v>
      </c>
      <c r="C89" s="1607"/>
      <c r="D89" s="1607">
        <v>25330.32</v>
      </c>
      <c r="E89" s="1607"/>
      <c r="F89" s="1607"/>
      <c r="G89" s="1607"/>
      <c r="H89" s="1607"/>
      <c r="I89" s="1607"/>
      <c r="J89" s="1607"/>
      <c r="K89" s="1607"/>
      <c r="L89" s="1607">
        <v>20805.43</v>
      </c>
      <c r="M89" s="1607" t="s">
        <v>799</v>
      </c>
    </row>
    <row r="90" spans="1:13" x14ac:dyDescent="0.25">
      <c r="A90" s="1607">
        <v>924</v>
      </c>
      <c r="B90" s="1607" t="s">
        <v>933</v>
      </c>
      <c r="C90" s="1607"/>
      <c r="D90" s="1607">
        <v>23520.36</v>
      </c>
      <c r="E90" s="1607"/>
      <c r="F90" s="1607"/>
      <c r="G90" s="1607"/>
      <c r="H90" s="1607"/>
      <c r="I90" s="1607"/>
      <c r="J90" s="1607"/>
      <c r="K90" s="1607"/>
      <c r="L90" s="1607">
        <v>19900.45</v>
      </c>
      <c r="M90" s="1607" t="s">
        <v>799</v>
      </c>
    </row>
    <row r="91" spans="1:13" x14ac:dyDescent="0.25">
      <c r="A91" s="1607">
        <v>925</v>
      </c>
      <c r="B91" s="1607" t="s">
        <v>934</v>
      </c>
      <c r="C91" s="1607"/>
      <c r="D91" s="1607">
        <v>10850.68</v>
      </c>
      <c r="E91" s="1607"/>
      <c r="F91" s="1607"/>
      <c r="G91" s="1607"/>
      <c r="H91" s="1607"/>
      <c r="I91" s="1607"/>
      <c r="J91" s="1607"/>
      <c r="K91" s="1607"/>
      <c r="L91" s="1607">
        <v>11755.66</v>
      </c>
      <c r="M91" s="1607" t="s">
        <v>799</v>
      </c>
    </row>
    <row r="92" spans="1:13" x14ac:dyDescent="0.25">
      <c r="A92" s="1607">
        <v>926</v>
      </c>
      <c r="B92" s="1607" t="s">
        <v>935</v>
      </c>
      <c r="C92" s="1607"/>
      <c r="D92" s="1607">
        <v>11755.66</v>
      </c>
      <c r="E92" s="1607"/>
      <c r="F92" s="1607"/>
      <c r="G92" s="1607"/>
      <c r="H92" s="1607"/>
      <c r="I92" s="1607"/>
      <c r="J92" s="1607"/>
      <c r="K92" s="1607"/>
      <c r="L92" s="1607">
        <v>11755.66</v>
      </c>
      <c r="M92" s="1607" t="s">
        <v>799</v>
      </c>
    </row>
    <row r="93" spans="1:13" x14ac:dyDescent="0.25">
      <c r="A93" s="1607">
        <v>927</v>
      </c>
      <c r="B93" s="1607" t="s">
        <v>936</v>
      </c>
      <c r="C93" s="1607"/>
      <c r="D93" s="1607">
        <v>11755.66</v>
      </c>
      <c r="E93" s="1607"/>
      <c r="F93" s="1607"/>
      <c r="G93" s="1607"/>
      <c r="H93" s="1607"/>
      <c r="I93" s="1607"/>
      <c r="J93" s="1607"/>
      <c r="K93" s="1607"/>
      <c r="L93" s="1607">
        <v>16280.54</v>
      </c>
      <c r="M93" s="1607" t="s">
        <v>799</v>
      </c>
    </row>
    <row r="94" spans="1:13" x14ac:dyDescent="0.25">
      <c r="A94" s="1607">
        <v>928</v>
      </c>
      <c r="B94" s="1607" t="s">
        <v>937</v>
      </c>
      <c r="C94" s="1607"/>
      <c r="D94" s="1607">
        <v>16280.54</v>
      </c>
      <c r="E94" s="1607"/>
      <c r="F94" s="1607"/>
      <c r="G94" s="1607"/>
      <c r="H94" s="1607"/>
      <c r="I94" s="1607"/>
      <c r="J94" s="1607"/>
      <c r="K94" s="1607"/>
      <c r="L94" s="1607">
        <v>9040.7199999999993</v>
      </c>
      <c r="M94" s="1607" t="s">
        <v>799</v>
      </c>
    </row>
    <row r="95" spans="1:13" x14ac:dyDescent="0.25">
      <c r="A95" s="1607">
        <v>929</v>
      </c>
      <c r="B95" s="1607" t="s">
        <v>938</v>
      </c>
      <c r="C95" s="1607"/>
      <c r="D95" s="1607">
        <v>9040.7199999999993</v>
      </c>
      <c r="E95" s="1607"/>
      <c r="F95" s="1607"/>
      <c r="G95" s="1607"/>
      <c r="H95" s="1607"/>
      <c r="I95" s="1607"/>
      <c r="J95" s="1607"/>
      <c r="K95" s="1607"/>
      <c r="L95" s="1607">
        <v>9040.7199999999993</v>
      </c>
      <c r="M95" s="1607" t="s">
        <v>799</v>
      </c>
    </row>
    <row r="96" spans="1:13" x14ac:dyDescent="0.25">
      <c r="A96" s="1607">
        <v>1017</v>
      </c>
      <c r="B96" s="1607" t="s">
        <v>939</v>
      </c>
      <c r="C96" s="1607" t="s">
        <v>657</v>
      </c>
      <c r="D96" s="1607">
        <v>8669.42</v>
      </c>
      <c r="E96" s="1607"/>
      <c r="F96" s="1607"/>
      <c r="G96" s="1607"/>
      <c r="H96" s="1607"/>
      <c r="I96" s="1607"/>
      <c r="J96" s="1607"/>
      <c r="K96" s="1607"/>
      <c r="L96" s="1607">
        <v>8669.42</v>
      </c>
      <c r="M96" s="1607" t="s">
        <v>799</v>
      </c>
    </row>
    <row r="97" spans="1:13" x14ac:dyDescent="0.25">
      <c r="A97" s="1536">
        <v>1028</v>
      </c>
      <c r="B97" s="1536" t="s">
        <v>940</v>
      </c>
      <c r="C97" s="1536" t="s">
        <v>664</v>
      </c>
      <c r="D97" s="1607"/>
      <c r="E97" s="1607"/>
      <c r="F97" s="1607"/>
      <c r="G97" s="1607"/>
      <c r="H97" s="1607"/>
      <c r="I97" s="1607"/>
      <c r="J97" s="1607"/>
      <c r="K97" s="1607"/>
      <c r="L97" s="1607">
        <v>2065.29</v>
      </c>
      <c r="M97" s="1607" t="s">
        <v>887</v>
      </c>
    </row>
    <row r="98" spans="1:13" x14ac:dyDescent="0.25">
      <c r="A98" s="1536">
        <v>1029</v>
      </c>
      <c r="B98" s="1536" t="s">
        <v>736</v>
      </c>
      <c r="C98" s="1536" t="s">
        <v>664</v>
      </c>
      <c r="D98" s="1607"/>
      <c r="E98" s="1607"/>
      <c r="F98" s="1607">
        <v>2065.29</v>
      </c>
      <c r="G98" s="1607"/>
      <c r="H98" s="1607"/>
      <c r="I98" s="1607"/>
      <c r="J98" s="1607"/>
      <c r="K98" s="1607"/>
      <c r="L98" s="1607"/>
      <c r="M98" s="1607" t="s">
        <v>887</v>
      </c>
    </row>
    <row r="99" spans="1:13" x14ac:dyDescent="0.25">
      <c r="A99" s="1536">
        <v>1030</v>
      </c>
      <c r="B99" s="1536" t="s">
        <v>892</v>
      </c>
      <c r="C99" s="1536" t="s">
        <v>664</v>
      </c>
      <c r="D99" s="1607">
        <v>3809</v>
      </c>
      <c r="E99" s="1610">
        <v>0.84428999999999998</v>
      </c>
      <c r="F99" s="1607">
        <v>2065.29</v>
      </c>
      <c r="G99" s="1607"/>
      <c r="H99" s="1607"/>
      <c r="I99" s="1607"/>
      <c r="J99" s="1607"/>
      <c r="K99" s="1607"/>
      <c r="L99" s="1607"/>
      <c r="M99" s="1607" t="s">
        <v>887</v>
      </c>
    </row>
    <row r="100" spans="1:13" x14ac:dyDescent="0.25">
      <c r="A100" s="1607">
        <v>1046</v>
      </c>
      <c r="B100" s="1607" t="s">
        <v>941</v>
      </c>
      <c r="C100" s="1607" t="s">
        <v>657</v>
      </c>
      <c r="D100" s="1607">
        <v>8256.2000000000007</v>
      </c>
      <c r="E100" s="1607"/>
      <c r="F100" s="1607"/>
      <c r="G100" s="1607"/>
      <c r="H100" s="1607"/>
      <c r="I100" s="1607"/>
      <c r="J100" s="1607"/>
      <c r="K100" s="1607"/>
      <c r="L100" s="1607">
        <v>6603.31</v>
      </c>
      <c r="M100" s="1607" t="s">
        <v>799</v>
      </c>
    </row>
    <row r="101" spans="1:13" x14ac:dyDescent="0.25">
      <c r="A101" s="1607">
        <v>1047</v>
      </c>
      <c r="B101" s="1607" t="s">
        <v>942</v>
      </c>
      <c r="C101" s="1607" t="s">
        <v>657</v>
      </c>
      <c r="D101" s="1607">
        <v>11975.21</v>
      </c>
      <c r="E101" s="1607"/>
      <c r="F101" s="1607"/>
      <c r="G101" s="1607"/>
      <c r="H101" s="1607"/>
      <c r="I101" s="1607"/>
      <c r="J101" s="1607"/>
      <c r="K101" s="1607"/>
      <c r="L101" s="1607">
        <v>11148.76</v>
      </c>
      <c r="M101" s="1607" t="s">
        <v>799</v>
      </c>
    </row>
    <row r="102" spans="1:13" x14ac:dyDescent="0.25">
      <c r="A102" s="1607">
        <v>1048</v>
      </c>
      <c r="B102" s="1607" t="s">
        <v>943</v>
      </c>
      <c r="C102" s="1607" t="s">
        <v>657</v>
      </c>
      <c r="D102" s="1607">
        <v>11148.76</v>
      </c>
      <c r="E102" s="1607"/>
      <c r="F102" s="1607"/>
      <c r="G102" s="1607"/>
      <c r="H102" s="1607"/>
      <c r="I102" s="1607"/>
      <c r="J102" s="1607"/>
      <c r="K102" s="1607"/>
      <c r="L102" s="1607">
        <v>8256.2000000000007</v>
      </c>
      <c r="M102" s="1607" t="s">
        <v>799</v>
      </c>
    </row>
    <row r="103" spans="1:13" x14ac:dyDescent="0.25">
      <c r="A103" s="1607">
        <v>1065</v>
      </c>
      <c r="B103" s="1607" t="s">
        <v>944</v>
      </c>
      <c r="C103" s="1607"/>
      <c r="D103" s="1607">
        <v>22615.38</v>
      </c>
      <c r="E103" s="1607"/>
      <c r="F103" s="1607"/>
      <c r="G103" s="1607"/>
      <c r="H103" s="1607"/>
      <c r="I103" s="1607"/>
      <c r="J103" s="1607"/>
      <c r="K103" s="1607"/>
      <c r="L103" s="1607">
        <v>19900.45</v>
      </c>
      <c r="M103" s="1607" t="s">
        <v>799</v>
      </c>
    </row>
    <row r="104" spans="1:13" x14ac:dyDescent="0.25">
      <c r="A104" s="1607">
        <v>1066</v>
      </c>
      <c r="B104" s="1607" t="s">
        <v>945</v>
      </c>
      <c r="C104" s="1607"/>
      <c r="D104" s="1607">
        <v>22615.38</v>
      </c>
      <c r="E104" s="1607"/>
      <c r="F104" s="1607"/>
      <c r="G104" s="1607"/>
      <c r="H104" s="1607"/>
      <c r="I104" s="1607"/>
      <c r="J104" s="1607"/>
      <c r="K104" s="1607"/>
      <c r="L104" s="1607">
        <v>21710.41</v>
      </c>
      <c r="M104" s="1607" t="s">
        <v>799</v>
      </c>
    </row>
    <row r="105" spans="1:13" x14ac:dyDescent="0.25">
      <c r="A105" s="1607">
        <v>1068</v>
      </c>
      <c r="B105" s="1607" t="s">
        <v>946</v>
      </c>
      <c r="C105" s="1607"/>
      <c r="D105" s="1607">
        <v>22615.38</v>
      </c>
      <c r="E105" s="1607"/>
      <c r="F105" s="1607"/>
      <c r="G105" s="1607"/>
      <c r="H105" s="1607"/>
      <c r="I105" s="1607"/>
      <c r="J105" s="1607"/>
      <c r="K105" s="1607"/>
      <c r="L105" s="1607">
        <v>22615.38</v>
      </c>
      <c r="M105" s="1607" t="s">
        <v>799</v>
      </c>
    </row>
    <row r="106" spans="1:13" x14ac:dyDescent="0.25">
      <c r="A106" s="1607">
        <v>1069</v>
      </c>
      <c r="B106" s="1607" t="s">
        <v>947</v>
      </c>
      <c r="C106" s="1607"/>
      <c r="D106" s="1607">
        <v>22615.38</v>
      </c>
      <c r="E106" s="1607"/>
      <c r="F106" s="1607"/>
      <c r="G106" s="1607"/>
      <c r="H106" s="1607"/>
      <c r="I106" s="1607"/>
      <c r="J106" s="1607"/>
      <c r="K106" s="1607"/>
      <c r="L106" s="1607">
        <v>22615.38</v>
      </c>
      <c r="M106" s="1607" t="s">
        <v>799</v>
      </c>
    </row>
    <row r="107" spans="1:13" x14ac:dyDescent="0.25">
      <c r="A107" s="1607">
        <v>1070</v>
      </c>
      <c r="B107" s="1607" t="s">
        <v>948</v>
      </c>
      <c r="C107" s="1607"/>
      <c r="D107" s="1607">
        <v>22615.38</v>
      </c>
      <c r="E107" s="1607"/>
      <c r="F107" s="1607"/>
      <c r="G107" s="1607"/>
      <c r="H107" s="1607"/>
      <c r="I107" s="1607"/>
      <c r="J107" s="1607"/>
      <c r="K107" s="1607"/>
      <c r="L107" s="1607">
        <v>19900.45</v>
      </c>
      <c r="M107" s="1607" t="s">
        <v>799</v>
      </c>
    </row>
    <row r="108" spans="1:13" x14ac:dyDescent="0.25">
      <c r="A108" s="1607">
        <v>1071</v>
      </c>
      <c r="B108" s="1607" t="s">
        <v>949</v>
      </c>
      <c r="C108" s="1607"/>
      <c r="D108" s="1607">
        <v>22615.38</v>
      </c>
      <c r="E108" s="1607"/>
      <c r="F108" s="1607"/>
      <c r="G108" s="1607"/>
      <c r="H108" s="1607"/>
      <c r="I108" s="1607"/>
      <c r="J108" s="1607"/>
      <c r="K108" s="1607"/>
      <c r="L108" s="1607">
        <v>22615.38</v>
      </c>
      <c r="M108" s="1607" t="s">
        <v>799</v>
      </c>
    </row>
    <row r="109" spans="1:13" x14ac:dyDescent="0.25">
      <c r="A109" s="1607">
        <v>1072</v>
      </c>
      <c r="B109" s="1607" t="s">
        <v>950</v>
      </c>
      <c r="C109" s="1607"/>
      <c r="D109" s="1607">
        <v>22615.38</v>
      </c>
      <c r="E109" s="1607"/>
      <c r="F109" s="1607"/>
      <c r="G109" s="1607"/>
      <c r="H109" s="1607"/>
      <c r="I109" s="1607"/>
      <c r="J109" s="1607"/>
      <c r="K109" s="1607"/>
      <c r="L109" s="1607">
        <v>22615.38</v>
      </c>
      <c r="M109" s="1607" t="s">
        <v>799</v>
      </c>
    </row>
    <row r="110" spans="1:13" x14ac:dyDescent="0.25">
      <c r="A110" s="1607">
        <v>1073</v>
      </c>
      <c r="B110" s="1607" t="s">
        <v>951</v>
      </c>
      <c r="C110" s="1607"/>
      <c r="D110" s="1607">
        <v>22615.38</v>
      </c>
      <c r="E110" s="1607"/>
      <c r="F110" s="1607"/>
      <c r="G110" s="1607"/>
      <c r="H110" s="1607"/>
      <c r="I110" s="1607"/>
      <c r="J110" s="1607"/>
      <c r="K110" s="1607"/>
      <c r="L110" s="1607">
        <v>22615.38</v>
      </c>
      <c r="M110" s="1607" t="s">
        <v>799</v>
      </c>
    </row>
    <row r="111" spans="1:13" x14ac:dyDescent="0.25">
      <c r="A111" s="1607">
        <v>1074</v>
      </c>
      <c r="B111" s="1607" t="s">
        <v>952</v>
      </c>
      <c r="C111" s="1607"/>
      <c r="D111" s="1607">
        <v>23520.36</v>
      </c>
      <c r="E111" s="1607"/>
      <c r="F111" s="1607"/>
      <c r="G111" s="1607"/>
      <c r="H111" s="1607"/>
      <c r="I111" s="1607"/>
      <c r="J111" s="1607"/>
      <c r="K111" s="1607"/>
      <c r="L111" s="1607">
        <v>19900.45</v>
      </c>
      <c r="M111" s="1607" t="s">
        <v>799</v>
      </c>
    </row>
    <row r="112" spans="1:13" x14ac:dyDescent="0.25">
      <c r="A112" s="1607">
        <v>1082</v>
      </c>
      <c r="B112" s="1607" t="s">
        <v>953</v>
      </c>
      <c r="C112" s="1607"/>
      <c r="D112" s="1607">
        <v>4523.9799999999996</v>
      </c>
      <c r="E112" s="1607"/>
      <c r="F112" s="1607"/>
      <c r="G112" s="1607"/>
      <c r="H112" s="1607"/>
      <c r="I112" s="1607"/>
      <c r="J112" s="1607"/>
      <c r="K112" s="1607"/>
      <c r="L112" s="1607">
        <v>5420.81</v>
      </c>
      <c r="M112" s="1607" t="s">
        <v>799</v>
      </c>
    </row>
    <row r="113" spans="1:13" x14ac:dyDescent="0.25">
      <c r="A113" s="1607">
        <v>1083</v>
      </c>
      <c r="B113" s="1607" t="s">
        <v>954</v>
      </c>
      <c r="C113" s="1607"/>
      <c r="D113" s="1607">
        <v>4063.35</v>
      </c>
      <c r="E113" s="1607"/>
      <c r="F113" s="1607"/>
      <c r="G113" s="1607"/>
      <c r="H113" s="1607"/>
      <c r="I113" s="1607"/>
      <c r="J113" s="1607"/>
      <c r="K113" s="1607"/>
      <c r="L113" s="1607">
        <v>4063.35</v>
      </c>
      <c r="M113" s="1607" t="s">
        <v>799</v>
      </c>
    </row>
    <row r="114" spans="1:13" x14ac:dyDescent="0.25">
      <c r="A114" s="1607">
        <v>1084</v>
      </c>
      <c r="B114" s="1607" t="s">
        <v>955</v>
      </c>
      <c r="C114" s="1607"/>
      <c r="D114" s="1607">
        <v>4063.35</v>
      </c>
      <c r="E114" s="1607"/>
      <c r="F114" s="1607"/>
      <c r="G114" s="1607"/>
      <c r="H114" s="1607"/>
      <c r="I114" s="1607"/>
      <c r="J114" s="1607"/>
      <c r="K114" s="1607"/>
      <c r="L114" s="1607">
        <v>4063.35</v>
      </c>
      <c r="M114" s="1607" t="s">
        <v>799</v>
      </c>
    </row>
    <row r="115" spans="1:13" x14ac:dyDescent="0.25">
      <c r="A115" s="1607">
        <v>1085</v>
      </c>
      <c r="B115" s="1607" t="s">
        <v>956</v>
      </c>
      <c r="C115" s="1607"/>
      <c r="D115" s="1607">
        <v>9945.7000000000007</v>
      </c>
      <c r="E115" s="1607"/>
      <c r="F115" s="1607"/>
      <c r="G115" s="1607"/>
      <c r="H115" s="1607"/>
      <c r="I115" s="1607"/>
      <c r="J115" s="1607"/>
      <c r="K115" s="1607"/>
      <c r="L115" s="1607">
        <v>9048.8700000000008</v>
      </c>
      <c r="M115" s="1607" t="s">
        <v>799</v>
      </c>
    </row>
    <row r="116" spans="1:13" x14ac:dyDescent="0.25">
      <c r="A116" s="1607">
        <v>1086</v>
      </c>
      <c r="B116" s="1607" t="s">
        <v>957</v>
      </c>
      <c r="C116" s="1607"/>
      <c r="D116" s="1607">
        <v>18090.5</v>
      </c>
      <c r="E116" s="1607"/>
      <c r="F116" s="1607"/>
      <c r="G116" s="1607"/>
      <c r="H116" s="1607"/>
      <c r="I116" s="1607"/>
      <c r="J116" s="1607"/>
      <c r="K116" s="1607"/>
      <c r="L116" s="1607">
        <v>18090.5</v>
      </c>
      <c r="M116" s="1607" t="s">
        <v>799</v>
      </c>
    </row>
    <row r="117" spans="1:13" x14ac:dyDescent="0.25">
      <c r="A117" s="1607">
        <v>1087</v>
      </c>
      <c r="B117" s="1607" t="s">
        <v>958</v>
      </c>
      <c r="C117" s="1607"/>
      <c r="D117" s="1607">
        <v>6325.79</v>
      </c>
      <c r="E117" s="1607"/>
      <c r="F117" s="1607"/>
      <c r="G117" s="1607"/>
      <c r="H117" s="1607"/>
      <c r="I117" s="1607"/>
      <c r="J117" s="1607"/>
      <c r="K117" s="1607"/>
      <c r="L117" s="1607">
        <v>6325.79</v>
      </c>
      <c r="M117" s="1607" t="s">
        <v>799</v>
      </c>
    </row>
    <row r="118" spans="1:13" x14ac:dyDescent="0.25">
      <c r="A118" s="1607">
        <v>1088</v>
      </c>
      <c r="B118" s="1607" t="s">
        <v>959</v>
      </c>
      <c r="C118" s="1607"/>
      <c r="D118" s="1607">
        <v>7592.76</v>
      </c>
      <c r="E118" s="1607"/>
      <c r="F118" s="1607"/>
      <c r="G118" s="1607"/>
      <c r="H118" s="1607"/>
      <c r="I118" s="1607"/>
      <c r="J118" s="1607"/>
      <c r="K118" s="1607"/>
      <c r="L118" s="1607">
        <v>7592.76</v>
      </c>
      <c r="M118" s="1607" t="s">
        <v>799</v>
      </c>
    </row>
    <row r="119" spans="1:13" x14ac:dyDescent="0.25">
      <c r="A119" s="1607">
        <v>1091</v>
      </c>
      <c r="B119" s="1607" t="s">
        <v>22</v>
      </c>
      <c r="C119" s="1607"/>
      <c r="D119" s="1607">
        <v>18995.48</v>
      </c>
      <c r="E119" s="1607"/>
      <c r="F119" s="1607"/>
      <c r="G119" s="1607"/>
      <c r="H119" s="1607"/>
      <c r="I119" s="1607"/>
      <c r="J119" s="1607"/>
      <c r="K119" s="1607"/>
      <c r="L119" s="1607">
        <v>18995.48</v>
      </c>
      <c r="M119" s="1607" t="s">
        <v>799</v>
      </c>
    </row>
    <row r="120" spans="1:13" x14ac:dyDescent="0.25">
      <c r="A120" s="1607">
        <v>1092</v>
      </c>
      <c r="B120" s="1607" t="s">
        <v>960</v>
      </c>
      <c r="C120" s="1607"/>
      <c r="D120" s="1607">
        <v>4787.33</v>
      </c>
      <c r="E120" s="1607"/>
      <c r="F120" s="1607"/>
      <c r="G120" s="1607"/>
      <c r="H120" s="1607"/>
      <c r="I120" s="1607"/>
      <c r="J120" s="1607"/>
      <c r="K120" s="1607"/>
      <c r="L120" s="1607">
        <v>4787.33</v>
      </c>
      <c r="M120" s="1607" t="s">
        <v>799</v>
      </c>
    </row>
    <row r="121" spans="1:13" x14ac:dyDescent="0.25">
      <c r="A121" s="1607">
        <v>1093</v>
      </c>
      <c r="B121" s="1607" t="s">
        <v>961</v>
      </c>
      <c r="C121" s="1607"/>
      <c r="D121" s="1607">
        <v>3067.87</v>
      </c>
      <c r="E121" s="1607"/>
      <c r="F121" s="1607"/>
      <c r="G121" s="1607"/>
      <c r="H121" s="1607"/>
      <c r="I121" s="1607"/>
      <c r="J121" s="1607"/>
      <c r="K121" s="1607"/>
      <c r="L121" s="1607">
        <v>3067.87</v>
      </c>
      <c r="M121" s="1607" t="s">
        <v>799</v>
      </c>
    </row>
    <row r="122" spans="1:13" x14ac:dyDescent="0.25">
      <c r="A122" s="1607">
        <v>1094</v>
      </c>
      <c r="B122" s="1607" t="s">
        <v>962</v>
      </c>
      <c r="C122" s="1607"/>
      <c r="D122" s="1607">
        <v>3339.37</v>
      </c>
      <c r="E122" s="1607"/>
      <c r="F122" s="1607"/>
      <c r="G122" s="1607"/>
      <c r="H122" s="1607"/>
      <c r="I122" s="1607"/>
      <c r="J122" s="1607"/>
      <c r="K122" s="1607"/>
      <c r="L122" s="1607">
        <v>3339.37</v>
      </c>
      <c r="M122" s="1607" t="s">
        <v>799</v>
      </c>
    </row>
    <row r="123" spans="1:13" x14ac:dyDescent="0.25">
      <c r="A123" s="1607">
        <v>1095</v>
      </c>
      <c r="B123" s="1607" t="s">
        <v>963</v>
      </c>
      <c r="C123" s="1607"/>
      <c r="D123" s="1607">
        <v>9945.7000000000007</v>
      </c>
      <c r="E123" s="1607"/>
      <c r="F123" s="1607"/>
      <c r="G123" s="1607"/>
      <c r="H123" s="1607"/>
      <c r="I123" s="1607"/>
      <c r="J123" s="1607"/>
      <c r="K123" s="1607"/>
      <c r="L123" s="1607">
        <v>9945.7000000000007</v>
      </c>
      <c r="M123" s="1607" t="s">
        <v>799</v>
      </c>
    </row>
    <row r="124" spans="1:13" x14ac:dyDescent="0.25">
      <c r="A124" s="1607">
        <v>1393</v>
      </c>
      <c r="B124" s="1607" t="s">
        <v>964</v>
      </c>
      <c r="C124" s="1607"/>
      <c r="D124" s="1607">
        <v>9040.7199999999993</v>
      </c>
      <c r="E124" s="1607"/>
      <c r="F124" s="1607"/>
      <c r="G124" s="1607"/>
      <c r="H124" s="1607"/>
      <c r="I124" s="1607"/>
      <c r="J124" s="1607"/>
      <c r="K124" s="1607"/>
      <c r="L124" s="1607">
        <v>7230.77</v>
      </c>
      <c r="M124" s="1607" t="s">
        <v>799</v>
      </c>
    </row>
    <row r="125" spans="1:13" x14ac:dyDescent="0.25">
      <c r="A125" s="1607">
        <v>1394</v>
      </c>
      <c r="B125" s="1607" t="s">
        <v>692</v>
      </c>
      <c r="C125" s="1607"/>
      <c r="D125" s="1607">
        <v>7230.77</v>
      </c>
      <c r="E125" s="1607"/>
      <c r="F125" s="1607"/>
      <c r="G125" s="1607"/>
      <c r="H125" s="1607"/>
      <c r="I125" s="1607"/>
      <c r="J125" s="1607"/>
      <c r="K125" s="1607"/>
      <c r="L125" s="1607">
        <v>21710.41</v>
      </c>
      <c r="M125" s="1607" t="s">
        <v>799</v>
      </c>
    </row>
    <row r="126" spans="1:13" x14ac:dyDescent="0.25">
      <c r="A126" s="1607">
        <v>1395</v>
      </c>
      <c r="B126" s="1607" t="s">
        <v>22</v>
      </c>
      <c r="C126" s="1607"/>
      <c r="D126" s="1607">
        <v>21710.41</v>
      </c>
      <c r="E126" s="1607"/>
      <c r="F126" s="1607"/>
      <c r="G126" s="1607"/>
      <c r="H126" s="1607"/>
      <c r="I126" s="1607"/>
      <c r="J126" s="1607"/>
      <c r="K126" s="1607"/>
      <c r="L126" s="1607">
        <v>11975.21</v>
      </c>
      <c r="M126" s="1607" t="s">
        <v>799</v>
      </c>
    </row>
    <row r="127" spans="1:13" x14ac:dyDescent="0.25">
      <c r="A127" s="1536">
        <v>1405</v>
      </c>
      <c r="B127" s="1536" t="s">
        <v>784</v>
      </c>
      <c r="C127" s="1536"/>
      <c r="D127" s="1607"/>
      <c r="E127" s="1607"/>
      <c r="F127" s="1607">
        <v>5115.7</v>
      </c>
      <c r="G127" s="1607"/>
      <c r="H127" s="1607"/>
      <c r="I127" s="1607"/>
      <c r="J127" s="1607"/>
      <c r="K127" s="1607"/>
      <c r="L127" s="1607"/>
      <c r="M127" s="1607" t="s">
        <v>887</v>
      </c>
    </row>
    <row r="128" spans="1:13" x14ac:dyDescent="0.25">
      <c r="A128" s="1607">
        <v>1408</v>
      </c>
      <c r="B128" s="1607" t="s">
        <v>965</v>
      </c>
      <c r="C128" s="1607"/>
      <c r="D128" s="1607">
        <v>22615.38</v>
      </c>
      <c r="E128" s="1607"/>
      <c r="F128" s="1607"/>
      <c r="G128" s="1607"/>
      <c r="H128" s="1607"/>
      <c r="I128" s="1607"/>
      <c r="J128" s="1607"/>
      <c r="K128" s="1607"/>
      <c r="L128" s="1607">
        <v>19900.45</v>
      </c>
      <c r="M128" s="1607" t="s">
        <v>799</v>
      </c>
    </row>
    <row r="129" spans="1:13" x14ac:dyDescent="0.25">
      <c r="A129" s="1607">
        <v>1409</v>
      </c>
      <c r="B129" s="1607" t="s">
        <v>944</v>
      </c>
      <c r="C129" s="1607"/>
      <c r="D129" s="1607">
        <v>22615.38</v>
      </c>
      <c r="E129" s="1607"/>
      <c r="F129" s="1607"/>
      <c r="G129" s="1607"/>
      <c r="H129" s="1607"/>
      <c r="I129" s="1607"/>
      <c r="J129" s="1607"/>
      <c r="K129" s="1607"/>
      <c r="L129" s="1607">
        <v>19900.45</v>
      </c>
      <c r="M129" s="1607" t="s">
        <v>799</v>
      </c>
    </row>
    <row r="130" spans="1:13" x14ac:dyDescent="0.25">
      <c r="A130" s="1607">
        <v>1410</v>
      </c>
      <c r="B130" s="1607" t="s">
        <v>945</v>
      </c>
      <c r="C130" s="1607"/>
      <c r="D130" s="1607">
        <v>22615.38</v>
      </c>
      <c r="E130" s="1607"/>
      <c r="F130" s="1607"/>
      <c r="G130" s="1607"/>
      <c r="H130" s="1607"/>
      <c r="I130" s="1607"/>
      <c r="J130" s="1607"/>
      <c r="K130" s="1607"/>
      <c r="L130" s="1607">
        <v>21710.41</v>
      </c>
      <c r="M130" s="1607" t="s">
        <v>799</v>
      </c>
    </row>
    <row r="131" spans="1:13" x14ac:dyDescent="0.25">
      <c r="A131" s="1607">
        <v>1412</v>
      </c>
      <c r="B131" s="1607" t="s">
        <v>946</v>
      </c>
      <c r="C131" s="1607"/>
      <c r="D131" s="1607">
        <v>22615.38</v>
      </c>
      <c r="E131" s="1607"/>
      <c r="F131" s="1607"/>
      <c r="G131" s="1607"/>
      <c r="H131" s="1607"/>
      <c r="I131" s="1607"/>
      <c r="J131" s="1607"/>
      <c r="K131" s="1607"/>
      <c r="L131" s="1607">
        <v>22615.38</v>
      </c>
      <c r="M131" s="1607" t="s">
        <v>799</v>
      </c>
    </row>
    <row r="132" spans="1:13" x14ac:dyDescent="0.25">
      <c r="A132" s="1607">
        <v>1413</v>
      </c>
      <c r="B132" s="1607" t="s">
        <v>947</v>
      </c>
      <c r="C132" s="1607"/>
      <c r="D132" s="1607">
        <v>22615.38</v>
      </c>
      <c r="E132" s="1607"/>
      <c r="F132" s="1607"/>
      <c r="G132" s="1607"/>
      <c r="H132" s="1607"/>
      <c r="I132" s="1607"/>
      <c r="J132" s="1607"/>
      <c r="K132" s="1607"/>
      <c r="L132" s="1607">
        <v>22615.38</v>
      </c>
      <c r="M132" s="1607" t="s">
        <v>799</v>
      </c>
    </row>
    <row r="133" spans="1:13" x14ac:dyDescent="0.25">
      <c r="A133" s="1607">
        <v>1414</v>
      </c>
      <c r="B133" s="1607" t="s">
        <v>948</v>
      </c>
      <c r="C133" s="1607"/>
      <c r="D133" s="1607">
        <v>22615.38</v>
      </c>
      <c r="E133" s="1607"/>
      <c r="F133" s="1607"/>
      <c r="G133" s="1607"/>
      <c r="H133" s="1607"/>
      <c r="I133" s="1607"/>
      <c r="J133" s="1607"/>
      <c r="K133" s="1607"/>
      <c r="L133" s="1607">
        <v>19900.45</v>
      </c>
      <c r="M133" s="1607" t="s">
        <v>799</v>
      </c>
    </row>
    <row r="134" spans="1:13" x14ac:dyDescent="0.25">
      <c r="A134" s="1607">
        <v>1415</v>
      </c>
      <c r="B134" s="1607" t="s">
        <v>949</v>
      </c>
      <c r="C134" s="1607"/>
      <c r="D134" s="1607">
        <v>22615.38</v>
      </c>
      <c r="E134" s="1607"/>
      <c r="F134" s="1607"/>
      <c r="G134" s="1607"/>
      <c r="H134" s="1607"/>
      <c r="I134" s="1607"/>
      <c r="J134" s="1607"/>
      <c r="K134" s="1607"/>
      <c r="L134" s="1607">
        <v>22615.38</v>
      </c>
      <c r="M134" s="1607" t="s">
        <v>799</v>
      </c>
    </row>
    <row r="135" spans="1:13" x14ac:dyDescent="0.25">
      <c r="A135" s="1607">
        <v>1416</v>
      </c>
      <c r="B135" s="1607" t="s">
        <v>952</v>
      </c>
      <c r="C135" s="1607"/>
      <c r="D135" s="1607">
        <v>23520.36</v>
      </c>
      <c r="E135" s="1607"/>
      <c r="F135" s="1607"/>
      <c r="G135" s="1607"/>
      <c r="H135" s="1607"/>
      <c r="I135" s="1607"/>
      <c r="J135" s="1607"/>
      <c r="K135" s="1607"/>
      <c r="L135" s="1607">
        <v>22615.38</v>
      </c>
      <c r="M135" s="1607" t="s">
        <v>799</v>
      </c>
    </row>
    <row r="136" spans="1:13" x14ac:dyDescent="0.25">
      <c r="A136" s="1607">
        <v>1417</v>
      </c>
      <c r="B136" s="1607" t="s">
        <v>950</v>
      </c>
      <c r="C136" s="1607"/>
      <c r="D136" s="1607">
        <v>22615.38</v>
      </c>
      <c r="E136" s="1607"/>
      <c r="F136" s="1607"/>
      <c r="G136" s="1607"/>
      <c r="H136" s="1607"/>
      <c r="I136" s="1607"/>
      <c r="J136" s="1607"/>
      <c r="K136" s="1607"/>
      <c r="L136" s="1607">
        <v>22615.38</v>
      </c>
      <c r="M136" s="1607" t="s">
        <v>799</v>
      </c>
    </row>
    <row r="137" spans="1:13" x14ac:dyDescent="0.25">
      <c r="A137" s="1607">
        <v>1418</v>
      </c>
      <c r="B137" s="1607" t="s">
        <v>951</v>
      </c>
      <c r="C137" s="1607"/>
      <c r="D137" s="1607">
        <v>22615.38</v>
      </c>
      <c r="E137" s="1607"/>
      <c r="F137" s="1607"/>
      <c r="G137" s="1607"/>
      <c r="H137" s="1607"/>
      <c r="I137" s="1607"/>
      <c r="J137" s="1607"/>
      <c r="K137" s="1607"/>
      <c r="L137" s="1607">
        <v>10850.68</v>
      </c>
      <c r="M137" s="1607" t="s">
        <v>799</v>
      </c>
    </row>
    <row r="138" spans="1:13" x14ac:dyDescent="0.25">
      <c r="A138" s="1607">
        <v>1424</v>
      </c>
      <c r="B138" s="1607" t="s">
        <v>889</v>
      </c>
      <c r="C138" s="1607"/>
      <c r="D138" s="1607"/>
      <c r="E138" s="1607"/>
      <c r="F138" s="1607">
        <v>12102.75</v>
      </c>
      <c r="G138" s="1607"/>
      <c r="H138" s="1607"/>
      <c r="I138" s="1607"/>
      <c r="J138" s="1607"/>
      <c r="K138" s="1607"/>
      <c r="L138" s="1607"/>
      <c r="M138" s="1607" t="s">
        <v>799</v>
      </c>
    </row>
    <row r="139" spans="1:13" x14ac:dyDescent="0.25">
      <c r="A139" s="1536">
        <v>1428</v>
      </c>
      <c r="B139" s="1536" t="s">
        <v>886</v>
      </c>
      <c r="C139" s="1536"/>
      <c r="D139" s="1607"/>
      <c r="E139" s="1607"/>
      <c r="F139" s="1607"/>
      <c r="G139" s="1607"/>
      <c r="H139" s="1607">
        <v>15288.43</v>
      </c>
      <c r="I139" s="1607"/>
      <c r="J139" s="1607"/>
      <c r="K139" s="1607"/>
      <c r="L139" s="1607"/>
      <c r="M139" s="1607" t="s">
        <v>887</v>
      </c>
    </row>
    <row r="140" spans="1:13" x14ac:dyDescent="0.25">
      <c r="A140" s="1536">
        <v>1429</v>
      </c>
      <c r="B140" s="1536" t="s">
        <v>890</v>
      </c>
      <c r="C140" s="1536"/>
      <c r="D140" s="1607"/>
      <c r="E140" s="1607"/>
      <c r="F140" s="1607"/>
      <c r="G140" s="1607"/>
      <c r="H140" s="1607">
        <v>27685.119999999999</v>
      </c>
      <c r="I140" s="1607"/>
      <c r="J140" s="1607"/>
      <c r="K140" s="1607"/>
      <c r="L140" s="1607"/>
      <c r="M140" s="1607" t="s">
        <v>887</v>
      </c>
    </row>
    <row r="141" spans="1:13" x14ac:dyDescent="0.25">
      <c r="A141" s="1607">
        <v>1503</v>
      </c>
      <c r="B141" s="1607" t="s">
        <v>28</v>
      </c>
      <c r="C141" s="1607"/>
      <c r="D141" s="1607">
        <v>24425.34</v>
      </c>
      <c r="E141" s="1607"/>
      <c r="F141" s="1607"/>
      <c r="G141" s="1607"/>
      <c r="H141" s="1607"/>
      <c r="I141" s="1607"/>
      <c r="J141" s="1607"/>
      <c r="K141" s="1607"/>
      <c r="L141" s="1607">
        <v>24425.34</v>
      </c>
      <c r="M141" s="1607" t="s">
        <v>799</v>
      </c>
    </row>
    <row r="142" spans="1:13" x14ac:dyDescent="0.25">
      <c r="A142" s="1607">
        <v>2014</v>
      </c>
      <c r="B142" s="1607" t="s">
        <v>966</v>
      </c>
      <c r="C142" s="1607"/>
      <c r="D142" s="1607">
        <v>17457.009999999998</v>
      </c>
      <c r="E142" s="1607"/>
      <c r="F142" s="1607"/>
      <c r="G142" s="1607"/>
      <c r="H142" s="1607"/>
      <c r="I142" s="1607"/>
      <c r="J142" s="1607"/>
      <c r="K142" s="1607"/>
      <c r="L142" s="1607">
        <v>17457.009999999998</v>
      </c>
      <c r="M142" s="1607" t="s">
        <v>799</v>
      </c>
    </row>
    <row r="143" spans="1:13" x14ac:dyDescent="0.25">
      <c r="A143" s="1607">
        <v>2070</v>
      </c>
      <c r="B143" s="1607" t="s">
        <v>967</v>
      </c>
      <c r="C143" s="1607"/>
      <c r="D143" s="1607">
        <v>22615.38</v>
      </c>
      <c r="E143" s="1607"/>
      <c r="F143" s="1607"/>
      <c r="G143" s="1607"/>
      <c r="H143" s="1607"/>
      <c r="I143" s="1607"/>
      <c r="J143" s="1607"/>
      <c r="K143" s="1607"/>
      <c r="L143" s="1607">
        <v>19900.45</v>
      </c>
      <c r="M143" s="1607" t="s">
        <v>799</v>
      </c>
    </row>
    <row r="144" spans="1:13" x14ac:dyDescent="0.25">
      <c r="A144" s="1607">
        <v>6071</v>
      </c>
      <c r="B144" s="1607" t="s">
        <v>968</v>
      </c>
      <c r="C144" s="1607"/>
      <c r="D144" s="1607">
        <v>10488.69</v>
      </c>
      <c r="E144" s="1607"/>
      <c r="F144" s="1607"/>
      <c r="G144" s="1607"/>
      <c r="H144" s="1607"/>
      <c r="I144" s="1607"/>
      <c r="J144" s="1607"/>
      <c r="K144" s="1607"/>
      <c r="L144" s="1607">
        <v>10488.69</v>
      </c>
      <c r="M144" s="1607" t="s">
        <v>799</v>
      </c>
    </row>
    <row r="145" spans="1:13" x14ac:dyDescent="0.25">
      <c r="A145" s="1607">
        <v>6072</v>
      </c>
      <c r="B145" s="1607" t="s">
        <v>969</v>
      </c>
      <c r="C145" s="1607"/>
      <c r="D145" s="1607">
        <v>13565.61</v>
      </c>
      <c r="E145" s="1607"/>
      <c r="F145" s="1607"/>
      <c r="G145" s="1607"/>
      <c r="H145" s="1607"/>
      <c r="I145" s="1607"/>
      <c r="J145" s="1607"/>
      <c r="K145" s="1607"/>
      <c r="L145" s="1607">
        <v>11763.8</v>
      </c>
      <c r="M145" s="1607" t="s">
        <v>799</v>
      </c>
    </row>
    <row r="146" spans="1:13" x14ac:dyDescent="0.25">
      <c r="A146" s="1607">
        <v>6073</v>
      </c>
      <c r="B146" s="1607" t="s">
        <v>789</v>
      </c>
      <c r="C146" s="1607"/>
      <c r="D146" s="1607">
        <v>6959.28</v>
      </c>
      <c r="E146" s="1607"/>
      <c r="F146" s="1607"/>
      <c r="G146" s="1607"/>
      <c r="H146" s="1607"/>
      <c r="I146" s="1607"/>
      <c r="J146" s="1607"/>
      <c r="K146" s="1607"/>
      <c r="L146" s="1607">
        <v>6959.28</v>
      </c>
      <c r="M146" s="1607" t="s">
        <v>799</v>
      </c>
    </row>
    <row r="147" spans="1:13" x14ac:dyDescent="0.25">
      <c r="A147" s="1607">
        <v>6074</v>
      </c>
      <c r="B147" s="1607" t="s">
        <v>790</v>
      </c>
      <c r="C147" s="1607"/>
      <c r="D147" s="1607">
        <v>7049.77</v>
      </c>
      <c r="E147" s="1607"/>
      <c r="F147" s="1607"/>
      <c r="G147" s="1607"/>
      <c r="H147" s="1607"/>
      <c r="I147" s="1607"/>
      <c r="J147" s="1607"/>
      <c r="K147" s="1607"/>
      <c r="L147" s="1607">
        <v>7049.77</v>
      </c>
      <c r="M147" s="1607" t="s">
        <v>799</v>
      </c>
    </row>
    <row r="148" spans="1:13" x14ac:dyDescent="0.25">
      <c r="A148" s="1607">
        <v>6075</v>
      </c>
      <c r="B148" s="1607" t="s">
        <v>970</v>
      </c>
      <c r="C148" s="1607"/>
      <c r="D148" s="1607">
        <v>9493.2099999999991</v>
      </c>
      <c r="E148" s="1607"/>
      <c r="F148" s="1607"/>
      <c r="G148" s="1607"/>
      <c r="H148" s="1607"/>
      <c r="I148" s="1607"/>
      <c r="J148" s="1607"/>
      <c r="K148" s="1607"/>
      <c r="L148" s="1607">
        <v>9493.2099999999991</v>
      </c>
      <c r="M148" s="1607" t="s">
        <v>799</v>
      </c>
    </row>
    <row r="149" spans="1:13" x14ac:dyDescent="0.25">
      <c r="A149" s="1607">
        <v>6076</v>
      </c>
      <c r="B149" s="1607" t="s">
        <v>259</v>
      </c>
      <c r="C149" s="1607"/>
      <c r="D149" s="1607">
        <v>8588.24</v>
      </c>
      <c r="E149" s="1607"/>
      <c r="F149" s="1607"/>
      <c r="G149" s="1607"/>
      <c r="H149" s="1607"/>
      <c r="I149" s="1607"/>
      <c r="J149" s="1607"/>
      <c r="K149" s="1607"/>
      <c r="L149" s="1607">
        <v>8588.24</v>
      </c>
      <c r="M149" s="1607" t="s">
        <v>799</v>
      </c>
    </row>
    <row r="150" spans="1:13" x14ac:dyDescent="0.25">
      <c r="A150" s="1607">
        <v>6077</v>
      </c>
      <c r="B150" s="1607" t="s">
        <v>971</v>
      </c>
      <c r="C150" s="1607"/>
      <c r="D150" s="1607">
        <v>1809.05</v>
      </c>
      <c r="E150" s="1607"/>
      <c r="F150" s="1607"/>
      <c r="G150" s="1607"/>
      <c r="H150" s="1607"/>
      <c r="I150" s="1607"/>
      <c r="J150" s="1607"/>
      <c r="K150" s="1607"/>
      <c r="L150" s="1607">
        <v>2434.39</v>
      </c>
      <c r="M150" s="1607" t="s">
        <v>799</v>
      </c>
    </row>
    <row r="151" spans="1:13" x14ac:dyDescent="0.25">
      <c r="A151" s="1607">
        <v>6078</v>
      </c>
      <c r="B151" s="1607" t="s">
        <v>972</v>
      </c>
      <c r="C151" s="1607"/>
      <c r="D151" s="1607">
        <v>9312.2199999999993</v>
      </c>
      <c r="E151" s="1607"/>
      <c r="F151" s="1607"/>
      <c r="G151" s="1607"/>
      <c r="H151" s="1607"/>
      <c r="I151" s="1607"/>
      <c r="J151" s="1607"/>
      <c r="K151" s="1607"/>
      <c r="L151" s="1607">
        <v>9312.2199999999993</v>
      </c>
      <c r="M151" s="1607" t="s">
        <v>799</v>
      </c>
    </row>
    <row r="152" spans="1:13" x14ac:dyDescent="0.25">
      <c r="A152" s="1607">
        <v>6079</v>
      </c>
      <c r="B152" s="1607" t="s">
        <v>262</v>
      </c>
      <c r="C152" s="1607"/>
      <c r="D152" s="1607">
        <v>6959.28</v>
      </c>
      <c r="E152" s="1607"/>
      <c r="F152" s="1607"/>
      <c r="G152" s="1607"/>
      <c r="H152" s="1607"/>
      <c r="I152" s="1607"/>
      <c r="J152" s="1607"/>
      <c r="K152" s="1607"/>
      <c r="L152" s="1607">
        <v>6959.28</v>
      </c>
      <c r="M152" s="1607" t="s">
        <v>799</v>
      </c>
    </row>
    <row r="153" spans="1:13" x14ac:dyDescent="0.25">
      <c r="A153" s="1607">
        <v>6080</v>
      </c>
      <c r="B153" s="1607" t="s">
        <v>263</v>
      </c>
      <c r="C153" s="1607"/>
      <c r="D153" s="1607">
        <v>9945.7000000000007</v>
      </c>
      <c r="E153" s="1607"/>
      <c r="F153" s="1607"/>
      <c r="G153" s="1607"/>
      <c r="H153" s="1607"/>
      <c r="I153" s="1607"/>
      <c r="J153" s="1607"/>
      <c r="K153" s="1607"/>
      <c r="L153" s="1607">
        <v>9945.7000000000007</v>
      </c>
      <c r="M153" s="1607" t="s">
        <v>799</v>
      </c>
    </row>
    <row r="154" spans="1:13" x14ac:dyDescent="0.25">
      <c r="A154" s="1607">
        <v>6081</v>
      </c>
      <c r="B154" s="1607" t="s">
        <v>973</v>
      </c>
      <c r="C154" s="1607"/>
      <c r="D154" s="1607">
        <v>9040.7199999999993</v>
      </c>
      <c r="E154" s="1607"/>
      <c r="F154" s="1607"/>
      <c r="G154" s="1607"/>
      <c r="H154" s="1607"/>
      <c r="I154" s="1607"/>
      <c r="J154" s="1607"/>
      <c r="K154" s="1607"/>
      <c r="L154" s="1607">
        <v>9040.7199999999993</v>
      </c>
      <c r="M154" s="1607" t="s">
        <v>799</v>
      </c>
    </row>
    <row r="155" spans="1:13" x14ac:dyDescent="0.25">
      <c r="A155" s="1607">
        <v>7209</v>
      </c>
      <c r="B155" s="1607" t="s">
        <v>794</v>
      </c>
      <c r="C155" s="1607" t="s">
        <v>669</v>
      </c>
      <c r="D155" s="1607"/>
      <c r="E155" s="1607"/>
      <c r="F155" s="1607"/>
      <c r="G155" s="1607"/>
      <c r="H155" s="1607"/>
      <c r="I155" s="1607"/>
      <c r="J155" s="1607"/>
      <c r="K155" s="1607"/>
      <c r="L155" s="1607">
        <v>12512.03</v>
      </c>
      <c r="M155" s="1607" t="s">
        <v>799</v>
      </c>
    </row>
    <row r="156" spans="1:13" x14ac:dyDescent="0.25">
      <c r="A156" s="1607">
        <v>7224</v>
      </c>
      <c r="B156" s="1607" t="s">
        <v>795</v>
      </c>
      <c r="C156" s="1607" t="s">
        <v>669</v>
      </c>
      <c r="D156" s="1607">
        <v>17547.509999999998</v>
      </c>
      <c r="E156" s="1607"/>
      <c r="F156" s="1607"/>
      <c r="G156" s="1607"/>
      <c r="H156" s="1607"/>
      <c r="I156" s="1607"/>
      <c r="J156" s="1607"/>
      <c r="K156" s="1607"/>
      <c r="L156" s="1607">
        <v>17547.509999999998</v>
      </c>
      <c r="M156" s="1607" t="s">
        <v>799</v>
      </c>
    </row>
    <row r="157" spans="1:13" x14ac:dyDescent="0.25">
      <c r="A157" s="1607">
        <v>9721</v>
      </c>
      <c r="B157" s="1607" t="s">
        <v>891</v>
      </c>
      <c r="C157" s="1607"/>
      <c r="D157" s="1607">
        <v>1257.92</v>
      </c>
      <c r="E157" s="1609">
        <v>-6.0000000000000002E-5</v>
      </c>
      <c r="F157" s="1607">
        <v>1258</v>
      </c>
      <c r="G157" s="1607"/>
      <c r="H157" s="1607"/>
      <c r="I157" s="1607"/>
      <c r="J157" s="1607"/>
      <c r="K157" s="1607"/>
      <c r="L157" s="1607"/>
      <c r="M157" s="1607" t="s">
        <v>799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71" bestFit="1" customWidth="1"/>
    <col min="7" max="7" width="12.7109375" bestFit="1" customWidth="1"/>
    <col min="8" max="8" width="11.28515625" bestFit="1" customWidth="1"/>
    <col min="9" max="9" width="5" style="71" bestFit="1" customWidth="1"/>
    <col min="10" max="10" width="12.7109375" bestFit="1" customWidth="1"/>
    <col min="11" max="11" width="11.28515625" bestFit="1" customWidth="1"/>
    <col min="12" max="12" width="5.5703125" style="71" bestFit="1" customWidth="1"/>
    <col min="13" max="13" width="12.7109375" bestFit="1" customWidth="1"/>
    <col min="14" max="14" width="11.28515625" bestFit="1" customWidth="1"/>
    <col min="15" max="15" width="5.5703125" style="71" bestFit="1" customWidth="1"/>
    <col min="16" max="16" width="12.7109375" bestFit="1" customWidth="1"/>
    <col min="17" max="17" width="11.28515625" bestFit="1" customWidth="1"/>
    <col min="18" max="18" width="5.5703125" style="71" bestFit="1" customWidth="1"/>
    <col min="19" max="19" width="12.7109375" bestFit="1" customWidth="1"/>
    <col min="20" max="20" width="11.28515625" bestFit="1" customWidth="1"/>
    <col min="21" max="21" width="5.5703125" style="71" bestFit="1" customWidth="1"/>
    <col min="22" max="22" width="12.7109375" bestFit="1" customWidth="1"/>
    <col min="23" max="23" width="11.28515625" bestFit="1" customWidth="1"/>
    <col min="24" max="24" width="5.5703125" style="71" bestFit="1" customWidth="1"/>
    <col min="25" max="25" width="10" bestFit="1" customWidth="1"/>
    <col min="26" max="26" width="11.28515625" bestFit="1" customWidth="1"/>
    <col min="27" max="27" width="5.5703125" style="71" bestFit="1" customWidth="1"/>
    <col min="28" max="28" width="10" style="93" bestFit="1" customWidth="1"/>
    <col min="29" max="29" width="11.28515625" bestFit="1" customWidth="1"/>
    <col min="30" max="30" width="5.5703125" style="71" bestFit="1" customWidth="1"/>
    <col min="31" max="31" width="12.7109375" bestFit="1" customWidth="1"/>
    <col min="32" max="32" width="11.28515625" bestFit="1" customWidth="1"/>
    <col min="33" max="33" width="5.5703125" style="71" bestFit="1" customWidth="1"/>
    <col min="34" max="34" width="10.7109375" bestFit="1" customWidth="1"/>
    <col min="35" max="35" width="11.28515625" bestFit="1" customWidth="1"/>
    <col min="36" max="36" width="5" style="71" bestFit="1" customWidth="1"/>
    <col min="37" max="37" width="10.28515625" bestFit="1" customWidth="1"/>
    <col min="38" max="38" width="11.28515625" bestFit="1" customWidth="1"/>
    <col min="39" max="39" width="5" style="71" bestFit="1" customWidth="1"/>
    <col min="40" max="40" width="10.28515625" bestFit="1" customWidth="1"/>
    <col min="41" max="41" width="11.28515625" bestFit="1" customWidth="1"/>
    <col min="42" max="42" width="5" style="71" bestFit="1" customWidth="1"/>
    <col min="43" max="43" width="9.85546875" bestFit="1" customWidth="1"/>
    <col min="44" max="44" width="11.28515625" bestFit="1" customWidth="1"/>
    <col min="45" max="45" width="5.5703125" style="71" bestFit="1" customWidth="1"/>
    <col min="46" max="46" width="10.140625" style="11" bestFit="1" customWidth="1"/>
    <col min="47" max="47" width="11.28515625" bestFit="1" customWidth="1"/>
    <col min="48" max="48" width="5" style="71" bestFit="1" customWidth="1"/>
    <col min="49" max="49" width="9.85546875" style="11" bestFit="1" customWidth="1"/>
    <col min="50" max="50" width="11.28515625" bestFit="1" customWidth="1"/>
    <col min="51" max="51" width="5" style="71" bestFit="1" customWidth="1"/>
    <col min="52" max="52" width="9.42578125" bestFit="1" customWidth="1"/>
    <col min="53" max="53" width="11.28515625" bestFit="1" customWidth="1"/>
    <col min="54" max="54" width="5" style="71" bestFit="1" customWidth="1"/>
    <col min="55" max="55" width="9.42578125" bestFit="1" customWidth="1"/>
    <col min="56" max="56" width="11.28515625" bestFit="1" customWidth="1"/>
    <col min="57" max="57" width="5.5703125" style="71" bestFit="1" customWidth="1"/>
    <col min="58" max="58" width="9.42578125" bestFit="1" customWidth="1"/>
    <col min="59" max="59" width="11.28515625" bestFit="1" customWidth="1"/>
    <col min="60" max="60" width="5.5703125" style="71" bestFit="1" customWidth="1"/>
    <col min="61" max="61" width="9.42578125" bestFit="1" customWidth="1"/>
    <col min="62" max="62" width="11.28515625" bestFit="1" customWidth="1"/>
    <col min="63" max="63" width="5" style="71" bestFit="1" customWidth="1"/>
    <col min="64" max="64" width="9.42578125" bestFit="1" customWidth="1"/>
    <col min="65" max="65" width="11.28515625" bestFit="1" customWidth="1"/>
    <col min="66" max="66" width="5.5703125" style="71" bestFit="1" customWidth="1"/>
    <col min="67" max="67" width="9.42578125" bestFit="1" customWidth="1"/>
    <col min="68" max="68" width="11.28515625" bestFit="1" customWidth="1"/>
    <col min="69" max="69" width="5" style="71" bestFit="1" customWidth="1"/>
    <col min="70" max="70" width="9.42578125" bestFit="1" customWidth="1"/>
    <col min="71" max="71" width="11.28515625" bestFit="1" customWidth="1"/>
    <col min="72" max="72" width="5" style="71" bestFit="1" customWidth="1"/>
    <col min="73" max="73" width="10" bestFit="1" customWidth="1"/>
    <col min="74" max="74" width="11.28515625" bestFit="1" customWidth="1"/>
    <col min="75" max="75" width="5.5703125" style="71" bestFit="1" customWidth="1"/>
    <col min="76" max="76" width="9.42578125" bestFit="1" customWidth="1"/>
    <col min="77" max="77" width="11.28515625" bestFit="1" customWidth="1"/>
    <col min="78" max="78" width="5.5703125" style="71" bestFit="1" customWidth="1"/>
    <col min="79" max="79" width="10.28515625" style="11" bestFit="1" customWidth="1"/>
    <col min="80" max="80" width="12.7109375" bestFit="1" customWidth="1"/>
    <col min="81" max="81" width="6.140625" style="71" bestFit="1" customWidth="1"/>
    <col min="82" max="82" width="10.28515625" style="11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B1" s="227"/>
      <c r="AD1" s="71"/>
      <c r="AG1" s="71"/>
      <c r="AJ1" s="71"/>
      <c r="AM1" s="71"/>
      <c r="AP1" s="71"/>
      <c r="AS1" s="71"/>
      <c r="AT1" s="11"/>
      <c r="AU1"/>
      <c r="AV1" s="71"/>
      <c r="AW1" s="11"/>
      <c r="AX1"/>
      <c r="AY1" s="71"/>
      <c r="BB1" s="71"/>
      <c r="BE1" s="71"/>
      <c r="BH1" s="71"/>
      <c r="BK1" s="71"/>
      <c r="BN1" s="71"/>
      <c r="BQ1" s="71"/>
      <c r="BT1" s="71"/>
      <c r="BW1" s="71"/>
      <c r="BZ1" s="71"/>
      <c r="CA1" s="6"/>
      <c r="CC1" s="71"/>
      <c r="CD1" s="6"/>
      <c r="CG1" s="334"/>
      <c r="CH1" s="334"/>
    </row>
    <row r="2" spans="1:88" s="1" customFormat="1" ht="20.25" thickBot="1" x14ac:dyDescent="0.35">
      <c r="B2" s="17"/>
      <c r="C2" s="18" t="s">
        <v>295</v>
      </c>
      <c r="D2" s="18"/>
      <c r="E2" s="46">
        <v>45995</v>
      </c>
      <c r="F2" s="65"/>
      <c r="G2" s="18"/>
      <c r="H2" s="46">
        <v>45981</v>
      </c>
      <c r="I2" s="65"/>
      <c r="J2" s="18"/>
      <c r="K2" s="46">
        <v>45962</v>
      </c>
      <c r="L2" s="65"/>
      <c r="M2" s="18"/>
      <c r="N2" s="46">
        <v>45901</v>
      </c>
      <c r="O2" s="65"/>
      <c r="P2" s="18"/>
      <c r="Q2" s="46">
        <v>45870</v>
      </c>
      <c r="R2" s="65"/>
      <c r="S2" s="18"/>
      <c r="T2" s="46">
        <v>45810</v>
      </c>
      <c r="U2" s="65"/>
      <c r="V2" s="18"/>
      <c r="W2" s="46">
        <v>45796</v>
      </c>
      <c r="X2" s="65"/>
      <c r="Y2" s="18"/>
      <c r="Z2" s="46">
        <v>45775</v>
      </c>
      <c r="AA2" s="65"/>
      <c r="AB2" s="18"/>
      <c r="AC2" s="46">
        <v>45740</v>
      </c>
      <c r="AD2" s="65"/>
      <c r="AE2" s="18"/>
      <c r="AF2" s="46">
        <v>45726</v>
      </c>
      <c r="AG2" s="65"/>
      <c r="AH2" s="18"/>
      <c r="AI2" s="46">
        <v>45701</v>
      </c>
      <c r="AJ2" s="65"/>
      <c r="AK2" s="18"/>
      <c r="AL2" s="46">
        <v>45680</v>
      </c>
      <c r="AM2" s="65"/>
      <c r="AN2" s="18"/>
      <c r="AO2" s="46">
        <v>45670</v>
      </c>
      <c r="AP2" s="65"/>
      <c r="AQ2" s="19"/>
      <c r="AR2" s="46">
        <v>45638</v>
      </c>
      <c r="AS2" s="65"/>
      <c r="AT2" s="19"/>
      <c r="AU2" s="46">
        <v>45628</v>
      </c>
      <c r="AV2" s="65"/>
      <c r="AW2" s="19"/>
      <c r="AX2" s="46">
        <v>45615</v>
      </c>
      <c r="AY2" s="65"/>
      <c r="AZ2" s="19" t="s">
        <v>0</v>
      </c>
      <c r="BA2" s="46">
        <v>45594</v>
      </c>
      <c r="BB2" s="65"/>
      <c r="BC2" s="19" t="s">
        <v>0</v>
      </c>
      <c r="BD2" s="46">
        <v>45580</v>
      </c>
      <c r="BE2" s="65"/>
      <c r="BF2" s="19" t="s">
        <v>0</v>
      </c>
      <c r="BG2" s="13">
        <v>45567</v>
      </c>
      <c r="BH2" s="65"/>
      <c r="BI2" s="19" t="s">
        <v>0</v>
      </c>
      <c r="BJ2" s="13">
        <v>45552</v>
      </c>
      <c r="BK2" s="65"/>
      <c r="BL2" s="19" t="s">
        <v>0</v>
      </c>
      <c r="BM2" s="13">
        <v>45538</v>
      </c>
      <c r="BN2" s="65"/>
      <c r="BO2" s="19" t="s">
        <v>0</v>
      </c>
      <c r="BP2" s="13">
        <v>45530</v>
      </c>
      <c r="BQ2" s="65"/>
      <c r="BR2" s="19" t="s">
        <v>0</v>
      </c>
      <c r="BS2" s="13">
        <v>45524</v>
      </c>
      <c r="BT2" s="65"/>
      <c r="BU2" s="19" t="s">
        <v>0</v>
      </c>
      <c r="BV2" s="13">
        <v>45505</v>
      </c>
      <c r="BW2" s="65"/>
      <c r="BX2" s="19" t="s">
        <v>0</v>
      </c>
      <c r="BY2" s="13">
        <v>45498</v>
      </c>
      <c r="BZ2" s="65"/>
      <c r="CA2" s="19" t="s">
        <v>0</v>
      </c>
      <c r="CB2" s="13">
        <v>45457</v>
      </c>
      <c r="CC2" s="65"/>
      <c r="CD2" s="19" t="s">
        <v>0</v>
      </c>
      <c r="CE2" s="13">
        <v>45436</v>
      </c>
    </row>
    <row r="3" spans="1:88" s="1" customFormat="1" ht="15.75" thickBot="1" x14ac:dyDescent="0.3">
      <c r="B3" s="17"/>
      <c r="F3" s="71"/>
      <c r="I3" s="71"/>
      <c r="L3" s="71"/>
      <c r="O3" s="71"/>
      <c r="R3" s="71"/>
      <c r="U3" s="71"/>
      <c r="X3" s="71"/>
      <c r="AA3" s="71"/>
      <c r="AD3" s="71"/>
      <c r="AG3" s="71"/>
      <c r="AJ3" s="71"/>
      <c r="AM3" s="71"/>
      <c r="AP3" s="71"/>
      <c r="AQ3" s="6"/>
      <c r="AR3"/>
      <c r="AS3" s="71"/>
      <c r="AT3" s="6"/>
      <c r="AU3"/>
      <c r="AV3" s="71"/>
      <c r="AW3" s="11"/>
      <c r="AX3"/>
      <c r="AY3" s="71"/>
      <c r="BB3" s="71"/>
      <c r="BC3" s="6"/>
      <c r="BD3"/>
      <c r="BE3" s="71"/>
      <c r="BF3" s="6"/>
      <c r="BH3" s="71"/>
      <c r="BI3" s="6"/>
      <c r="BK3" s="71"/>
      <c r="BL3" s="6"/>
      <c r="BN3" s="71"/>
      <c r="BO3" s="6"/>
      <c r="BQ3" s="71"/>
      <c r="BT3" s="71"/>
      <c r="BW3" s="71"/>
      <c r="BZ3" s="71"/>
      <c r="CA3" s="6"/>
      <c r="CC3" s="71"/>
      <c r="CD3" s="6"/>
    </row>
    <row r="4" spans="1:88" ht="15.75" thickBot="1" x14ac:dyDescent="0.3">
      <c r="A4" s="46" t="s">
        <v>1002</v>
      </c>
      <c r="B4" s="46" t="s">
        <v>1003</v>
      </c>
      <c r="C4" s="46" t="s">
        <v>372</v>
      </c>
      <c r="D4" s="46">
        <v>45995</v>
      </c>
      <c r="E4" s="634" t="s">
        <v>1</v>
      </c>
      <c r="F4" s="635" t="s">
        <v>130</v>
      </c>
      <c r="G4" s="46">
        <v>45981</v>
      </c>
      <c r="H4" s="634" t="s">
        <v>1</v>
      </c>
      <c r="I4" s="635" t="s">
        <v>130</v>
      </c>
      <c r="J4" s="46">
        <v>45962</v>
      </c>
      <c r="K4" s="634" t="s">
        <v>1</v>
      </c>
      <c r="L4" s="635" t="s">
        <v>130</v>
      </c>
      <c r="M4" s="46">
        <v>45901</v>
      </c>
      <c r="N4" s="634" t="s">
        <v>1</v>
      </c>
      <c r="O4" s="635" t="s">
        <v>130</v>
      </c>
      <c r="P4" s="46">
        <v>45870</v>
      </c>
      <c r="Q4" s="634" t="s">
        <v>1</v>
      </c>
      <c r="R4" s="635" t="s">
        <v>130</v>
      </c>
      <c r="S4" s="46">
        <v>45810</v>
      </c>
      <c r="T4" s="634" t="s">
        <v>1</v>
      </c>
      <c r="U4" s="635" t="s">
        <v>130</v>
      </c>
      <c r="V4" s="46">
        <v>45796</v>
      </c>
      <c r="W4" s="634" t="s">
        <v>1</v>
      </c>
      <c r="X4" s="635" t="s">
        <v>130</v>
      </c>
      <c r="Y4" s="46">
        <v>45775</v>
      </c>
      <c r="Z4" s="634" t="s">
        <v>1</v>
      </c>
      <c r="AA4" s="635" t="s">
        <v>130</v>
      </c>
      <c r="AB4" s="46">
        <v>45740</v>
      </c>
      <c r="AC4" s="634" t="s">
        <v>1</v>
      </c>
      <c r="AD4" s="635" t="s">
        <v>130</v>
      </c>
      <c r="AE4" s="46">
        <v>45726</v>
      </c>
      <c r="AF4" s="634" t="s">
        <v>1</v>
      </c>
      <c r="AG4" s="635" t="s">
        <v>130</v>
      </c>
      <c r="AH4" s="46">
        <v>45701</v>
      </c>
      <c r="AI4" s="634" t="s">
        <v>1</v>
      </c>
      <c r="AJ4" s="635" t="s">
        <v>130</v>
      </c>
      <c r="AK4" s="46">
        <v>45680</v>
      </c>
      <c r="AL4" s="634" t="s">
        <v>1</v>
      </c>
      <c r="AM4" s="635" t="s">
        <v>130</v>
      </c>
      <c r="AN4" s="46">
        <v>45670</v>
      </c>
      <c r="AO4" s="634" t="s">
        <v>1</v>
      </c>
      <c r="AP4" s="635" t="s">
        <v>130</v>
      </c>
      <c r="AQ4" s="46">
        <v>45638</v>
      </c>
      <c r="AR4" s="634" t="s">
        <v>1</v>
      </c>
      <c r="AS4" s="635" t="s">
        <v>130</v>
      </c>
      <c r="AT4" s="46">
        <v>45628</v>
      </c>
      <c r="AU4" s="634" t="s">
        <v>1</v>
      </c>
      <c r="AV4" s="635" t="s">
        <v>130</v>
      </c>
      <c r="AW4" s="46">
        <v>45615</v>
      </c>
      <c r="AX4" s="634" t="s">
        <v>1</v>
      </c>
      <c r="AY4" s="635" t="s">
        <v>130</v>
      </c>
      <c r="AZ4" s="46">
        <v>45594</v>
      </c>
      <c r="BA4" s="634" t="s">
        <v>1</v>
      </c>
      <c r="BB4" s="635" t="s">
        <v>130</v>
      </c>
      <c r="BC4" s="46">
        <v>45580</v>
      </c>
      <c r="BD4" s="634" t="s">
        <v>1</v>
      </c>
      <c r="BE4" s="635" t="s">
        <v>130</v>
      </c>
      <c r="BF4" s="13">
        <v>45567</v>
      </c>
      <c r="BG4" s="634" t="s">
        <v>1</v>
      </c>
      <c r="BH4" s="635" t="s">
        <v>130</v>
      </c>
      <c r="BI4" s="13">
        <v>45552</v>
      </c>
      <c r="BJ4" s="634" t="s">
        <v>1</v>
      </c>
      <c r="BK4" s="635" t="s">
        <v>130</v>
      </c>
      <c r="BL4" s="13">
        <v>45538</v>
      </c>
      <c r="BM4" s="634" t="s">
        <v>1</v>
      </c>
      <c r="BN4" s="635" t="s">
        <v>130</v>
      </c>
      <c r="BO4" s="13">
        <v>45530</v>
      </c>
      <c r="BP4" s="634" t="s">
        <v>1</v>
      </c>
      <c r="BQ4" s="635" t="s">
        <v>130</v>
      </c>
      <c r="BR4" s="13">
        <v>45524</v>
      </c>
      <c r="BS4" s="634" t="s">
        <v>1</v>
      </c>
      <c r="BT4" s="635" t="s">
        <v>130</v>
      </c>
      <c r="BU4" s="13">
        <v>45505</v>
      </c>
      <c r="BV4" s="634" t="s">
        <v>1</v>
      </c>
      <c r="BW4" s="635" t="s">
        <v>130</v>
      </c>
      <c r="BX4" s="13">
        <v>45498</v>
      </c>
      <c r="BY4" s="634" t="s">
        <v>1</v>
      </c>
      <c r="BZ4" s="635" t="s">
        <v>130</v>
      </c>
      <c r="CA4" s="13">
        <v>45457</v>
      </c>
      <c r="CB4" s="20" t="s">
        <v>1</v>
      </c>
      <c r="CC4" s="635" t="s">
        <v>130</v>
      </c>
      <c r="CD4" s="13">
        <v>45436</v>
      </c>
      <c r="CE4" s="20" t="s">
        <v>1</v>
      </c>
    </row>
    <row r="5" spans="1:88" s="510" customFormat="1" x14ac:dyDescent="0.25">
      <c r="A5" s="298" t="s">
        <v>2</v>
      </c>
      <c r="B5" s="275">
        <v>88</v>
      </c>
      <c r="C5" s="483" t="s">
        <v>4</v>
      </c>
      <c r="D5" s="311">
        <v>8669.4214876033056</v>
      </c>
      <c r="E5" s="933">
        <v>10490</v>
      </c>
      <c r="F5" s="343">
        <f>(E5-H5)/H5</f>
        <v>0.16568507611956884</v>
      </c>
      <c r="G5" s="311">
        <v>7437.1900826446281</v>
      </c>
      <c r="H5" s="993">
        <v>8999</v>
      </c>
      <c r="I5" s="343">
        <f>(H5-K5)/K5</f>
        <v>5.8830450641251912E-2</v>
      </c>
      <c r="J5" s="311">
        <v>7023.9669421487606</v>
      </c>
      <c r="K5" s="871">
        <v>8499</v>
      </c>
      <c r="L5" s="343">
        <f>(K5-N5)/N5</f>
        <v>6.250781347668459E-2</v>
      </c>
      <c r="M5" s="311">
        <v>6610.7438016528931</v>
      </c>
      <c r="N5" s="871">
        <v>7999</v>
      </c>
      <c r="O5" s="343">
        <f>(N5-Q5)/Q5</f>
        <v>-5.7832744405182566E-2</v>
      </c>
      <c r="P5" s="311">
        <v>7016.5289256198348</v>
      </c>
      <c r="Q5" s="871">
        <v>8490</v>
      </c>
      <c r="R5" s="343">
        <f>(Q5-T5)/T5</f>
        <v>0</v>
      </c>
      <c r="S5" s="311">
        <v>7016.5289256198348</v>
      </c>
      <c r="T5" s="871">
        <v>8490</v>
      </c>
      <c r="U5" s="343">
        <f>(T5-W5)/W5</f>
        <v>6.1382672834104264E-2</v>
      </c>
      <c r="V5" s="311">
        <v>6610.7438016528931</v>
      </c>
      <c r="W5" s="871">
        <v>7999</v>
      </c>
      <c r="X5" s="343">
        <f>(W5-Z5)/Z5</f>
        <v>2.5644313373509423E-2</v>
      </c>
      <c r="Y5" s="925">
        <v>6445.454545454546</v>
      </c>
      <c r="Z5" s="1150">
        <v>7799</v>
      </c>
      <c r="AA5" s="343">
        <f>(Z5-AC5)/AC5</f>
        <v>-2.3904881101376722E-2</v>
      </c>
      <c r="AB5" s="311">
        <v>6603.3057851239673</v>
      </c>
      <c r="AC5" s="871">
        <v>7990</v>
      </c>
      <c r="AD5" s="343">
        <f>(AC5-AF5)/AF5</f>
        <v>2.5673940949935817E-2</v>
      </c>
      <c r="AE5" s="311">
        <v>6438.0165289256202</v>
      </c>
      <c r="AF5" s="993">
        <v>7790</v>
      </c>
      <c r="AG5" s="343">
        <f>(AF5-AI5)/AI5</f>
        <v>8.3449235048678724E-2</v>
      </c>
      <c r="AH5" s="107">
        <f>AI5/1.21</f>
        <v>5942.1487603305786</v>
      </c>
      <c r="AI5" s="102">
        <v>7190</v>
      </c>
      <c r="AJ5" s="343">
        <f>(AI5-AL5)/AL5</f>
        <v>0</v>
      </c>
      <c r="AK5" s="631">
        <v>5942.1487603305786</v>
      </c>
      <c r="AL5" s="631">
        <v>7190</v>
      </c>
      <c r="AM5" s="343">
        <f>(AL5-AO5)/AO5</f>
        <v>2.8612303290414878E-2</v>
      </c>
      <c r="AN5" s="644">
        <v>5776.8595041322315</v>
      </c>
      <c r="AO5" s="645">
        <v>6990</v>
      </c>
      <c r="AP5" s="343">
        <f>(AO5-AR5)/AR5</f>
        <v>2.9455081001472753E-2</v>
      </c>
      <c r="AQ5" s="542">
        <v>5611.5702479338843</v>
      </c>
      <c r="AR5" s="308">
        <v>6790</v>
      </c>
      <c r="AS5" s="343">
        <f>(AR5-AU5)/AU5</f>
        <v>0</v>
      </c>
      <c r="AT5" s="542">
        <v>5611.5702479338843</v>
      </c>
      <c r="AU5" s="308">
        <v>6790</v>
      </c>
      <c r="AV5" s="343">
        <f>(AU5-AX5)/AX5</f>
        <v>4.6224961479198766E-2</v>
      </c>
      <c r="AW5" s="542">
        <v>5363.636363636364</v>
      </c>
      <c r="AX5" s="308">
        <v>6490</v>
      </c>
      <c r="AY5" s="343">
        <f>(AX5-BA5)/BA5</f>
        <v>0.12089810017271158</v>
      </c>
      <c r="AZ5" s="542">
        <v>4785.1239669421493</v>
      </c>
      <c r="BA5" s="308">
        <v>5790</v>
      </c>
      <c r="BB5" s="343">
        <f>(BA5-BD5)/BD5</f>
        <v>0</v>
      </c>
      <c r="BC5" s="542">
        <v>4785.1239669421493</v>
      </c>
      <c r="BD5" s="308">
        <v>5790</v>
      </c>
      <c r="BE5" s="343">
        <f>(BD5-BG5)/BG5</f>
        <v>0</v>
      </c>
      <c r="BF5" s="107">
        <v>4785.1239669421493</v>
      </c>
      <c r="BG5" s="308">
        <v>5790</v>
      </c>
      <c r="BH5" s="343">
        <f>(BG5-BJ5)/BJ5</f>
        <v>0</v>
      </c>
      <c r="BI5" s="107">
        <f>BJ5/1.21</f>
        <v>4785.1239669421493</v>
      </c>
      <c r="BJ5" s="304">
        <v>5790</v>
      </c>
      <c r="BK5" s="343">
        <f>(BJ5-BM5)/BM5</f>
        <v>5.4644808743169397E-2</v>
      </c>
      <c r="BL5" s="107">
        <f>BM5/1.21</f>
        <v>4537.1900826446281</v>
      </c>
      <c r="BM5" s="308">
        <v>5490</v>
      </c>
      <c r="BN5" s="343">
        <f>(BM5-BP5)/BP5</f>
        <v>0</v>
      </c>
      <c r="BO5" s="107">
        <f>BP5/1.21</f>
        <v>4537.1900826446281</v>
      </c>
      <c r="BP5" s="308">
        <v>5490</v>
      </c>
      <c r="BQ5" s="343">
        <f>(BP5-BS5)/BS5</f>
        <v>0</v>
      </c>
      <c r="BR5" s="107">
        <f>BS5/1.21</f>
        <v>4537.1900826446281</v>
      </c>
      <c r="BS5" s="308">
        <v>5490</v>
      </c>
      <c r="BT5" s="343">
        <f>(BS5-BV5)/BV5</f>
        <v>0.10020040080160321</v>
      </c>
      <c r="BU5" s="311">
        <v>4123.9669421487606</v>
      </c>
      <c r="BV5" s="312">
        <v>4990</v>
      </c>
      <c r="BW5" s="343">
        <f>(BV5-BY5)/BY5</f>
        <v>0</v>
      </c>
      <c r="BX5" s="107">
        <f>BY5/1.21</f>
        <v>4123.9669421487606</v>
      </c>
      <c r="BY5" s="313">
        <v>4990</v>
      </c>
      <c r="BZ5" s="343">
        <f>(BY5-CB5)/CB5</f>
        <v>0.111358574610245</v>
      </c>
      <c r="CA5" s="31">
        <f>CB5/1.21</f>
        <v>3710.7438016528927</v>
      </c>
      <c r="CB5" s="54">
        <v>4490</v>
      </c>
      <c r="CC5" s="343">
        <f>(CB5-CE5)/CE5</f>
        <v>0.12531328320802004</v>
      </c>
      <c r="CD5" s="28">
        <f>CE5/1.21</f>
        <v>3297.5206611570247</v>
      </c>
      <c r="CE5" s="54">
        <v>3990</v>
      </c>
      <c r="CF5" s="509"/>
      <c r="CG5" s="509"/>
      <c r="CH5" s="509"/>
      <c r="CI5" s="509"/>
      <c r="CJ5" s="509"/>
    </row>
    <row r="6" spans="1:88" x14ac:dyDescent="0.25">
      <c r="A6" s="299" t="s">
        <v>2</v>
      </c>
      <c r="B6" s="276">
        <v>1017</v>
      </c>
      <c r="C6" s="484" t="s">
        <v>273</v>
      </c>
      <c r="D6" s="150">
        <v>8669.4214876033056</v>
      </c>
      <c r="E6" s="933">
        <v>10490</v>
      </c>
      <c r="F6" s="267">
        <f t="shared" ref="F6:F151" si="0">(E6-H6)/H6</f>
        <v>0.10537407797681771</v>
      </c>
      <c r="G6" s="150">
        <v>7842.9752066115707</v>
      </c>
      <c r="H6" s="993">
        <v>9490</v>
      </c>
      <c r="I6" s="267">
        <f t="shared" ref="I6:I151" si="1">(H6-K6)/K6</f>
        <v>5.5617352614015569E-2</v>
      </c>
      <c r="J6" s="150">
        <v>7429.7520661157023</v>
      </c>
      <c r="K6" s="871">
        <v>8990</v>
      </c>
      <c r="L6" s="267">
        <f t="shared" ref="L6:L151" si="2">(K6-N6)/N6</f>
        <v>5.8892815076560662E-2</v>
      </c>
      <c r="M6" s="150">
        <v>7016.5289256198348</v>
      </c>
      <c r="N6" s="871">
        <v>8490</v>
      </c>
      <c r="O6" s="267">
        <f t="shared" ref="O6:O151" si="3">(N6-Q6)/Q6</f>
        <v>0</v>
      </c>
      <c r="P6" s="150">
        <v>7016.5289256198348</v>
      </c>
      <c r="Q6" s="871">
        <v>8490</v>
      </c>
      <c r="R6" s="267">
        <f t="shared" ref="R6:R151" si="4">(Q6-T6)/T6</f>
        <v>0</v>
      </c>
      <c r="S6" s="150">
        <v>7016.5289256198348</v>
      </c>
      <c r="T6" s="871">
        <v>8490</v>
      </c>
      <c r="U6" s="267">
        <f t="shared" ref="U6:U151" si="5">(T6-W6)/W6</f>
        <v>0</v>
      </c>
      <c r="V6" s="150">
        <v>7016.5289256198348</v>
      </c>
      <c r="W6" s="871">
        <v>8490</v>
      </c>
      <c r="X6" s="267">
        <f t="shared" ref="X6:X151" si="6">(W6-Z6)/Z6</f>
        <v>1.1918951132300357E-2</v>
      </c>
      <c r="Y6" s="926">
        <v>6933.8842975206617</v>
      </c>
      <c r="Z6" s="1147">
        <v>8390</v>
      </c>
      <c r="AA6" s="267">
        <f t="shared" ref="AA6:AA151" si="7">(Z6-AC6)/AC6</f>
        <v>5.0062578222778473E-2</v>
      </c>
      <c r="AB6" s="150">
        <v>6603.3057851239673</v>
      </c>
      <c r="AC6" s="871">
        <v>7990</v>
      </c>
      <c r="AD6" s="267">
        <f t="shared" ref="AD6:AD151" si="8">(AC6-AF6)/AF6</f>
        <v>2.5673940949935817E-2</v>
      </c>
      <c r="AE6" s="150">
        <v>6438.0165289256202</v>
      </c>
      <c r="AF6" s="993">
        <v>7790</v>
      </c>
      <c r="AG6" s="267">
        <f t="shared" ref="AG6:AG151" si="9">(AF6-AI6)/AI6</f>
        <v>8.3449235048678724E-2</v>
      </c>
      <c r="AH6" s="104">
        <f>AI6/1.21</f>
        <v>5942.1487603305786</v>
      </c>
      <c r="AI6" s="100">
        <v>7190</v>
      </c>
      <c r="AJ6" s="267">
        <f t="shared" ref="AJ6:AJ151" si="10">(AI6-AL6)/AL6</f>
        <v>0</v>
      </c>
      <c r="AK6" s="632">
        <v>5942.1487603305786</v>
      </c>
      <c r="AL6" s="632">
        <v>7190</v>
      </c>
      <c r="AM6" s="267">
        <f t="shared" ref="AM6:AM151" si="11">(AL6-AO6)/AO6</f>
        <v>2.8612303290414878E-2</v>
      </c>
      <c r="AN6" s="646">
        <v>5776.8595041322315</v>
      </c>
      <c r="AO6" s="128">
        <v>6990</v>
      </c>
      <c r="AP6" s="267">
        <f t="shared" ref="AP6:AP151" si="12">(AO6-AR6)/AR6</f>
        <v>2.9455081001472753E-2</v>
      </c>
      <c r="AQ6" s="543">
        <v>5611.5702479338843</v>
      </c>
      <c r="AR6" s="136">
        <v>6790</v>
      </c>
      <c r="AS6" s="267">
        <f t="shared" ref="AS6:AS151" si="13">(AR6-AU6)/AU6</f>
        <v>0</v>
      </c>
      <c r="AT6" s="543">
        <v>5611.5702479338843</v>
      </c>
      <c r="AU6" s="136">
        <v>6790</v>
      </c>
      <c r="AV6" s="267">
        <f t="shared" ref="AV6:AV151" si="14">(AU6-AX6)/AX6</f>
        <v>4.6224961479198766E-2</v>
      </c>
      <c r="AW6" s="543">
        <v>5363.636363636364</v>
      </c>
      <c r="AX6" s="340">
        <v>6490</v>
      </c>
      <c r="AY6" s="267">
        <f t="shared" ref="AY6:AY151" si="15">(AX6-BA6)/BA6</f>
        <v>0.12089810017271158</v>
      </c>
      <c r="AZ6" s="543">
        <v>4785.1239669421493</v>
      </c>
      <c r="BA6" s="340">
        <v>5790</v>
      </c>
      <c r="BB6" s="267">
        <f t="shared" ref="BB6:BB150" si="16">(BA6-BD6)/BD6</f>
        <v>0</v>
      </c>
      <c r="BC6" s="543">
        <v>4785.1239669421493</v>
      </c>
      <c r="BD6" s="340">
        <v>5790</v>
      </c>
      <c r="BE6" s="267">
        <f t="shared" ref="BE6:BE150" si="17">(BD6-BG6)/BG6</f>
        <v>0</v>
      </c>
      <c r="BF6" s="104">
        <v>4785.1239669421493</v>
      </c>
      <c r="BG6" s="165">
        <v>5790</v>
      </c>
      <c r="BH6" s="267">
        <f t="shared" ref="BH6:BH102" si="18">(BG6-BJ6)/BJ6</f>
        <v>0</v>
      </c>
      <c r="BI6" s="104">
        <f>BJ6/1.21</f>
        <v>4785.1239669421493</v>
      </c>
      <c r="BJ6" s="246">
        <v>5790</v>
      </c>
      <c r="BK6" s="267">
        <f t="shared" ref="BK6:BK102" si="19">(BJ6-BM6)/BM6</f>
        <v>5.4644808743169397E-2</v>
      </c>
      <c r="BL6" s="104">
        <f>BM6/1.21</f>
        <v>4537.1900826446281</v>
      </c>
      <c r="BM6" s="165">
        <v>5490</v>
      </c>
      <c r="BN6" s="267">
        <f t="shared" ref="BN6:BN102" si="20">(BM6-BP6)/BP6</f>
        <v>0</v>
      </c>
      <c r="BO6" s="104">
        <f>BP6/1.21</f>
        <v>4537.1900826446281</v>
      </c>
      <c r="BP6" s="165">
        <v>5490</v>
      </c>
      <c r="BQ6" s="267">
        <f t="shared" ref="BQ6:BQ102" si="21">(BP6-BS6)/BS6</f>
        <v>0</v>
      </c>
      <c r="BR6" s="104">
        <f>BS6/1.21</f>
        <v>4537.1900826446281</v>
      </c>
      <c r="BS6" s="165">
        <v>5490</v>
      </c>
      <c r="BT6" s="267">
        <f t="shared" ref="BT6:BT102" si="22">(BS6-BV6)/BV6</f>
        <v>0.10020040080160321</v>
      </c>
      <c r="BU6" s="150">
        <v>4123.9669421487606</v>
      </c>
      <c r="BV6" s="166">
        <v>4990</v>
      </c>
      <c r="BW6" s="267"/>
      <c r="BX6" s="104"/>
      <c r="BY6" s="135"/>
      <c r="BZ6" s="267"/>
      <c r="CA6" s="12"/>
      <c r="CB6" s="52"/>
      <c r="CC6" s="267"/>
      <c r="CD6" s="7"/>
      <c r="CE6" s="52"/>
    </row>
    <row r="7" spans="1:88" x14ac:dyDescent="0.25">
      <c r="A7" s="299" t="s">
        <v>2</v>
      </c>
      <c r="B7" s="276">
        <v>89</v>
      </c>
      <c r="C7" s="485" t="s">
        <v>6</v>
      </c>
      <c r="D7" s="146">
        <v>4950.4132231404956</v>
      </c>
      <c r="E7" s="933">
        <v>5990</v>
      </c>
      <c r="F7" s="267">
        <f t="shared" si="0"/>
        <v>3.4542314335060449E-2</v>
      </c>
      <c r="G7" s="146">
        <v>4785.1239669421493</v>
      </c>
      <c r="H7" s="993">
        <v>5790</v>
      </c>
      <c r="I7" s="267">
        <f t="shared" si="1"/>
        <v>5.4644808743169397E-2</v>
      </c>
      <c r="J7" s="146">
        <v>4537.1900826446281</v>
      </c>
      <c r="K7" s="871">
        <v>5490</v>
      </c>
      <c r="L7" s="267">
        <f t="shared" si="2"/>
        <v>0.10020040080160321</v>
      </c>
      <c r="M7" s="146">
        <v>4123.9669421487606</v>
      </c>
      <c r="N7" s="871">
        <v>4990</v>
      </c>
      <c r="O7" s="267">
        <f t="shared" si="3"/>
        <v>0</v>
      </c>
      <c r="P7" s="146">
        <v>4123.9669421487606</v>
      </c>
      <c r="Q7" s="871">
        <v>4990</v>
      </c>
      <c r="R7" s="267">
        <f t="shared" si="4"/>
        <v>0</v>
      </c>
      <c r="S7" s="146">
        <v>4123.9669421487606</v>
      </c>
      <c r="T7" s="871">
        <v>4990</v>
      </c>
      <c r="U7" s="267">
        <f t="shared" si="5"/>
        <v>0</v>
      </c>
      <c r="V7" s="146">
        <v>4123.9669421487606</v>
      </c>
      <c r="W7" s="871">
        <v>4990</v>
      </c>
      <c r="X7" s="267">
        <f t="shared" si="6"/>
        <v>4.1753653444676408E-2</v>
      </c>
      <c r="Y7" s="927">
        <v>3958.6776859504134</v>
      </c>
      <c r="Z7" s="1147">
        <v>4790</v>
      </c>
      <c r="AA7" s="267">
        <f t="shared" si="7"/>
        <v>9.1116173120728935E-2</v>
      </c>
      <c r="AB7" s="146">
        <v>3628.0991735537191</v>
      </c>
      <c r="AC7" s="871">
        <v>4390</v>
      </c>
      <c r="AD7" s="267">
        <f t="shared" si="8"/>
        <v>0</v>
      </c>
      <c r="AE7" s="146">
        <v>3628.0991735537191</v>
      </c>
      <c r="AF7" s="993">
        <v>4390</v>
      </c>
      <c r="AG7" s="267">
        <f t="shared" si="9"/>
        <v>4.77326968973747E-2</v>
      </c>
      <c r="AH7" s="105">
        <f>AI7/1.21</f>
        <v>3462.8099173553719</v>
      </c>
      <c r="AI7" s="100">
        <v>4190</v>
      </c>
      <c r="AJ7" s="267">
        <f t="shared" si="10"/>
        <v>0</v>
      </c>
      <c r="AK7" s="692">
        <v>3462.8099173553719</v>
      </c>
      <c r="AL7" s="692">
        <v>4190</v>
      </c>
      <c r="AM7" s="267">
        <f t="shared" si="11"/>
        <v>0.13550135501355012</v>
      </c>
      <c r="AN7" s="647">
        <v>3049.5867768595044</v>
      </c>
      <c r="AO7" s="648">
        <v>3690</v>
      </c>
      <c r="AP7" s="267">
        <f t="shared" si="12"/>
        <v>5.730659025787966E-2</v>
      </c>
      <c r="AQ7" s="544">
        <v>2884.2975206611573</v>
      </c>
      <c r="AR7" s="136">
        <v>3490</v>
      </c>
      <c r="AS7" s="267">
        <f t="shared" si="13"/>
        <v>0</v>
      </c>
      <c r="AT7" s="544">
        <v>2884.2975206611573</v>
      </c>
      <c r="AU7" s="136">
        <v>3490</v>
      </c>
      <c r="AV7" s="267">
        <f t="shared" si="14"/>
        <v>6.0790273556231005E-2</v>
      </c>
      <c r="AW7" s="544">
        <v>2719.0082644628101</v>
      </c>
      <c r="AX7" s="203">
        <v>3290</v>
      </c>
      <c r="AY7" s="267">
        <f t="shared" si="15"/>
        <v>0.10033444816053512</v>
      </c>
      <c r="AZ7" s="544">
        <v>2471.0743801652893</v>
      </c>
      <c r="BA7" s="203">
        <v>2990</v>
      </c>
      <c r="BB7" s="267">
        <f t="shared" si="16"/>
        <v>0</v>
      </c>
      <c r="BC7" s="544">
        <v>2471.0743801652893</v>
      </c>
      <c r="BD7" s="203">
        <v>2990</v>
      </c>
      <c r="BE7" s="267">
        <f t="shared" si="17"/>
        <v>0</v>
      </c>
      <c r="BF7" s="105">
        <v>2471.0743801652893</v>
      </c>
      <c r="BG7" s="136">
        <v>2990</v>
      </c>
      <c r="BH7" s="267">
        <f t="shared" si="18"/>
        <v>0</v>
      </c>
      <c r="BI7" s="105">
        <f>BJ7/1.21</f>
        <v>2471.0743801652893</v>
      </c>
      <c r="BJ7" s="136">
        <v>2990</v>
      </c>
      <c r="BK7" s="267">
        <f t="shared" si="19"/>
        <v>0</v>
      </c>
      <c r="BL7" s="105">
        <f>BM7/1.21</f>
        <v>2471.0743801652893</v>
      </c>
      <c r="BM7" s="136">
        <v>2990</v>
      </c>
      <c r="BN7" s="267">
        <f t="shared" si="20"/>
        <v>0</v>
      </c>
      <c r="BO7" s="105">
        <f>BP7/1.21</f>
        <v>2471.0743801652893</v>
      </c>
      <c r="BP7" s="136">
        <v>2990</v>
      </c>
      <c r="BQ7" s="267">
        <f t="shared" si="21"/>
        <v>0</v>
      </c>
      <c r="BR7" s="105">
        <f>BS7/1.21</f>
        <v>2471.0743801652893</v>
      </c>
      <c r="BS7" s="136">
        <v>2990</v>
      </c>
      <c r="BT7" s="267">
        <f t="shared" si="22"/>
        <v>7.1684587813620068E-2</v>
      </c>
      <c r="BU7" s="146">
        <v>2305.7851239669421</v>
      </c>
      <c r="BV7" s="147">
        <v>2790</v>
      </c>
      <c r="BW7" s="267">
        <f t="shared" ref="BW7:BW102" si="23">(BV7-BY7)/BY7</f>
        <v>0</v>
      </c>
      <c r="BX7" s="105">
        <f>BY7/1.21</f>
        <v>2305.7851239669421</v>
      </c>
      <c r="BY7" s="129">
        <v>2790</v>
      </c>
      <c r="BZ7" s="267">
        <f t="shared" ref="BZ7:BZ102" si="24">(BY7-CB7)/CB7</f>
        <v>0.12048192771084337</v>
      </c>
      <c r="CA7" s="72">
        <f>CB7/1.21</f>
        <v>2057.8512396694214</v>
      </c>
      <c r="CB7" s="51">
        <v>2490</v>
      </c>
      <c r="CC7" s="267">
        <f t="shared" ref="CC7:CC159" si="25">(CB7-CE7)/CE7</f>
        <v>0</v>
      </c>
      <c r="CD7" s="8">
        <f>CE7/1.21</f>
        <v>2057.8512396694214</v>
      </c>
      <c r="CE7" s="51">
        <v>2490</v>
      </c>
    </row>
    <row r="8" spans="1:88" x14ac:dyDescent="0.25">
      <c r="A8" s="299" t="s">
        <v>2</v>
      </c>
      <c r="B8" s="276">
        <v>90</v>
      </c>
      <c r="C8" s="485" t="s">
        <v>8</v>
      </c>
      <c r="D8" s="146">
        <v>8263.636363636364</v>
      </c>
      <c r="E8" s="933">
        <v>9999</v>
      </c>
      <c r="F8" s="267">
        <f t="shared" si="0"/>
        <v>-4.680648236415634E-2</v>
      </c>
      <c r="G8" s="146">
        <v>8669.4214876033056</v>
      </c>
      <c r="H8" s="993">
        <v>10490</v>
      </c>
      <c r="I8" s="267">
        <f t="shared" si="1"/>
        <v>0.16685205784204671</v>
      </c>
      <c r="J8" s="146">
        <v>7429.7520661157023</v>
      </c>
      <c r="K8" s="871">
        <v>8990</v>
      </c>
      <c r="L8" s="267">
        <f t="shared" si="2"/>
        <v>5.8892815076560662E-2</v>
      </c>
      <c r="M8" s="146">
        <v>7016.5289256198348</v>
      </c>
      <c r="N8" s="871">
        <v>8490</v>
      </c>
      <c r="O8" s="267">
        <f t="shared" si="3"/>
        <v>6.1382672834104264E-2</v>
      </c>
      <c r="P8" s="146">
        <v>6610.7438016528931</v>
      </c>
      <c r="Q8" s="993">
        <v>7999</v>
      </c>
      <c r="R8" s="267">
        <f t="shared" si="4"/>
        <v>-3.6148933606458607E-2</v>
      </c>
      <c r="S8" s="146">
        <v>6858.6776859504134</v>
      </c>
      <c r="T8" s="871">
        <v>8299</v>
      </c>
      <c r="U8" s="267">
        <f t="shared" si="5"/>
        <v>-2.2497055359246173E-2</v>
      </c>
      <c r="V8" s="146">
        <v>7016.5289256198348</v>
      </c>
      <c r="W8" s="871">
        <v>8490</v>
      </c>
      <c r="X8" s="267">
        <f t="shared" si="6"/>
        <v>6.2578222778473094E-2</v>
      </c>
      <c r="Y8" s="928">
        <v>6603.3057851239673</v>
      </c>
      <c r="Z8" s="1147">
        <v>7990</v>
      </c>
      <c r="AA8" s="267">
        <f t="shared" si="7"/>
        <v>3.7797116508637485E-2</v>
      </c>
      <c r="AB8" s="146">
        <v>6362.8099173553719</v>
      </c>
      <c r="AC8" s="871">
        <v>7699</v>
      </c>
      <c r="AD8" s="267">
        <f t="shared" si="8"/>
        <v>-3.6420525657071337E-2</v>
      </c>
      <c r="AE8" s="146">
        <v>6603.3057851239673</v>
      </c>
      <c r="AF8" s="993">
        <v>7990</v>
      </c>
      <c r="AG8" s="267">
        <f t="shared" si="9"/>
        <v>5.2700922266139656E-2</v>
      </c>
      <c r="AH8" s="105">
        <f>AI8/1.21</f>
        <v>6272.727272727273</v>
      </c>
      <c r="AI8" s="100">
        <v>7590</v>
      </c>
      <c r="AJ8" s="267">
        <f t="shared" si="10"/>
        <v>0</v>
      </c>
      <c r="AK8" s="692">
        <v>6272.727272727273</v>
      </c>
      <c r="AL8" s="692">
        <v>7590</v>
      </c>
      <c r="AM8" s="267">
        <f t="shared" si="11"/>
        <v>2.7063599458728011E-2</v>
      </c>
      <c r="AN8" s="647">
        <v>6107.4380165289258</v>
      </c>
      <c r="AO8" s="648">
        <v>7390</v>
      </c>
      <c r="AP8" s="267">
        <f t="shared" si="12"/>
        <v>5.7224606580829757E-2</v>
      </c>
      <c r="AQ8" s="544">
        <v>5776.8595041322315</v>
      </c>
      <c r="AR8" s="136">
        <v>6990</v>
      </c>
      <c r="AS8" s="267">
        <f t="shared" si="13"/>
        <v>0</v>
      </c>
      <c r="AT8" s="544">
        <v>5776.8595041322315</v>
      </c>
      <c r="AU8" s="136">
        <v>6990</v>
      </c>
      <c r="AV8" s="267">
        <f t="shared" si="14"/>
        <v>6.0698027314112293E-2</v>
      </c>
      <c r="AW8" s="544">
        <v>5446.2809917355371</v>
      </c>
      <c r="AX8" s="203">
        <v>6590</v>
      </c>
      <c r="AY8" s="267">
        <f t="shared" si="15"/>
        <v>0.11884550084889643</v>
      </c>
      <c r="AZ8" s="544">
        <v>4867.7685950413224</v>
      </c>
      <c r="BA8" s="203">
        <v>5890</v>
      </c>
      <c r="BB8" s="267">
        <f t="shared" si="16"/>
        <v>0</v>
      </c>
      <c r="BC8" s="544">
        <v>4867.7685950413224</v>
      </c>
      <c r="BD8" s="203">
        <v>5890</v>
      </c>
      <c r="BE8" s="267">
        <f t="shared" si="17"/>
        <v>0</v>
      </c>
      <c r="BF8" s="105">
        <v>4867.7685950413224</v>
      </c>
      <c r="BG8" s="190">
        <v>5890</v>
      </c>
      <c r="BH8" s="267">
        <f t="shared" si="18"/>
        <v>-1.6694490818030049E-2</v>
      </c>
      <c r="BI8" s="105">
        <f>BJ8/1.21</f>
        <v>4950.4132231404956</v>
      </c>
      <c r="BJ8" s="190">
        <v>5990</v>
      </c>
      <c r="BK8" s="267">
        <f t="shared" si="19"/>
        <v>3.4542314335060449E-2</v>
      </c>
      <c r="BL8" s="105">
        <f>BM8/1.21</f>
        <v>4785.1239669421493</v>
      </c>
      <c r="BM8" s="136">
        <v>5790</v>
      </c>
      <c r="BN8" s="267">
        <f t="shared" si="20"/>
        <v>0</v>
      </c>
      <c r="BO8" s="105">
        <f>BP8/1.21</f>
        <v>4785.1239669421493</v>
      </c>
      <c r="BP8" s="136">
        <v>5790</v>
      </c>
      <c r="BQ8" s="267">
        <f t="shared" si="21"/>
        <v>0</v>
      </c>
      <c r="BR8" s="105">
        <f>BS8/1.21</f>
        <v>4785.1239669421493</v>
      </c>
      <c r="BS8" s="136">
        <v>5790</v>
      </c>
      <c r="BT8" s="267">
        <f t="shared" si="22"/>
        <v>9.4517958412098299E-2</v>
      </c>
      <c r="BU8" s="146">
        <v>4371.9008264462809</v>
      </c>
      <c r="BV8" s="147">
        <v>5290</v>
      </c>
      <c r="BW8" s="267">
        <f t="shared" si="23"/>
        <v>6.0120240480961921E-2</v>
      </c>
      <c r="BX8" s="105">
        <f>BY8/1.21</f>
        <v>4123.9669421487606</v>
      </c>
      <c r="BY8" s="129">
        <v>4990</v>
      </c>
      <c r="BZ8" s="267">
        <f t="shared" si="24"/>
        <v>4.1753653444676408E-2</v>
      </c>
      <c r="CA8" s="72">
        <f>CB8/1.21</f>
        <v>3958.6776859504134</v>
      </c>
      <c r="CB8" s="51">
        <v>4790</v>
      </c>
      <c r="CC8" s="267">
        <f t="shared" si="25"/>
        <v>6.6815144766147E-2</v>
      </c>
      <c r="CD8" s="8">
        <f>CE8/1.21</f>
        <v>3710.7438016528927</v>
      </c>
      <c r="CE8" s="51">
        <v>4490</v>
      </c>
    </row>
    <row r="9" spans="1:88" s="512" customFormat="1" ht="15.75" thickBot="1" x14ac:dyDescent="0.3">
      <c r="A9" s="300" t="s">
        <v>2</v>
      </c>
      <c r="B9" s="277">
        <v>91</v>
      </c>
      <c r="C9" s="487" t="s">
        <v>10</v>
      </c>
      <c r="D9" s="183">
        <v>4950.4132231404956</v>
      </c>
      <c r="E9" s="933">
        <v>5990</v>
      </c>
      <c r="F9" s="352">
        <f t="shared" si="0"/>
        <v>3.4542314335060449E-2</v>
      </c>
      <c r="G9" s="183">
        <v>4785.1239669421493</v>
      </c>
      <c r="H9" s="993">
        <v>5790</v>
      </c>
      <c r="I9" s="352">
        <f t="shared" si="1"/>
        <v>5.4644808743169397E-2</v>
      </c>
      <c r="J9" s="183">
        <v>4537.1900826446281</v>
      </c>
      <c r="K9" s="871">
        <v>5490</v>
      </c>
      <c r="L9" s="352">
        <f t="shared" si="2"/>
        <v>0.10020040080160321</v>
      </c>
      <c r="M9" s="183">
        <v>4123.9669421487606</v>
      </c>
      <c r="N9" s="871">
        <v>4990</v>
      </c>
      <c r="O9" s="352">
        <f t="shared" si="3"/>
        <v>0.13434871561718573</v>
      </c>
      <c r="P9" s="183">
        <v>3635.5371900826449</v>
      </c>
      <c r="Q9" s="871">
        <v>4399</v>
      </c>
      <c r="R9" s="352">
        <f t="shared" si="4"/>
        <v>0</v>
      </c>
      <c r="S9" s="183">
        <v>3635.5371900826449</v>
      </c>
      <c r="T9" s="871">
        <v>4399</v>
      </c>
      <c r="U9" s="352">
        <f t="shared" si="5"/>
        <v>0</v>
      </c>
      <c r="V9" s="183">
        <v>3635.5371900826449</v>
      </c>
      <c r="W9" s="871">
        <v>4399</v>
      </c>
      <c r="X9" s="352">
        <f t="shared" si="6"/>
        <v>0</v>
      </c>
      <c r="Y9" s="929">
        <v>3635.5371900826449</v>
      </c>
      <c r="Z9" s="1148">
        <v>4399</v>
      </c>
      <c r="AA9" s="352">
        <f t="shared" si="7"/>
        <v>0.1000250062515629</v>
      </c>
      <c r="AB9" s="183">
        <v>3304.9586776859505</v>
      </c>
      <c r="AC9" s="871">
        <v>3999</v>
      </c>
      <c r="AD9" s="352">
        <f t="shared" si="8"/>
        <v>-8.9066059225512528E-2</v>
      </c>
      <c r="AE9" s="183">
        <v>3628.0991735537191</v>
      </c>
      <c r="AF9" s="993">
        <v>4390</v>
      </c>
      <c r="AG9" s="352">
        <f t="shared" si="9"/>
        <v>4.77326968973747E-2</v>
      </c>
      <c r="AH9" s="114">
        <f>AI9/1.21</f>
        <v>3462.8099173553719</v>
      </c>
      <c r="AI9" s="103">
        <v>4190</v>
      </c>
      <c r="AJ9" s="352">
        <f t="shared" si="10"/>
        <v>0</v>
      </c>
      <c r="AK9" s="693">
        <v>3462.8099173553719</v>
      </c>
      <c r="AL9" s="693">
        <v>4190</v>
      </c>
      <c r="AM9" s="352">
        <f t="shared" si="11"/>
        <v>0.13550135501355012</v>
      </c>
      <c r="AN9" s="649">
        <v>3049.5867768595044</v>
      </c>
      <c r="AO9" s="650">
        <v>3690</v>
      </c>
      <c r="AP9" s="352">
        <f t="shared" si="12"/>
        <v>5.730659025787966E-2</v>
      </c>
      <c r="AQ9" s="545">
        <v>2884.2975206611573</v>
      </c>
      <c r="AR9" s="305">
        <v>3490</v>
      </c>
      <c r="AS9" s="352">
        <f t="shared" si="13"/>
        <v>0</v>
      </c>
      <c r="AT9" s="545">
        <v>2884.2975206611573</v>
      </c>
      <c r="AU9" s="305">
        <v>3490</v>
      </c>
      <c r="AV9" s="352">
        <f t="shared" si="14"/>
        <v>6.0790273556231005E-2</v>
      </c>
      <c r="AW9" s="545">
        <v>2719.0082644628101</v>
      </c>
      <c r="AX9" s="410">
        <v>3290</v>
      </c>
      <c r="AY9" s="352">
        <f t="shared" si="15"/>
        <v>0.10033444816053512</v>
      </c>
      <c r="AZ9" s="545">
        <v>2471.0743801652893</v>
      </c>
      <c r="BA9" s="410">
        <v>2990</v>
      </c>
      <c r="BB9" s="352">
        <f t="shared" si="16"/>
        <v>0</v>
      </c>
      <c r="BC9" s="545">
        <v>2471.0743801652893</v>
      </c>
      <c r="BD9" s="410">
        <v>2990</v>
      </c>
      <c r="BE9" s="352">
        <f t="shared" si="17"/>
        <v>0</v>
      </c>
      <c r="BF9" s="114">
        <v>2471.0743801652893</v>
      </c>
      <c r="BG9" s="305">
        <v>2990</v>
      </c>
      <c r="BH9" s="352">
        <f t="shared" si="18"/>
        <v>0</v>
      </c>
      <c r="BI9" s="114">
        <f>BJ9/1.21</f>
        <v>2471.0743801652893</v>
      </c>
      <c r="BJ9" s="305">
        <v>2990</v>
      </c>
      <c r="BK9" s="352">
        <f t="shared" si="19"/>
        <v>0</v>
      </c>
      <c r="BL9" s="114">
        <f>BM9/1.21</f>
        <v>2471.0743801652893</v>
      </c>
      <c r="BM9" s="305">
        <v>2990</v>
      </c>
      <c r="BN9" s="352">
        <f t="shared" si="20"/>
        <v>0</v>
      </c>
      <c r="BO9" s="114">
        <f>BP9/1.21</f>
        <v>2471.0743801652893</v>
      </c>
      <c r="BP9" s="305">
        <v>2990</v>
      </c>
      <c r="BQ9" s="352">
        <f t="shared" si="21"/>
        <v>0</v>
      </c>
      <c r="BR9" s="114">
        <f>BS9/1.21</f>
        <v>2471.0743801652893</v>
      </c>
      <c r="BS9" s="305">
        <v>2990</v>
      </c>
      <c r="BT9" s="352">
        <f t="shared" si="22"/>
        <v>7.1684587813620068E-2</v>
      </c>
      <c r="BU9" s="183">
        <v>2305.7851239669421</v>
      </c>
      <c r="BV9" s="149">
        <v>2790</v>
      </c>
      <c r="BW9" s="352">
        <f t="shared" si="23"/>
        <v>0</v>
      </c>
      <c r="BX9" s="114">
        <f>BY9/1.21</f>
        <v>2305.7851239669421</v>
      </c>
      <c r="BY9" s="138">
        <v>2790</v>
      </c>
      <c r="BZ9" s="352">
        <f t="shared" si="24"/>
        <v>0.12048192771084337</v>
      </c>
      <c r="CA9" s="314">
        <f>CB9/1.21</f>
        <v>2057.8512396694214</v>
      </c>
      <c r="CB9" s="55">
        <v>2490</v>
      </c>
      <c r="CC9" s="352">
        <f t="shared" si="25"/>
        <v>8.7336244541484712E-2</v>
      </c>
      <c r="CD9" s="10">
        <f>CE9/1.21</f>
        <v>1892.5619834710744</v>
      </c>
      <c r="CE9" s="55">
        <v>2290</v>
      </c>
      <c r="CF9" s="511"/>
      <c r="CG9" s="511"/>
      <c r="CH9" s="511"/>
      <c r="CI9" s="511"/>
      <c r="CJ9" s="511"/>
    </row>
    <row r="10" spans="1:88" x14ac:dyDescent="0.25">
      <c r="A10" s="306" t="s">
        <v>12</v>
      </c>
      <c r="B10" s="276">
        <v>154</v>
      </c>
      <c r="C10" s="484" t="s">
        <v>14</v>
      </c>
      <c r="D10" s="311">
        <v>11763.800904977375</v>
      </c>
      <c r="E10" s="933">
        <v>12999</v>
      </c>
      <c r="F10" s="335">
        <f t="shared" si="0"/>
        <v>2.3623907394283016E-2</v>
      </c>
      <c r="G10" s="311">
        <v>11492.307692307693</v>
      </c>
      <c r="H10" s="993">
        <v>12699</v>
      </c>
      <c r="I10" s="335">
        <f t="shared" si="1"/>
        <v>5.8338194849570799E-2</v>
      </c>
      <c r="J10" s="311">
        <v>10858.823529411766</v>
      </c>
      <c r="K10" s="871">
        <v>11999</v>
      </c>
      <c r="L10" s="335">
        <f t="shared" si="2"/>
        <v>-4.694201747418586E-2</v>
      </c>
      <c r="M10" s="311">
        <v>11393.665158371041</v>
      </c>
      <c r="N10" s="871">
        <v>12590</v>
      </c>
      <c r="O10" s="335">
        <f t="shared" si="3"/>
        <v>0</v>
      </c>
      <c r="P10" s="311">
        <v>11393.665158371041</v>
      </c>
      <c r="Q10" s="871">
        <v>12590</v>
      </c>
      <c r="R10" s="335">
        <f t="shared" si="4"/>
        <v>0</v>
      </c>
      <c r="S10" s="311">
        <v>11393.665158371041</v>
      </c>
      <c r="T10" s="871">
        <v>12590</v>
      </c>
      <c r="U10" s="335">
        <f t="shared" si="5"/>
        <v>8.0064051240992789E-3</v>
      </c>
      <c r="V10" s="311">
        <v>11303.16742081448</v>
      </c>
      <c r="W10" s="871">
        <v>12490</v>
      </c>
      <c r="X10" s="335">
        <f t="shared" si="6"/>
        <v>0</v>
      </c>
      <c r="Y10" s="925">
        <v>11303.16742081448</v>
      </c>
      <c r="Z10" s="1150">
        <v>12490</v>
      </c>
      <c r="AA10" s="335">
        <f t="shared" si="7"/>
        <v>4.1701417848206836E-2</v>
      </c>
      <c r="AB10" s="311">
        <v>10850.678733031675</v>
      </c>
      <c r="AC10" s="871">
        <v>11990</v>
      </c>
      <c r="AD10" s="335">
        <f t="shared" si="8"/>
        <v>0</v>
      </c>
      <c r="AE10" s="311">
        <v>10850.678733031675</v>
      </c>
      <c r="AF10" s="871">
        <v>11990</v>
      </c>
      <c r="AG10" s="335">
        <f t="shared" si="9"/>
        <v>0</v>
      </c>
      <c r="AH10" s="107">
        <f t="shared" ref="AH10:AH60" si="26">AI10/(1.105)</f>
        <v>10850.678733031675</v>
      </c>
      <c r="AI10" s="308">
        <v>11990</v>
      </c>
      <c r="AJ10" s="335">
        <f t="shared" si="10"/>
        <v>0</v>
      </c>
      <c r="AK10" s="632">
        <v>10850.678733031675</v>
      </c>
      <c r="AL10" s="632">
        <v>11990</v>
      </c>
      <c r="AM10" s="335">
        <f t="shared" si="11"/>
        <v>0</v>
      </c>
      <c r="AN10" s="646">
        <v>10850.678733031675</v>
      </c>
      <c r="AO10" s="128">
        <v>11990</v>
      </c>
      <c r="AP10" s="335">
        <f t="shared" si="12"/>
        <v>1.6963528413910092E-2</v>
      </c>
      <c r="AQ10" s="543">
        <v>10669.683257918552</v>
      </c>
      <c r="AR10" s="165">
        <v>11790</v>
      </c>
      <c r="AS10" s="335">
        <f t="shared" si="13"/>
        <v>0</v>
      </c>
      <c r="AT10" s="543">
        <v>10669.683257918552</v>
      </c>
      <c r="AU10" s="165">
        <v>11790</v>
      </c>
      <c r="AV10" s="335">
        <f t="shared" si="14"/>
        <v>7.2793448589626927E-2</v>
      </c>
      <c r="AW10" s="543">
        <v>9945.7013574660632</v>
      </c>
      <c r="AX10" s="340">
        <v>10990</v>
      </c>
      <c r="AY10" s="335">
        <f t="shared" si="15"/>
        <v>0.10010010010010011</v>
      </c>
      <c r="AZ10" s="543">
        <f>BA10/1.105</f>
        <v>9040.7239819004535</v>
      </c>
      <c r="BA10" s="340">
        <v>9990</v>
      </c>
      <c r="BB10" s="335">
        <f t="shared" si="16"/>
        <v>0.11123470522803114</v>
      </c>
      <c r="BC10" s="543">
        <v>8135.746606334842</v>
      </c>
      <c r="BD10" s="340">
        <v>8990</v>
      </c>
      <c r="BE10" s="335">
        <f t="shared" si="17"/>
        <v>0</v>
      </c>
      <c r="BF10" s="104">
        <v>8135.746606334842</v>
      </c>
      <c r="BG10" s="165">
        <v>8990</v>
      </c>
      <c r="BH10" s="335">
        <f t="shared" si="18"/>
        <v>0</v>
      </c>
      <c r="BI10" s="104">
        <f t="shared" ref="BI10:BI60" si="27">BJ10/(1.105)</f>
        <v>8135.746606334842</v>
      </c>
      <c r="BJ10" s="246">
        <v>8990</v>
      </c>
      <c r="BK10" s="335">
        <f t="shared" si="19"/>
        <v>9.768009768009768E-2</v>
      </c>
      <c r="BL10" s="104">
        <f t="shared" ref="BL10:BL60" si="28">BM10/(1.105)</f>
        <v>7411.7647058823532</v>
      </c>
      <c r="BM10" s="165">
        <v>8190</v>
      </c>
      <c r="BN10" s="335">
        <f t="shared" si="20"/>
        <v>0</v>
      </c>
      <c r="BO10" s="104">
        <f t="shared" ref="BO10:BO60" si="29">BP10/(1.105)</f>
        <v>7411.7647058823532</v>
      </c>
      <c r="BP10" s="165">
        <v>8190</v>
      </c>
      <c r="BQ10" s="335">
        <f t="shared" si="21"/>
        <v>0.10825439783491204</v>
      </c>
      <c r="BR10" s="104">
        <f t="shared" ref="BR10:BR60" si="30">BS10/(1.105)</f>
        <v>6687.7828054298643</v>
      </c>
      <c r="BS10" s="165">
        <v>7390</v>
      </c>
      <c r="BT10" s="335">
        <f t="shared" si="22"/>
        <v>0.12139605462822459</v>
      </c>
      <c r="BU10" s="150">
        <v>5963.8009049773755</v>
      </c>
      <c r="BV10" s="166">
        <v>6590</v>
      </c>
      <c r="BW10" s="335">
        <f t="shared" si="23"/>
        <v>4.7694753577106522E-2</v>
      </c>
      <c r="BX10" s="104">
        <f t="shared" ref="BX10:BX60" si="31">BY10/(1.105)</f>
        <v>5692.3076923076924</v>
      </c>
      <c r="BY10" s="135">
        <v>6290</v>
      </c>
      <c r="BZ10" s="335">
        <f t="shared" si="24"/>
        <v>0.1054481546572935</v>
      </c>
      <c r="CA10" s="12">
        <f>CB10/(1.105)</f>
        <v>5149.3212669683262</v>
      </c>
      <c r="CB10" s="310">
        <v>5690</v>
      </c>
      <c r="CC10" s="335">
        <f t="shared" si="25"/>
        <v>0</v>
      </c>
      <c r="CD10" s="7">
        <f>CE10/(1.105)</f>
        <v>5149.3212669683262</v>
      </c>
      <c r="CE10" s="52">
        <v>5690</v>
      </c>
    </row>
    <row r="11" spans="1:88" x14ac:dyDescent="0.25">
      <c r="A11" s="299" t="s">
        <v>12</v>
      </c>
      <c r="B11" s="276">
        <v>159</v>
      </c>
      <c r="C11" s="485" t="s">
        <v>16</v>
      </c>
      <c r="D11" s="146">
        <v>9945.7013574660632</v>
      </c>
      <c r="E11" s="933">
        <v>10990</v>
      </c>
      <c r="F11" s="206">
        <f t="shared" si="0"/>
        <v>0</v>
      </c>
      <c r="G11" s="146">
        <v>9945.7013574660632</v>
      </c>
      <c r="H11" s="993">
        <v>10990</v>
      </c>
      <c r="I11" s="206">
        <f t="shared" si="1"/>
        <v>4.7664442326024785E-2</v>
      </c>
      <c r="J11" s="146">
        <v>9493.2126696832584</v>
      </c>
      <c r="K11" s="871">
        <v>10490</v>
      </c>
      <c r="L11" s="206">
        <f t="shared" si="2"/>
        <v>8.2559339525283798E-2</v>
      </c>
      <c r="M11" s="146">
        <v>8769.2307692307695</v>
      </c>
      <c r="N11" s="871">
        <v>9690</v>
      </c>
      <c r="O11" s="206">
        <f t="shared" si="3"/>
        <v>0</v>
      </c>
      <c r="P11" s="146">
        <v>8769.2307692307695</v>
      </c>
      <c r="Q11" s="871">
        <v>9690</v>
      </c>
      <c r="R11" s="206">
        <f t="shared" si="4"/>
        <v>0</v>
      </c>
      <c r="S11" s="146">
        <v>8769.2307692307695</v>
      </c>
      <c r="T11" s="871">
        <v>9690</v>
      </c>
      <c r="U11" s="206">
        <f t="shared" si="5"/>
        <v>1.0427528675703858E-2</v>
      </c>
      <c r="V11" s="146">
        <v>8678.7330316742082</v>
      </c>
      <c r="W11" s="871">
        <v>9590</v>
      </c>
      <c r="X11" s="206">
        <f t="shared" si="6"/>
        <v>0</v>
      </c>
      <c r="Y11" s="927">
        <v>8678.7330316742082</v>
      </c>
      <c r="Z11" s="1147">
        <v>9590</v>
      </c>
      <c r="AA11" s="206">
        <f t="shared" si="7"/>
        <v>2.1299254526091587E-2</v>
      </c>
      <c r="AB11" s="146">
        <v>8497.7375565610855</v>
      </c>
      <c r="AC11" s="871">
        <v>9390</v>
      </c>
      <c r="AD11" s="206">
        <f t="shared" si="8"/>
        <v>0</v>
      </c>
      <c r="AE11" s="146">
        <v>8497.7375565610855</v>
      </c>
      <c r="AF11" s="871">
        <v>9390</v>
      </c>
      <c r="AG11" s="206">
        <f t="shared" si="9"/>
        <v>0</v>
      </c>
      <c r="AH11" s="105">
        <f t="shared" si="26"/>
        <v>8497.7375565610855</v>
      </c>
      <c r="AI11" s="136">
        <v>9390</v>
      </c>
      <c r="AJ11" s="206">
        <f t="shared" si="10"/>
        <v>0</v>
      </c>
      <c r="AK11" s="692">
        <v>8497.7375565610855</v>
      </c>
      <c r="AL11" s="692">
        <v>9390</v>
      </c>
      <c r="AM11" s="206">
        <f t="shared" si="11"/>
        <v>0</v>
      </c>
      <c r="AN11" s="647">
        <v>8497.7375565610855</v>
      </c>
      <c r="AO11" s="648">
        <v>9390</v>
      </c>
      <c r="AP11" s="206">
        <f t="shared" si="12"/>
        <v>3.3003300330033E-2</v>
      </c>
      <c r="AQ11" s="544">
        <v>8226.2443438914033</v>
      </c>
      <c r="AR11" s="136">
        <v>9090</v>
      </c>
      <c r="AS11" s="206">
        <f t="shared" si="13"/>
        <v>0</v>
      </c>
      <c r="AT11" s="544">
        <v>8226.2443438914033</v>
      </c>
      <c r="AU11" s="136">
        <v>9090</v>
      </c>
      <c r="AV11" s="206">
        <f t="shared" si="14"/>
        <v>7.0671378091872794E-2</v>
      </c>
      <c r="AW11" s="544">
        <v>7683.2579185520362</v>
      </c>
      <c r="AX11" s="203">
        <v>8490</v>
      </c>
      <c r="AY11" s="206">
        <f t="shared" si="15"/>
        <v>0.10403120936280884</v>
      </c>
      <c r="AZ11" s="543">
        <f t="shared" ref="AZ11:AZ39" si="32">BA11/1.105</f>
        <v>6959.2760180995474</v>
      </c>
      <c r="BA11" s="203">
        <v>7690</v>
      </c>
      <c r="BB11" s="206">
        <f t="shared" si="16"/>
        <v>0.10014306151645208</v>
      </c>
      <c r="BC11" s="544">
        <v>6325.7918552036199</v>
      </c>
      <c r="BD11" s="203">
        <v>6990</v>
      </c>
      <c r="BE11" s="206">
        <f t="shared" si="17"/>
        <v>0</v>
      </c>
      <c r="BF11" s="105">
        <v>6325.7918552036199</v>
      </c>
      <c r="BG11" s="190">
        <v>6990</v>
      </c>
      <c r="BH11" s="206">
        <f t="shared" si="18"/>
        <v>-7.9051383399209488E-2</v>
      </c>
      <c r="BI11" s="105">
        <f t="shared" si="27"/>
        <v>6868.778280542987</v>
      </c>
      <c r="BJ11" s="190">
        <v>7590</v>
      </c>
      <c r="BK11" s="206">
        <f t="shared" si="19"/>
        <v>4.1152263374485597E-2</v>
      </c>
      <c r="BL11" s="105">
        <f t="shared" si="28"/>
        <v>6597.285067873303</v>
      </c>
      <c r="BM11" s="136">
        <v>7290</v>
      </c>
      <c r="BN11" s="206">
        <f t="shared" si="20"/>
        <v>0</v>
      </c>
      <c r="BO11" s="105">
        <f t="shared" si="29"/>
        <v>6597.285067873303</v>
      </c>
      <c r="BP11" s="136">
        <v>7290</v>
      </c>
      <c r="BQ11" s="206">
        <f t="shared" si="21"/>
        <v>0.1062215477996965</v>
      </c>
      <c r="BR11" s="105">
        <f t="shared" si="30"/>
        <v>5963.8009049773755</v>
      </c>
      <c r="BS11" s="136">
        <v>6590</v>
      </c>
      <c r="BT11" s="206">
        <f t="shared" si="22"/>
        <v>0.1001669449081803</v>
      </c>
      <c r="BU11" s="146">
        <v>5420.8144796380093</v>
      </c>
      <c r="BV11" s="147">
        <v>5990</v>
      </c>
      <c r="BW11" s="206">
        <f t="shared" si="23"/>
        <v>0</v>
      </c>
      <c r="BX11" s="105">
        <f t="shared" si="31"/>
        <v>5420.8144796380093</v>
      </c>
      <c r="BY11" s="129">
        <v>5990</v>
      </c>
      <c r="BZ11" s="206">
        <f t="shared" si="24"/>
        <v>9.107468123861566E-2</v>
      </c>
      <c r="CA11" s="72">
        <f t="shared" ref="CA11:CA58" si="33">CB11/(1.105)</f>
        <v>4968.3257918552035</v>
      </c>
      <c r="CB11" s="118">
        <v>5490</v>
      </c>
      <c r="CC11" s="206">
        <f t="shared" si="25"/>
        <v>0</v>
      </c>
      <c r="CD11" s="8">
        <f t="shared" ref="CD11:CD58" si="34">CE11/(1.105)</f>
        <v>4968.3257918552035</v>
      </c>
      <c r="CE11" s="51">
        <v>5490</v>
      </c>
    </row>
    <row r="12" spans="1:88" x14ac:dyDescent="0.25">
      <c r="A12" s="299" t="s">
        <v>12</v>
      </c>
      <c r="B12" s="276">
        <v>193</v>
      </c>
      <c r="C12" s="485" t="s">
        <v>17</v>
      </c>
      <c r="D12" s="146">
        <v>9040.7239819004535</v>
      </c>
      <c r="E12" s="1546">
        <v>9990</v>
      </c>
      <c r="F12" s="206">
        <f t="shared" si="0"/>
        <v>-9.0009000900090005E-4</v>
      </c>
      <c r="G12" s="146">
        <v>9048.8687782805428</v>
      </c>
      <c r="H12" s="1371">
        <v>9999</v>
      </c>
      <c r="I12" s="206">
        <f t="shared" si="1"/>
        <v>5.3635405690200214E-2</v>
      </c>
      <c r="J12" s="146">
        <v>8588.2352941176468</v>
      </c>
      <c r="K12" s="1026">
        <v>9490</v>
      </c>
      <c r="L12" s="206">
        <f t="shared" si="2"/>
        <v>5.5617352614015569E-2</v>
      </c>
      <c r="M12" s="146">
        <v>8135.746606334842</v>
      </c>
      <c r="N12" s="1026">
        <v>8990</v>
      </c>
      <c r="O12" s="206">
        <f t="shared" si="3"/>
        <v>0</v>
      </c>
      <c r="P12" s="146">
        <v>8135.746606334842</v>
      </c>
      <c r="Q12" s="1026">
        <v>8990</v>
      </c>
      <c r="R12" s="206">
        <f t="shared" si="4"/>
        <v>0</v>
      </c>
      <c r="S12" s="146">
        <v>8135.746606334842</v>
      </c>
      <c r="T12" s="1026">
        <v>8990</v>
      </c>
      <c r="U12" s="206">
        <f t="shared" si="5"/>
        <v>0</v>
      </c>
      <c r="V12" s="146">
        <v>8135.746606334842</v>
      </c>
      <c r="W12" s="1026">
        <v>8990</v>
      </c>
      <c r="X12" s="206">
        <f t="shared" si="6"/>
        <v>0</v>
      </c>
      <c r="Y12" s="927">
        <v>8135.746606334842</v>
      </c>
      <c r="Z12" s="1137">
        <v>8990</v>
      </c>
      <c r="AA12" s="206">
        <f t="shared" si="7"/>
        <v>0</v>
      </c>
      <c r="AB12" s="146">
        <v>8135.746606334842</v>
      </c>
      <c r="AC12" s="1026">
        <v>8990</v>
      </c>
      <c r="AD12" s="206">
        <f t="shared" si="8"/>
        <v>0</v>
      </c>
      <c r="AE12" s="146">
        <v>8135.746606334842</v>
      </c>
      <c r="AF12" s="871">
        <v>8990</v>
      </c>
      <c r="AG12" s="206">
        <f t="shared" si="9"/>
        <v>0</v>
      </c>
      <c r="AH12" s="105">
        <f t="shared" si="26"/>
        <v>8135.746606334842</v>
      </c>
      <c r="AI12" s="136">
        <v>8990</v>
      </c>
      <c r="AJ12" s="206">
        <f t="shared" si="10"/>
        <v>0</v>
      </c>
      <c r="AK12" s="692">
        <v>8135.746606334842</v>
      </c>
      <c r="AL12" s="692">
        <v>8990</v>
      </c>
      <c r="AM12" s="206">
        <f t="shared" si="11"/>
        <v>0</v>
      </c>
      <c r="AN12" s="647">
        <v>8135.746606334842</v>
      </c>
      <c r="AO12" s="648">
        <v>8990</v>
      </c>
      <c r="AP12" s="206">
        <f t="shared" si="12"/>
        <v>8.4439083232810616E-2</v>
      </c>
      <c r="AQ12" s="544">
        <v>7502.2624434389145</v>
      </c>
      <c r="AR12" s="136">
        <v>8290</v>
      </c>
      <c r="AS12" s="206">
        <f t="shared" si="13"/>
        <v>0</v>
      </c>
      <c r="AT12" s="544">
        <v>7502.2624434389145</v>
      </c>
      <c r="AU12" s="136">
        <v>8290</v>
      </c>
      <c r="AV12" s="206">
        <f t="shared" si="14"/>
        <v>7.8023407022106639E-2</v>
      </c>
      <c r="AW12" s="544">
        <v>6959.2760180995474</v>
      </c>
      <c r="AX12" s="203">
        <v>7690</v>
      </c>
      <c r="AY12" s="206">
        <f t="shared" si="15"/>
        <v>0.10014306151645208</v>
      </c>
      <c r="AZ12" s="543">
        <f t="shared" si="32"/>
        <v>6325.7918552036199</v>
      </c>
      <c r="BA12" s="203">
        <v>6990</v>
      </c>
      <c r="BB12" s="206">
        <f t="shared" si="16"/>
        <v>0.1669449081803005</v>
      </c>
      <c r="BC12" s="544">
        <v>5420.8144796380093</v>
      </c>
      <c r="BD12" s="203">
        <v>5990</v>
      </c>
      <c r="BE12" s="206">
        <f t="shared" si="17"/>
        <v>0</v>
      </c>
      <c r="BF12" s="105">
        <v>5420.8144796380093</v>
      </c>
      <c r="BG12" s="190">
        <v>5990</v>
      </c>
      <c r="BH12" s="206">
        <f t="shared" si="18"/>
        <v>-4.7694753577106522E-2</v>
      </c>
      <c r="BI12" s="105">
        <f t="shared" si="27"/>
        <v>5692.3076923076924</v>
      </c>
      <c r="BJ12" s="136">
        <v>6290</v>
      </c>
      <c r="BK12" s="206">
        <f t="shared" si="19"/>
        <v>0</v>
      </c>
      <c r="BL12" s="105">
        <f t="shared" si="28"/>
        <v>5692.3076923076924</v>
      </c>
      <c r="BM12" s="136">
        <v>6290</v>
      </c>
      <c r="BN12" s="206">
        <f t="shared" si="20"/>
        <v>0</v>
      </c>
      <c r="BO12" s="105">
        <f t="shared" si="29"/>
        <v>5692.3076923076924</v>
      </c>
      <c r="BP12" s="136">
        <v>6290</v>
      </c>
      <c r="BQ12" s="206">
        <f t="shared" si="21"/>
        <v>0.1054481546572935</v>
      </c>
      <c r="BR12" s="105">
        <f t="shared" si="30"/>
        <v>5149.3212669683262</v>
      </c>
      <c r="BS12" s="136">
        <v>5690</v>
      </c>
      <c r="BT12" s="206">
        <f t="shared" si="22"/>
        <v>9.6339113680154145E-2</v>
      </c>
      <c r="BU12" s="146">
        <v>4696.8325791855204</v>
      </c>
      <c r="BV12" s="147">
        <v>5190</v>
      </c>
      <c r="BW12" s="206">
        <f t="shared" si="23"/>
        <v>0</v>
      </c>
      <c r="BX12" s="105">
        <f t="shared" si="31"/>
        <v>4696.8325791855204</v>
      </c>
      <c r="BY12" s="129">
        <v>5190</v>
      </c>
      <c r="BZ12" s="206">
        <f t="shared" si="24"/>
        <v>0.10660980810234541</v>
      </c>
      <c r="CA12" s="72">
        <f t="shared" si="33"/>
        <v>4244.3438914027147</v>
      </c>
      <c r="CB12" s="118">
        <v>4690</v>
      </c>
      <c r="CC12" s="206">
        <f t="shared" si="25"/>
        <v>0</v>
      </c>
      <c r="CD12" s="8">
        <f t="shared" si="34"/>
        <v>4244.3438914027147</v>
      </c>
      <c r="CE12" s="51">
        <v>4690</v>
      </c>
    </row>
    <row r="13" spans="1:88" x14ac:dyDescent="0.25">
      <c r="A13" s="299" t="s">
        <v>12</v>
      </c>
      <c r="B13" s="276">
        <v>195</v>
      </c>
      <c r="C13" s="485" t="s">
        <v>18</v>
      </c>
      <c r="D13" s="146">
        <v>10488.687782805429</v>
      </c>
      <c r="E13" s="1546">
        <v>11590</v>
      </c>
      <c r="F13" s="206">
        <f t="shared" si="0"/>
        <v>0</v>
      </c>
      <c r="G13" s="146">
        <v>10488.687782805429</v>
      </c>
      <c r="H13" s="1371">
        <v>11590</v>
      </c>
      <c r="I13" s="206">
        <f t="shared" si="1"/>
        <v>5.3732157468860807E-2</v>
      </c>
      <c r="J13" s="146">
        <v>9953.8461538461543</v>
      </c>
      <c r="K13" s="1026">
        <v>10999</v>
      </c>
      <c r="L13" s="206">
        <f t="shared" si="2"/>
        <v>0.22347052280311458</v>
      </c>
      <c r="M13" s="146">
        <v>8135.746606334842</v>
      </c>
      <c r="N13" s="1026">
        <v>8990</v>
      </c>
      <c r="O13" s="206">
        <f t="shared" si="3"/>
        <v>0</v>
      </c>
      <c r="P13" s="146">
        <v>8135.746606334842</v>
      </c>
      <c r="Q13" s="1026">
        <v>8990</v>
      </c>
      <c r="R13" s="206">
        <f t="shared" si="4"/>
        <v>0</v>
      </c>
      <c r="S13" s="146">
        <v>8135.746606334842</v>
      </c>
      <c r="T13" s="1026">
        <v>8990</v>
      </c>
      <c r="U13" s="206">
        <f t="shared" si="5"/>
        <v>0</v>
      </c>
      <c r="V13" s="146">
        <v>8135.746606334842</v>
      </c>
      <c r="W13" s="1026">
        <v>8990</v>
      </c>
      <c r="X13" s="206">
        <f t="shared" si="6"/>
        <v>0</v>
      </c>
      <c r="Y13" s="927">
        <v>8135.746606334842</v>
      </c>
      <c r="Z13" s="1153">
        <v>8990</v>
      </c>
      <c r="AA13" s="206">
        <f t="shared" si="7"/>
        <v>9.768009768009768E-2</v>
      </c>
      <c r="AB13" s="146">
        <v>7411.7647058823532</v>
      </c>
      <c r="AC13" s="1026">
        <v>8190</v>
      </c>
      <c r="AD13" s="206">
        <f t="shared" si="8"/>
        <v>0</v>
      </c>
      <c r="AE13" s="146">
        <v>7411.7647058823532</v>
      </c>
      <c r="AF13" s="871">
        <v>8190</v>
      </c>
      <c r="AG13" s="206">
        <f t="shared" si="9"/>
        <v>0</v>
      </c>
      <c r="AH13" s="105">
        <f t="shared" si="26"/>
        <v>7411.7647058823532</v>
      </c>
      <c r="AI13" s="136">
        <v>8190</v>
      </c>
      <c r="AJ13" s="206">
        <f t="shared" si="10"/>
        <v>0</v>
      </c>
      <c r="AK13" s="692">
        <v>7411.7647058823532</v>
      </c>
      <c r="AL13" s="692">
        <v>8190</v>
      </c>
      <c r="AM13" s="206">
        <f t="shared" si="11"/>
        <v>0</v>
      </c>
      <c r="AN13" s="647">
        <v>7411.7647058823532</v>
      </c>
      <c r="AO13" s="648">
        <v>8190</v>
      </c>
      <c r="AP13" s="206">
        <f t="shared" si="12"/>
        <v>0</v>
      </c>
      <c r="AQ13" s="544">
        <v>7411.7647058823532</v>
      </c>
      <c r="AR13" s="136">
        <v>8190</v>
      </c>
      <c r="AS13" s="206">
        <f t="shared" si="13"/>
        <v>-6.8259385665529013E-2</v>
      </c>
      <c r="AT13" s="544">
        <v>7954.7511312217193</v>
      </c>
      <c r="AU13" s="136">
        <v>8790</v>
      </c>
      <c r="AV13" s="206">
        <f t="shared" si="14"/>
        <v>7.3260073260073263E-2</v>
      </c>
      <c r="AW13" s="544">
        <v>7411.7647058823532</v>
      </c>
      <c r="AX13" s="203">
        <v>8190</v>
      </c>
      <c r="AY13" s="206">
        <f t="shared" si="15"/>
        <v>0</v>
      </c>
      <c r="AZ13" s="543">
        <f t="shared" si="32"/>
        <v>7411.7647058823532</v>
      </c>
      <c r="BA13" s="203">
        <v>8190</v>
      </c>
      <c r="BB13" s="206">
        <f t="shared" si="16"/>
        <v>0.32310177705977383</v>
      </c>
      <c r="BC13" s="544">
        <v>5601.809954751131</v>
      </c>
      <c r="BD13" s="203">
        <v>6190</v>
      </c>
      <c r="BE13" s="206">
        <f t="shared" si="17"/>
        <v>0</v>
      </c>
      <c r="BF13" s="105">
        <v>5601.809954751131</v>
      </c>
      <c r="BG13" s="136">
        <v>6190</v>
      </c>
      <c r="BH13" s="206">
        <f t="shared" si="18"/>
        <v>0</v>
      </c>
      <c r="BI13" s="105">
        <f t="shared" si="27"/>
        <v>5601.809954751131</v>
      </c>
      <c r="BJ13" s="136">
        <v>6190</v>
      </c>
      <c r="BK13" s="206">
        <f t="shared" si="19"/>
        <v>0</v>
      </c>
      <c r="BL13" s="105">
        <f t="shared" si="28"/>
        <v>5601.809954751131</v>
      </c>
      <c r="BM13" s="136">
        <v>6190</v>
      </c>
      <c r="BN13" s="206">
        <f t="shared" si="20"/>
        <v>0</v>
      </c>
      <c r="BO13" s="105">
        <f t="shared" si="29"/>
        <v>5601.809954751131</v>
      </c>
      <c r="BP13" s="136">
        <v>6190</v>
      </c>
      <c r="BQ13" s="206">
        <f t="shared" si="21"/>
        <v>0.1073345259391771</v>
      </c>
      <c r="BR13" s="105">
        <f t="shared" si="30"/>
        <v>5058.8235294117649</v>
      </c>
      <c r="BS13" s="136">
        <v>5590</v>
      </c>
      <c r="BT13" s="206">
        <f t="shared" si="22"/>
        <v>0.12024048096192384</v>
      </c>
      <c r="BU13" s="146">
        <v>4515.8371040723987</v>
      </c>
      <c r="BV13" s="147">
        <v>4990</v>
      </c>
      <c r="BW13" s="206">
        <f t="shared" si="23"/>
        <v>0</v>
      </c>
      <c r="BX13" s="105">
        <f t="shared" si="31"/>
        <v>4515.8371040723987</v>
      </c>
      <c r="BY13" s="129">
        <v>4990</v>
      </c>
      <c r="BZ13" s="206">
        <f t="shared" si="24"/>
        <v>0.111358574610245</v>
      </c>
      <c r="CA13" s="72">
        <f t="shared" si="33"/>
        <v>4063.3484162895929</v>
      </c>
      <c r="CB13" s="118">
        <v>4490</v>
      </c>
      <c r="CC13" s="206">
        <f t="shared" si="25"/>
        <v>0.15424164524421594</v>
      </c>
      <c r="CD13" s="8">
        <f t="shared" si="34"/>
        <v>3520.3619909502263</v>
      </c>
      <c r="CE13" s="51">
        <v>3890</v>
      </c>
    </row>
    <row r="14" spans="1:88" x14ac:dyDescent="0.25">
      <c r="A14" s="299" t="s">
        <v>12</v>
      </c>
      <c r="B14" s="276">
        <v>196</v>
      </c>
      <c r="C14" s="485" t="s">
        <v>19</v>
      </c>
      <c r="D14" s="146">
        <v>6959.2760180995474</v>
      </c>
      <c r="E14" s="1546">
        <v>7690</v>
      </c>
      <c r="F14" s="206">
        <f t="shared" si="0"/>
        <v>0</v>
      </c>
      <c r="G14" s="146">
        <v>6959.2760180995474</v>
      </c>
      <c r="H14" s="1371">
        <v>7690</v>
      </c>
      <c r="I14" s="206">
        <f t="shared" si="1"/>
        <v>5.4869684499314127E-2</v>
      </c>
      <c r="J14" s="146">
        <v>6597.285067873303</v>
      </c>
      <c r="K14" s="1026">
        <v>7290</v>
      </c>
      <c r="L14" s="206">
        <f t="shared" si="2"/>
        <v>5.8055152394775038E-2</v>
      </c>
      <c r="M14" s="146">
        <v>6235.2941176470586</v>
      </c>
      <c r="N14" s="1026">
        <v>6890</v>
      </c>
      <c r="O14" s="206">
        <f t="shared" si="3"/>
        <v>0</v>
      </c>
      <c r="P14" s="146">
        <v>6235.2941176470586</v>
      </c>
      <c r="Q14" s="1026">
        <v>6890</v>
      </c>
      <c r="R14" s="206">
        <f t="shared" si="4"/>
        <v>0</v>
      </c>
      <c r="S14" s="146">
        <v>6235.2941176470586</v>
      </c>
      <c r="T14" s="1026">
        <v>6890</v>
      </c>
      <c r="U14" s="206">
        <f t="shared" si="5"/>
        <v>1.4727540500736377E-2</v>
      </c>
      <c r="V14" s="146">
        <v>6144.7963800904981</v>
      </c>
      <c r="W14" s="1026">
        <v>6790</v>
      </c>
      <c r="X14" s="206">
        <f t="shared" si="6"/>
        <v>4.6224961479198766E-2</v>
      </c>
      <c r="Y14" s="927">
        <v>5873.3031674208141</v>
      </c>
      <c r="Z14" s="1153">
        <v>6490</v>
      </c>
      <c r="AA14" s="206">
        <f t="shared" si="7"/>
        <v>8.347245409015025E-2</v>
      </c>
      <c r="AB14" s="146">
        <v>5420.8144796380093</v>
      </c>
      <c r="AC14" s="1026">
        <v>5990</v>
      </c>
      <c r="AD14" s="206">
        <f t="shared" si="8"/>
        <v>0</v>
      </c>
      <c r="AE14" s="146">
        <v>5420.8144796380093</v>
      </c>
      <c r="AF14" s="871">
        <v>5990</v>
      </c>
      <c r="AG14" s="206">
        <f t="shared" si="9"/>
        <v>0</v>
      </c>
      <c r="AH14" s="105">
        <f t="shared" si="26"/>
        <v>5420.8144796380093</v>
      </c>
      <c r="AI14" s="100">
        <v>5990</v>
      </c>
      <c r="AJ14" s="206">
        <f t="shared" si="10"/>
        <v>-9.1047040971168433E-2</v>
      </c>
      <c r="AK14" s="692">
        <v>5963.8009049773755</v>
      </c>
      <c r="AL14" s="692">
        <v>6590</v>
      </c>
      <c r="AM14" s="206">
        <f t="shared" si="11"/>
        <v>4.7694753577106522E-2</v>
      </c>
      <c r="AN14" s="647">
        <v>5692.3076923076924</v>
      </c>
      <c r="AO14" s="648">
        <v>6290</v>
      </c>
      <c r="AP14" s="206">
        <f t="shared" si="12"/>
        <v>6.7911714770797965E-2</v>
      </c>
      <c r="AQ14" s="544">
        <v>5330.316742081448</v>
      </c>
      <c r="AR14" s="136">
        <v>5890</v>
      </c>
      <c r="AS14" s="206">
        <f t="shared" si="13"/>
        <v>0</v>
      </c>
      <c r="AT14" s="544">
        <v>5330.316742081448</v>
      </c>
      <c r="AU14" s="136">
        <v>5890</v>
      </c>
      <c r="AV14" s="206">
        <f t="shared" si="14"/>
        <v>7.2859744990892539E-2</v>
      </c>
      <c r="AW14" s="544">
        <v>4968.3257918552035</v>
      </c>
      <c r="AX14" s="203">
        <v>5490</v>
      </c>
      <c r="AY14" s="206">
        <f t="shared" si="15"/>
        <v>0.10020040080160321</v>
      </c>
      <c r="AZ14" s="543">
        <f t="shared" si="32"/>
        <v>4515.8371040723987</v>
      </c>
      <c r="BA14" s="203">
        <v>4990</v>
      </c>
      <c r="BB14" s="206">
        <f t="shared" si="16"/>
        <v>0</v>
      </c>
      <c r="BC14" s="544">
        <v>4515.8371040723987</v>
      </c>
      <c r="BD14" s="203">
        <v>4990</v>
      </c>
      <c r="BE14" s="206">
        <f t="shared" si="17"/>
        <v>0</v>
      </c>
      <c r="BF14" s="105">
        <v>4515.8371040723987</v>
      </c>
      <c r="BG14" s="136">
        <v>4990</v>
      </c>
      <c r="BH14" s="206">
        <f t="shared" si="18"/>
        <v>0</v>
      </c>
      <c r="BI14" s="105">
        <f t="shared" si="27"/>
        <v>4515.8371040723987</v>
      </c>
      <c r="BJ14" s="136">
        <v>4990</v>
      </c>
      <c r="BK14" s="206">
        <f t="shared" si="19"/>
        <v>0</v>
      </c>
      <c r="BL14" s="105">
        <f t="shared" si="28"/>
        <v>4515.8371040723987</v>
      </c>
      <c r="BM14" s="136">
        <v>4990</v>
      </c>
      <c r="BN14" s="206">
        <f t="shared" si="20"/>
        <v>0</v>
      </c>
      <c r="BO14" s="105">
        <f t="shared" si="29"/>
        <v>4515.8371040723987</v>
      </c>
      <c r="BP14" s="136">
        <v>4990</v>
      </c>
      <c r="BQ14" s="206">
        <f t="shared" si="21"/>
        <v>0.111358574610245</v>
      </c>
      <c r="BR14" s="105">
        <f t="shared" si="30"/>
        <v>4063.3484162895929</v>
      </c>
      <c r="BS14" s="136">
        <v>4490</v>
      </c>
      <c r="BT14" s="206">
        <f t="shared" si="22"/>
        <v>9.7799511002444994E-2</v>
      </c>
      <c r="BU14" s="146">
        <v>3701.3574660633485</v>
      </c>
      <c r="BV14" s="147">
        <v>4090</v>
      </c>
      <c r="BW14" s="206">
        <f t="shared" si="23"/>
        <v>0</v>
      </c>
      <c r="BX14" s="105">
        <f t="shared" si="31"/>
        <v>3701.3574660633485</v>
      </c>
      <c r="BY14" s="129">
        <v>4090</v>
      </c>
      <c r="BZ14" s="206">
        <f t="shared" si="24"/>
        <v>0.1392757660167131</v>
      </c>
      <c r="CA14" s="72">
        <f t="shared" si="33"/>
        <v>3248.8687782805432</v>
      </c>
      <c r="CB14" s="118">
        <v>3590</v>
      </c>
      <c r="CC14" s="206">
        <f t="shared" si="25"/>
        <v>0</v>
      </c>
      <c r="CD14" s="8">
        <f t="shared" si="34"/>
        <v>3248.8687782805432</v>
      </c>
      <c r="CE14" s="51">
        <v>3590</v>
      </c>
    </row>
    <row r="15" spans="1:88" x14ac:dyDescent="0.25">
      <c r="A15" s="299" t="s">
        <v>12</v>
      </c>
      <c r="B15" s="276">
        <v>197</v>
      </c>
      <c r="C15" s="485" t="s">
        <v>21</v>
      </c>
      <c r="D15" s="146">
        <v>7049.7737556561087</v>
      </c>
      <c r="E15" s="1546">
        <v>7790</v>
      </c>
      <c r="F15" s="206">
        <f t="shared" si="0"/>
        <v>0</v>
      </c>
      <c r="G15" s="146">
        <v>7049.7737556561087</v>
      </c>
      <c r="H15" s="1371">
        <v>7790</v>
      </c>
      <c r="I15" s="206">
        <f t="shared" si="1"/>
        <v>5.4127198917456022E-2</v>
      </c>
      <c r="J15" s="146">
        <v>6687.7828054298643</v>
      </c>
      <c r="K15" s="1026">
        <v>7390</v>
      </c>
      <c r="L15" s="206">
        <f t="shared" si="2"/>
        <v>5.7224606580829757E-2</v>
      </c>
      <c r="M15" s="146">
        <v>6325.7918552036199</v>
      </c>
      <c r="N15" s="1026">
        <v>6990</v>
      </c>
      <c r="O15" s="206">
        <f t="shared" si="3"/>
        <v>0</v>
      </c>
      <c r="P15" s="146">
        <v>6325.7918552036199</v>
      </c>
      <c r="Q15" s="1371">
        <v>6990</v>
      </c>
      <c r="R15" s="206">
        <f t="shared" si="4"/>
        <v>0.1651941990331722</v>
      </c>
      <c r="S15" s="146">
        <v>5428.9592760180994</v>
      </c>
      <c r="T15" s="1026">
        <v>5999</v>
      </c>
      <c r="U15" s="206">
        <f t="shared" si="5"/>
        <v>0</v>
      </c>
      <c r="V15" s="146">
        <v>5428.9592760180994</v>
      </c>
      <c r="W15" s="1026">
        <v>5999</v>
      </c>
      <c r="X15" s="206">
        <f t="shared" si="6"/>
        <v>0</v>
      </c>
      <c r="Y15" s="927">
        <v>5428.9592760180994</v>
      </c>
      <c r="Z15" s="1153">
        <v>5999</v>
      </c>
      <c r="AA15" s="206">
        <f t="shared" si="7"/>
        <v>9.092562284051646E-2</v>
      </c>
      <c r="AB15" s="146">
        <v>4976.4705882352946</v>
      </c>
      <c r="AC15" s="1026">
        <v>5499</v>
      </c>
      <c r="AD15" s="206">
        <f t="shared" si="8"/>
        <v>0.2247216035634744</v>
      </c>
      <c r="AE15" s="146">
        <v>4063.3484162895929</v>
      </c>
      <c r="AF15" s="997">
        <v>4490</v>
      </c>
      <c r="AG15" s="206">
        <f t="shared" si="9"/>
        <v>-0.29733959311424102</v>
      </c>
      <c r="AH15" s="105">
        <f t="shared" si="26"/>
        <v>5782.8054298642537</v>
      </c>
      <c r="AI15" s="136">
        <v>6390</v>
      </c>
      <c r="AJ15" s="206">
        <f t="shared" si="10"/>
        <v>-7.2568940493468792E-2</v>
      </c>
      <c r="AK15" s="692">
        <v>6235.2941176470586</v>
      </c>
      <c r="AL15" s="692">
        <v>6890</v>
      </c>
      <c r="AM15" s="206">
        <f t="shared" si="11"/>
        <v>0</v>
      </c>
      <c r="AN15" s="647">
        <v>6235.2941176470586</v>
      </c>
      <c r="AO15" s="648">
        <v>6890</v>
      </c>
      <c r="AP15" s="206">
        <f t="shared" si="12"/>
        <v>7.82472613458529E-2</v>
      </c>
      <c r="AQ15" s="544">
        <v>5782.8054298642537</v>
      </c>
      <c r="AR15" s="136">
        <v>6390</v>
      </c>
      <c r="AS15" s="206">
        <f t="shared" si="13"/>
        <v>0</v>
      </c>
      <c r="AT15" s="544">
        <v>5782.8054298642537</v>
      </c>
      <c r="AU15" s="136">
        <v>6390</v>
      </c>
      <c r="AV15" s="206">
        <f t="shared" si="14"/>
        <v>6.6777963272120197E-2</v>
      </c>
      <c r="AW15" s="544">
        <v>5420.8144796380093</v>
      </c>
      <c r="AX15" s="203">
        <v>5990</v>
      </c>
      <c r="AY15" s="206">
        <f t="shared" si="15"/>
        <v>9.107468123861566E-2</v>
      </c>
      <c r="AZ15" s="543">
        <f t="shared" si="32"/>
        <v>4968.3257918552035</v>
      </c>
      <c r="BA15" s="203">
        <v>5490</v>
      </c>
      <c r="BB15" s="206">
        <f t="shared" si="16"/>
        <v>0</v>
      </c>
      <c r="BC15" s="544">
        <v>4968.3257918552035</v>
      </c>
      <c r="BD15" s="203">
        <v>5490</v>
      </c>
      <c r="BE15" s="206">
        <f t="shared" si="17"/>
        <v>0</v>
      </c>
      <c r="BF15" s="105">
        <v>4968.3257918552035</v>
      </c>
      <c r="BG15" s="136">
        <v>5490</v>
      </c>
      <c r="BH15" s="206">
        <f t="shared" si="18"/>
        <v>0</v>
      </c>
      <c r="BI15" s="105">
        <f t="shared" si="27"/>
        <v>4968.3257918552035</v>
      </c>
      <c r="BJ15" s="190">
        <v>5490</v>
      </c>
      <c r="BK15" s="206">
        <f t="shared" si="19"/>
        <v>3.780718336483932E-2</v>
      </c>
      <c r="BL15" s="105">
        <f t="shared" si="28"/>
        <v>4787.3303167420818</v>
      </c>
      <c r="BM15" s="136">
        <v>5290</v>
      </c>
      <c r="BN15" s="206">
        <f t="shared" si="20"/>
        <v>0</v>
      </c>
      <c r="BO15" s="105">
        <f t="shared" si="29"/>
        <v>4787.3303167420818</v>
      </c>
      <c r="BP15" s="136">
        <v>5290</v>
      </c>
      <c r="BQ15" s="206">
        <f t="shared" si="21"/>
        <v>0.10438413361169102</v>
      </c>
      <c r="BR15" s="105">
        <f t="shared" si="30"/>
        <v>4334.841628959276</v>
      </c>
      <c r="BS15" s="136">
        <v>4790</v>
      </c>
      <c r="BT15" s="206">
        <f t="shared" si="22"/>
        <v>0.11655011655011654</v>
      </c>
      <c r="BU15" s="146">
        <v>3882.3529411764707</v>
      </c>
      <c r="BV15" s="147">
        <v>4290</v>
      </c>
      <c r="BW15" s="206">
        <f t="shared" si="23"/>
        <v>7.5187969924812026E-2</v>
      </c>
      <c r="BX15" s="105">
        <f t="shared" si="31"/>
        <v>3610.8597285067872</v>
      </c>
      <c r="BY15" s="129">
        <v>3990</v>
      </c>
      <c r="BZ15" s="206">
        <f t="shared" si="24"/>
        <v>0.14326647564469913</v>
      </c>
      <c r="CA15" s="72">
        <f t="shared" si="33"/>
        <v>3158.3710407239819</v>
      </c>
      <c r="CB15" s="118">
        <v>3490</v>
      </c>
      <c r="CC15" s="206">
        <f t="shared" si="25"/>
        <v>0</v>
      </c>
      <c r="CD15" s="8">
        <f t="shared" si="34"/>
        <v>3158.3710407239819</v>
      </c>
      <c r="CE15" s="51">
        <v>3490</v>
      </c>
    </row>
    <row r="16" spans="1:88" x14ac:dyDescent="0.25">
      <c r="A16" s="299" t="s">
        <v>12</v>
      </c>
      <c r="B16" s="276">
        <v>198</v>
      </c>
      <c r="C16" s="485" t="s">
        <v>23</v>
      </c>
      <c r="D16" s="146">
        <v>1438.9140271493213</v>
      </c>
      <c r="E16" s="1546">
        <v>1590</v>
      </c>
      <c r="F16" s="206">
        <f t="shared" si="0"/>
        <v>0</v>
      </c>
      <c r="G16" s="146">
        <v>1438.9140271493213</v>
      </c>
      <c r="H16" s="1371">
        <v>1590</v>
      </c>
      <c r="I16" s="206">
        <f t="shared" si="1"/>
        <v>6.7114093959731544E-2</v>
      </c>
      <c r="J16" s="146">
        <v>1348.4162895927602</v>
      </c>
      <c r="K16" s="1026">
        <v>1490</v>
      </c>
      <c r="L16" s="206">
        <f t="shared" si="2"/>
        <v>7.1942446043165464E-2</v>
      </c>
      <c r="M16" s="146">
        <v>1257.9185520361991</v>
      </c>
      <c r="N16" s="1026">
        <v>1390</v>
      </c>
      <c r="O16" s="206">
        <f t="shared" si="3"/>
        <v>7.0053887605850657E-2</v>
      </c>
      <c r="P16" s="146">
        <v>1175.5656108597286</v>
      </c>
      <c r="Q16" s="1026">
        <v>1299</v>
      </c>
      <c r="R16" s="206">
        <f t="shared" si="4"/>
        <v>0</v>
      </c>
      <c r="S16" s="146">
        <v>1175.5656108597286</v>
      </c>
      <c r="T16" s="1026">
        <v>1299</v>
      </c>
      <c r="U16" s="206">
        <f t="shared" si="5"/>
        <v>0</v>
      </c>
      <c r="V16" s="146">
        <v>1175.5656108597286</v>
      </c>
      <c r="W16" s="1026">
        <v>1299</v>
      </c>
      <c r="X16" s="206">
        <f t="shared" si="6"/>
        <v>0</v>
      </c>
      <c r="Y16" s="927">
        <v>1175.5656108597286</v>
      </c>
      <c r="Z16" s="1137">
        <v>1299</v>
      </c>
      <c r="AA16" s="206">
        <f t="shared" si="7"/>
        <v>0</v>
      </c>
      <c r="AB16" s="146">
        <v>1175.5656108597286</v>
      </c>
      <c r="AC16" s="1026">
        <v>1299</v>
      </c>
      <c r="AD16" s="206">
        <f t="shared" si="8"/>
        <v>-0.23136094674556212</v>
      </c>
      <c r="AE16" s="105">
        <f t="shared" ref="AE16:AE17" si="35">AF16/(1.105)</f>
        <v>1529.4117647058824</v>
      </c>
      <c r="AF16" s="136">
        <v>1690</v>
      </c>
      <c r="AG16" s="206">
        <f t="shared" si="9"/>
        <v>0</v>
      </c>
      <c r="AH16" s="105">
        <f t="shared" si="26"/>
        <v>1529.4117647058824</v>
      </c>
      <c r="AI16" s="136">
        <v>1690</v>
      </c>
      <c r="AJ16" s="206">
        <f t="shared" si="10"/>
        <v>0</v>
      </c>
      <c r="AK16" s="692">
        <v>1529.4117647058824</v>
      </c>
      <c r="AL16" s="692">
        <v>1690</v>
      </c>
      <c r="AM16" s="206">
        <f t="shared" si="11"/>
        <v>0</v>
      </c>
      <c r="AN16" s="647">
        <v>1529.4117647058824</v>
      </c>
      <c r="AO16" s="648">
        <v>1690</v>
      </c>
      <c r="AP16" s="206">
        <f t="shared" si="12"/>
        <v>6.2893081761006289E-2</v>
      </c>
      <c r="AQ16" s="544">
        <v>1438.9140271493213</v>
      </c>
      <c r="AR16" s="136">
        <v>1590</v>
      </c>
      <c r="AS16" s="206">
        <f t="shared" si="13"/>
        <v>0</v>
      </c>
      <c r="AT16" s="544">
        <v>1438.9140271493213</v>
      </c>
      <c r="AU16" s="136">
        <v>1590</v>
      </c>
      <c r="AV16" s="206">
        <f t="shared" si="14"/>
        <v>6.7114093959731544E-2</v>
      </c>
      <c r="AW16" s="544">
        <v>1348.4162895927602</v>
      </c>
      <c r="AX16" s="203">
        <v>1490</v>
      </c>
      <c r="AY16" s="206">
        <f t="shared" si="15"/>
        <v>0.25210084033613445</v>
      </c>
      <c r="AZ16" s="543">
        <f t="shared" si="32"/>
        <v>1076.9230769230769</v>
      </c>
      <c r="BA16" s="203">
        <v>1190</v>
      </c>
      <c r="BB16" s="206">
        <f t="shared" si="16"/>
        <v>0</v>
      </c>
      <c r="BC16" s="544">
        <v>1076.9230769230769</v>
      </c>
      <c r="BD16" s="203">
        <v>1190</v>
      </c>
      <c r="BE16" s="206">
        <f t="shared" si="17"/>
        <v>0</v>
      </c>
      <c r="BF16" s="105">
        <v>1076.9230769230769</v>
      </c>
      <c r="BG16" s="136">
        <v>1190</v>
      </c>
      <c r="BH16" s="206">
        <f t="shared" si="18"/>
        <v>0</v>
      </c>
      <c r="BI16" s="105">
        <f t="shared" si="27"/>
        <v>1076.9230769230769</v>
      </c>
      <c r="BJ16" s="136">
        <v>1190</v>
      </c>
      <c r="BK16" s="206">
        <f t="shared" si="19"/>
        <v>0</v>
      </c>
      <c r="BL16" s="105">
        <f t="shared" si="28"/>
        <v>1076.9230769230769</v>
      </c>
      <c r="BM16" s="136">
        <v>1190</v>
      </c>
      <c r="BN16" s="206">
        <f t="shared" si="20"/>
        <v>0</v>
      </c>
      <c r="BO16" s="105">
        <f t="shared" si="29"/>
        <v>1076.9230769230769</v>
      </c>
      <c r="BP16" s="136">
        <v>1190</v>
      </c>
      <c r="BQ16" s="206">
        <f t="shared" si="21"/>
        <v>9.1743119266055051E-2</v>
      </c>
      <c r="BR16" s="105">
        <f t="shared" si="30"/>
        <v>986.4253393665158</v>
      </c>
      <c r="BS16" s="136">
        <v>1090</v>
      </c>
      <c r="BT16" s="206">
        <f t="shared" si="22"/>
        <v>0.10101010101010101</v>
      </c>
      <c r="BU16" s="146">
        <v>895.92760180995481</v>
      </c>
      <c r="BV16" s="147">
        <v>990</v>
      </c>
      <c r="BW16" s="206">
        <f t="shared" si="23"/>
        <v>0</v>
      </c>
      <c r="BX16" s="105">
        <f t="shared" si="31"/>
        <v>895.92760180995481</v>
      </c>
      <c r="BY16" s="129">
        <v>990</v>
      </c>
      <c r="BZ16" s="206">
        <f t="shared" si="24"/>
        <v>0.11235955056179775</v>
      </c>
      <c r="CA16" s="72">
        <f t="shared" si="33"/>
        <v>805.4298642533937</v>
      </c>
      <c r="CB16" s="118">
        <v>890</v>
      </c>
      <c r="CC16" s="206">
        <f t="shared" si="25"/>
        <v>0.12658227848101267</v>
      </c>
      <c r="CD16" s="8">
        <f t="shared" si="34"/>
        <v>714.9321266968326</v>
      </c>
      <c r="CE16" s="51">
        <v>790</v>
      </c>
    </row>
    <row r="17" spans="1:83" x14ac:dyDescent="0.25">
      <c r="A17" s="299" t="s">
        <v>12</v>
      </c>
      <c r="B17" s="276">
        <v>199</v>
      </c>
      <c r="C17" s="485" t="s">
        <v>25</v>
      </c>
      <c r="D17" s="146">
        <v>1529.4117647058824</v>
      </c>
      <c r="E17" s="1546">
        <v>1690</v>
      </c>
      <c r="F17" s="206">
        <f t="shared" si="0"/>
        <v>0</v>
      </c>
      <c r="G17" s="146">
        <v>1529.4117647058824</v>
      </c>
      <c r="H17" s="1371">
        <v>1690</v>
      </c>
      <c r="I17" s="206">
        <f t="shared" si="1"/>
        <v>6.2893081761006289E-2</v>
      </c>
      <c r="J17" s="146">
        <v>1438.9140271493213</v>
      </c>
      <c r="K17" s="1026">
        <v>1590</v>
      </c>
      <c r="L17" s="206">
        <f t="shared" si="2"/>
        <v>6.7114093959731544E-2</v>
      </c>
      <c r="M17" s="146">
        <v>1348.4162895927602</v>
      </c>
      <c r="N17" s="1026">
        <v>1490</v>
      </c>
      <c r="O17" s="206">
        <f t="shared" si="3"/>
        <v>6.5046461758398857E-2</v>
      </c>
      <c r="P17" s="146">
        <v>1266.0633484162895</v>
      </c>
      <c r="Q17" s="1026">
        <v>1399</v>
      </c>
      <c r="R17" s="206">
        <f t="shared" si="4"/>
        <v>0</v>
      </c>
      <c r="S17" s="146">
        <v>1266.0633484162895</v>
      </c>
      <c r="T17" s="1026">
        <v>1399</v>
      </c>
      <c r="U17" s="206">
        <f t="shared" si="5"/>
        <v>0.16680567139282734</v>
      </c>
      <c r="V17" s="146">
        <v>1085.0678733031675</v>
      </c>
      <c r="W17" s="1026">
        <v>1199</v>
      </c>
      <c r="X17" s="206">
        <f t="shared" si="6"/>
        <v>0</v>
      </c>
      <c r="Y17" s="927">
        <v>1085.0678733031675</v>
      </c>
      <c r="Z17" s="1137">
        <v>1199</v>
      </c>
      <c r="AA17" s="206">
        <f t="shared" si="7"/>
        <v>0</v>
      </c>
      <c r="AB17" s="146">
        <v>1085.0678733031675</v>
      </c>
      <c r="AC17" s="1026">
        <v>1199</v>
      </c>
      <c r="AD17" s="206">
        <f t="shared" si="8"/>
        <v>-0.29053254437869824</v>
      </c>
      <c r="AE17" s="105">
        <f t="shared" si="35"/>
        <v>1529.4117647058824</v>
      </c>
      <c r="AF17" s="136">
        <v>1690</v>
      </c>
      <c r="AG17" s="206">
        <f t="shared" si="9"/>
        <v>0</v>
      </c>
      <c r="AH17" s="105">
        <f t="shared" si="26"/>
        <v>1529.4117647058824</v>
      </c>
      <c r="AI17" s="136">
        <v>1690</v>
      </c>
      <c r="AJ17" s="206">
        <f t="shared" si="10"/>
        <v>0</v>
      </c>
      <c r="AK17" s="692">
        <v>1529.4117647058824</v>
      </c>
      <c r="AL17" s="692">
        <v>1690</v>
      </c>
      <c r="AM17" s="206">
        <f t="shared" si="11"/>
        <v>0</v>
      </c>
      <c r="AN17" s="647">
        <v>1529.4117647058824</v>
      </c>
      <c r="AO17" s="648">
        <v>1690</v>
      </c>
      <c r="AP17" s="206">
        <f t="shared" si="12"/>
        <v>6.2893081761006289E-2</v>
      </c>
      <c r="AQ17" s="544">
        <v>1438.9140271493213</v>
      </c>
      <c r="AR17" s="136">
        <v>1590</v>
      </c>
      <c r="AS17" s="206">
        <f t="shared" si="13"/>
        <v>0</v>
      </c>
      <c r="AT17" s="544">
        <v>1438.9140271493213</v>
      </c>
      <c r="AU17" s="136">
        <v>1590</v>
      </c>
      <c r="AV17" s="206">
        <f t="shared" si="14"/>
        <v>6.7114093959731544E-2</v>
      </c>
      <c r="AW17" s="544">
        <v>1348.4162895927602</v>
      </c>
      <c r="AX17" s="203">
        <v>1490</v>
      </c>
      <c r="AY17" s="206">
        <f t="shared" si="15"/>
        <v>0.25210084033613445</v>
      </c>
      <c r="AZ17" s="543">
        <f t="shared" si="32"/>
        <v>1076.9230769230769</v>
      </c>
      <c r="BA17" s="203">
        <v>1190</v>
      </c>
      <c r="BB17" s="206">
        <f t="shared" si="16"/>
        <v>0</v>
      </c>
      <c r="BC17" s="544">
        <v>1076.9230769230769</v>
      </c>
      <c r="BD17" s="203">
        <v>1190</v>
      </c>
      <c r="BE17" s="206">
        <f t="shared" si="17"/>
        <v>0</v>
      </c>
      <c r="BF17" s="105">
        <v>1076.9230769230769</v>
      </c>
      <c r="BG17" s="136">
        <v>1190</v>
      </c>
      <c r="BH17" s="206">
        <f t="shared" si="18"/>
        <v>0</v>
      </c>
      <c r="BI17" s="105">
        <f t="shared" si="27"/>
        <v>1076.9230769230769</v>
      </c>
      <c r="BJ17" s="136">
        <v>1190</v>
      </c>
      <c r="BK17" s="206">
        <f t="shared" si="19"/>
        <v>0</v>
      </c>
      <c r="BL17" s="105">
        <f t="shared" si="28"/>
        <v>1076.9230769230769</v>
      </c>
      <c r="BM17" s="136">
        <v>1190</v>
      </c>
      <c r="BN17" s="206">
        <f t="shared" si="20"/>
        <v>0</v>
      </c>
      <c r="BO17" s="105">
        <f t="shared" si="29"/>
        <v>1076.9230769230769</v>
      </c>
      <c r="BP17" s="136">
        <v>1190</v>
      </c>
      <c r="BQ17" s="206">
        <f t="shared" si="21"/>
        <v>9.1743119266055051E-2</v>
      </c>
      <c r="BR17" s="105">
        <f t="shared" si="30"/>
        <v>986.4253393665158</v>
      </c>
      <c r="BS17" s="136">
        <v>1090</v>
      </c>
      <c r="BT17" s="206">
        <f t="shared" si="22"/>
        <v>0.10101010101010101</v>
      </c>
      <c r="BU17" s="146">
        <v>895.92760180995481</v>
      </c>
      <c r="BV17" s="147">
        <v>990</v>
      </c>
      <c r="BW17" s="206">
        <f t="shared" si="23"/>
        <v>0</v>
      </c>
      <c r="BX17" s="105">
        <f t="shared" si="31"/>
        <v>895.92760180995481</v>
      </c>
      <c r="BY17" s="129">
        <v>990</v>
      </c>
      <c r="BZ17" s="206">
        <f t="shared" si="24"/>
        <v>0.11235955056179775</v>
      </c>
      <c r="CA17" s="72">
        <f t="shared" si="33"/>
        <v>805.4298642533937</v>
      </c>
      <c r="CB17" s="118">
        <f>CB16</f>
        <v>890</v>
      </c>
      <c r="CC17" s="206">
        <f t="shared" si="25"/>
        <v>0.12658227848101267</v>
      </c>
      <c r="CD17" s="8">
        <f t="shared" si="34"/>
        <v>714.9321266968326</v>
      </c>
      <c r="CE17" s="51">
        <v>790</v>
      </c>
    </row>
    <row r="18" spans="1:83" x14ac:dyDescent="0.25">
      <c r="A18" s="299" t="s">
        <v>12</v>
      </c>
      <c r="B18" s="276">
        <v>200</v>
      </c>
      <c r="C18" s="485" t="s">
        <v>27</v>
      </c>
      <c r="D18" s="146">
        <v>1800.9049773755657</v>
      </c>
      <c r="E18" s="1546">
        <v>1990</v>
      </c>
      <c r="F18" s="206">
        <f t="shared" si="0"/>
        <v>0</v>
      </c>
      <c r="G18" s="146">
        <v>1800.9049773755657</v>
      </c>
      <c r="H18" s="1371">
        <v>1990</v>
      </c>
      <c r="I18" s="206">
        <f t="shared" si="1"/>
        <v>5.2910052910052907E-2</v>
      </c>
      <c r="J18" s="146">
        <v>1710.4072398190046</v>
      </c>
      <c r="K18" s="1026">
        <v>1890</v>
      </c>
      <c r="L18" s="206">
        <f t="shared" si="2"/>
        <v>5.5865921787709494E-2</v>
      </c>
      <c r="M18" s="146">
        <v>1619.9095022624435</v>
      </c>
      <c r="N18" s="1026">
        <v>1790</v>
      </c>
      <c r="O18" s="206">
        <f t="shared" si="3"/>
        <v>0</v>
      </c>
      <c r="P18" s="146">
        <v>1619.9095022624435</v>
      </c>
      <c r="Q18" s="1026">
        <v>1790</v>
      </c>
      <c r="R18" s="206">
        <f t="shared" si="4"/>
        <v>0</v>
      </c>
      <c r="S18" s="146">
        <v>1619.9095022624435</v>
      </c>
      <c r="T18" s="1026">
        <v>1790</v>
      </c>
      <c r="U18" s="206">
        <f t="shared" si="5"/>
        <v>0</v>
      </c>
      <c r="V18" s="146">
        <v>1619.9095022624435</v>
      </c>
      <c r="W18" s="1026">
        <v>1790</v>
      </c>
      <c r="X18" s="206">
        <f t="shared" si="6"/>
        <v>0</v>
      </c>
      <c r="Y18" s="927">
        <v>1619.9095022624435</v>
      </c>
      <c r="Z18" s="1153">
        <v>1790</v>
      </c>
      <c r="AA18" s="206">
        <f t="shared" si="7"/>
        <v>5.9171597633136092E-2</v>
      </c>
      <c r="AB18" s="146">
        <v>1529.4117647058824</v>
      </c>
      <c r="AC18" s="1026">
        <v>1690</v>
      </c>
      <c r="AD18" s="206">
        <f t="shared" si="8"/>
        <v>0</v>
      </c>
      <c r="AE18" s="146">
        <v>1529.4117647058824</v>
      </c>
      <c r="AF18" s="871">
        <v>1690</v>
      </c>
      <c r="AG18" s="206">
        <f t="shared" si="9"/>
        <v>0</v>
      </c>
      <c r="AH18" s="105">
        <f t="shared" si="26"/>
        <v>1529.4117647058824</v>
      </c>
      <c r="AI18" s="136">
        <v>1690</v>
      </c>
      <c r="AJ18" s="206">
        <f t="shared" si="10"/>
        <v>0</v>
      </c>
      <c r="AK18" s="692">
        <v>1529.4117647058824</v>
      </c>
      <c r="AL18" s="692">
        <v>1690</v>
      </c>
      <c r="AM18" s="206">
        <f t="shared" si="11"/>
        <v>0</v>
      </c>
      <c r="AN18" s="647">
        <v>1529.4117647058824</v>
      </c>
      <c r="AO18" s="648">
        <v>1690</v>
      </c>
      <c r="AP18" s="206">
        <f t="shared" si="12"/>
        <v>6.2893081761006289E-2</v>
      </c>
      <c r="AQ18" s="544">
        <v>1438.9140271493213</v>
      </c>
      <c r="AR18" s="136">
        <v>1590</v>
      </c>
      <c r="AS18" s="206">
        <f t="shared" si="13"/>
        <v>0</v>
      </c>
      <c r="AT18" s="544">
        <v>1438.9140271493213</v>
      </c>
      <c r="AU18" s="136">
        <v>1590</v>
      </c>
      <c r="AV18" s="206">
        <f t="shared" si="14"/>
        <v>6.7114093959731544E-2</v>
      </c>
      <c r="AW18" s="544">
        <v>1348.4162895927602</v>
      </c>
      <c r="AX18" s="203">
        <v>1490</v>
      </c>
      <c r="AY18" s="206">
        <f t="shared" si="15"/>
        <v>0.25210084033613445</v>
      </c>
      <c r="AZ18" s="543">
        <f t="shared" si="32"/>
        <v>1076.9230769230769</v>
      </c>
      <c r="BA18" s="203">
        <v>1190</v>
      </c>
      <c r="BB18" s="206">
        <f t="shared" si="16"/>
        <v>0</v>
      </c>
      <c r="BC18" s="544">
        <v>1076.9230769230769</v>
      </c>
      <c r="BD18" s="203">
        <v>1190</v>
      </c>
      <c r="BE18" s="206">
        <f t="shared" si="17"/>
        <v>0</v>
      </c>
      <c r="BF18" s="105">
        <v>1076.9230769230769</v>
      </c>
      <c r="BG18" s="136">
        <v>1190</v>
      </c>
      <c r="BH18" s="206">
        <f t="shared" si="18"/>
        <v>0</v>
      </c>
      <c r="BI18" s="105">
        <f t="shared" si="27"/>
        <v>1076.9230769230769</v>
      </c>
      <c r="BJ18" s="136">
        <v>1190</v>
      </c>
      <c r="BK18" s="206">
        <f t="shared" si="19"/>
        <v>0</v>
      </c>
      <c r="BL18" s="105">
        <f t="shared" si="28"/>
        <v>1076.9230769230769</v>
      </c>
      <c r="BM18" s="136">
        <v>1190</v>
      </c>
      <c r="BN18" s="206">
        <f t="shared" si="20"/>
        <v>0</v>
      </c>
      <c r="BO18" s="105">
        <f t="shared" si="29"/>
        <v>1076.9230769230769</v>
      </c>
      <c r="BP18" s="136">
        <v>1190</v>
      </c>
      <c r="BQ18" s="206">
        <f t="shared" si="21"/>
        <v>9.1743119266055051E-2</v>
      </c>
      <c r="BR18" s="105">
        <f t="shared" si="30"/>
        <v>986.4253393665158</v>
      </c>
      <c r="BS18" s="136">
        <v>1090</v>
      </c>
      <c r="BT18" s="206">
        <f t="shared" si="22"/>
        <v>0.10101010101010101</v>
      </c>
      <c r="BU18" s="146">
        <v>895.92760180995481</v>
      </c>
      <c r="BV18" s="147">
        <v>990</v>
      </c>
      <c r="BW18" s="206">
        <f t="shared" si="23"/>
        <v>0</v>
      </c>
      <c r="BX18" s="105">
        <f t="shared" si="31"/>
        <v>895.92760180995481</v>
      </c>
      <c r="BY18" s="129">
        <v>990</v>
      </c>
      <c r="BZ18" s="206">
        <f t="shared" si="24"/>
        <v>0.11235955056179775</v>
      </c>
      <c r="CA18" s="72">
        <f t="shared" si="33"/>
        <v>805.4298642533937</v>
      </c>
      <c r="CB18" s="118">
        <f>CB16</f>
        <v>890</v>
      </c>
      <c r="CC18" s="206">
        <f t="shared" si="25"/>
        <v>0.12658227848101267</v>
      </c>
      <c r="CD18" s="8">
        <f t="shared" si="34"/>
        <v>714.9321266968326</v>
      </c>
      <c r="CE18" s="51">
        <v>790</v>
      </c>
    </row>
    <row r="19" spans="1:83" x14ac:dyDescent="0.25">
      <c r="A19" s="299" t="s">
        <v>12</v>
      </c>
      <c r="B19" s="276">
        <v>201</v>
      </c>
      <c r="C19" s="485" t="s">
        <v>29</v>
      </c>
      <c r="D19" s="146">
        <v>2162.8959276018099</v>
      </c>
      <c r="E19" s="1546">
        <v>2390</v>
      </c>
      <c r="F19" s="206">
        <f t="shared" si="0"/>
        <v>0</v>
      </c>
      <c r="G19" s="146">
        <v>2162.8959276018099</v>
      </c>
      <c r="H19" s="1371">
        <v>2390</v>
      </c>
      <c r="I19" s="206">
        <f t="shared" si="1"/>
        <v>4.3668122270742356E-2</v>
      </c>
      <c r="J19" s="146">
        <v>2072.3981900452491</v>
      </c>
      <c r="K19" s="1026">
        <v>2290</v>
      </c>
      <c r="L19" s="206">
        <f t="shared" si="2"/>
        <v>4.5662100456621002E-2</v>
      </c>
      <c r="M19" s="146">
        <v>1981.9004524886877</v>
      </c>
      <c r="N19" s="1026">
        <v>2190</v>
      </c>
      <c r="O19" s="206">
        <f t="shared" si="3"/>
        <v>9.5547773886943466E-2</v>
      </c>
      <c r="P19" s="146">
        <v>1809.0497737556561</v>
      </c>
      <c r="Q19" s="1026">
        <v>1999</v>
      </c>
      <c r="R19" s="206">
        <f t="shared" si="4"/>
        <v>0</v>
      </c>
      <c r="S19" s="146">
        <v>1809.0497737556561</v>
      </c>
      <c r="T19" s="1026">
        <v>1999</v>
      </c>
      <c r="U19" s="206">
        <f t="shared" si="5"/>
        <v>0</v>
      </c>
      <c r="V19" s="146">
        <v>1809.0497737556561</v>
      </c>
      <c r="W19" s="1026">
        <v>1999</v>
      </c>
      <c r="X19" s="206">
        <f t="shared" si="6"/>
        <v>0</v>
      </c>
      <c r="Y19" s="927">
        <v>1809.0497737556561</v>
      </c>
      <c r="Z19" s="1137">
        <v>1999</v>
      </c>
      <c r="AA19" s="206">
        <f t="shared" si="7"/>
        <v>0</v>
      </c>
      <c r="AB19" s="146">
        <v>1809.0497737556561</v>
      </c>
      <c r="AC19" s="1026">
        <v>1999</v>
      </c>
      <c r="AD19" s="206">
        <f t="shared" si="8"/>
        <v>4.522613065326633E-3</v>
      </c>
      <c r="AE19" s="146">
        <v>1800.9049773755657</v>
      </c>
      <c r="AF19" s="871">
        <v>1990</v>
      </c>
      <c r="AG19" s="206">
        <f t="shared" si="9"/>
        <v>0</v>
      </c>
      <c r="AH19" s="105">
        <f t="shared" si="26"/>
        <v>1800.9049773755657</v>
      </c>
      <c r="AI19" s="136">
        <v>1990</v>
      </c>
      <c r="AJ19" s="206">
        <f t="shared" si="10"/>
        <v>0</v>
      </c>
      <c r="AK19" s="692">
        <v>1800.9049773755657</v>
      </c>
      <c r="AL19" s="692">
        <v>1990</v>
      </c>
      <c r="AM19" s="206">
        <f t="shared" si="11"/>
        <v>0</v>
      </c>
      <c r="AN19" s="647">
        <v>1800.9049773755657</v>
      </c>
      <c r="AO19" s="648">
        <v>1990</v>
      </c>
      <c r="AP19" s="206">
        <f t="shared" si="12"/>
        <v>0</v>
      </c>
      <c r="AQ19" s="544">
        <v>1800.9049773755657</v>
      </c>
      <c r="AR19" s="136">
        <v>1990</v>
      </c>
      <c r="AS19" s="206">
        <f t="shared" si="13"/>
        <v>0</v>
      </c>
      <c r="AT19" s="544">
        <v>1800.9049773755657</v>
      </c>
      <c r="AU19" s="136">
        <v>1990</v>
      </c>
      <c r="AV19" s="206">
        <f t="shared" si="14"/>
        <v>5.2910052910052907E-2</v>
      </c>
      <c r="AW19" s="544">
        <v>1710.4072398190046</v>
      </c>
      <c r="AX19" s="203">
        <v>1890</v>
      </c>
      <c r="AY19" s="206">
        <f t="shared" si="15"/>
        <v>0.11834319526627218</v>
      </c>
      <c r="AZ19" s="543">
        <f t="shared" si="32"/>
        <v>1529.4117647058824</v>
      </c>
      <c r="BA19" s="203">
        <v>1690</v>
      </c>
      <c r="BB19" s="206">
        <f t="shared" si="16"/>
        <v>0</v>
      </c>
      <c r="BC19" s="544">
        <v>1529.4117647058824</v>
      </c>
      <c r="BD19" s="203">
        <v>1690</v>
      </c>
      <c r="BE19" s="206">
        <f t="shared" si="17"/>
        <v>0</v>
      </c>
      <c r="BF19" s="105">
        <v>1529.4117647058824</v>
      </c>
      <c r="BG19" s="136">
        <v>1690</v>
      </c>
      <c r="BH19" s="206">
        <f t="shared" si="18"/>
        <v>0</v>
      </c>
      <c r="BI19" s="105">
        <f t="shared" si="27"/>
        <v>1529.4117647058824</v>
      </c>
      <c r="BJ19" s="136">
        <v>1690</v>
      </c>
      <c r="BK19" s="206">
        <f t="shared" si="19"/>
        <v>0</v>
      </c>
      <c r="BL19" s="105">
        <f t="shared" si="28"/>
        <v>1529.4117647058824</v>
      </c>
      <c r="BM19" s="136">
        <v>1690</v>
      </c>
      <c r="BN19" s="206">
        <f t="shared" si="20"/>
        <v>0</v>
      </c>
      <c r="BO19" s="105">
        <f t="shared" si="29"/>
        <v>1529.4117647058824</v>
      </c>
      <c r="BP19" s="136">
        <v>1690</v>
      </c>
      <c r="BQ19" s="206">
        <f t="shared" si="21"/>
        <v>6.2893081761006289E-2</v>
      </c>
      <c r="BR19" s="105">
        <f t="shared" si="30"/>
        <v>1438.9140271493213</v>
      </c>
      <c r="BS19" s="136">
        <v>1590</v>
      </c>
      <c r="BT19" s="206">
        <f t="shared" si="22"/>
        <v>0.14388489208633093</v>
      </c>
      <c r="BU19" s="146">
        <v>1257.9185520361991</v>
      </c>
      <c r="BV19" s="147">
        <v>1390</v>
      </c>
      <c r="BW19" s="206">
        <f t="shared" si="23"/>
        <v>0</v>
      </c>
      <c r="BX19" s="105">
        <f t="shared" si="31"/>
        <v>1257.9185520361991</v>
      </c>
      <c r="BY19" s="129">
        <v>1390</v>
      </c>
      <c r="BZ19" s="206">
        <f t="shared" si="24"/>
        <v>7.7519379844961239E-2</v>
      </c>
      <c r="CA19" s="72">
        <f t="shared" si="33"/>
        <v>1167.420814479638</v>
      </c>
      <c r="CB19" s="118">
        <v>1290</v>
      </c>
      <c r="CC19" s="206">
        <f t="shared" si="25"/>
        <v>0</v>
      </c>
      <c r="CD19" s="8">
        <f t="shared" si="34"/>
        <v>1167.420814479638</v>
      </c>
      <c r="CE19" s="51">
        <v>1290</v>
      </c>
    </row>
    <row r="20" spans="1:83" x14ac:dyDescent="0.25">
      <c r="A20" s="299" t="s">
        <v>12</v>
      </c>
      <c r="B20" s="276">
        <v>202</v>
      </c>
      <c r="C20" s="485" t="s">
        <v>31</v>
      </c>
      <c r="D20" s="146">
        <v>11303.16742081448</v>
      </c>
      <c r="E20" s="933">
        <v>12490</v>
      </c>
      <c r="F20" s="206">
        <f t="shared" si="0"/>
        <v>0</v>
      </c>
      <c r="G20" s="146">
        <v>11303.16742081448</v>
      </c>
      <c r="H20" s="993">
        <v>12490</v>
      </c>
      <c r="I20" s="206">
        <f t="shared" si="1"/>
        <v>5.0462573591253154E-2</v>
      </c>
      <c r="J20" s="146">
        <v>10760.180995475113</v>
      </c>
      <c r="K20" s="871">
        <v>11890</v>
      </c>
      <c r="L20" s="206">
        <f t="shared" si="2"/>
        <v>6.2555853440571935E-2</v>
      </c>
      <c r="M20" s="146">
        <v>10126.696832579186</v>
      </c>
      <c r="N20" s="871">
        <v>11190</v>
      </c>
      <c r="O20" s="206">
        <f t="shared" si="3"/>
        <v>0</v>
      </c>
      <c r="P20" s="146">
        <v>10126.696832579186</v>
      </c>
      <c r="Q20" s="871">
        <v>11190</v>
      </c>
      <c r="R20" s="206">
        <f t="shared" si="4"/>
        <v>0</v>
      </c>
      <c r="S20" s="146">
        <v>10126.696832579186</v>
      </c>
      <c r="T20" s="871">
        <v>11190</v>
      </c>
      <c r="U20" s="206">
        <f t="shared" si="5"/>
        <v>1.8198362147406732E-2</v>
      </c>
      <c r="V20" s="146">
        <v>9945.7013574660632</v>
      </c>
      <c r="W20" s="871">
        <v>10990</v>
      </c>
      <c r="X20" s="206">
        <f t="shared" si="6"/>
        <v>0</v>
      </c>
      <c r="Y20" s="928">
        <v>9945.7013574660632</v>
      </c>
      <c r="Z20" s="1147">
        <v>10990</v>
      </c>
      <c r="AA20" s="206">
        <f t="shared" si="7"/>
        <v>0.10010010010010011</v>
      </c>
      <c r="AB20" s="146">
        <v>9040.7239819004535</v>
      </c>
      <c r="AC20" s="871">
        <v>9990</v>
      </c>
      <c r="AD20" s="206">
        <f t="shared" si="8"/>
        <v>0</v>
      </c>
      <c r="AE20" s="146">
        <v>9040.7239819004535</v>
      </c>
      <c r="AF20" s="871">
        <v>9990</v>
      </c>
      <c r="AG20" s="206">
        <f t="shared" si="9"/>
        <v>0</v>
      </c>
      <c r="AH20" s="105">
        <f t="shared" si="26"/>
        <v>9040.7239819004535</v>
      </c>
      <c r="AI20" s="136">
        <v>9990</v>
      </c>
      <c r="AJ20" s="206">
        <f t="shared" si="10"/>
        <v>0</v>
      </c>
      <c r="AK20" s="692">
        <v>9040.7239819004535</v>
      </c>
      <c r="AL20" s="692">
        <v>9990</v>
      </c>
      <c r="AM20" s="206">
        <f t="shared" si="11"/>
        <v>0</v>
      </c>
      <c r="AN20" s="647">
        <v>9040.7239819004535</v>
      </c>
      <c r="AO20" s="648">
        <v>9990</v>
      </c>
      <c r="AP20" s="206">
        <f t="shared" si="12"/>
        <v>0</v>
      </c>
      <c r="AQ20" s="544">
        <v>9040.7239819004535</v>
      </c>
      <c r="AR20" s="136">
        <v>9990</v>
      </c>
      <c r="AS20" s="206">
        <f t="shared" si="13"/>
        <v>0</v>
      </c>
      <c r="AT20" s="544">
        <v>9040.7239819004535</v>
      </c>
      <c r="AU20" s="136">
        <v>9990</v>
      </c>
      <c r="AV20" s="206">
        <f t="shared" si="14"/>
        <v>2.0429009193054137E-2</v>
      </c>
      <c r="AW20" s="544">
        <v>8859.7285067873308</v>
      </c>
      <c r="AX20" s="203">
        <v>9790</v>
      </c>
      <c r="AY20" s="206">
        <f t="shared" si="15"/>
        <v>8.8987764182424919E-2</v>
      </c>
      <c r="AZ20" s="543">
        <f t="shared" si="32"/>
        <v>8135.746606334842</v>
      </c>
      <c r="BA20" s="203">
        <v>8990</v>
      </c>
      <c r="BB20" s="206">
        <f t="shared" si="16"/>
        <v>0</v>
      </c>
      <c r="BC20" s="544">
        <v>8135.746606334842</v>
      </c>
      <c r="BD20" s="203">
        <v>8990</v>
      </c>
      <c r="BE20" s="206">
        <f t="shared" si="17"/>
        <v>0</v>
      </c>
      <c r="BF20" s="105">
        <v>8135.746606334842</v>
      </c>
      <c r="BG20" s="190">
        <v>8990</v>
      </c>
      <c r="BH20" s="206">
        <f t="shared" si="18"/>
        <v>-6.2565172054223156E-2</v>
      </c>
      <c r="BI20" s="105">
        <f t="shared" si="27"/>
        <v>8678.7330316742082</v>
      </c>
      <c r="BJ20" s="190">
        <v>9590</v>
      </c>
      <c r="BK20" s="206">
        <f t="shared" si="19"/>
        <v>4.3525571273122961E-2</v>
      </c>
      <c r="BL20" s="105">
        <f t="shared" si="28"/>
        <v>8316.7420814479647</v>
      </c>
      <c r="BM20" s="136">
        <v>9190</v>
      </c>
      <c r="BN20" s="206">
        <f t="shared" si="20"/>
        <v>0</v>
      </c>
      <c r="BO20" s="105">
        <f t="shared" si="29"/>
        <v>8316.7420814479647</v>
      </c>
      <c r="BP20" s="136">
        <v>9190</v>
      </c>
      <c r="BQ20" s="206">
        <f t="shared" si="21"/>
        <v>9.5351609058402856E-2</v>
      </c>
      <c r="BR20" s="105">
        <f t="shared" si="30"/>
        <v>7592.7601809954749</v>
      </c>
      <c r="BS20" s="136">
        <v>8390</v>
      </c>
      <c r="BT20" s="206">
        <f t="shared" si="22"/>
        <v>0.10540184453227931</v>
      </c>
      <c r="BU20" s="146">
        <v>6868.778280542987</v>
      </c>
      <c r="BV20" s="147">
        <v>7590</v>
      </c>
      <c r="BW20" s="206">
        <f t="shared" si="23"/>
        <v>5.5632823365785816E-2</v>
      </c>
      <c r="BX20" s="105">
        <f t="shared" si="31"/>
        <v>6506.7873303167426</v>
      </c>
      <c r="BY20" s="129">
        <v>7190</v>
      </c>
      <c r="BZ20" s="206">
        <f t="shared" si="24"/>
        <v>0.10785824345146379</v>
      </c>
      <c r="CA20" s="72">
        <f t="shared" si="33"/>
        <v>5873.3031674208141</v>
      </c>
      <c r="CB20" s="118">
        <v>6490</v>
      </c>
      <c r="CC20" s="206">
        <f t="shared" si="25"/>
        <v>0</v>
      </c>
      <c r="CD20" s="8">
        <f t="shared" si="34"/>
        <v>5873.3031674208141</v>
      </c>
      <c r="CE20" s="51">
        <v>6490</v>
      </c>
    </row>
    <row r="21" spans="1:83" x14ac:dyDescent="0.25">
      <c r="A21" s="299" t="s">
        <v>12</v>
      </c>
      <c r="B21" s="276">
        <v>208</v>
      </c>
      <c r="C21" s="485" t="s">
        <v>33</v>
      </c>
      <c r="D21" s="146">
        <v>8135.746606334842</v>
      </c>
      <c r="E21" s="933">
        <v>8990</v>
      </c>
      <c r="F21" s="206">
        <f t="shared" si="0"/>
        <v>0</v>
      </c>
      <c r="G21" s="146">
        <v>8135.746606334842</v>
      </c>
      <c r="H21" s="993">
        <v>8990</v>
      </c>
      <c r="I21" s="206">
        <f t="shared" si="1"/>
        <v>3.4522439585730723E-2</v>
      </c>
      <c r="J21" s="146">
        <v>7864.2533936651589</v>
      </c>
      <c r="K21" s="871">
        <v>8690</v>
      </c>
      <c r="L21" s="206">
        <f t="shared" si="2"/>
        <v>6.1050061050061048E-2</v>
      </c>
      <c r="M21" s="146">
        <v>7411.7647058823532</v>
      </c>
      <c r="N21" s="871">
        <v>8190</v>
      </c>
      <c r="O21" s="206">
        <f t="shared" si="3"/>
        <v>0</v>
      </c>
      <c r="P21" s="146">
        <v>7411.7647058823532</v>
      </c>
      <c r="Q21" s="871">
        <v>8190</v>
      </c>
      <c r="R21" s="206">
        <f t="shared" si="4"/>
        <v>0</v>
      </c>
      <c r="S21" s="146">
        <v>7411.7647058823532</v>
      </c>
      <c r="T21" s="871">
        <v>8190</v>
      </c>
      <c r="U21" s="206">
        <f t="shared" si="5"/>
        <v>2.5031289111389236E-2</v>
      </c>
      <c r="V21" s="146">
        <v>7230.7692307692305</v>
      </c>
      <c r="W21" s="871">
        <v>7990</v>
      </c>
      <c r="X21" s="206">
        <f t="shared" si="6"/>
        <v>0</v>
      </c>
      <c r="Y21" s="928">
        <v>7230.7692307692305</v>
      </c>
      <c r="Z21" s="1132">
        <v>7990</v>
      </c>
      <c r="AA21" s="206">
        <f t="shared" si="7"/>
        <v>0</v>
      </c>
      <c r="AB21" s="146">
        <v>7230.7692307692305</v>
      </c>
      <c r="AC21" s="871">
        <v>7990</v>
      </c>
      <c r="AD21" s="206">
        <f t="shared" si="8"/>
        <v>0</v>
      </c>
      <c r="AE21" s="146">
        <v>7230.7692307692305</v>
      </c>
      <c r="AF21" s="871">
        <v>7990</v>
      </c>
      <c r="AG21" s="206">
        <f t="shared" si="9"/>
        <v>0</v>
      </c>
      <c r="AH21" s="105">
        <f t="shared" si="26"/>
        <v>7230.7692307692305</v>
      </c>
      <c r="AI21" s="136">
        <v>7990</v>
      </c>
      <c r="AJ21" s="206">
        <f t="shared" si="10"/>
        <v>0</v>
      </c>
      <c r="AK21" s="692">
        <v>7230.7692307692305</v>
      </c>
      <c r="AL21" s="692">
        <v>7990</v>
      </c>
      <c r="AM21" s="206">
        <f t="shared" si="11"/>
        <v>0</v>
      </c>
      <c r="AN21" s="647">
        <v>7230.7692307692305</v>
      </c>
      <c r="AO21" s="648">
        <v>7990</v>
      </c>
      <c r="AP21" s="206">
        <f t="shared" si="12"/>
        <v>6.6755674232309742E-2</v>
      </c>
      <c r="AQ21" s="544">
        <v>6778.2805429864256</v>
      </c>
      <c r="AR21" s="136">
        <v>7490</v>
      </c>
      <c r="AS21" s="206">
        <f t="shared" si="13"/>
        <v>0</v>
      </c>
      <c r="AT21" s="544">
        <v>6778.2805429864256</v>
      </c>
      <c r="AU21" s="136">
        <v>7490</v>
      </c>
      <c r="AV21" s="206">
        <f t="shared" si="14"/>
        <v>7.1530758226037203E-2</v>
      </c>
      <c r="AW21" s="544">
        <v>6325.7918552036199</v>
      </c>
      <c r="AX21" s="203">
        <v>6990</v>
      </c>
      <c r="AY21" s="206">
        <f t="shared" si="15"/>
        <v>0</v>
      </c>
      <c r="AZ21" s="543">
        <f t="shared" si="32"/>
        <v>6325.7918552036199</v>
      </c>
      <c r="BA21" s="203">
        <v>6990</v>
      </c>
      <c r="BB21" s="206">
        <f t="shared" si="16"/>
        <v>0</v>
      </c>
      <c r="BC21" s="544">
        <v>6325.7918552036199</v>
      </c>
      <c r="BD21" s="203">
        <v>6990</v>
      </c>
      <c r="BE21" s="206">
        <f t="shared" si="17"/>
        <v>0</v>
      </c>
      <c r="BF21" s="105">
        <v>6325.7918552036199</v>
      </c>
      <c r="BG21" s="136">
        <v>6990</v>
      </c>
      <c r="BH21" s="206">
        <f t="shared" si="18"/>
        <v>0</v>
      </c>
      <c r="BI21" s="105">
        <f t="shared" si="27"/>
        <v>6325.7918552036199</v>
      </c>
      <c r="BJ21" s="190">
        <v>6990</v>
      </c>
      <c r="BK21" s="206">
        <f t="shared" si="19"/>
        <v>2.9455081001472753E-2</v>
      </c>
      <c r="BL21" s="105">
        <f t="shared" si="28"/>
        <v>6144.7963800904981</v>
      </c>
      <c r="BM21" s="136">
        <v>6790</v>
      </c>
      <c r="BN21" s="206">
        <f t="shared" si="20"/>
        <v>0</v>
      </c>
      <c r="BO21" s="105">
        <f t="shared" si="29"/>
        <v>6144.7963800904981</v>
      </c>
      <c r="BP21" s="136">
        <v>6790</v>
      </c>
      <c r="BQ21" s="206">
        <f t="shared" si="21"/>
        <v>9.6930533117932149E-2</v>
      </c>
      <c r="BR21" s="105">
        <f t="shared" si="30"/>
        <v>5601.809954751131</v>
      </c>
      <c r="BS21" s="136">
        <v>6190</v>
      </c>
      <c r="BT21" s="206">
        <f t="shared" si="22"/>
        <v>8.7873462214411252E-2</v>
      </c>
      <c r="BU21" s="146">
        <v>5149.3212669683262</v>
      </c>
      <c r="BV21" s="147">
        <v>5690</v>
      </c>
      <c r="BW21" s="206">
        <f t="shared" si="23"/>
        <v>0</v>
      </c>
      <c r="BX21" s="105">
        <f t="shared" si="31"/>
        <v>5149.3212669683262</v>
      </c>
      <c r="BY21" s="129">
        <v>5690</v>
      </c>
      <c r="BZ21" s="206">
        <f t="shared" si="24"/>
        <v>9.6339113680154145E-2</v>
      </c>
      <c r="CA21" s="72">
        <f t="shared" si="33"/>
        <v>4696.8325791855204</v>
      </c>
      <c r="CB21" s="118">
        <v>5190</v>
      </c>
      <c r="CC21" s="206">
        <f t="shared" si="25"/>
        <v>0</v>
      </c>
      <c r="CD21" s="8">
        <f t="shared" si="34"/>
        <v>4696.8325791855204</v>
      </c>
      <c r="CE21" s="51">
        <v>5190</v>
      </c>
    </row>
    <row r="22" spans="1:83" x14ac:dyDescent="0.25">
      <c r="A22" s="299" t="s">
        <v>12</v>
      </c>
      <c r="B22" s="276">
        <v>215</v>
      </c>
      <c r="C22" s="485" t="s">
        <v>35</v>
      </c>
      <c r="D22" s="146">
        <v>9312.2171945701357</v>
      </c>
      <c r="E22" s="933">
        <v>10290</v>
      </c>
      <c r="F22" s="206">
        <f t="shared" si="0"/>
        <v>0</v>
      </c>
      <c r="G22" s="146">
        <v>9312.2171945701357</v>
      </c>
      <c r="H22" s="993">
        <v>10290</v>
      </c>
      <c r="I22" s="206">
        <f t="shared" si="1"/>
        <v>5.1072522982635343E-2</v>
      </c>
      <c r="J22" s="146">
        <v>8859.7285067873308</v>
      </c>
      <c r="K22" s="871">
        <v>9790</v>
      </c>
      <c r="L22" s="206">
        <f t="shared" si="2"/>
        <v>6.5288356909684445E-2</v>
      </c>
      <c r="M22" s="146">
        <v>8316.7420814479647</v>
      </c>
      <c r="N22" s="871">
        <v>9190</v>
      </c>
      <c r="O22" s="206">
        <f t="shared" si="3"/>
        <v>0</v>
      </c>
      <c r="P22" s="146">
        <v>8316.7420814479647</v>
      </c>
      <c r="Q22" s="871">
        <v>9190</v>
      </c>
      <c r="R22" s="206">
        <f t="shared" si="4"/>
        <v>0</v>
      </c>
      <c r="S22" s="146">
        <v>8316.7420814479647</v>
      </c>
      <c r="T22" s="871">
        <v>9190</v>
      </c>
      <c r="U22" s="206">
        <f t="shared" si="5"/>
        <v>2.224694104560623E-2</v>
      </c>
      <c r="V22" s="146">
        <v>8135.746606334842</v>
      </c>
      <c r="W22" s="871">
        <v>8990</v>
      </c>
      <c r="X22" s="206">
        <f t="shared" si="6"/>
        <v>0</v>
      </c>
      <c r="Y22" s="928">
        <v>8135.746606334842</v>
      </c>
      <c r="Z22" s="1147">
        <v>8990</v>
      </c>
      <c r="AA22" s="206">
        <f t="shared" si="7"/>
        <v>5.8892815076560662E-2</v>
      </c>
      <c r="AB22" s="146">
        <v>7683.2579185520362</v>
      </c>
      <c r="AC22" s="871">
        <v>8490</v>
      </c>
      <c r="AD22" s="206">
        <f t="shared" si="8"/>
        <v>0</v>
      </c>
      <c r="AE22" s="146">
        <v>7683.2579185520362</v>
      </c>
      <c r="AF22" s="871">
        <v>8490</v>
      </c>
      <c r="AG22" s="206">
        <f t="shared" si="9"/>
        <v>0</v>
      </c>
      <c r="AH22" s="105">
        <f t="shared" si="26"/>
        <v>7683.2579185520362</v>
      </c>
      <c r="AI22" s="136">
        <v>8490</v>
      </c>
      <c r="AJ22" s="206">
        <f t="shared" si="10"/>
        <v>0</v>
      </c>
      <c r="AK22" s="692">
        <v>7683.2579185520362</v>
      </c>
      <c r="AL22" s="692">
        <v>8490</v>
      </c>
      <c r="AM22" s="206">
        <f t="shared" si="11"/>
        <v>0</v>
      </c>
      <c r="AN22" s="647">
        <v>7683.2579185520362</v>
      </c>
      <c r="AO22" s="648">
        <v>8490</v>
      </c>
      <c r="AP22" s="206">
        <f t="shared" si="12"/>
        <v>6.2578222778473094E-2</v>
      </c>
      <c r="AQ22" s="544">
        <v>7230.7692307692305</v>
      </c>
      <c r="AR22" s="136">
        <v>7990</v>
      </c>
      <c r="AS22" s="206">
        <f t="shared" si="13"/>
        <v>0</v>
      </c>
      <c r="AT22" s="544">
        <v>7230.7692307692305</v>
      </c>
      <c r="AU22" s="136">
        <v>7990</v>
      </c>
      <c r="AV22" s="206">
        <f t="shared" si="14"/>
        <v>6.6755674232309742E-2</v>
      </c>
      <c r="AW22" s="544">
        <v>6778.2805429864256</v>
      </c>
      <c r="AX22" s="203">
        <v>7490</v>
      </c>
      <c r="AY22" s="206">
        <f t="shared" si="15"/>
        <v>0.10309278350515463</v>
      </c>
      <c r="AZ22" s="543">
        <f t="shared" si="32"/>
        <v>6144.7963800904981</v>
      </c>
      <c r="BA22" s="203">
        <v>6790</v>
      </c>
      <c r="BB22" s="206">
        <f t="shared" si="16"/>
        <v>0.13355592654424039</v>
      </c>
      <c r="BC22" s="544">
        <v>5420.8144796380093</v>
      </c>
      <c r="BD22" s="203">
        <v>5990</v>
      </c>
      <c r="BE22" s="206">
        <f t="shared" si="17"/>
        <v>0</v>
      </c>
      <c r="BF22" s="105">
        <v>5420.8144796380093</v>
      </c>
      <c r="BG22" s="190">
        <v>5990</v>
      </c>
      <c r="BH22" s="206">
        <f t="shared" si="18"/>
        <v>-0.14306151645207441</v>
      </c>
      <c r="BI22" s="105">
        <f t="shared" si="27"/>
        <v>6325.7918552036199</v>
      </c>
      <c r="BJ22" s="190">
        <v>6990</v>
      </c>
      <c r="BK22" s="206">
        <f t="shared" si="19"/>
        <v>0.12924071082390953</v>
      </c>
      <c r="BL22" s="105">
        <f t="shared" si="28"/>
        <v>5601.809954751131</v>
      </c>
      <c r="BM22" s="136">
        <v>6190</v>
      </c>
      <c r="BN22" s="206">
        <f t="shared" si="20"/>
        <v>0</v>
      </c>
      <c r="BO22" s="105">
        <f t="shared" si="29"/>
        <v>5601.809954751131</v>
      </c>
      <c r="BP22" s="136">
        <v>6190</v>
      </c>
      <c r="BQ22" s="206">
        <f t="shared" si="21"/>
        <v>0.12750455373406194</v>
      </c>
      <c r="BR22" s="105">
        <f t="shared" si="30"/>
        <v>4968.3257918552035</v>
      </c>
      <c r="BS22" s="136">
        <v>5490</v>
      </c>
      <c r="BT22" s="206">
        <f t="shared" si="22"/>
        <v>0.17057569296375266</v>
      </c>
      <c r="BU22" s="146">
        <v>4244.3438914027147</v>
      </c>
      <c r="BV22" s="147">
        <v>4690</v>
      </c>
      <c r="BW22" s="206">
        <f t="shared" si="23"/>
        <v>6.8337129840546698E-2</v>
      </c>
      <c r="BX22" s="105">
        <f t="shared" si="31"/>
        <v>3972.8506787330316</v>
      </c>
      <c r="BY22" s="129">
        <v>4390</v>
      </c>
      <c r="BZ22" s="206">
        <f t="shared" si="24"/>
        <v>0.10025062656641603</v>
      </c>
      <c r="CA22" s="72">
        <f t="shared" si="33"/>
        <v>3610.8597285067872</v>
      </c>
      <c r="CB22" s="118">
        <v>3990</v>
      </c>
      <c r="CC22" s="206">
        <f t="shared" si="25"/>
        <v>0</v>
      </c>
      <c r="CD22" s="8">
        <f t="shared" si="34"/>
        <v>3610.8597285067872</v>
      </c>
      <c r="CE22" s="51">
        <v>3990</v>
      </c>
    </row>
    <row r="23" spans="1:83" x14ac:dyDescent="0.25">
      <c r="A23" s="299" t="s">
        <v>12</v>
      </c>
      <c r="B23" s="276">
        <v>221</v>
      </c>
      <c r="C23" s="485" t="s">
        <v>37</v>
      </c>
      <c r="D23" s="146">
        <v>6959.2760180995474</v>
      </c>
      <c r="E23" s="933">
        <v>7690</v>
      </c>
      <c r="F23" s="206">
        <f t="shared" si="0"/>
        <v>0</v>
      </c>
      <c r="G23" s="146">
        <v>6959.2760180995474</v>
      </c>
      <c r="H23" s="993">
        <v>7690</v>
      </c>
      <c r="I23" s="206">
        <f t="shared" si="1"/>
        <v>5.4869684499314127E-2</v>
      </c>
      <c r="J23" s="146">
        <v>6597.285067873303</v>
      </c>
      <c r="K23" s="871">
        <v>7290</v>
      </c>
      <c r="L23" s="206">
        <f t="shared" si="2"/>
        <v>8.9686098654708515E-2</v>
      </c>
      <c r="M23" s="146">
        <v>6054.2986425339368</v>
      </c>
      <c r="N23" s="871">
        <v>6690</v>
      </c>
      <c r="O23" s="206">
        <f t="shared" si="3"/>
        <v>0</v>
      </c>
      <c r="P23" s="146">
        <v>6054.2986425339368</v>
      </c>
      <c r="Q23" s="871">
        <v>6690</v>
      </c>
      <c r="R23" s="206">
        <f t="shared" si="4"/>
        <v>0</v>
      </c>
      <c r="S23" s="146">
        <v>6054.2986425339368</v>
      </c>
      <c r="T23" s="871">
        <v>6690</v>
      </c>
      <c r="U23" s="206">
        <f t="shared" si="5"/>
        <v>1.5174506828528073E-2</v>
      </c>
      <c r="V23" s="146">
        <v>5963.8009049773755</v>
      </c>
      <c r="W23" s="871">
        <v>6590</v>
      </c>
      <c r="X23" s="206">
        <f t="shared" si="6"/>
        <v>0</v>
      </c>
      <c r="Y23" s="928">
        <v>5963.8009049773755</v>
      </c>
      <c r="Z23" s="1147">
        <v>6590</v>
      </c>
      <c r="AA23" s="206">
        <f t="shared" si="7"/>
        <v>0.1001669449081803</v>
      </c>
      <c r="AB23" s="146">
        <v>5420.8144796380093</v>
      </c>
      <c r="AC23" s="871">
        <v>5990</v>
      </c>
      <c r="AD23" s="206">
        <f t="shared" si="8"/>
        <v>0</v>
      </c>
      <c r="AE23" s="146">
        <v>5420.8144796380093</v>
      </c>
      <c r="AF23" s="871">
        <v>5990</v>
      </c>
      <c r="AG23" s="206">
        <f t="shared" si="9"/>
        <v>0</v>
      </c>
      <c r="AH23" s="105">
        <f t="shared" si="26"/>
        <v>5420.8144796380093</v>
      </c>
      <c r="AI23" s="136">
        <v>5990</v>
      </c>
      <c r="AJ23" s="206">
        <f t="shared" si="10"/>
        <v>0</v>
      </c>
      <c r="AK23" s="692">
        <v>5420.8144796380093</v>
      </c>
      <c r="AL23" s="692">
        <v>5990</v>
      </c>
      <c r="AM23" s="206">
        <f t="shared" si="11"/>
        <v>0</v>
      </c>
      <c r="AN23" s="647">
        <v>5420.8144796380093</v>
      </c>
      <c r="AO23" s="648">
        <v>5990</v>
      </c>
      <c r="AP23" s="206">
        <f t="shared" si="12"/>
        <v>5.272407732864675E-2</v>
      </c>
      <c r="AQ23" s="544">
        <v>5149.3212669683262</v>
      </c>
      <c r="AR23" s="136">
        <v>5690</v>
      </c>
      <c r="AS23" s="206">
        <f t="shared" si="13"/>
        <v>0</v>
      </c>
      <c r="AT23" s="544">
        <v>5149.3212669683262</v>
      </c>
      <c r="AU23" s="136">
        <v>5690</v>
      </c>
      <c r="AV23" s="206">
        <f t="shared" si="14"/>
        <v>7.5614366729678639E-2</v>
      </c>
      <c r="AW23" s="544">
        <v>4787.3303167420818</v>
      </c>
      <c r="AX23" s="203">
        <v>5290</v>
      </c>
      <c r="AY23" s="206">
        <f t="shared" si="15"/>
        <v>0.10438413361169102</v>
      </c>
      <c r="AZ23" s="543">
        <f t="shared" si="32"/>
        <v>4334.841628959276</v>
      </c>
      <c r="BA23" s="203">
        <v>4790</v>
      </c>
      <c r="BB23" s="206">
        <f t="shared" si="16"/>
        <v>9.1116173120728935E-2</v>
      </c>
      <c r="BC23" s="544">
        <v>3972.8506787330316</v>
      </c>
      <c r="BD23" s="203">
        <v>4390</v>
      </c>
      <c r="BE23" s="206">
        <f t="shared" si="17"/>
        <v>0</v>
      </c>
      <c r="BF23" s="105">
        <v>3972.8506787330316</v>
      </c>
      <c r="BG23" s="136">
        <v>4390</v>
      </c>
      <c r="BH23" s="206">
        <f t="shared" si="18"/>
        <v>0</v>
      </c>
      <c r="BI23" s="105">
        <f t="shared" si="27"/>
        <v>3972.8506787330316</v>
      </c>
      <c r="BJ23" s="136">
        <v>4390</v>
      </c>
      <c r="BK23" s="206">
        <f t="shared" si="19"/>
        <v>0</v>
      </c>
      <c r="BL23" s="105">
        <f t="shared" si="28"/>
        <v>3972.8506787330316</v>
      </c>
      <c r="BM23" s="136">
        <v>4390</v>
      </c>
      <c r="BN23" s="206">
        <f t="shared" si="20"/>
        <v>0</v>
      </c>
      <c r="BO23" s="105">
        <f t="shared" si="29"/>
        <v>3972.8506787330316</v>
      </c>
      <c r="BP23" s="136">
        <v>4390</v>
      </c>
      <c r="BQ23" s="206">
        <f t="shared" si="21"/>
        <v>4.77326968973747E-2</v>
      </c>
      <c r="BR23" s="105">
        <f t="shared" si="30"/>
        <v>3791.8552036199094</v>
      </c>
      <c r="BS23" s="136">
        <v>4190</v>
      </c>
      <c r="BT23" s="206">
        <f t="shared" si="22"/>
        <v>7.7120822622107968E-2</v>
      </c>
      <c r="BU23" s="146">
        <v>3520.3619909502263</v>
      </c>
      <c r="BV23" s="147">
        <v>3890</v>
      </c>
      <c r="BW23" s="206">
        <f t="shared" si="23"/>
        <v>0</v>
      </c>
      <c r="BX23" s="105">
        <f t="shared" si="31"/>
        <v>3520.3619909502263</v>
      </c>
      <c r="BY23" s="129">
        <v>3890</v>
      </c>
      <c r="BZ23" s="206">
        <f t="shared" si="24"/>
        <v>0.11461318051575932</v>
      </c>
      <c r="CA23" s="72">
        <f t="shared" si="33"/>
        <v>3158.3710407239819</v>
      </c>
      <c r="CB23" s="118">
        <v>3490</v>
      </c>
      <c r="CC23" s="206">
        <f t="shared" si="25"/>
        <v>0</v>
      </c>
      <c r="CD23" s="8">
        <f t="shared" si="34"/>
        <v>3158.3710407239819</v>
      </c>
      <c r="CE23" s="51">
        <v>3490</v>
      </c>
    </row>
    <row r="24" spans="1:83" x14ac:dyDescent="0.25">
      <c r="A24" s="299" t="s">
        <v>12</v>
      </c>
      <c r="B24" s="276">
        <v>243</v>
      </c>
      <c r="C24" s="485" t="s">
        <v>39</v>
      </c>
      <c r="D24" s="146">
        <v>10488.687782805429</v>
      </c>
      <c r="E24" s="933">
        <v>11590</v>
      </c>
      <c r="F24" s="206">
        <f t="shared" si="0"/>
        <v>0</v>
      </c>
      <c r="G24" s="146">
        <v>10488.687782805429</v>
      </c>
      <c r="H24" s="993">
        <v>11590</v>
      </c>
      <c r="I24" s="206">
        <f t="shared" si="1"/>
        <v>5.4595086442220199E-2</v>
      </c>
      <c r="J24" s="146">
        <v>9945.7013574660632</v>
      </c>
      <c r="K24" s="871">
        <v>10990</v>
      </c>
      <c r="L24" s="206">
        <f t="shared" si="2"/>
        <v>6.8027210884353748E-2</v>
      </c>
      <c r="M24" s="146">
        <v>9312.2171945701357</v>
      </c>
      <c r="N24" s="871">
        <v>10290</v>
      </c>
      <c r="O24" s="206">
        <f t="shared" si="3"/>
        <v>0</v>
      </c>
      <c r="P24" s="146">
        <v>9312.2171945701357</v>
      </c>
      <c r="Q24" s="871">
        <v>10290</v>
      </c>
      <c r="R24" s="206">
        <f t="shared" si="4"/>
        <v>0</v>
      </c>
      <c r="S24" s="146">
        <v>9312.2171945701357</v>
      </c>
      <c r="T24" s="871">
        <v>10290</v>
      </c>
      <c r="U24" s="206">
        <f t="shared" si="5"/>
        <v>9.8135426889106973E-3</v>
      </c>
      <c r="V24" s="146">
        <v>9221.7194570135744</v>
      </c>
      <c r="W24" s="871">
        <v>10190</v>
      </c>
      <c r="X24" s="206">
        <f t="shared" si="6"/>
        <v>0</v>
      </c>
      <c r="Y24" s="928">
        <v>9221.7194570135744</v>
      </c>
      <c r="Z24" s="1147">
        <v>10190</v>
      </c>
      <c r="AA24" s="206">
        <f t="shared" si="7"/>
        <v>9.6878363832077499E-2</v>
      </c>
      <c r="AB24" s="146">
        <v>8407.2398190045242</v>
      </c>
      <c r="AC24" s="871">
        <v>9290</v>
      </c>
      <c r="AD24" s="206">
        <f t="shared" si="8"/>
        <v>0</v>
      </c>
      <c r="AE24" s="146">
        <v>8407.2398190045242</v>
      </c>
      <c r="AF24" s="871">
        <v>9290</v>
      </c>
      <c r="AG24" s="206">
        <f t="shared" si="9"/>
        <v>0</v>
      </c>
      <c r="AH24" s="105">
        <f t="shared" si="26"/>
        <v>8407.2398190045242</v>
      </c>
      <c r="AI24" s="136">
        <v>9290</v>
      </c>
      <c r="AJ24" s="206">
        <f t="shared" si="10"/>
        <v>0</v>
      </c>
      <c r="AK24" s="692">
        <v>8407.2398190045242</v>
      </c>
      <c r="AL24" s="692">
        <v>9290</v>
      </c>
      <c r="AM24" s="206">
        <f t="shared" si="11"/>
        <v>0</v>
      </c>
      <c r="AN24" s="647">
        <v>8407.2398190045242</v>
      </c>
      <c r="AO24" s="648">
        <v>9290</v>
      </c>
      <c r="AP24" s="206">
        <f t="shared" si="12"/>
        <v>8.1490104772991845E-2</v>
      </c>
      <c r="AQ24" s="544">
        <v>7773.7556561085976</v>
      </c>
      <c r="AR24" s="136">
        <v>8590</v>
      </c>
      <c r="AS24" s="206">
        <f t="shared" si="13"/>
        <v>0</v>
      </c>
      <c r="AT24" s="544">
        <v>7773.7556561085976</v>
      </c>
      <c r="AU24" s="136">
        <v>8590</v>
      </c>
      <c r="AV24" s="206">
        <f t="shared" si="14"/>
        <v>7.5093867334167716E-2</v>
      </c>
      <c r="AW24" s="544">
        <v>7230.7692307692305</v>
      </c>
      <c r="AX24" s="203">
        <v>7990</v>
      </c>
      <c r="AY24" s="206">
        <f t="shared" si="15"/>
        <v>9.6021947873799723E-2</v>
      </c>
      <c r="AZ24" s="543">
        <f t="shared" si="32"/>
        <v>6597.285067873303</v>
      </c>
      <c r="BA24" s="203">
        <v>7290</v>
      </c>
      <c r="BB24" s="206">
        <f t="shared" si="16"/>
        <v>0</v>
      </c>
      <c r="BC24" s="544">
        <v>6597.285067873303</v>
      </c>
      <c r="BD24" s="203">
        <v>7290</v>
      </c>
      <c r="BE24" s="206">
        <f t="shared" si="17"/>
        <v>0</v>
      </c>
      <c r="BF24" s="105">
        <v>6597.285067873303</v>
      </c>
      <c r="BG24" s="136">
        <v>7290</v>
      </c>
      <c r="BH24" s="206">
        <f t="shared" si="18"/>
        <v>0</v>
      </c>
      <c r="BI24" s="105">
        <f t="shared" si="27"/>
        <v>6597.285067873303</v>
      </c>
      <c r="BJ24" s="190">
        <v>7290</v>
      </c>
      <c r="BK24" s="206">
        <f t="shared" si="19"/>
        <v>0.1062215477996965</v>
      </c>
      <c r="BL24" s="105">
        <f t="shared" si="28"/>
        <v>5963.8009049773755</v>
      </c>
      <c r="BM24" s="136">
        <v>6590</v>
      </c>
      <c r="BN24" s="206">
        <f t="shared" si="20"/>
        <v>0</v>
      </c>
      <c r="BO24" s="105">
        <f t="shared" si="29"/>
        <v>5963.8009049773755</v>
      </c>
      <c r="BP24" s="136">
        <v>6590</v>
      </c>
      <c r="BQ24" s="206">
        <f t="shared" si="21"/>
        <v>0.1001669449081803</v>
      </c>
      <c r="BR24" s="105">
        <f t="shared" si="30"/>
        <v>5420.8144796380093</v>
      </c>
      <c r="BS24" s="136">
        <v>5990</v>
      </c>
      <c r="BT24" s="206">
        <f t="shared" si="22"/>
        <v>9.107468123861566E-2</v>
      </c>
      <c r="BU24" s="146">
        <v>4968.3257918552035</v>
      </c>
      <c r="BV24" s="147">
        <v>5490</v>
      </c>
      <c r="BW24" s="206">
        <f t="shared" si="23"/>
        <v>0</v>
      </c>
      <c r="BX24" s="105">
        <f t="shared" si="31"/>
        <v>4968.3257918552035</v>
      </c>
      <c r="BY24" s="129">
        <v>5490</v>
      </c>
      <c r="BZ24" s="206">
        <f t="shared" si="24"/>
        <v>0.10020040080160321</v>
      </c>
      <c r="CA24" s="72">
        <f t="shared" si="33"/>
        <v>4515.8371040723987</v>
      </c>
      <c r="CB24" s="118">
        <v>4990</v>
      </c>
      <c r="CC24" s="206">
        <f t="shared" si="25"/>
        <v>0</v>
      </c>
      <c r="CD24" s="8">
        <f t="shared" si="34"/>
        <v>4515.8371040723987</v>
      </c>
      <c r="CE24" s="51">
        <v>4990</v>
      </c>
    </row>
    <row r="25" spans="1:83" x14ac:dyDescent="0.25">
      <c r="A25" s="299" t="s">
        <v>12</v>
      </c>
      <c r="B25" s="276">
        <v>266</v>
      </c>
      <c r="C25" s="485" t="s">
        <v>41</v>
      </c>
      <c r="D25" s="146">
        <v>8588.2352941176468</v>
      </c>
      <c r="E25" s="933">
        <v>9490</v>
      </c>
      <c r="F25" s="206">
        <f t="shared" si="0"/>
        <v>0.10477299185098952</v>
      </c>
      <c r="G25" s="146">
        <v>7773.7556561085976</v>
      </c>
      <c r="H25" s="993">
        <v>8590</v>
      </c>
      <c r="I25" s="206">
        <f t="shared" si="1"/>
        <v>4.884004884004884E-2</v>
      </c>
      <c r="J25" s="146">
        <v>7411.7647058823532</v>
      </c>
      <c r="K25" s="871">
        <v>8190</v>
      </c>
      <c r="L25" s="206">
        <f t="shared" si="2"/>
        <v>0.17016716673810545</v>
      </c>
      <c r="M25" s="146">
        <v>6333.936651583711</v>
      </c>
      <c r="N25" s="871">
        <v>6999</v>
      </c>
      <c r="O25" s="206">
        <f t="shared" si="3"/>
        <v>0</v>
      </c>
      <c r="P25" s="146">
        <v>6333.936651583711</v>
      </c>
      <c r="Q25" s="993">
        <v>6999</v>
      </c>
      <c r="R25" s="206">
        <f t="shared" si="4"/>
        <v>-0.23841131664853102</v>
      </c>
      <c r="S25" s="146">
        <v>8316.7420814479647</v>
      </c>
      <c r="T25" s="871">
        <v>9190</v>
      </c>
      <c r="U25" s="206">
        <f t="shared" si="5"/>
        <v>4.4436867825889306E-2</v>
      </c>
      <c r="V25" s="146">
        <v>7962.8959276018104</v>
      </c>
      <c r="W25" s="871">
        <v>8799</v>
      </c>
      <c r="X25" s="206">
        <f t="shared" si="6"/>
        <v>0</v>
      </c>
      <c r="Y25" s="930">
        <v>7962.8959276018104</v>
      </c>
      <c r="Z25" s="1152">
        <v>8799</v>
      </c>
      <c r="AA25" s="206">
        <f t="shared" si="7"/>
        <v>0.10001250156269534</v>
      </c>
      <c r="AB25" s="146">
        <v>7238.9140271493216</v>
      </c>
      <c r="AC25" s="871">
        <v>7999</v>
      </c>
      <c r="AD25" s="206">
        <f t="shared" si="8"/>
        <v>-0.11023359288097886</v>
      </c>
      <c r="AE25" s="146">
        <v>8135.746606334842</v>
      </c>
      <c r="AF25" s="871">
        <v>8990</v>
      </c>
      <c r="AG25" s="206">
        <f t="shared" si="9"/>
        <v>0</v>
      </c>
      <c r="AH25" s="105">
        <f t="shared" si="26"/>
        <v>8135.746606334842</v>
      </c>
      <c r="AI25" s="136">
        <v>8990</v>
      </c>
      <c r="AJ25" s="206">
        <f t="shared" si="10"/>
        <v>0</v>
      </c>
      <c r="AK25" s="692">
        <v>8135.746606334842</v>
      </c>
      <c r="AL25" s="692">
        <v>8990</v>
      </c>
      <c r="AM25" s="206">
        <f t="shared" si="11"/>
        <v>0</v>
      </c>
      <c r="AN25" s="647">
        <v>8135.746606334842</v>
      </c>
      <c r="AO25" s="648">
        <v>8990</v>
      </c>
      <c r="AP25" s="206">
        <f t="shared" si="12"/>
        <v>0.12515644555694619</v>
      </c>
      <c r="AQ25" s="544">
        <v>7230.7692307692305</v>
      </c>
      <c r="AR25" s="136">
        <v>7990</v>
      </c>
      <c r="AS25" s="206">
        <f t="shared" si="13"/>
        <v>0</v>
      </c>
      <c r="AT25" s="544">
        <v>7230.7692307692305</v>
      </c>
      <c r="AU25" s="136">
        <v>7990</v>
      </c>
      <c r="AV25" s="206">
        <f t="shared" si="14"/>
        <v>6.6755674232309742E-2</v>
      </c>
      <c r="AW25" s="544">
        <v>6778.2805429864256</v>
      </c>
      <c r="AX25" s="203">
        <v>7490</v>
      </c>
      <c r="AY25" s="206">
        <f t="shared" si="15"/>
        <v>0.10309278350515463</v>
      </c>
      <c r="AZ25" s="543">
        <f t="shared" si="32"/>
        <v>6144.7963800904981</v>
      </c>
      <c r="BA25" s="203">
        <v>6790</v>
      </c>
      <c r="BB25" s="206">
        <f t="shared" si="16"/>
        <v>0</v>
      </c>
      <c r="BC25" s="544">
        <v>6144.7963800904981</v>
      </c>
      <c r="BD25" s="203">
        <v>6790</v>
      </c>
      <c r="BE25" s="206">
        <f t="shared" si="17"/>
        <v>0</v>
      </c>
      <c r="BF25" s="105">
        <v>6144.7963800904981</v>
      </c>
      <c r="BG25" s="136">
        <v>6790</v>
      </c>
      <c r="BH25" s="206">
        <f t="shared" si="18"/>
        <v>0</v>
      </c>
      <c r="BI25" s="105">
        <f t="shared" si="27"/>
        <v>6144.7963800904981</v>
      </c>
      <c r="BJ25" s="136">
        <v>6790</v>
      </c>
      <c r="BK25" s="206">
        <f t="shared" si="19"/>
        <v>0</v>
      </c>
      <c r="BL25" s="105">
        <f t="shared" si="28"/>
        <v>6144.7963800904981</v>
      </c>
      <c r="BM25" s="136">
        <v>6790</v>
      </c>
      <c r="BN25" s="206">
        <f t="shared" si="20"/>
        <v>0</v>
      </c>
      <c r="BO25" s="105">
        <f t="shared" si="29"/>
        <v>6144.7963800904981</v>
      </c>
      <c r="BP25" s="136">
        <v>6790</v>
      </c>
      <c r="BQ25" s="206">
        <f t="shared" si="21"/>
        <v>9.6930533117932149E-2</v>
      </c>
      <c r="BR25" s="105">
        <f t="shared" si="30"/>
        <v>5601.809954751131</v>
      </c>
      <c r="BS25" s="136">
        <v>6190</v>
      </c>
      <c r="BT25" s="206">
        <f t="shared" si="22"/>
        <v>0.12750455373406194</v>
      </c>
      <c r="BU25" s="146">
        <v>4968.3257918552035</v>
      </c>
      <c r="BV25" s="147">
        <v>5490</v>
      </c>
      <c r="BW25" s="206">
        <f t="shared" si="23"/>
        <v>0.10020040080160321</v>
      </c>
      <c r="BX25" s="105">
        <f t="shared" si="31"/>
        <v>4515.8371040723987</v>
      </c>
      <c r="BY25" s="136">
        <v>4990</v>
      </c>
      <c r="BZ25" s="206">
        <f t="shared" si="24"/>
        <v>0.16317016317016317</v>
      </c>
      <c r="CA25" s="72">
        <f t="shared" si="33"/>
        <v>3882.3529411764707</v>
      </c>
      <c r="CB25" s="118">
        <v>4290</v>
      </c>
      <c r="CC25" s="206">
        <f t="shared" si="25"/>
        <v>7.5187969924812026E-2</v>
      </c>
      <c r="CD25" s="8">
        <f t="shared" si="34"/>
        <v>3610.8597285067872</v>
      </c>
      <c r="CE25" s="51">
        <v>3990</v>
      </c>
    </row>
    <row r="26" spans="1:83" x14ac:dyDescent="0.25">
      <c r="A26" s="299" t="s">
        <v>12</v>
      </c>
      <c r="B26" s="276">
        <v>416</v>
      </c>
      <c r="C26" s="485" t="s">
        <v>43</v>
      </c>
      <c r="D26" s="146">
        <v>9493.2126696832584</v>
      </c>
      <c r="E26" s="933">
        <v>10490</v>
      </c>
      <c r="F26" s="206">
        <f t="shared" si="0"/>
        <v>0</v>
      </c>
      <c r="G26" s="146">
        <v>9493.2126696832584</v>
      </c>
      <c r="H26" s="993">
        <v>10490</v>
      </c>
      <c r="I26" s="206">
        <f t="shared" si="1"/>
        <v>5.0050050050050053E-2</v>
      </c>
      <c r="J26" s="146">
        <v>9040.7239819004535</v>
      </c>
      <c r="K26" s="871">
        <v>9990</v>
      </c>
      <c r="L26" s="206">
        <f t="shared" si="2"/>
        <v>3.0959752321981424E-2</v>
      </c>
      <c r="M26" s="146">
        <v>8769.2307692307695</v>
      </c>
      <c r="N26" s="871">
        <v>9690</v>
      </c>
      <c r="O26" s="206">
        <f t="shared" si="3"/>
        <v>0</v>
      </c>
      <c r="P26" s="146">
        <v>8769.2307692307695</v>
      </c>
      <c r="Q26" s="871">
        <v>9690</v>
      </c>
      <c r="R26" s="206">
        <f t="shared" si="4"/>
        <v>0</v>
      </c>
      <c r="S26" s="146">
        <v>8769.2307692307695</v>
      </c>
      <c r="T26" s="871">
        <v>9690</v>
      </c>
      <c r="U26" s="206">
        <f t="shared" si="5"/>
        <v>1.0427528675703858E-2</v>
      </c>
      <c r="V26" s="146">
        <v>8678.7330316742082</v>
      </c>
      <c r="W26" s="871">
        <v>9590</v>
      </c>
      <c r="X26" s="206">
        <f t="shared" si="6"/>
        <v>0</v>
      </c>
      <c r="Y26" s="928">
        <v>8678.7330316742082</v>
      </c>
      <c r="Z26" s="1147">
        <v>9590</v>
      </c>
      <c r="AA26" s="206">
        <f t="shared" si="7"/>
        <v>0.10356731875719218</v>
      </c>
      <c r="AB26" s="146">
        <v>7864.2533936651589</v>
      </c>
      <c r="AC26" s="871">
        <v>8690</v>
      </c>
      <c r="AD26" s="206">
        <f t="shared" si="8"/>
        <v>0</v>
      </c>
      <c r="AE26" s="146">
        <v>7864.2533936651589</v>
      </c>
      <c r="AF26" s="871">
        <v>8690</v>
      </c>
      <c r="AG26" s="206">
        <f t="shared" si="9"/>
        <v>0</v>
      </c>
      <c r="AH26" s="105">
        <f t="shared" si="26"/>
        <v>7864.2533936651589</v>
      </c>
      <c r="AI26" s="136">
        <v>8690</v>
      </c>
      <c r="AJ26" s="206">
        <f t="shared" si="10"/>
        <v>0</v>
      </c>
      <c r="AK26" s="692">
        <v>7864.2533936651589</v>
      </c>
      <c r="AL26" s="692">
        <v>8690</v>
      </c>
      <c r="AM26" s="206">
        <f t="shared" si="11"/>
        <v>0</v>
      </c>
      <c r="AN26" s="647">
        <v>7864.2533936651589</v>
      </c>
      <c r="AO26" s="648">
        <v>8690</v>
      </c>
      <c r="AP26" s="206">
        <f t="shared" si="12"/>
        <v>6.1050061050061048E-2</v>
      </c>
      <c r="AQ26" s="544">
        <v>7411.7647058823532</v>
      </c>
      <c r="AR26" s="136">
        <v>8190</v>
      </c>
      <c r="AS26" s="206">
        <f t="shared" si="13"/>
        <v>0</v>
      </c>
      <c r="AT26" s="544">
        <v>7411.7647058823532</v>
      </c>
      <c r="AU26" s="136">
        <v>8190</v>
      </c>
      <c r="AV26" s="206">
        <f t="shared" si="14"/>
        <v>6.5019505851755532E-2</v>
      </c>
      <c r="AW26" s="544">
        <v>6959.2760180995474</v>
      </c>
      <c r="AX26" s="203">
        <v>7690</v>
      </c>
      <c r="AY26" s="206">
        <f t="shared" si="15"/>
        <v>0.10014306151645208</v>
      </c>
      <c r="AZ26" s="543">
        <f t="shared" si="32"/>
        <v>6325.7918552036199</v>
      </c>
      <c r="BA26" s="203">
        <v>6990</v>
      </c>
      <c r="BB26" s="206">
        <f t="shared" si="16"/>
        <v>0</v>
      </c>
      <c r="BC26" s="544">
        <v>6325.7918552036199</v>
      </c>
      <c r="BD26" s="203">
        <v>6990</v>
      </c>
      <c r="BE26" s="206">
        <f t="shared" si="17"/>
        <v>0</v>
      </c>
      <c r="BF26" s="105">
        <v>6325.7918552036199</v>
      </c>
      <c r="BG26" s="190">
        <v>6990</v>
      </c>
      <c r="BH26" s="206">
        <f t="shared" si="18"/>
        <v>-5.4127198917456022E-2</v>
      </c>
      <c r="BI26" s="105">
        <f t="shared" si="27"/>
        <v>6687.7828054298643</v>
      </c>
      <c r="BJ26" s="190">
        <v>7390</v>
      </c>
      <c r="BK26" s="206">
        <f t="shared" si="19"/>
        <v>5.7224606580829757E-2</v>
      </c>
      <c r="BL26" s="105">
        <f t="shared" si="28"/>
        <v>6325.7918552036199</v>
      </c>
      <c r="BM26" s="136">
        <v>6990</v>
      </c>
      <c r="BN26" s="206">
        <f t="shared" si="20"/>
        <v>0</v>
      </c>
      <c r="BO26" s="105">
        <f t="shared" si="29"/>
        <v>6325.7918552036199</v>
      </c>
      <c r="BP26" s="136">
        <v>6990</v>
      </c>
      <c r="BQ26" s="206">
        <f t="shared" si="21"/>
        <v>6.0698027314112293E-2</v>
      </c>
      <c r="BR26" s="105">
        <f t="shared" si="30"/>
        <v>5963.8009049773755</v>
      </c>
      <c r="BS26" s="136">
        <v>6590</v>
      </c>
      <c r="BT26" s="206">
        <f t="shared" si="22"/>
        <v>0.11884550084889643</v>
      </c>
      <c r="BU26" s="146">
        <v>5330.316742081448</v>
      </c>
      <c r="BV26" s="147">
        <v>5890</v>
      </c>
      <c r="BW26" s="206">
        <f t="shared" si="23"/>
        <v>3.5149384885764502E-2</v>
      </c>
      <c r="BX26" s="105">
        <f t="shared" si="31"/>
        <v>5149.3212669683262</v>
      </c>
      <c r="BY26" s="129">
        <v>5690</v>
      </c>
      <c r="BZ26" s="206">
        <f t="shared" si="24"/>
        <v>9.6339113680154145E-2</v>
      </c>
      <c r="CA26" s="72">
        <f t="shared" si="33"/>
        <v>4696.8325791855204</v>
      </c>
      <c r="CB26" s="118">
        <v>5190</v>
      </c>
      <c r="CC26" s="206">
        <f t="shared" si="25"/>
        <v>4.0080160320641281E-2</v>
      </c>
      <c r="CD26" s="8">
        <f t="shared" si="34"/>
        <v>4515.8371040723987</v>
      </c>
      <c r="CE26" s="51">
        <v>4990</v>
      </c>
    </row>
    <row r="27" spans="1:83" x14ac:dyDescent="0.25">
      <c r="A27" s="299" t="s">
        <v>12</v>
      </c>
      <c r="B27" s="276">
        <v>468</v>
      </c>
      <c r="C27" s="485" t="s">
        <v>44</v>
      </c>
      <c r="D27" s="146">
        <v>2434.389140271493</v>
      </c>
      <c r="E27" s="933">
        <v>2690</v>
      </c>
      <c r="F27" s="206">
        <f t="shared" si="0"/>
        <v>0</v>
      </c>
      <c r="G27" s="146">
        <v>2434.389140271493</v>
      </c>
      <c r="H27" s="993">
        <v>2690</v>
      </c>
      <c r="I27" s="206">
        <f t="shared" si="1"/>
        <v>8.0321285140562249E-2</v>
      </c>
      <c r="J27" s="146">
        <v>2253.3936651583713</v>
      </c>
      <c r="K27" s="871">
        <v>2490</v>
      </c>
      <c r="L27" s="206">
        <f t="shared" si="2"/>
        <v>0.67114093959731547</v>
      </c>
      <c r="M27" s="146">
        <v>1348.4162895927602</v>
      </c>
      <c r="N27" s="871">
        <v>1490</v>
      </c>
      <c r="O27" s="206">
        <f t="shared" si="3"/>
        <v>0</v>
      </c>
      <c r="P27" s="146">
        <v>1348.4162895927602</v>
      </c>
      <c r="Q27" s="993">
        <v>1490</v>
      </c>
      <c r="R27" s="206">
        <f t="shared" si="4"/>
        <v>0.15503875968992248</v>
      </c>
      <c r="S27" s="146">
        <v>1167.420814479638</v>
      </c>
      <c r="T27" s="871">
        <v>1290</v>
      </c>
      <c r="U27" s="206">
        <f t="shared" si="5"/>
        <v>0</v>
      </c>
      <c r="V27" s="146">
        <v>1167.420814479638</v>
      </c>
      <c r="W27" s="871">
        <v>1290</v>
      </c>
      <c r="X27" s="206">
        <f t="shared" si="6"/>
        <v>0</v>
      </c>
      <c r="Y27" s="1144">
        <v>1167.420814479638</v>
      </c>
      <c r="Z27" s="1151">
        <v>1290</v>
      </c>
      <c r="AA27" s="206">
        <f t="shared" si="7"/>
        <v>8.4033613445378158E-2</v>
      </c>
      <c r="AB27" s="146">
        <v>1076.9230769230769</v>
      </c>
      <c r="AC27" s="871">
        <v>1190</v>
      </c>
      <c r="AD27" s="206">
        <f t="shared" si="8"/>
        <v>0.20202020202020202</v>
      </c>
      <c r="AE27" s="146">
        <v>895.92760180995481</v>
      </c>
      <c r="AF27" s="871">
        <v>990</v>
      </c>
      <c r="AG27" s="206">
        <f t="shared" si="9"/>
        <v>0</v>
      </c>
      <c r="AH27" s="105">
        <f t="shared" si="26"/>
        <v>895.92760180995481</v>
      </c>
      <c r="AI27" s="136">
        <v>990</v>
      </c>
      <c r="AJ27" s="206">
        <f t="shared" si="10"/>
        <v>0</v>
      </c>
      <c r="AK27" s="692">
        <v>895.92760180995481</v>
      </c>
      <c r="AL27" s="692">
        <v>990</v>
      </c>
      <c r="AM27" s="206">
        <f t="shared" si="11"/>
        <v>0</v>
      </c>
      <c r="AN27" s="647">
        <v>895.92760180995481</v>
      </c>
      <c r="AO27" s="648">
        <v>990</v>
      </c>
      <c r="AP27" s="206">
        <f t="shared" si="12"/>
        <v>0</v>
      </c>
      <c r="AQ27" s="544">
        <v>895.92760180995481</v>
      </c>
      <c r="AR27" s="136">
        <v>990</v>
      </c>
      <c r="AS27" s="206">
        <f t="shared" si="13"/>
        <v>0</v>
      </c>
      <c r="AT27" s="544">
        <v>895.92760180995481</v>
      </c>
      <c r="AU27" s="136">
        <v>990</v>
      </c>
      <c r="AV27" s="206">
        <f t="shared" si="14"/>
        <v>0</v>
      </c>
      <c r="AW27" s="544">
        <v>895.92760180995481</v>
      </c>
      <c r="AX27" s="203">
        <v>990</v>
      </c>
      <c r="AY27" s="206">
        <f t="shared" si="15"/>
        <v>0.11235955056179775</v>
      </c>
      <c r="AZ27" s="543">
        <f t="shared" si="32"/>
        <v>805.4298642533937</v>
      </c>
      <c r="BA27" s="203">
        <v>890</v>
      </c>
      <c r="BB27" s="206">
        <f t="shared" si="16"/>
        <v>0</v>
      </c>
      <c r="BC27" s="544">
        <v>805.4298642533937</v>
      </c>
      <c r="BD27" s="203">
        <v>890</v>
      </c>
      <c r="BE27" s="206">
        <f t="shared" si="17"/>
        <v>0</v>
      </c>
      <c r="BF27" s="105">
        <v>805.4298642533937</v>
      </c>
      <c r="BG27" s="190">
        <v>890</v>
      </c>
      <c r="BH27" s="206">
        <f t="shared" si="18"/>
        <v>-0.25210084033613445</v>
      </c>
      <c r="BI27" s="105">
        <f t="shared" si="27"/>
        <v>1076.9230769230769</v>
      </c>
      <c r="BJ27" s="136">
        <v>1190</v>
      </c>
      <c r="BK27" s="206">
        <f t="shared" si="19"/>
        <v>0</v>
      </c>
      <c r="BL27" s="105">
        <f t="shared" si="28"/>
        <v>1076.9230769230769</v>
      </c>
      <c r="BM27" s="136">
        <v>1190</v>
      </c>
      <c r="BN27" s="206">
        <f t="shared" si="20"/>
        <v>0</v>
      </c>
      <c r="BO27" s="105">
        <f t="shared" si="29"/>
        <v>1076.9230769230769</v>
      </c>
      <c r="BP27" s="136">
        <v>1190</v>
      </c>
      <c r="BQ27" s="206">
        <f t="shared" si="21"/>
        <v>9.1743119266055051E-2</v>
      </c>
      <c r="BR27" s="105">
        <f t="shared" si="30"/>
        <v>986.4253393665158</v>
      </c>
      <c r="BS27" s="136">
        <v>1090</v>
      </c>
      <c r="BT27" s="206">
        <f t="shared" si="22"/>
        <v>0.10101010101010101</v>
      </c>
      <c r="BU27" s="146">
        <v>895.92760180995481</v>
      </c>
      <c r="BV27" s="147">
        <v>990</v>
      </c>
      <c r="BW27" s="206">
        <f t="shared" si="23"/>
        <v>0</v>
      </c>
      <c r="BX27" s="105">
        <f t="shared" si="31"/>
        <v>895.92760180995481</v>
      </c>
      <c r="BY27" s="129">
        <v>990</v>
      </c>
      <c r="BZ27" s="206">
        <f t="shared" si="24"/>
        <v>0.11235955056179775</v>
      </c>
      <c r="CA27" s="72">
        <f t="shared" si="33"/>
        <v>805.4298642533937</v>
      </c>
      <c r="CB27" s="118">
        <f>CB16</f>
        <v>890</v>
      </c>
      <c r="CC27" s="206">
        <f t="shared" si="25"/>
        <v>0.12658227848101267</v>
      </c>
      <c r="CD27" s="8">
        <f t="shared" si="34"/>
        <v>714.9321266968326</v>
      </c>
      <c r="CE27" s="51">
        <v>790</v>
      </c>
    </row>
    <row r="28" spans="1:83" ht="15.75" thickBot="1" x14ac:dyDescent="0.3">
      <c r="A28" s="299" t="s">
        <v>12</v>
      </c>
      <c r="B28" s="276">
        <v>665</v>
      </c>
      <c r="C28" s="486" t="s">
        <v>46</v>
      </c>
      <c r="D28" s="148">
        <v>11122.171945701357</v>
      </c>
      <c r="E28" s="933">
        <v>12290</v>
      </c>
      <c r="F28" s="206">
        <f t="shared" si="0"/>
        <v>0</v>
      </c>
      <c r="G28" s="148">
        <v>11122.171945701357</v>
      </c>
      <c r="H28" s="993">
        <v>12290</v>
      </c>
      <c r="I28" s="206">
        <f t="shared" si="1"/>
        <v>5.1325919589392643E-2</v>
      </c>
      <c r="J28" s="148">
        <v>10579.185520361991</v>
      </c>
      <c r="K28" s="871">
        <v>11690</v>
      </c>
      <c r="L28" s="206">
        <f t="shared" si="2"/>
        <v>6.3694267515923567E-2</v>
      </c>
      <c r="M28" s="148">
        <v>9945.7013574660632</v>
      </c>
      <c r="N28" s="871">
        <v>10990</v>
      </c>
      <c r="O28" s="206">
        <f t="shared" si="3"/>
        <v>0</v>
      </c>
      <c r="P28" s="148">
        <v>9945.7013574660632</v>
      </c>
      <c r="Q28" s="871">
        <v>10990</v>
      </c>
      <c r="R28" s="206">
        <f t="shared" si="4"/>
        <v>0</v>
      </c>
      <c r="S28" s="148">
        <v>9945.7013574660632</v>
      </c>
      <c r="T28" s="871">
        <v>10990</v>
      </c>
      <c r="U28" s="206">
        <f t="shared" si="5"/>
        <v>0</v>
      </c>
      <c r="V28" s="148">
        <v>9945.7013574660632</v>
      </c>
      <c r="W28" s="871">
        <v>10990</v>
      </c>
      <c r="X28" s="206">
        <f t="shared" si="6"/>
        <v>0</v>
      </c>
      <c r="Y28" s="1159">
        <v>9945.7013574660632</v>
      </c>
      <c r="Z28" s="1148">
        <v>10990</v>
      </c>
      <c r="AA28" s="206">
        <f t="shared" si="7"/>
        <v>0.10010010010010011</v>
      </c>
      <c r="AB28" s="148">
        <v>9040.7239819004535</v>
      </c>
      <c r="AC28" s="871">
        <v>9990</v>
      </c>
      <c r="AD28" s="206">
        <f t="shared" si="8"/>
        <v>0</v>
      </c>
      <c r="AE28" s="148">
        <v>9040.7239819004535</v>
      </c>
      <c r="AF28" s="871">
        <v>9990</v>
      </c>
      <c r="AG28" s="206">
        <f t="shared" si="9"/>
        <v>0</v>
      </c>
      <c r="AH28" s="106">
        <f t="shared" si="26"/>
        <v>9040.7239819004535</v>
      </c>
      <c r="AI28" s="136">
        <v>9990</v>
      </c>
      <c r="AJ28" s="206">
        <f t="shared" si="10"/>
        <v>0</v>
      </c>
      <c r="AK28" s="694">
        <v>9040.7239819004535</v>
      </c>
      <c r="AL28" s="694">
        <v>9990</v>
      </c>
      <c r="AM28" s="206">
        <f t="shared" si="11"/>
        <v>0</v>
      </c>
      <c r="AN28" s="651">
        <v>9040.7239819004535</v>
      </c>
      <c r="AO28" s="652">
        <v>9990</v>
      </c>
      <c r="AP28" s="206">
        <f t="shared" si="12"/>
        <v>0</v>
      </c>
      <c r="AQ28" s="546">
        <v>9040.7239819004535</v>
      </c>
      <c r="AR28" s="136">
        <v>9990</v>
      </c>
      <c r="AS28" s="206">
        <f t="shared" si="13"/>
        <v>0</v>
      </c>
      <c r="AT28" s="546">
        <v>9040.7239819004535</v>
      </c>
      <c r="AU28" s="136">
        <v>9990</v>
      </c>
      <c r="AV28" s="206">
        <f t="shared" si="14"/>
        <v>1.0111223458038422E-2</v>
      </c>
      <c r="AW28" s="546">
        <v>8950.2262443438922</v>
      </c>
      <c r="AX28" s="203">
        <v>9890</v>
      </c>
      <c r="AY28" s="206">
        <f t="shared" si="15"/>
        <v>0.10011123470522804</v>
      </c>
      <c r="AZ28" s="543">
        <f t="shared" si="32"/>
        <v>8135.746606334842</v>
      </c>
      <c r="BA28" s="203">
        <v>8990</v>
      </c>
      <c r="BB28" s="206">
        <f t="shared" si="16"/>
        <v>0</v>
      </c>
      <c r="BC28" s="546">
        <v>8135.746606334842</v>
      </c>
      <c r="BD28" s="203">
        <v>8990</v>
      </c>
      <c r="BE28" s="206">
        <f t="shared" si="17"/>
        <v>0</v>
      </c>
      <c r="BF28" s="106">
        <v>8135.746606334842</v>
      </c>
      <c r="BG28" s="190">
        <v>8990</v>
      </c>
      <c r="BH28" s="206">
        <f t="shared" si="18"/>
        <v>-4.2598509052183174E-2</v>
      </c>
      <c r="BI28" s="106">
        <f t="shared" si="27"/>
        <v>8497.7375565610855</v>
      </c>
      <c r="BJ28" s="136">
        <v>9390</v>
      </c>
      <c r="BK28" s="206">
        <f t="shared" si="19"/>
        <v>0</v>
      </c>
      <c r="BL28" s="106">
        <f t="shared" si="28"/>
        <v>8497.7375565610855</v>
      </c>
      <c r="BM28" s="136">
        <v>9390</v>
      </c>
      <c r="BN28" s="206">
        <f t="shared" si="20"/>
        <v>0</v>
      </c>
      <c r="BO28" s="106">
        <f t="shared" si="29"/>
        <v>8497.7375565610855</v>
      </c>
      <c r="BP28" s="136">
        <v>9390</v>
      </c>
      <c r="BQ28" s="206">
        <f t="shared" si="21"/>
        <v>9.3131548311990692E-2</v>
      </c>
      <c r="BR28" s="106">
        <f t="shared" si="30"/>
        <v>7773.7556561085976</v>
      </c>
      <c r="BS28" s="136">
        <v>8590</v>
      </c>
      <c r="BT28" s="206">
        <f t="shared" si="22"/>
        <v>7.5093867334167716E-2</v>
      </c>
      <c r="BU28" s="148">
        <v>7230.7692307692305</v>
      </c>
      <c r="BV28" s="167">
        <v>7990</v>
      </c>
      <c r="BW28" s="206">
        <f t="shared" si="23"/>
        <v>0</v>
      </c>
      <c r="BX28" s="106">
        <f t="shared" si="31"/>
        <v>7230.7692307692305</v>
      </c>
      <c r="BY28" s="129">
        <v>7990</v>
      </c>
      <c r="BZ28" s="206">
        <f t="shared" si="24"/>
        <v>9.6021947873799723E-2</v>
      </c>
      <c r="CA28" s="72">
        <f t="shared" si="33"/>
        <v>6597.285067873303</v>
      </c>
      <c r="CB28" s="118">
        <v>7290</v>
      </c>
      <c r="CC28" s="206">
        <f t="shared" si="25"/>
        <v>4.2918454935622317E-2</v>
      </c>
      <c r="CD28" s="8">
        <f t="shared" si="34"/>
        <v>6325.7918552036199</v>
      </c>
      <c r="CE28" s="51">
        <v>6990</v>
      </c>
    </row>
    <row r="29" spans="1:83" x14ac:dyDescent="0.25">
      <c r="A29" s="299" t="s">
        <v>12</v>
      </c>
      <c r="B29" s="276">
        <v>6071</v>
      </c>
      <c r="C29" s="485" t="s">
        <v>254</v>
      </c>
      <c r="D29" s="148">
        <v>10488.687782805429</v>
      </c>
      <c r="E29" s="933">
        <v>11590</v>
      </c>
      <c r="F29" s="206">
        <f t="shared" si="0"/>
        <v>4.376272802114476E-3</v>
      </c>
      <c r="G29" s="148">
        <v>10442.986425339366</v>
      </c>
      <c r="H29" s="993">
        <v>11539.5</v>
      </c>
      <c r="I29" s="206">
        <f t="shared" si="1"/>
        <v>0.05</v>
      </c>
      <c r="J29" s="148">
        <v>9945.7013574660632</v>
      </c>
      <c r="K29" s="871">
        <v>10990</v>
      </c>
      <c r="L29" s="206">
        <f t="shared" si="2"/>
        <v>6.8027210884353748E-2</v>
      </c>
      <c r="M29" s="148">
        <v>9312.2171945701357</v>
      </c>
      <c r="N29" s="871">
        <v>10290</v>
      </c>
      <c r="O29" s="206">
        <f t="shared" si="3"/>
        <v>0</v>
      </c>
      <c r="P29" s="148">
        <v>9312.2171945701357</v>
      </c>
      <c r="Q29" s="871">
        <v>10290</v>
      </c>
      <c r="R29" s="206">
        <f t="shared" si="4"/>
        <v>0</v>
      </c>
      <c r="S29" s="148">
        <v>9312.2171945701357</v>
      </c>
      <c r="T29" s="871">
        <v>10290</v>
      </c>
      <c r="U29" s="206">
        <f t="shared" si="5"/>
        <v>9.8135426889106973E-3</v>
      </c>
      <c r="V29" s="148">
        <v>9221.7194570135744</v>
      </c>
      <c r="W29" s="871">
        <v>10190</v>
      </c>
      <c r="X29" s="206">
        <f t="shared" si="6"/>
        <v>0</v>
      </c>
      <c r="Y29" s="1145">
        <v>9221.7194570135744</v>
      </c>
      <c r="Z29" s="1150">
        <v>10190</v>
      </c>
      <c r="AA29" s="206">
        <f t="shared" si="7"/>
        <v>9.6878363832077499E-2</v>
      </c>
      <c r="AB29" s="148">
        <v>8407.2398190045242</v>
      </c>
      <c r="AC29" s="871">
        <v>9290</v>
      </c>
      <c r="AD29" s="206">
        <f t="shared" si="8"/>
        <v>0</v>
      </c>
      <c r="AE29" s="148">
        <v>8407.2398190045242</v>
      </c>
      <c r="AF29" s="871">
        <v>9290</v>
      </c>
      <c r="AG29" s="206">
        <f t="shared" si="9"/>
        <v>0</v>
      </c>
      <c r="AH29" s="106">
        <f t="shared" si="26"/>
        <v>8407.2398190045242</v>
      </c>
      <c r="AI29" s="136">
        <v>9290</v>
      </c>
      <c r="AJ29" s="206">
        <f t="shared" si="10"/>
        <v>0</v>
      </c>
      <c r="AK29" s="694">
        <v>8407.2398190045242</v>
      </c>
      <c r="AL29" s="694">
        <v>9290</v>
      </c>
      <c r="AM29" s="206">
        <f t="shared" si="11"/>
        <v>0</v>
      </c>
      <c r="AN29" s="651">
        <v>8407.2398190045242</v>
      </c>
      <c r="AO29" s="652">
        <v>9290</v>
      </c>
      <c r="AP29" s="206">
        <f t="shared" si="12"/>
        <v>8.1490104772991845E-2</v>
      </c>
      <c r="AQ29" s="546">
        <v>7773.7556561085976</v>
      </c>
      <c r="AR29" s="136">
        <v>8590</v>
      </c>
      <c r="AS29" s="206">
        <f t="shared" si="13"/>
        <v>0</v>
      </c>
      <c r="AT29" s="546">
        <v>7773.7556561085976</v>
      </c>
      <c r="AU29" s="136">
        <v>8590</v>
      </c>
      <c r="AV29" s="206">
        <f t="shared" si="14"/>
        <v>7.5093867334167716E-2</v>
      </c>
      <c r="AW29" s="546">
        <v>7230.7692307692305</v>
      </c>
      <c r="AX29" s="203">
        <v>7990</v>
      </c>
      <c r="AY29" s="206">
        <f t="shared" si="15"/>
        <v>9.6021947873799723E-2</v>
      </c>
      <c r="AZ29" s="543">
        <f t="shared" si="32"/>
        <v>6597.285067873303</v>
      </c>
      <c r="BA29" s="203">
        <f>BA24</f>
        <v>7290</v>
      </c>
      <c r="BB29" s="206">
        <f t="shared" si="16"/>
        <v>0</v>
      </c>
      <c r="BC29" s="546">
        <v>6597.285067873303</v>
      </c>
      <c r="BD29" s="203">
        <v>7290</v>
      </c>
      <c r="BE29" s="206">
        <f t="shared" si="17"/>
        <v>0</v>
      </c>
      <c r="BF29" s="106">
        <v>6597.285067873303</v>
      </c>
      <c r="BG29" s="136">
        <v>7290</v>
      </c>
      <c r="BH29" s="206">
        <f t="shared" si="18"/>
        <v>0</v>
      </c>
      <c r="BI29" s="106">
        <f t="shared" si="27"/>
        <v>6597.285067873303</v>
      </c>
      <c r="BJ29" s="190">
        <f>BJ24</f>
        <v>7290</v>
      </c>
      <c r="BK29" s="206">
        <f t="shared" si="19"/>
        <v>0.1062215477996965</v>
      </c>
      <c r="BL29" s="106">
        <f t="shared" si="28"/>
        <v>5963.8009049773755</v>
      </c>
      <c r="BM29" s="136">
        <f>BM24</f>
        <v>6590</v>
      </c>
      <c r="BN29" s="206">
        <f t="shared" si="20"/>
        <v>0</v>
      </c>
      <c r="BO29" s="106">
        <f t="shared" si="29"/>
        <v>5963.8009049773755</v>
      </c>
      <c r="BP29" s="136">
        <f>BP24</f>
        <v>6590</v>
      </c>
      <c r="BQ29" s="206">
        <f t="shared" si="21"/>
        <v>0.1001669449081803</v>
      </c>
      <c r="BR29" s="106">
        <f t="shared" si="30"/>
        <v>5420.8144796380093</v>
      </c>
      <c r="BS29" s="136">
        <f>BS24</f>
        <v>5990</v>
      </c>
      <c r="BT29" s="206">
        <f t="shared" si="22"/>
        <v>9.107468123861566E-2</v>
      </c>
      <c r="BU29" s="146">
        <v>4968.3257918552035</v>
      </c>
      <c r="BV29" s="147">
        <v>5490</v>
      </c>
      <c r="BW29" s="206">
        <f t="shared" si="23"/>
        <v>0</v>
      </c>
      <c r="BX29" s="106">
        <f t="shared" si="31"/>
        <v>4968.3257918552035</v>
      </c>
      <c r="BY29" s="129">
        <f>BY24</f>
        <v>5490</v>
      </c>
      <c r="BZ29" s="206">
        <f t="shared" si="24"/>
        <v>0.10020040080160321</v>
      </c>
      <c r="CA29" s="120">
        <f t="shared" si="33"/>
        <v>4515.8371040723987</v>
      </c>
      <c r="CB29" s="116">
        <f>CB24</f>
        <v>4990</v>
      </c>
      <c r="CC29" s="206"/>
      <c r="CD29" s="35"/>
      <c r="CE29" s="49"/>
    </row>
    <row r="30" spans="1:83" x14ac:dyDescent="0.25">
      <c r="A30" s="299" t="s">
        <v>12</v>
      </c>
      <c r="B30" s="276">
        <v>6072</v>
      </c>
      <c r="C30" s="485" t="s">
        <v>255</v>
      </c>
      <c r="D30" s="148">
        <v>11763.800904977375</v>
      </c>
      <c r="E30" s="933">
        <v>12999</v>
      </c>
      <c r="F30" s="206">
        <f t="shared" si="0"/>
        <v>3.1752646053837763E-2</v>
      </c>
      <c r="G30" s="148">
        <v>11401.764705882353</v>
      </c>
      <c r="H30" s="993">
        <v>12598.95</v>
      </c>
      <c r="I30" s="206">
        <f t="shared" si="1"/>
        <v>5.0000000000000058E-2</v>
      </c>
      <c r="J30" s="148">
        <v>10858.823529411766</v>
      </c>
      <c r="K30" s="871">
        <v>11999</v>
      </c>
      <c r="L30" s="206">
        <f t="shared" si="2"/>
        <v>-4.694201747418586E-2</v>
      </c>
      <c r="M30" s="148">
        <v>11393.665158371041</v>
      </c>
      <c r="N30" s="871">
        <v>12590</v>
      </c>
      <c r="O30" s="206">
        <f t="shared" si="3"/>
        <v>0</v>
      </c>
      <c r="P30" s="148">
        <v>11393.665158371041</v>
      </c>
      <c r="Q30" s="871">
        <v>12590</v>
      </c>
      <c r="R30" s="206">
        <f t="shared" si="4"/>
        <v>0</v>
      </c>
      <c r="S30" s="148">
        <v>11393.665158371041</v>
      </c>
      <c r="T30" s="871">
        <v>12590</v>
      </c>
      <c r="U30" s="206">
        <f t="shared" si="5"/>
        <v>8.0064051240992789E-3</v>
      </c>
      <c r="V30" s="148">
        <v>11303.16742081448</v>
      </c>
      <c r="W30" s="871">
        <v>12490</v>
      </c>
      <c r="X30" s="206">
        <f t="shared" si="6"/>
        <v>0</v>
      </c>
      <c r="Y30" s="930">
        <v>11303.16742081448</v>
      </c>
      <c r="Z30" s="1147">
        <v>12490</v>
      </c>
      <c r="AA30" s="206">
        <f t="shared" si="7"/>
        <v>4.1701417848206836E-2</v>
      </c>
      <c r="AB30" s="148">
        <v>10850.678733031675</v>
      </c>
      <c r="AC30" s="871">
        <v>11990</v>
      </c>
      <c r="AD30" s="206">
        <f t="shared" si="8"/>
        <v>0</v>
      </c>
      <c r="AE30" s="148">
        <v>10850.678733031675</v>
      </c>
      <c r="AF30" s="871">
        <v>11990</v>
      </c>
      <c r="AG30" s="206">
        <f t="shared" si="9"/>
        <v>0</v>
      </c>
      <c r="AH30" s="106">
        <f t="shared" si="26"/>
        <v>10850.678733031675</v>
      </c>
      <c r="AI30" s="136">
        <v>11990</v>
      </c>
      <c r="AJ30" s="206">
        <f t="shared" si="10"/>
        <v>0</v>
      </c>
      <c r="AK30" s="694">
        <v>10850.678733031675</v>
      </c>
      <c r="AL30" s="694">
        <v>11990</v>
      </c>
      <c r="AM30" s="206">
        <f t="shared" si="11"/>
        <v>0</v>
      </c>
      <c r="AN30" s="651">
        <v>10850.678733031675</v>
      </c>
      <c r="AO30" s="652">
        <v>11990</v>
      </c>
      <c r="AP30" s="206">
        <f t="shared" si="12"/>
        <v>1.6963528413910092E-2</v>
      </c>
      <c r="AQ30" s="546">
        <v>10669.683257918552</v>
      </c>
      <c r="AR30" s="136">
        <v>11790</v>
      </c>
      <c r="AS30" s="206">
        <f t="shared" si="13"/>
        <v>0</v>
      </c>
      <c r="AT30" s="546">
        <v>10669.683257918552</v>
      </c>
      <c r="AU30" s="136">
        <v>11790</v>
      </c>
      <c r="AV30" s="206">
        <f t="shared" si="14"/>
        <v>7.2793448589626927E-2</v>
      </c>
      <c r="AW30" s="546">
        <v>9945.7013574660632</v>
      </c>
      <c r="AX30" s="203">
        <v>10990</v>
      </c>
      <c r="AY30" s="206">
        <f t="shared" si="15"/>
        <v>0.10010010010010011</v>
      </c>
      <c r="AZ30" s="543">
        <f t="shared" si="32"/>
        <v>9040.7239819004535</v>
      </c>
      <c r="BA30" s="203">
        <f>BA10</f>
        <v>9990</v>
      </c>
      <c r="BB30" s="206">
        <f t="shared" si="16"/>
        <v>0.25031289111389238</v>
      </c>
      <c r="BC30" s="546">
        <v>7230.7692307692305</v>
      </c>
      <c r="BD30" s="203">
        <v>7990</v>
      </c>
      <c r="BE30" s="206">
        <f t="shared" si="17"/>
        <v>0</v>
      </c>
      <c r="BF30" s="106">
        <v>7230.7692307692305</v>
      </c>
      <c r="BG30" s="190">
        <v>7990</v>
      </c>
      <c r="BH30" s="206">
        <f t="shared" si="18"/>
        <v>-0.11123470522803114</v>
      </c>
      <c r="BI30" s="106">
        <f t="shared" si="27"/>
        <v>8135.746606334842</v>
      </c>
      <c r="BJ30" s="190">
        <f>BJ10</f>
        <v>8990</v>
      </c>
      <c r="BK30" s="206">
        <f t="shared" si="19"/>
        <v>9.768009768009768E-2</v>
      </c>
      <c r="BL30" s="106">
        <f t="shared" si="28"/>
        <v>7411.7647058823532</v>
      </c>
      <c r="BM30" s="136">
        <f>BM10</f>
        <v>8190</v>
      </c>
      <c r="BN30" s="206">
        <f t="shared" si="20"/>
        <v>0</v>
      </c>
      <c r="BO30" s="106">
        <f t="shared" si="29"/>
        <v>7411.7647058823532</v>
      </c>
      <c r="BP30" s="136">
        <f>BP10</f>
        <v>8190</v>
      </c>
      <c r="BQ30" s="206">
        <f t="shared" si="21"/>
        <v>0.10825439783491204</v>
      </c>
      <c r="BR30" s="106">
        <f t="shared" si="30"/>
        <v>6687.7828054298643</v>
      </c>
      <c r="BS30" s="136">
        <f>BS10</f>
        <v>7390</v>
      </c>
      <c r="BT30" s="206">
        <f t="shared" si="22"/>
        <v>0.12139605462822459</v>
      </c>
      <c r="BU30" s="146">
        <v>5963.8009049773755</v>
      </c>
      <c r="BV30" s="147">
        <v>6590</v>
      </c>
      <c r="BW30" s="206">
        <f t="shared" si="23"/>
        <v>4.7694753577106522E-2</v>
      </c>
      <c r="BX30" s="106">
        <f t="shared" si="31"/>
        <v>5692.3076923076924</v>
      </c>
      <c r="BY30" s="129">
        <f>BY10</f>
        <v>6290</v>
      </c>
      <c r="BZ30" s="206">
        <f t="shared" si="24"/>
        <v>0.1054481546572935</v>
      </c>
      <c r="CA30" s="120">
        <f t="shared" si="33"/>
        <v>5149.3212669683262</v>
      </c>
      <c r="CB30" s="100">
        <f>CB10</f>
        <v>5690</v>
      </c>
      <c r="CC30" s="206"/>
      <c r="CD30" s="35"/>
      <c r="CE30" s="49"/>
    </row>
    <row r="31" spans="1:83" x14ac:dyDescent="0.25">
      <c r="A31" s="299" t="s">
        <v>12</v>
      </c>
      <c r="B31" s="276">
        <v>6073</v>
      </c>
      <c r="C31" s="485" t="s">
        <v>256</v>
      </c>
      <c r="D31" s="148">
        <v>6959.2760180995474</v>
      </c>
      <c r="E31" s="933">
        <v>7690</v>
      </c>
      <c r="F31" s="206">
        <f t="shared" si="0"/>
        <v>4.6377947612515511E-3</v>
      </c>
      <c r="G31" s="148">
        <v>6927.1493212669684</v>
      </c>
      <c r="H31" s="993">
        <v>7654.5</v>
      </c>
      <c r="I31" s="206">
        <f t="shared" si="1"/>
        <v>0.05</v>
      </c>
      <c r="J31" s="148">
        <v>6597.285067873303</v>
      </c>
      <c r="K31" s="871">
        <v>7290</v>
      </c>
      <c r="L31" s="206">
        <f t="shared" si="2"/>
        <v>5.8055152394775038E-2</v>
      </c>
      <c r="M31" s="148">
        <v>6235.2941176470586</v>
      </c>
      <c r="N31" s="871">
        <v>6890</v>
      </c>
      <c r="O31" s="206">
        <f t="shared" si="3"/>
        <v>0</v>
      </c>
      <c r="P31" s="148">
        <v>6235.2941176470586</v>
      </c>
      <c r="Q31" s="871">
        <v>6890</v>
      </c>
      <c r="R31" s="206">
        <f t="shared" si="4"/>
        <v>0</v>
      </c>
      <c r="S31" s="148">
        <v>6235.2941176470586</v>
      </c>
      <c r="T31" s="871">
        <v>6890</v>
      </c>
      <c r="U31" s="206">
        <f t="shared" si="5"/>
        <v>1.4727540500736377E-2</v>
      </c>
      <c r="V31" s="148">
        <v>6144.7963800904981</v>
      </c>
      <c r="W31" s="871">
        <v>6790</v>
      </c>
      <c r="X31" s="206">
        <f t="shared" si="6"/>
        <v>4.6224961479198766E-2</v>
      </c>
      <c r="Y31" s="930">
        <v>5873.3031674208141</v>
      </c>
      <c r="Z31" s="1147">
        <v>6490</v>
      </c>
      <c r="AA31" s="206">
        <f t="shared" si="7"/>
        <v>8.347245409015025E-2</v>
      </c>
      <c r="AB31" s="148">
        <v>5420.8144796380093</v>
      </c>
      <c r="AC31" s="871">
        <v>5990</v>
      </c>
      <c r="AD31" s="206">
        <f t="shared" si="8"/>
        <v>-9.1047040971168433E-2</v>
      </c>
      <c r="AE31" s="148">
        <v>5963.8009049773755</v>
      </c>
      <c r="AF31" s="871">
        <v>6590</v>
      </c>
      <c r="AG31" s="206">
        <f t="shared" si="9"/>
        <v>0</v>
      </c>
      <c r="AH31" s="106">
        <f t="shared" si="26"/>
        <v>5963.8009049773755</v>
      </c>
      <c r="AI31" s="136">
        <v>6590</v>
      </c>
      <c r="AJ31" s="206">
        <f t="shared" si="10"/>
        <v>0</v>
      </c>
      <c r="AK31" s="694">
        <v>5963.8009049773755</v>
      </c>
      <c r="AL31" s="694">
        <v>6590</v>
      </c>
      <c r="AM31" s="206">
        <f t="shared" si="11"/>
        <v>4.7694753577106522E-2</v>
      </c>
      <c r="AN31" s="651">
        <v>5692.3076923076924</v>
      </c>
      <c r="AO31" s="652">
        <v>6290</v>
      </c>
      <c r="AP31" s="206">
        <f t="shared" si="12"/>
        <v>6.7911714770797965E-2</v>
      </c>
      <c r="AQ31" s="546">
        <v>5330.316742081448</v>
      </c>
      <c r="AR31" s="136">
        <v>5890</v>
      </c>
      <c r="AS31" s="206">
        <f t="shared" si="13"/>
        <v>0</v>
      </c>
      <c r="AT31" s="546">
        <v>5330.316742081448</v>
      </c>
      <c r="AU31" s="136">
        <v>5890</v>
      </c>
      <c r="AV31" s="206">
        <f t="shared" si="14"/>
        <v>7.2859744990892539E-2</v>
      </c>
      <c r="AW31" s="546">
        <v>4968.3257918552035</v>
      </c>
      <c r="AX31" s="203">
        <v>5490</v>
      </c>
      <c r="AY31" s="206">
        <f t="shared" si="15"/>
        <v>0.10020040080160321</v>
      </c>
      <c r="AZ31" s="543">
        <f t="shared" si="32"/>
        <v>4515.8371040723987</v>
      </c>
      <c r="BA31" s="203">
        <f>BA14</f>
        <v>4990</v>
      </c>
      <c r="BB31" s="206">
        <f t="shared" si="16"/>
        <v>0</v>
      </c>
      <c r="BC31" s="546">
        <v>4515.8371040723987</v>
      </c>
      <c r="BD31" s="203">
        <v>4990</v>
      </c>
      <c r="BE31" s="206">
        <f t="shared" si="17"/>
        <v>0</v>
      </c>
      <c r="BF31" s="106">
        <v>4515.8371040723987</v>
      </c>
      <c r="BG31" s="136">
        <v>4990</v>
      </c>
      <c r="BH31" s="206">
        <f t="shared" si="18"/>
        <v>0</v>
      </c>
      <c r="BI31" s="106">
        <f t="shared" si="27"/>
        <v>4515.8371040723987</v>
      </c>
      <c r="BJ31" s="136">
        <f>BJ14</f>
        <v>4990</v>
      </c>
      <c r="BK31" s="206">
        <f t="shared" si="19"/>
        <v>0</v>
      </c>
      <c r="BL31" s="106">
        <f t="shared" si="28"/>
        <v>4515.8371040723987</v>
      </c>
      <c r="BM31" s="136">
        <f>BM14</f>
        <v>4990</v>
      </c>
      <c r="BN31" s="206">
        <f t="shared" si="20"/>
        <v>0</v>
      </c>
      <c r="BO31" s="106">
        <f t="shared" si="29"/>
        <v>4515.8371040723987</v>
      </c>
      <c r="BP31" s="136">
        <f>BP14</f>
        <v>4990</v>
      </c>
      <c r="BQ31" s="206">
        <f t="shared" si="21"/>
        <v>0.111358574610245</v>
      </c>
      <c r="BR31" s="106">
        <f t="shared" si="30"/>
        <v>4063.3484162895929</v>
      </c>
      <c r="BS31" s="136">
        <f>BS14</f>
        <v>4490</v>
      </c>
      <c r="BT31" s="206">
        <f t="shared" si="22"/>
        <v>9.7799511002444994E-2</v>
      </c>
      <c r="BU31" s="146">
        <v>3701.3574660633485</v>
      </c>
      <c r="BV31" s="147">
        <v>4090</v>
      </c>
      <c r="BW31" s="206">
        <f t="shared" si="23"/>
        <v>0</v>
      </c>
      <c r="BX31" s="106">
        <f t="shared" si="31"/>
        <v>3701.3574660633485</v>
      </c>
      <c r="BY31" s="136">
        <f>BY14</f>
        <v>4090</v>
      </c>
      <c r="BZ31" s="206">
        <f t="shared" si="24"/>
        <v>0.1392757660167131</v>
      </c>
      <c r="CA31" s="120">
        <f t="shared" si="33"/>
        <v>3248.8687782805432</v>
      </c>
      <c r="CB31" s="100">
        <f>CB14</f>
        <v>3590</v>
      </c>
      <c r="CC31" s="206"/>
      <c r="CD31" s="35"/>
      <c r="CE31" s="49"/>
    </row>
    <row r="32" spans="1:83" x14ac:dyDescent="0.25">
      <c r="A32" s="299" t="s">
        <v>12</v>
      </c>
      <c r="B32" s="276">
        <v>6074</v>
      </c>
      <c r="C32" s="485" t="s">
        <v>257</v>
      </c>
      <c r="D32" s="148">
        <v>7049.7737556561087</v>
      </c>
      <c r="E32" s="933">
        <v>7790</v>
      </c>
      <c r="F32" s="206">
        <f t="shared" si="0"/>
        <v>3.9306656356724017E-3</v>
      </c>
      <c r="G32" s="148">
        <v>7022.1719457013578</v>
      </c>
      <c r="H32" s="993">
        <v>7759.5</v>
      </c>
      <c r="I32" s="206">
        <f t="shared" si="1"/>
        <v>0.05</v>
      </c>
      <c r="J32" s="148">
        <v>6687.7828054298643</v>
      </c>
      <c r="K32" s="871">
        <v>7390</v>
      </c>
      <c r="L32" s="206">
        <f t="shared" si="2"/>
        <v>5.7224606580829757E-2</v>
      </c>
      <c r="M32" s="148">
        <v>6325.7918552036199</v>
      </c>
      <c r="N32" s="871">
        <v>6990</v>
      </c>
      <c r="O32" s="206">
        <f t="shared" si="3"/>
        <v>0</v>
      </c>
      <c r="P32" s="148">
        <v>6325.7918552036199</v>
      </c>
      <c r="Q32" s="993">
        <v>6990</v>
      </c>
      <c r="R32" s="206">
        <f t="shared" si="4"/>
        <v>0.1651941990331722</v>
      </c>
      <c r="S32" s="148">
        <v>5428.9592760180994</v>
      </c>
      <c r="T32" s="871">
        <v>5999</v>
      </c>
      <c r="U32" s="206">
        <f t="shared" si="5"/>
        <v>0</v>
      </c>
      <c r="V32" s="148">
        <v>5428.9592760180994</v>
      </c>
      <c r="W32" s="871">
        <v>5999</v>
      </c>
      <c r="X32" s="206">
        <f t="shared" si="6"/>
        <v>0</v>
      </c>
      <c r="Y32" s="930">
        <v>5428.9592760180994</v>
      </c>
      <c r="Z32" s="1147">
        <v>5999</v>
      </c>
      <c r="AA32" s="206">
        <f t="shared" si="7"/>
        <v>9.092562284051646E-2</v>
      </c>
      <c r="AB32" s="148">
        <v>4976.4705882352946</v>
      </c>
      <c r="AC32" s="871">
        <v>5499</v>
      </c>
      <c r="AD32" s="206">
        <f t="shared" si="8"/>
        <v>-0.2018867924528302</v>
      </c>
      <c r="AE32" s="148">
        <v>6235.2941176470586</v>
      </c>
      <c r="AF32" s="871">
        <v>6890</v>
      </c>
      <c r="AG32" s="206">
        <f t="shared" si="9"/>
        <v>0</v>
      </c>
      <c r="AH32" s="106">
        <f t="shared" si="26"/>
        <v>6235.2941176470586</v>
      </c>
      <c r="AI32" s="136">
        <v>6890</v>
      </c>
      <c r="AJ32" s="206">
        <f t="shared" si="10"/>
        <v>0</v>
      </c>
      <c r="AK32" s="694">
        <v>6235.2941176470586</v>
      </c>
      <c r="AL32" s="694">
        <v>6890</v>
      </c>
      <c r="AM32" s="206">
        <f t="shared" si="11"/>
        <v>0</v>
      </c>
      <c r="AN32" s="651">
        <v>6235.2941176470586</v>
      </c>
      <c r="AO32" s="652">
        <v>6890</v>
      </c>
      <c r="AP32" s="206">
        <f t="shared" si="12"/>
        <v>7.82472613458529E-2</v>
      </c>
      <c r="AQ32" s="546">
        <v>5782.8054298642537</v>
      </c>
      <c r="AR32" s="136">
        <v>6390</v>
      </c>
      <c r="AS32" s="206">
        <f t="shared" si="13"/>
        <v>0</v>
      </c>
      <c r="AT32" s="546">
        <v>5782.8054298642537</v>
      </c>
      <c r="AU32" s="136">
        <v>6390</v>
      </c>
      <c r="AV32" s="206">
        <f t="shared" si="14"/>
        <v>6.6777963272120197E-2</v>
      </c>
      <c r="AW32" s="546">
        <v>5420.8144796380093</v>
      </c>
      <c r="AX32" s="203">
        <v>5990</v>
      </c>
      <c r="AY32" s="206">
        <f t="shared" si="15"/>
        <v>9.107468123861566E-2</v>
      </c>
      <c r="AZ32" s="543">
        <f t="shared" si="32"/>
        <v>4968.3257918552035</v>
      </c>
      <c r="BA32" s="203">
        <f>BA15</f>
        <v>5490</v>
      </c>
      <c r="BB32" s="206">
        <f t="shared" si="16"/>
        <v>0</v>
      </c>
      <c r="BC32" s="546">
        <v>4968.3257918552035</v>
      </c>
      <c r="BD32" s="203">
        <v>5490</v>
      </c>
      <c r="BE32" s="206">
        <f t="shared" si="17"/>
        <v>0</v>
      </c>
      <c r="BF32" s="106">
        <v>4968.3257918552035</v>
      </c>
      <c r="BG32" s="136">
        <v>5490</v>
      </c>
      <c r="BH32" s="206">
        <f t="shared" si="18"/>
        <v>0</v>
      </c>
      <c r="BI32" s="106">
        <f t="shared" si="27"/>
        <v>4968.3257918552035</v>
      </c>
      <c r="BJ32" s="190">
        <f>BJ15</f>
        <v>5490</v>
      </c>
      <c r="BK32" s="206">
        <f t="shared" si="19"/>
        <v>3.780718336483932E-2</v>
      </c>
      <c r="BL32" s="106">
        <f t="shared" si="28"/>
        <v>4787.3303167420818</v>
      </c>
      <c r="BM32" s="136">
        <f>BM15</f>
        <v>5290</v>
      </c>
      <c r="BN32" s="206">
        <f t="shared" si="20"/>
        <v>0</v>
      </c>
      <c r="BO32" s="106">
        <f t="shared" si="29"/>
        <v>4787.3303167420818</v>
      </c>
      <c r="BP32" s="136">
        <f>BP15</f>
        <v>5290</v>
      </c>
      <c r="BQ32" s="206">
        <f t="shared" si="21"/>
        <v>0.10438413361169102</v>
      </c>
      <c r="BR32" s="106">
        <f t="shared" si="30"/>
        <v>4334.841628959276</v>
      </c>
      <c r="BS32" s="136">
        <f>BS15</f>
        <v>4790</v>
      </c>
      <c r="BT32" s="206">
        <f t="shared" si="22"/>
        <v>0.11655011655011654</v>
      </c>
      <c r="BU32" s="146">
        <v>3882.3529411764707</v>
      </c>
      <c r="BV32" s="147">
        <v>4290</v>
      </c>
      <c r="BW32" s="206">
        <f t="shared" si="23"/>
        <v>7.5187969924812026E-2</v>
      </c>
      <c r="BX32" s="106">
        <f t="shared" si="31"/>
        <v>3610.8597285067872</v>
      </c>
      <c r="BY32" s="136">
        <f>BY15</f>
        <v>3990</v>
      </c>
      <c r="BZ32" s="206">
        <f t="shared" si="24"/>
        <v>0.14326647564469913</v>
      </c>
      <c r="CA32" s="120">
        <f t="shared" si="33"/>
        <v>3158.3710407239819</v>
      </c>
      <c r="CB32" s="100">
        <f>CB15</f>
        <v>3490</v>
      </c>
      <c r="CC32" s="206"/>
      <c r="CD32" s="35"/>
      <c r="CE32" s="49"/>
    </row>
    <row r="33" spans="1:88" x14ac:dyDescent="0.25">
      <c r="A33" s="299" t="s">
        <v>12</v>
      </c>
      <c r="B33" s="276">
        <v>6075</v>
      </c>
      <c r="C33" s="485" t="s">
        <v>258</v>
      </c>
      <c r="D33" s="148">
        <v>9493.2126696832584</v>
      </c>
      <c r="E33" s="933">
        <v>10490</v>
      </c>
      <c r="F33" s="206">
        <f t="shared" si="0"/>
        <v>4.7666714333381001E-5</v>
      </c>
      <c r="G33" s="148">
        <v>9492.7601809954758</v>
      </c>
      <c r="H33" s="993">
        <v>10489.5</v>
      </c>
      <c r="I33" s="206">
        <f t="shared" si="1"/>
        <v>0.05</v>
      </c>
      <c r="J33" s="148">
        <v>9040.7239819004535</v>
      </c>
      <c r="K33" s="871">
        <v>9990</v>
      </c>
      <c r="L33" s="206">
        <f t="shared" si="2"/>
        <v>3.0959752321981424E-2</v>
      </c>
      <c r="M33" s="148">
        <v>8769.2307692307695</v>
      </c>
      <c r="N33" s="871">
        <v>9690</v>
      </c>
      <c r="O33" s="206">
        <f t="shared" si="3"/>
        <v>0</v>
      </c>
      <c r="P33" s="148">
        <v>8769.2307692307695</v>
      </c>
      <c r="Q33" s="871">
        <v>9690</v>
      </c>
      <c r="R33" s="206">
        <f t="shared" si="4"/>
        <v>0</v>
      </c>
      <c r="S33" s="148">
        <v>8769.2307692307695</v>
      </c>
      <c r="T33" s="871">
        <v>9690</v>
      </c>
      <c r="U33" s="206">
        <f t="shared" si="5"/>
        <v>1.0427528675703858E-2</v>
      </c>
      <c r="V33" s="148">
        <v>8678.7330316742082</v>
      </c>
      <c r="W33" s="871">
        <v>9590</v>
      </c>
      <c r="X33" s="206">
        <f t="shared" si="6"/>
        <v>0</v>
      </c>
      <c r="Y33" s="930">
        <v>8678.7330316742082</v>
      </c>
      <c r="Z33" s="1147">
        <v>9590</v>
      </c>
      <c r="AA33" s="206">
        <f t="shared" si="7"/>
        <v>0.10356731875719218</v>
      </c>
      <c r="AB33" s="148">
        <v>7864.2533936651589</v>
      </c>
      <c r="AC33" s="871">
        <v>8690</v>
      </c>
      <c r="AD33" s="206">
        <f t="shared" si="8"/>
        <v>0</v>
      </c>
      <c r="AE33" s="148">
        <v>7864.2533936651589</v>
      </c>
      <c r="AF33" s="871">
        <v>8690</v>
      </c>
      <c r="AG33" s="206">
        <f t="shared" si="9"/>
        <v>0</v>
      </c>
      <c r="AH33" s="106">
        <f t="shared" si="26"/>
        <v>7864.2533936651589</v>
      </c>
      <c r="AI33" s="136">
        <v>8690</v>
      </c>
      <c r="AJ33" s="206">
        <f t="shared" si="10"/>
        <v>0</v>
      </c>
      <c r="AK33" s="694">
        <v>7864.2533936651589</v>
      </c>
      <c r="AL33" s="694">
        <v>8690</v>
      </c>
      <c r="AM33" s="206">
        <f t="shared" si="11"/>
        <v>0</v>
      </c>
      <c r="AN33" s="651">
        <v>7864.2533936651589</v>
      </c>
      <c r="AO33" s="652">
        <v>8690</v>
      </c>
      <c r="AP33" s="206">
        <f t="shared" si="12"/>
        <v>6.1050061050061048E-2</v>
      </c>
      <c r="AQ33" s="546">
        <v>7411.7647058823532</v>
      </c>
      <c r="AR33" s="136">
        <v>8190</v>
      </c>
      <c r="AS33" s="206">
        <f t="shared" si="13"/>
        <v>0</v>
      </c>
      <c r="AT33" s="546">
        <v>7411.7647058823532</v>
      </c>
      <c r="AU33" s="136">
        <v>8190</v>
      </c>
      <c r="AV33" s="206">
        <f t="shared" si="14"/>
        <v>6.5019505851755532E-2</v>
      </c>
      <c r="AW33" s="546">
        <v>6959.2760180995474</v>
      </c>
      <c r="AX33" s="203">
        <v>7690</v>
      </c>
      <c r="AY33" s="206">
        <f t="shared" si="15"/>
        <v>0.10014306151645208</v>
      </c>
      <c r="AZ33" s="543">
        <f t="shared" si="32"/>
        <v>6325.7918552036199</v>
      </c>
      <c r="BA33" s="203">
        <f>BA26</f>
        <v>6990</v>
      </c>
      <c r="BB33" s="206">
        <f t="shared" si="16"/>
        <v>0</v>
      </c>
      <c r="BC33" s="546">
        <v>6325.7918552036199</v>
      </c>
      <c r="BD33" s="203">
        <v>6990</v>
      </c>
      <c r="BE33" s="206">
        <f t="shared" si="17"/>
        <v>0</v>
      </c>
      <c r="BF33" s="106">
        <v>6325.7918552036199</v>
      </c>
      <c r="BG33" s="190">
        <v>6990</v>
      </c>
      <c r="BH33" s="206">
        <f t="shared" si="18"/>
        <v>-5.4127198917456022E-2</v>
      </c>
      <c r="BI33" s="106">
        <f t="shared" si="27"/>
        <v>6687.7828054298643</v>
      </c>
      <c r="BJ33" s="190">
        <f>BJ26</f>
        <v>7390</v>
      </c>
      <c r="BK33" s="206">
        <f t="shared" si="19"/>
        <v>5.7224606580829757E-2</v>
      </c>
      <c r="BL33" s="106">
        <f t="shared" si="28"/>
        <v>6325.7918552036199</v>
      </c>
      <c r="BM33" s="136">
        <f>BM26</f>
        <v>6990</v>
      </c>
      <c r="BN33" s="206">
        <f t="shared" si="20"/>
        <v>0</v>
      </c>
      <c r="BO33" s="106">
        <f t="shared" si="29"/>
        <v>6325.7918552036199</v>
      </c>
      <c r="BP33" s="136">
        <f>BP26</f>
        <v>6990</v>
      </c>
      <c r="BQ33" s="206">
        <f t="shared" si="21"/>
        <v>6.0698027314112293E-2</v>
      </c>
      <c r="BR33" s="106">
        <f t="shared" si="30"/>
        <v>5963.8009049773755</v>
      </c>
      <c r="BS33" s="136">
        <f>BS26</f>
        <v>6590</v>
      </c>
      <c r="BT33" s="206">
        <f t="shared" si="22"/>
        <v>0.11884550084889643</v>
      </c>
      <c r="BU33" s="146">
        <v>5330.316742081448</v>
      </c>
      <c r="BV33" s="147">
        <v>5890</v>
      </c>
      <c r="BW33" s="206">
        <f t="shared" si="23"/>
        <v>3.5149384885764502E-2</v>
      </c>
      <c r="BX33" s="106">
        <f t="shared" si="31"/>
        <v>5149.3212669683262</v>
      </c>
      <c r="BY33" s="136">
        <f>BY26</f>
        <v>5690</v>
      </c>
      <c r="BZ33" s="206">
        <f t="shared" si="24"/>
        <v>9.6339113680154145E-2</v>
      </c>
      <c r="CA33" s="120">
        <f t="shared" si="33"/>
        <v>4696.8325791855204</v>
      </c>
      <c r="CB33" s="100">
        <f>CB26</f>
        <v>5190</v>
      </c>
      <c r="CC33" s="206"/>
      <c r="CD33" s="35"/>
      <c r="CE33" s="49"/>
    </row>
    <row r="34" spans="1:88" x14ac:dyDescent="0.25">
      <c r="A34" s="299" t="s">
        <v>12</v>
      </c>
      <c r="B34" s="276">
        <v>6076</v>
      </c>
      <c r="C34" s="485" t="s">
        <v>259</v>
      </c>
      <c r="D34" s="148">
        <v>8588.2352941176468</v>
      </c>
      <c r="E34" s="933">
        <v>9490</v>
      </c>
      <c r="F34" s="206">
        <f t="shared" si="0"/>
        <v>0.10355253212396069</v>
      </c>
      <c r="G34" s="148">
        <v>7782.3529411764703</v>
      </c>
      <c r="H34" s="993">
        <v>8599.5</v>
      </c>
      <c r="I34" s="206">
        <f t="shared" si="1"/>
        <v>0.05</v>
      </c>
      <c r="J34" s="148">
        <v>7411.7647058823532</v>
      </c>
      <c r="K34" s="871">
        <v>8190</v>
      </c>
      <c r="L34" s="206">
        <f t="shared" si="2"/>
        <v>0.17016716673810545</v>
      </c>
      <c r="M34" s="148">
        <v>6333.936651583711</v>
      </c>
      <c r="N34" s="871">
        <v>6999</v>
      </c>
      <c r="O34" s="206">
        <f t="shared" si="3"/>
        <v>0</v>
      </c>
      <c r="P34" s="148">
        <v>6333.936651583711</v>
      </c>
      <c r="Q34" s="993">
        <v>6999</v>
      </c>
      <c r="R34" s="206">
        <f t="shared" si="4"/>
        <v>-0.23841131664853102</v>
      </c>
      <c r="S34" s="148">
        <v>8316.7420814479647</v>
      </c>
      <c r="T34" s="871">
        <v>9190</v>
      </c>
      <c r="U34" s="206">
        <f t="shared" si="5"/>
        <v>4.4436867825889306E-2</v>
      </c>
      <c r="V34" s="148">
        <v>7962.8959276018104</v>
      </c>
      <c r="W34" s="871">
        <v>8799</v>
      </c>
      <c r="X34" s="206">
        <f t="shared" si="6"/>
        <v>0</v>
      </c>
      <c r="Y34" s="931">
        <v>7962.8959276018104</v>
      </c>
      <c r="Z34" s="1147">
        <v>8799</v>
      </c>
      <c r="AA34" s="206">
        <f t="shared" si="7"/>
        <v>0.10001250156269534</v>
      </c>
      <c r="AB34" s="148">
        <v>7238.9140271493216</v>
      </c>
      <c r="AC34" s="871">
        <v>7999</v>
      </c>
      <c r="AD34" s="206">
        <f t="shared" si="8"/>
        <v>-0.11023359288097886</v>
      </c>
      <c r="AE34" s="148">
        <v>8135.746606334842</v>
      </c>
      <c r="AF34" s="871">
        <v>8990</v>
      </c>
      <c r="AG34" s="206">
        <f t="shared" si="9"/>
        <v>0</v>
      </c>
      <c r="AH34" s="106">
        <f t="shared" si="26"/>
        <v>8135.746606334842</v>
      </c>
      <c r="AI34" s="136">
        <v>8990</v>
      </c>
      <c r="AJ34" s="206">
        <f t="shared" si="10"/>
        <v>0</v>
      </c>
      <c r="AK34" s="694">
        <v>8135.746606334842</v>
      </c>
      <c r="AL34" s="694">
        <v>8990</v>
      </c>
      <c r="AM34" s="206">
        <f t="shared" si="11"/>
        <v>0</v>
      </c>
      <c r="AN34" s="651">
        <v>8135.746606334842</v>
      </c>
      <c r="AO34" s="652">
        <v>8990</v>
      </c>
      <c r="AP34" s="206">
        <f t="shared" si="12"/>
        <v>0.12515644555694619</v>
      </c>
      <c r="AQ34" s="546">
        <v>7230.7692307692305</v>
      </c>
      <c r="AR34" s="136">
        <v>7990</v>
      </c>
      <c r="AS34" s="206">
        <f t="shared" si="13"/>
        <v>0</v>
      </c>
      <c r="AT34" s="546">
        <v>7230.7692307692305</v>
      </c>
      <c r="AU34" s="136">
        <v>7990</v>
      </c>
      <c r="AV34" s="206">
        <f t="shared" si="14"/>
        <v>6.6755674232309742E-2</v>
      </c>
      <c r="AW34" s="546">
        <v>6778.2805429864256</v>
      </c>
      <c r="AX34" s="203">
        <v>7490</v>
      </c>
      <c r="AY34" s="206">
        <f t="shared" si="15"/>
        <v>0.10309278350515463</v>
      </c>
      <c r="AZ34" s="543">
        <f t="shared" si="32"/>
        <v>6144.7963800904981</v>
      </c>
      <c r="BA34" s="203">
        <f>BA25</f>
        <v>6790</v>
      </c>
      <c r="BB34" s="206">
        <f t="shared" si="16"/>
        <v>0</v>
      </c>
      <c r="BC34" s="546">
        <v>6144.7963800904981</v>
      </c>
      <c r="BD34" s="203">
        <v>6790</v>
      </c>
      <c r="BE34" s="206">
        <f t="shared" si="17"/>
        <v>0</v>
      </c>
      <c r="BF34" s="106">
        <v>6144.7963800904981</v>
      </c>
      <c r="BG34" s="136">
        <v>6790</v>
      </c>
      <c r="BH34" s="206">
        <f t="shared" si="18"/>
        <v>0</v>
      </c>
      <c r="BI34" s="106">
        <f t="shared" si="27"/>
        <v>6144.7963800904981</v>
      </c>
      <c r="BJ34" s="136">
        <f>BJ25</f>
        <v>6790</v>
      </c>
      <c r="BK34" s="206">
        <f t="shared" si="19"/>
        <v>0</v>
      </c>
      <c r="BL34" s="106">
        <f t="shared" si="28"/>
        <v>6144.7963800904981</v>
      </c>
      <c r="BM34" s="136">
        <f>BM25</f>
        <v>6790</v>
      </c>
      <c r="BN34" s="206">
        <f t="shared" si="20"/>
        <v>0</v>
      </c>
      <c r="BO34" s="106">
        <f t="shared" si="29"/>
        <v>6144.7963800904981</v>
      </c>
      <c r="BP34" s="136">
        <f>BP25</f>
        <v>6790</v>
      </c>
      <c r="BQ34" s="206">
        <f t="shared" si="21"/>
        <v>9.6930533117932149E-2</v>
      </c>
      <c r="BR34" s="106">
        <f t="shared" si="30"/>
        <v>5601.809954751131</v>
      </c>
      <c r="BS34" s="136">
        <f>BS25</f>
        <v>6190</v>
      </c>
      <c r="BT34" s="206">
        <f t="shared" si="22"/>
        <v>0.12750455373406194</v>
      </c>
      <c r="BU34" s="146">
        <v>4968.3257918552035</v>
      </c>
      <c r="BV34" s="147">
        <v>5490</v>
      </c>
      <c r="BW34" s="206">
        <f t="shared" si="23"/>
        <v>0.10020040080160321</v>
      </c>
      <c r="BX34" s="106">
        <f t="shared" si="31"/>
        <v>4515.8371040723987</v>
      </c>
      <c r="BY34" s="136">
        <f>BY25</f>
        <v>4990</v>
      </c>
      <c r="BZ34" s="206">
        <f t="shared" si="24"/>
        <v>0.16317016317016317</v>
      </c>
      <c r="CA34" s="120">
        <f t="shared" si="33"/>
        <v>3882.3529411764707</v>
      </c>
      <c r="CB34" s="100">
        <f>CB25</f>
        <v>4290</v>
      </c>
      <c r="CC34" s="206"/>
      <c r="CD34" s="35"/>
      <c r="CE34" s="49"/>
    </row>
    <row r="35" spans="1:88" x14ac:dyDescent="0.25">
      <c r="A35" s="299" t="s">
        <v>12</v>
      </c>
      <c r="B35" s="276">
        <v>6077</v>
      </c>
      <c r="C35" s="485" t="s">
        <v>260</v>
      </c>
      <c r="D35" s="148">
        <v>2434.389140271493</v>
      </c>
      <c r="E35" s="933">
        <v>2690</v>
      </c>
      <c r="F35" s="206">
        <f t="shared" si="0"/>
        <v>2.8877414419583095E-2</v>
      </c>
      <c r="G35" s="148">
        <v>2366.0633484162895</v>
      </c>
      <c r="H35" s="993">
        <v>2614.5</v>
      </c>
      <c r="I35" s="206">
        <f t="shared" si="1"/>
        <v>0.05</v>
      </c>
      <c r="J35" s="148">
        <v>2253.3936651583713</v>
      </c>
      <c r="K35" s="871">
        <v>2490</v>
      </c>
      <c r="L35" s="206">
        <f t="shared" si="2"/>
        <v>0.67114093959731547</v>
      </c>
      <c r="M35" s="148">
        <v>1348.4162895927602</v>
      </c>
      <c r="N35" s="871">
        <v>1490</v>
      </c>
      <c r="O35" s="206">
        <f t="shared" si="3"/>
        <v>0</v>
      </c>
      <c r="P35" s="148">
        <v>1348.4162895927602</v>
      </c>
      <c r="Q35" s="993">
        <v>1490</v>
      </c>
      <c r="R35" s="206">
        <f t="shared" si="4"/>
        <v>0.15503875968992248</v>
      </c>
      <c r="S35" s="148">
        <v>1167.420814479638</v>
      </c>
      <c r="T35" s="871">
        <v>1290</v>
      </c>
      <c r="U35" s="206">
        <f t="shared" si="5"/>
        <v>0</v>
      </c>
      <c r="V35" s="148">
        <v>1167.420814479638</v>
      </c>
      <c r="W35" s="871">
        <v>1290</v>
      </c>
      <c r="X35" s="206">
        <f t="shared" si="6"/>
        <v>0</v>
      </c>
      <c r="Y35" s="931">
        <v>1167.420814479638</v>
      </c>
      <c r="Z35" s="1147">
        <v>1290</v>
      </c>
      <c r="AA35" s="206">
        <f t="shared" si="7"/>
        <v>8.4033613445378158E-2</v>
      </c>
      <c r="AB35" s="148">
        <v>1076.9230769230769</v>
      </c>
      <c r="AC35" s="871">
        <v>1190</v>
      </c>
      <c r="AD35" s="206">
        <f t="shared" si="8"/>
        <v>0.20202020202020202</v>
      </c>
      <c r="AE35" s="148">
        <v>895.92760180995481</v>
      </c>
      <c r="AF35" s="871">
        <v>990</v>
      </c>
      <c r="AG35" s="206">
        <f t="shared" si="9"/>
        <v>0</v>
      </c>
      <c r="AH35" s="106">
        <f t="shared" si="26"/>
        <v>895.92760180995481</v>
      </c>
      <c r="AI35" s="136">
        <v>990</v>
      </c>
      <c r="AJ35" s="206">
        <f t="shared" si="10"/>
        <v>0</v>
      </c>
      <c r="AK35" s="694">
        <v>895.92760180995481</v>
      </c>
      <c r="AL35" s="694">
        <v>990</v>
      </c>
      <c r="AM35" s="206">
        <f t="shared" si="11"/>
        <v>0</v>
      </c>
      <c r="AN35" s="651">
        <v>895.92760180995481</v>
      </c>
      <c r="AO35" s="652">
        <v>990</v>
      </c>
      <c r="AP35" s="206">
        <f t="shared" si="12"/>
        <v>0</v>
      </c>
      <c r="AQ35" s="546">
        <v>895.92760180995481</v>
      </c>
      <c r="AR35" s="136">
        <v>990</v>
      </c>
      <c r="AS35" s="206">
        <f t="shared" si="13"/>
        <v>0</v>
      </c>
      <c r="AT35" s="546">
        <v>895.92760180995481</v>
      </c>
      <c r="AU35" s="136">
        <v>990</v>
      </c>
      <c r="AV35" s="206">
        <f t="shared" si="14"/>
        <v>0</v>
      </c>
      <c r="AW35" s="546">
        <v>895.92760180995481</v>
      </c>
      <c r="AX35" s="203">
        <v>990</v>
      </c>
      <c r="AY35" s="206">
        <f t="shared" si="15"/>
        <v>0.11235955056179775</v>
      </c>
      <c r="AZ35" s="543">
        <f t="shared" si="32"/>
        <v>805.4298642533937</v>
      </c>
      <c r="BA35" s="203">
        <f>BA27</f>
        <v>890</v>
      </c>
      <c r="BB35" s="206">
        <f t="shared" si="16"/>
        <v>0</v>
      </c>
      <c r="BC35" s="546">
        <v>805.4298642533937</v>
      </c>
      <c r="BD35" s="203">
        <v>890</v>
      </c>
      <c r="BE35" s="206">
        <f t="shared" si="17"/>
        <v>0</v>
      </c>
      <c r="BF35" s="106">
        <v>805.4298642533937</v>
      </c>
      <c r="BG35" s="190">
        <v>890</v>
      </c>
      <c r="BH35" s="206">
        <f t="shared" si="18"/>
        <v>-0.25210084033613445</v>
      </c>
      <c r="BI35" s="106">
        <f t="shared" si="27"/>
        <v>1076.9230769230769</v>
      </c>
      <c r="BJ35" s="136">
        <f>BJ27</f>
        <v>1190</v>
      </c>
      <c r="BK35" s="206">
        <f t="shared" si="19"/>
        <v>0</v>
      </c>
      <c r="BL35" s="106">
        <f t="shared" si="28"/>
        <v>1076.9230769230769</v>
      </c>
      <c r="BM35" s="136">
        <f>BM27</f>
        <v>1190</v>
      </c>
      <c r="BN35" s="206">
        <f t="shared" si="20"/>
        <v>0</v>
      </c>
      <c r="BO35" s="106">
        <f t="shared" si="29"/>
        <v>1076.9230769230769</v>
      </c>
      <c r="BP35" s="136">
        <f>BP27</f>
        <v>1190</v>
      </c>
      <c r="BQ35" s="206">
        <f t="shared" si="21"/>
        <v>9.1743119266055051E-2</v>
      </c>
      <c r="BR35" s="106">
        <f t="shared" si="30"/>
        <v>986.4253393665158</v>
      </c>
      <c r="BS35" s="136">
        <f>BS27</f>
        <v>1090</v>
      </c>
      <c r="BT35" s="206">
        <f t="shared" si="22"/>
        <v>0.10101010101010101</v>
      </c>
      <c r="BU35" s="146">
        <v>895.92760180995481</v>
      </c>
      <c r="BV35" s="147">
        <v>990</v>
      </c>
      <c r="BW35" s="206">
        <f t="shared" si="23"/>
        <v>0</v>
      </c>
      <c r="BX35" s="106">
        <f t="shared" si="31"/>
        <v>895.92760180995481</v>
      </c>
      <c r="BY35" s="136">
        <f>BY27</f>
        <v>990</v>
      </c>
      <c r="BZ35" s="206">
        <f t="shared" si="24"/>
        <v>0.11235955056179775</v>
      </c>
      <c r="CA35" s="120">
        <f t="shared" si="33"/>
        <v>805.4298642533937</v>
      </c>
      <c r="CB35" s="100">
        <f>CB27</f>
        <v>890</v>
      </c>
      <c r="CC35" s="206"/>
      <c r="CD35" s="35"/>
      <c r="CE35" s="49"/>
    </row>
    <row r="36" spans="1:88" x14ac:dyDescent="0.25">
      <c r="A36" s="299" t="s">
        <v>12</v>
      </c>
      <c r="B36" s="276">
        <v>6078</v>
      </c>
      <c r="C36" s="485" t="s">
        <v>261</v>
      </c>
      <c r="D36" s="148">
        <v>9312.2171945701357</v>
      </c>
      <c r="E36" s="933">
        <v>10290</v>
      </c>
      <c r="F36" s="206">
        <f t="shared" si="0"/>
        <v>1.0214504596527069E-3</v>
      </c>
      <c r="G36" s="148">
        <v>9302.714932126697</v>
      </c>
      <c r="H36" s="993">
        <v>10279.5</v>
      </c>
      <c r="I36" s="206">
        <f t="shared" si="1"/>
        <v>0.05</v>
      </c>
      <c r="J36" s="148">
        <v>8859.7285067873308</v>
      </c>
      <c r="K36" s="871">
        <v>9790</v>
      </c>
      <c r="L36" s="206">
        <f t="shared" si="2"/>
        <v>6.5288356909684445E-2</v>
      </c>
      <c r="M36" s="148">
        <v>8316.7420814479647</v>
      </c>
      <c r="N36" s="871">
        <v>9190</v>
      </c>
      <c r="O36" s="206">
        <f t="shared" si="3"/>
        <v>0</v>
      </c>
      <c r="P36" s="148">
        <v>8316.7420814479647</v>
      </c>
      <c r="Q36" s="871">
        <v>9190</v>
      </c>
      <c r="R36" s="206">
        <f t="shared" si="4"/>
        <v>0</v>
      </c>
      <c r="S36" s="148">
        <v>8316.7420814479647</v>
      </c>
      <c r="T36" s="871">
        <v>9190</v>
      </c>
      <c r="U36" s="206">
        <f t="shared" si="5"/>
        <v>2.224694104560623E-2</v>
      </c>
      <c r="V36" s="148">
        <v>8135.746606334842</v>
      </c>
      <c r="W36" s="871">
        <v>8990</v>
      </c>
      <c r="X36" s="206">
        <f t="shared" si="6"/>
        <v>0</v>
      </c>
      <c r="Y36" s="931">
        <v>8135.746606334842</v>
      </c>
      <c r="Z36" s="1147">
        <v>8990</v>
      </c>
      <c r="AA36" s="206">
        <f t="shared" si="7"/>
        <v>5.8892815076560662E-2</v>
      </c>
      <c r="AB36" s="148">
        <v>7683.2579185520362</v>
      </c>
      <c r="AC36" s="871">
        <v>8490</v>
      </c>
      <c r="AD36" s="206">
        <f t="shared" si="8"/>
        <v>0</v>
      </c>
      <c r="AE36" s="148">
        <v>7683.2579185520362</v>
      </c>
      <c r="AF36" s="871">
        <v>8490</v>
      </c>
      <c r="AG36" s="206">
        <f t="shared" si="9"/>
        <v>0</v>
      </c>
      <c r="AH36" s="106">
        <f t="shared" si="26"/>
        <v>7683.2579185520362</v>
      </c>
      <c r="AI36" s="136">
        <v>8490</v>
      </c>
      <c r="AJ36" s="206">
        <f t="shared" si="10"/>
        <v>0</v>
      </c>
      <c r="AK36" s="694">
        <v>7683.2579185520362</v>
      </c>
      <c r="AL36" s="694">
        <v>8490</v>
      </c>
      <c r="AM36" s="206">
        <f t="shared" si="11"/>
        <v>0</v>
      </c>
      <c r="AN36" s="651">
        <v>7683.2579185520362</v>
      </c>
      <c r="AO36" s="652">
        <v>8490</v>
      </c>
      <c r="AP36" s="206">
        <f t="shared" si="12"/>
        <v>4.9443757725587144E-2</v>
      </c>
      <c r="AQ36" s="546">
        <v>7321.2669683257918</v>
      </c>
      <c r="AR36" s="136">
        <v>8090</v>
      </c>
      <c r="AS36" s="206">
        <f t="shared" si="13"/>
        <v>0</v>
      </c>
      <c r="AT36" s="546">
        <v>7321.2669683257918</v>
      </c>
      <c r="AU36" s="136">
        <v>8090</v>
      </c>
      <c r="AV36" s="206">
        <f t="shared" si="14"/>
        <v>8.0106809078771699E-2</v>
      </c>
      <c r="AW36" s="546">
        <v>6778.2805429864256</v>
      </c>
      <c r="AX36" s="203">
        <v>7490</v>
      </c>
      <c r="AY36" s="206">
        <f t="shared" si="15"/>
        <v>0.10309278350515463</v>
      </c>
      <c r="AZ36" s="543">
        <f t="shared" si="32"/>
        <v>6144.7963800904981</v>
      </c>
      <c r="BA36" s="203">
        <f>BA22</f>
        <v>6790</v>
      </c>
      <c r="BB36" s="206">
        <f t="shared" si="16"/>
        <v>0.23679417122040072</v>
      </c>
      <c r="BC36" s="546">
        <v>4968.3257918552035</v>
      </c>
      <c r="BD36" s="203">
        <v>5490</v>
      </c>
      <c r="BE36" s="206">
        <f t="shared" si="17"/>
        <v>0</v>
      </c>
      <c r="BF36" s="106">
        <v>4968.3257918552035</v>
      </c>
      <c r="BG36" s="136">
        <v>5490</v>
      </c>
      <c r="BH36" s="206">
        <f t="shared" si="18"/>
        <v>0</v>
      </c>
      <c r="BI36" s="106">
        <f t="shared" si="27"/>
        <v>4968.3257918552035</v>
      </c>
      <c r="BJ36" s="190">
        <f>BJ15</f>
        <v>5490</v>
      </c>
      <c r="BK36" s="206">
        <f t="shared" si="19"/>
        <v>3.780718336483932E-2</v>
      </c>
      <c r="BL36" s="106">
        <f t="shared" si="28"/>
        <v>4787.3303167420818</v>
      </c>
      <c r="BM36" s="136">
        <f>BM15</f>
        <v>5290</v>
      </c>
      <c r="BN36" s="206">
        <f t="shared" si="20"/>
        <v>0</v>
      </c>
      <c r="BO36" s="106">
        <f t="shared" si="29"/>
        <v>4787.3303167420818</v>
      </c>
      <c r="BP36" s="136">
        <f>BP15</f>
        <v>5290</v>
      </c>
      <c r="BQ36" s="206">
        <f t="shared" si="21"/>
        <v>0.10438413361169102</v>
      </c>
      <c r="BR36" s="106">
        <f t="shared" si="30"/>
        <v>4334.841628959276</v>
      </c>
      <c r="BS36" s="136">
        <f>BS15</f>
        <v>4790</v>
      </c>
      <c r="BT36" s="206">
        <f t="shared" si="22"/>
        <v>0.11655011655011654</v>
      </c>
      <c r="BU36" s="146">
        <v>3882.3529411764707</v>
      </c>
      <c r="BV36" s="147">
        <v>4290</v>
      </c>
      <c r="BW36" s="206">
        <f t="shared" si="23"/>
        <v>7.5187969924812026E-2</v>
      </c>
      <c r="BX36" s="106">
        <f t="shared" si="31"/>
        <v>3610.8597285067872</v>
      </c>
      <c r="BY36" s="136">
        <f>BY15</f>
        <v>3990</v>
      </c>
      <c r="BZ36" s="206">
        <f t="shared" si="24"/>
        <v>0</v>
      </c>
      <c r="CA36" s="120">
        <f t="shared" si="33"/>
        <v>3610.8597285067872</v>
      </c>
      <c r="CB36" s="100">
        <f>CB22</f>
        <v>3990</v>
      </c>
      <c r="CC36" s="206"/>
      <c r="CD36" s="35"/>
      <c r="CE36" s="49"/>
    </row>
    <row r="37" spans="1:88" x14ac:dyDescent="0.25">
      <c r="A37" s="299" t="s">
        <v>12</v>
      </c>
      <c r="B37" s="276">
        <v>6079</v>
      </c>
      <c r="C37" s="485" t="s">
        <v>262</v>
      </c>
      <c r="D37" s="148">
        <v>6959.2760180995474</v>
      </c>
      <c r="E37" s="933">
        <v>7690</v>
      </c>
      <c r="F37" s="206">
        <f t="shared" si="0"/>
        <v>4.6377947612515511E-3</v>
      </c>
      <c r="G37" s="148">
        <v>6927.1493212669684</v>
      </c>
      <c r="H37" s="993">
        <v>7654.5</v>
      </c>
      <c r="I37" s="206">
        <f t="shared" si="1"/>
        <v>0.05</v>
      </c>
      <c r="J37" s="148">
        <v>6597.285067873303</v>
      </c>
      <c r="K37" s="871">
        <v>7290</v>
      </c>
      <c r="L37" s="206">
        <f t="shared" si="2"/>
        <v>8.9686098654708515E-2</v>
      </c>
      <c r="M37" s="148">
        <v>6054.2986425339368</v>
      </c>
      <c r="N37" s="871">
        <v>6690</v>
      </c>
      <c r="O37" s="206">
        <f t="shared" si="3"/>
        <v>0</v>
      </c>
      <c r="P37" s="148">
        <v>6054.2986425339368</v>
      </c>
      <c r="Q37" s="871">
        <v>6690</v>
      </c>
      <c r="R37" s="206">
        <f t="shared" si="4"/>
        <v>0</v>
      </c>
      <c r="S37" s="148">
        <v>6054.2986425339368</v>
      </c>
      <c r="T37" s="871">
        <v>6690</v>
      </c>
      <c r="U37" s="206">
        <f t="shared" si="5"/>
        <v>1.5174506828528073E-2</v>
      </c>
      <c r="V37" s="148">
        <v>5963.8009049773755</v>
      </c>
      <c r="W37" s="871">
        <v>6590</v>
      </c>
      <c r="X37" s="206">
        <f t="shared" si="6"/>
        <v>0</v>
      </c>
      <c r="Y37" s="931">
        <v>5963.8009049773755</v>
      </c>
      <c r="Z37" s="1147">
        <v>6590</v>
      </c>
      <c r="AA37" s="206">
        <f t="shared" si="7"/>
        <v>0.1001669449081803</v>
      </c>
      <c r="AB37" s="148">
        <v>5420.8144796380093</v>
      </c>
      <c r="AC37" s="871">
        <v>5990</v>
      </c>
      <c r="AD37" s="206">
        <f t="shared" si="8"/>
        <v>0</v>
      </c>
      <c r="AE37" s="148">
        <v>5420.8144796380093</v>
      </c>
      <c r="AF37" s="871">
        <v>5990</v>
      </c>
      <c r="AG37" s="206">
        <f t="shared" si="9"/>
        <v>0</v>
      </c>
      <c r="AH37" s="106">
        <f t="shared" si="26"/>
        <v>5420.8144796380093</v>
      </c>
      <c r="AI37" s="136">
        <v>5990</v>
      </c>
      <c r="AJ37" s="206">
        <f t="shared" si="10"/>
        <v>0</v>
      </c>
      <c r="AK37" s="694">
        <v>5420.8144796380093</v>
      </c>
      <c r="AL37" s="694">
        <v>5990</v>
      </c>
      <c r="AM37" s="206">
        <f t="shared" si="11"/>
        <v>0</v>
      </c>
      <c r="AN37" s="651">
        <v>5420.8144796380093</v>
      </c>
      <c r="AO37" s="652">
        <v>5990</v>
      </c>
      <c r="AP37" s="206">
        <f t="shared" si="12"/>
        <v>5.272407732864675E-2</v>
      </c>
      <c r="AQ37" s="546">
        <v>5149.3212669683262</v>
      </c>
      <c r="AR37" s="136">
        <v>5690</v>
      </c>
      <c r="AS37" s="206">
        <f t="shared" si="13"/>
        <v>0</v>
      </c>
      <c r="AT37" s="546">
        <v>5149.3212669683262</v>
      </c>
      <c r="AU37" s="136">
        <v>5690</v>
      </c>
      <c r="AV37" s="206">
        <f t="shared" si="14"/>
        <v>7.5614366729678639E-2</v>
      </c>
      <c r="AW37" s="546">
        <v>4787.3303167420818</v>
      </c>
      <c r="AX37" s="203">
        <v>5290</v>
      </c>
      <c r="AY37" s="206">
        <f t="shared" si="15"/>
        <v>0.10438413361169102</v>
      </c>
      <c r="AZ37" s="543">
        <f t="shared" si="32"/>
        <v>4334.841628959276</v>
      </c>
      <c r="BA37" s="203">
        <f>BA23</f>
        <v>4790</v>
      </c>
      <c r="BB37" s="206">
        <f t="shared" si="16"/>
        <v>9.1116173120728935E-2</v>
      </c>
      <c r="BC37" s="546">
        <v>3972.8506787330316</v>
      </c>
      <c r="BD37" s="203">
        <v>4390</v>
      </c>
      <c r="BE37" s="206">
        <f t="shared" si="17"/>
        <v>0</v>
      </c>
      <c r="BF37" s="106">
        <v>3972.8506787330316</v>
      </c>
      <c r="BG37" s="136">
        <v>4390</v>
      </c>
      <c r="BH37" s="206">
        <f t="shared" si="18"/>
        <v>0</v>
      </c>
      <c r="BI37" s="106">
        <f t="shared" si="27"/>
        <v>3972.8506787330316</v>
      </c>
      <c r="BJ37" s="136">
        <f>BJ23</f>
        <v>4390</v>
      </c>
      <c r="BK37" s="206">
        <f t="shared" si="19"/>
        <v>0</v>
      </c>
      <c r="BL37" s="106">
        <f t="shared" si="28"/>
        <v>3972.8506787330316</v>
      </c>
      <c r="BM37" s="136">
        <f>BM23</f>
        <v>4390</v>
      </c>
      <c r="BN37" s="206">
        <f t="shared" si="20"/>
        <v>0</v>
      </c>
      <c r="BO37" s="106">
        <f t="shared" si="29"/>
        <v>3972.8506787330316</v>
      </c>
      <c r="BP37" s="136">
        <f>BP23</f>
        <v>4390</v>
      </c>
      <c r="BQ37" s="206">
        <f t="shared" si="21"/>
        <v>4.77326968973747E-2</v>
      </c>
      <c r="BR37" s="106">
        <f t="shared" si="30"/>
        <v>3791.8552036199094</v>
      </c>
      <c r="BS37" s="136">
        <f>BS23</f>
        <v>4190</v>
      </c>
      <c r="BT37" s="206">
        <f t="shared" si="22"/>
        <v>7.7120822622107968E-2</v>
      </c>
      <c r="BU37" s="146">
        <v>3520.3619909502263</v>
      </c>
      <c r="BV37" s="147">
        <v>3890</v>
      </c>
      <c r="BW37" s="206">
        <f t="shared" si="23"/>
        <v>0</v>
      </c>
      <c r="BX37" s="106">
        <f t="shared" si="31"/>
        <v>3520.3619909502263</v>
      </c>
      <c r="BY37" s="136">
        <f>BY23</f>
        <v>3890</v>
      </c>
      <c r="BZ37" s="206">
        <f t="shared" si="24"/>
        <v>0.11461318051575932</v>
      </c>
      <c r="CA37" s="120">
        <f t="shared" si="33"/>
        <v>3158.3710407239819</v>
      </c>
      <c r="CB37" s="100">
        <f>CB23</f>
        <v>3490</v>
      </c>
      <c r="CC37" s="206"/>
      <c r="CD37" s="35"/>
      <c r="CE37" s="49"/>
    </row>
    <row r="38" spans="1:88" x14ac:dyDescent="0.25">
      <c r="A38" s="299" t="s">
        <v>12</v>
      </c>
      <c r="B38" s="276">
        <v>6080</v>
      </c>
      <c r="C38" s="485" t="s">
        <v>263</v>
      </c>
      <c r="D38" s="148">
        <v>9945.7013574660632</v>
      </c>
      <c r="E38" s="933">
        <v>10990</v>
      </c>
      <c r="F38" s="206">
        <f t="shared" si="0"/>
        <v>-2.2243406418811567E-3</v>
      </c>
      <c r="G38" s="148">
        <v>9967.8733031674201</v>
      </c>
      <c r="H38" s="993">
        <v>11014.5</v>
      </c>
      <c r="I38" s="206">
        <f t="shared" si="1"/>
        <v>0.05</v>
      </c>
      <c r="J38" s="148">
        <v>9493.2126696832584</v>
      </c>
      <c r="K38" s="871">
        <v>10490</v>
      </c>
      <c r="L38" s="206">
        <f t="shared" si="2"/>
        <v>8.2559339525283798E-2</v>
      </c>
      <c r="M38" s="148">
        <v>8769.2307692307695</v>
      </c>
      <c r="N38" s="871">
        <v>9690</v>
      </c>
      <c r="O38" s="206">
        <f t="shared" si="3"/>
        <v>0</v>
      </c>
      <c r="P38" s="148">
        <v>8769.2307692307695</v>
      </c>
      <c r="Q38" s="871">
        <v>9690</v>
      </c>
      <c r="R38" s="206">
        <f t="shared" si="4"/>
        <v>0</v>
      </c>
      <c r="S38" s="148">
        <v>8769.2307692307695</v>
      </c>
      <c r="T38" s="871">
        <v>9690</v>
      </c>
      <c r="U38" s="206">
        <f t="shared" si="5"/>
        <v>1.0427528675703858E-2</v>
      </c>
      <c r="V38" s="148">
        <v>8678.7330316742082</v>
      </c>
      <c r="W38" s="871">
        <v>9590</v>
      </c>
      <c r="X38" s="206">
        <f t="shared" si="6"/>
        <v>0</v>
      </c>
      <c r="Y38" s="931">
        <v>8678.7330316742082</v>
      </c>
      <c r="Z38" s="1147">
        <v>9590</v>
      </c>
      <c r="AA38" s="206">
        <f t="shared" si="7"/>
        <v>2.1299254526091587E-2</v>
      </c>
      <c r="AB38" s="148">
        <v>8497.7375565610855</v>
      </c>
      <c r="AC38" s="871">
        <v>9390</v>
      </c>
      <c r="AD38" s="206">
        <f t="shared" si="8"/>
        <v>0</v>
      </c>
      <c r="AE38" s="148">
        <v>8497.7375565610855</v>
      </c>
      <c r="AF38" s="871">
        <v>9390</v>
      </c>
      <c r="AG38" s="206">
        <f t="shared" si="9"/>
        <v>0</v>
      </c>
      <c r="AH38" s="106">
        <f t="shared" si="26"/>
        <v>8497.7375565610855</v>
      </c>
      <c r="AI38" s="136">
        <v>9390</v>
      </c>
      <c r="AJ38" s="206">
        <f t="shared" si="10"/>
        <v>0</v>
      </c>
      <c r="AK38" s="694">
        <v>8497.7375565610855</v>
      </c>
      <c r="AL38" s="694">
        <v>9390</v>
      </c>
      <c r="AM38" s="206">
        <f t="shared" si="11"/>
        <v>0</v>
      </c>
      <c r="AN38" s="651">
        <v>8497.7375565610855</v>
      </c>
      <c r="AO38" s="652">
        <v>9390</v>
      </c>
      <c r="AP38" s="206">
        <f t="shared" si="12"/>
        <v>3.3003300330033E-2</v>
      </c>
      <c r="AQ38" s="546">
        <v>8226.2443438914033</v>
      </c>
      <c r="AR38" s="136">
        <v>9090</v>
      </c>
      <c r="AS38" s="206">
        <f t="shared" si="13"/>
        <v>0</v>
      </c>
      <c r="AT38" s="546">
        <v>8226.2443438914033</v>
      </c>
      <c r="AU38" s="136">
        <v>9090</v>
      </c>
      <c r="AV38" s="206">
        <f t="shared" si="14"/>
        <v>7.0671378091872794E-2</v>
      </c>
      <c r="AW38" s="546">
        <v>7683.2579185520362</v>
      </c>
      <c r="AX38" s="203">
        <v>8490</v>
      </c>
      <c r="AY38" s="206">
        <f t="shared" si="15"/>
        <v>0.10403120936280884</v>
      </c>
      <c r="AZ38" s="543">
        <f t="shared" si="32"/>
        <v>6959.2760180995474</v>
      </c>
      <c r="BA38" s="203">
        <f>BA11</f>
        <v>7690</v>
      </c>
      <c r="BB38" s="206">
        <f t="shared" si="16"/>
        <v>0.10014306151645208</v>
      </c>
      <c r="BC38" s="546">
        <v>6325.7918552036199</v>
      </c>
      <c r="BD38" s="203">
        <v>6990</v>
      </c>
      <c r="BE38" s="206">
        <f t="shared" si="17"/>
        <v>0</v>
      </c>
      <c r="BF38" s="106">
        <v>6325.7918552036199</v>
      </c>
      <c r="BG38" s="190">
        <v>6990</v>
      </c>
      <c r="BH38" s="206">
        <f t="shared" si="18"/>
        <v>-7.9051383399209488E-2</v>
      </c>
      <c r="BI38" s="106">
        <f t="shared" si="27"/>
        <v>6868.778280542987</v>
      </c>
      <c r="BJ38" s="190">
        <f>BJ11</f>
        <v>7590</v>
      </c>
      <c r="BK38" s="206">
        <f t="shared" si="19"/>
        <v>4.1152263374485597E-2</v>
      </c>
      <c r="BL38" s="106">
        <f t="shared" si="28"/>
        <v>6597.285067873303</v>
      </c>
      <c r="BM38" s="136">
        <f>BM11</f>
        <v>7290</v>
      </c>
      <c r="BN38" s="206">
        <f t="shared" si="20"/>
        <v>0</v>
      </c>
      <c r="BO38" s="106">
        <f t="shared" si="29"/>
        <v>6597.285067873303</v>
      </c>
      <c r="BP38" s="136">
        <f>BP11</f>
        <v>7290</v>
      </c>
      <c r="BQ38" s="206">
        <f t="shared" si="21"/>
        <v>0.1062215477996965</v>
      </c>
      <c r="BR38" s="106">
        <f t="shared" si="30"/>
        <v>5963.8009049773755</v>
      </c>
      <c r="BS38" s="136">
        <f>BS11</f>
        <v>6590</v>
      </c>
      <c r="BT38" s="206">
        <f t="shared" si="22"/>
        <v>0.1001669449081803</v>
      </c>
      <c r="BU38" s="146">
        <v>5420.8144796380093</v>
      </c>
      <c r="BV38" s="147">
        <v>5990</v>
      </c>
      <c r="BW38" s="206">
        <f t="shared" si="23"/>
        <v>0</v>
      </c>
      <c r="BX38" s="106">
        <f t="shared" si="31"/>
        <v>5420.8144796380093</v>
      </c>
      <c r="BY38" s="129">
        <f>BY11</f>
        <v>5990</v>
      </c>
      <c r="BZ38" s="206">
        <f t="shared" si="24"/>
        <v>9.107468123861566E-2</v>
      </c>
      <c r="CA38" s="120">
        <f t="shared" si="33"/>
        <v>4968.3257918552035</v>
      </c>
      <c r="CB38" s="100">
        <f>CB11</f>
        <v>5490</v>
      </c>
      <c r="CC38" s="206"/>
      <c r="CD38" s="35"/>
      <c r="CE38" s="49"/>
    </row>
    <row r="39" spans="1:88" ht="15.75" thickBot="1" x14ac:dyDescent="0.3">
      <c r="A39" s="317" t="s">
        <v>12</v>
      </c>
      <c r="B39" s="276">
        <v>6081</v>
      </c>
      <c r="C39" s="486" t="s">
        <v>264</v>
      </c>
      <c r="D39" s="183">
        <v>9040.7239819004535</v>
      </c>
      <c r="E39" s="933">
        <v>9990</v>
      </c>
      <c r="F39" s="359">
        <f t="shared" si="0"/>
        <v>2.5590847508655729E-3</v>
      </c>
      <c r="G39" s="183">
        <v>9017.6470588235297</v>
      </c>
      <c r="H39" s="993">
        <v>9964.5</v>
      </c>
      <c r="I39" s="359">
        <f t="shared" si="1"/>
        <v>0.05</v>
      </c>
      <c r="J39" s="183">
        <v>8588.2352941176468</v>
      </c>
      <c r="K39" s="871">
        <v>9490</v>
      </c>
      <c r="L39" s="359">
        <f t="shared" si="2"/>
        <v>5.5617352614015569E-2</v>
      </c>
      <c r="M39" s="183">
        <v>8135.746606334842</v>
      </c>
      <c r="N39" s="871">
        <v>8990</v>
      </c>
      <c r="O39" s="359">
        <f t="shared" si="3"/>
        <v>0</v>
      </c>
      <c r="P39" s="183">
        <v>8135.746606334842</v>
      </c>
      <c r="Q39" s="871">
        <v>8990</v>
      </c>
      <c r="R39" s="359">
        <f t="shared" si="4"/>
        <v>0</v>
      </c>
      <c r="S39" s="183">
        <v>8135.746606334842</v>
      </c>
      <c r="T39" s="871">
        <v>8990</v>
      </c>
      <c r="U39" s="359">
        <f t="shared" si="5"/>
        <v>0</v>
      </c>
      <c r="V39" s="183">
        <v>8135.746606334842</v>
      </c>
      <c r="W39" s="871">
        <v>8990</v>
      </c>
      <c r="X39" s="359">
        <f t="shared" si="6"/>
        <v>0</v>
      </c>
      <c r="Y39" s="931">
        <v>8135.746606334842</v>
      </c>
      <c r="Z39" s="1143">
        <v>8990</v>
      </c>
      <c r="AA39" s="359">
        <f t="shared" si="7"/>
        <v>0</v>
      </c>
      <c r="AB39" s="183">
        <v>8135.746606334842</v>
      </c>
      <c r="AC39" s="871">
        <v>8990</v>
      </c>
      <c r="AD39" s="359">
        <f t="shared" si="8"/>
        <v>0</v>
      </c>
      <c r="AE39" s="183">
        <v>8135.746606334842</v>
      </c>
      <c r="AF39" s="871">
        <v>8990</v>
      </c>
      <c r="AG39" s="359">
        <f t="shared" si="9"/>
        <v>0</v>
      </c>
      <c r="AH39" s="114">
        <f t="shared" si="26"/>
        <v>8135.746606334842</v>
      </c>
      <c r="AI39" s="305">
        <v>8990</v>
      </c>
      <c r="AJ39" s="359">
        <f t="shared" si="10"/>
        <v>0</v>
      </c>
      <c r="AK39" s="694">
        <v>8135.746606334842</v>
      </c>
      <c r="AL39" s="694">
        <v>8990</v>
      </c>
      <c r="AM39" s="359">
        <f t="shared" si="11"/>
        <v>0</v>
      </c>
      <c r="AN39" s="651">
        <v>8135.746606334842</v>
      </c>
      <c r="AO39" s="652">
        <v>8990</v>
      </c>
      <c r="AP39" s="359">
        <f t="shared" si="12"/>
        <v>8.4439083232810616E-2</v>
      </c>
      <c r="AQ39" s="546">
        <v>7502.2624434389145</v>
      </c>
      <c r="AR39" s="136">
        <v>8290</v>
      </c>
      <c r="AS39" s="359">
        <f t="shared" si="13"/>
        <v>0</v>
      </c>
      <c r="AT39" s="546">
        <v>7502.2624434389145</v>
      </c>
      <c r="AU39" s="136">
        <v>8290</v>
      </c>
      <c r="AV39" s="359">
        <f t="shared" si="14"/>
        <v>7.8023407022106639E-2</v>
      </c>
      <c r="AW39" s="546">
        <v>6959.2760180995474</v>
      </c>
      <c r="AX39" s="365">
        <v>7690</v>
      </c>
      <c r="AY39" s="359">
        <f t="shared" si="15"/>
        <v>0.10014306151645208</v>
      </c>
      <c r="AZ39" s="543">
        <f t="shared" si="32"/>
        <v>6325.7918552036199</v>
      </c>
      <c r="BA39" s="365">
        <f>BA12</f>
        <v>6990</v>
      </c>
      <c r="BB39" s="359">
        <f t="shared" si="16"/>
        <v>0.1669449081803005</v>
      </c>
      <c r="BC39" s="546">
        <v>5420.8144796380093</v>
      </c>
      <c r="BD39" s="365">
        <v>5990</v>
      </c>
      <c r="BE39" s="359">
        <f t="shared" si="17"/>
        <v>0</v>
      </c>
      <c r="BF39" s="106">
        <v>5420.8144796380093</v>
      </c>
      <c r="BG39" s="191">
        <v>5990</v>
      </c>
      <c r="BH39" s="359">
        <f t="shared" si="18"/>
        <v>-4.7694753577106522E-2</v>
      </c>
      <c r="BI39" s="106">
        <f t="shared" si="27"/>
        <v>5692.3076923076924</v>
      </c>
      <c r="BJ39" s="137">
        <f>BJ12</f>
        <v>6290</v>
      </c>
      <c r="BK39" s="359">
        <f t="shared" si="19"/>
        <v>0</v>
      </c>
      <c r="BL39" s="106">
        <f t="shared" si="28"/>
        <v>5692.3076923076924</v>
      </c>
      <c r="BM39" s="137">
        <f>BM12</f>
        <v>6290</v>
      </c>
      <c r="BN39" s="359">
        <f t="shared" si="20"/>
        <v>0</v>
      </c>
      <c r="BO39" s="106">
        <f t="shared" si="29"/>
        <v>5692.3076923076924</v>
      </c>
      <c r="BP39" s="137">
        <f>BP12</f>
        <v>6290</v>
      </c>
      <c r="BQ39" s="359">
        <f t="shared" si="21"/>
        <v>0.1054481546572935</v>
      </c>
      <c r="BR39" s="106">
        <f t="shared" si="30"/>
        <v>5149.3212669683262</v>
      </c>
      <c r="BS39" s="137">
        <f>BS12</f>
        <v>5690</v>
      </c>
      <c r="BT39" s="359">
        <f t="shared" si="22"/>
        <v>9.6339113680154145E-2</v>
      </c>
      <c r="BU39" s="148">
        <v>4696.8325791855204</v>
      </c>
      <c r="BV39" s="167">
        <v>5190</v>
      </c>
      <c r="BW39" s="359">
        <f t="shared" si="23"/>
        <v>0</v>
      </c>
      <c r="BX39" s="106">
        <f t="shared" si="31"/>
        <v>4696.8325791855204</v>
      </c>
      <c r="BY39" s="315">
        <f>BY12</f>
        <v>5190</v>
      </c>
      <c r="BZ39" s="359">
        <f t="shared" si="24"/>
        <v>0.10660980810234541</v>
      </c>
      <c r="CA39" s="120">
        <f t="shared" si="33"/>
        <v>4244.3438914027147</v>
      </c>
      <c r="CB39" s="101">
        <f>CB12</f>
        <v>4690</v>
      </c>
      <c r="CC39" s="359"/>
      <c r="CD39" s="62"/>
      <c r="CE39" s="186"/>
    </row>
    <row r="40" spans="1:88" s="510" customFormat="1" x14ac:dyDescent="0.25">
      <c r="A40" s="298" t="s">
        <v>48</v>
      </c>
      <c r="B40" s="275">
        <v>637</v>
      </c>
      <c r="C40" s="483" t="s">
        <v>50</v>
      </c>
      <c r="D40" s="311">
        <v>11755.656108597284</v>
      </c>
      <c r="E40" s="933">
        <v>12990</v>
      </c>
      <c r="F40" s="351">
        <f t="shared" si="0"/>
        <v>3.1771247021445591E-2</v>
      </c>
      <c r="G40" s="311">
        <v>11393.665158371041</v>
      </c>
      <c r="H40" s="993">
        <v>12590</v>
      </c>
      <c r="I40" s="351">
        <f t="shared" si="1"/>
        <v>5.0041701417848208E-2</v>
      </c>
      <c r="J40" s="311">
        <v>10850.678733031675</v>
      </c>
      <c r="K40" s="871">
        <v>11990</v>
      </c>
      <c r="L40" s="351">
        <f t="shared" si="2"/>
        <v>4.3516100957354219E-2</v>
      </c>
      <c r="M40" s="311">
        <v>10398.190045248868</v>
      </c>
      <c r="N40" s="871">
        <v>11490</v>
      </c>
      <c r="O40" s="351">
        <f t="shared" si="3"/>
        <v>7.4836295603367631E-2</v>
      </c>
      <c r="P40" s="311">
        <v>9674.208144796381</v>
      </c>
      <c r="Q40" s="871">
        <v>10690</v>
      </c>
      <c r="R40" s="351">
        <f t="shared" si="4"/>
        <v>0</v>
      </c>
      <c r="S40" s="311">
        <v>9674.208144796381</v>
      </c>
      <c r="T40" s="871">
        <v>10690</v>
      </c>
      <c r="U40" s="351">
        <f t="shared" si="5"/>
        <v>1.9065776930409915E-2</v>
      </c>
      <c r="V40" s="311">
        <v>9493.2126696832584</v>
      </c>
      <c r="W40" s="871">
        <v>10490</v>
      </c>
      <c r="X40" s="351">
        <f t="shared" si="6"/>
        <v>9.6246390760346481E-3</v>
      </c>
      <c r="Y40" s="925">
        <v>9402.714932126697</v>
      </c>
      <c r="Z40" s="1037">
        <v>10390</v>
      </c>
      <c r="AA40" s="351">
        <f t="shared" si="7"/>
        <v>0</v>
      </c>
      <c r="AB40" s="311">
        <v>9402.714932126697</v>
      </c>
      <c r="AC40" s="871">
        <v>10390</v>
      </c>
      <c r="AD40" s="351">
        <f t="shared" si="8"/>
        <v>0</v>
      </c>
      <c r="AE40" s="311">
        <v>9402.714932126697</v>
      </c>
      <c r="AF40" s="993">
        <v>10390</v>
      </c>
      <c r="AG40" s="351">
        <f t="shared" si="9"/>
        <v>5.0556117290192111E-2</v>
      </c>
      <c r="AH40" s="107">
        <f t="shared" si="26"/>
        <v>8950.2262443438922</v>
      </c>
      <c r="AI40" s="304">
        <v>9890</v>
      </c>
      <c r="AJ40" s="351">
        <f t="shared" si="10"/>
        <v>0.10011123470522804</v>
      </c>
      <c r="AK40" s="631">
        <v>8135.746606334842</v>
      </c>
      <c r="AL40" s="631">
        <v>8990</v>
      </c>
      <c r="AM40" s="351">
        <f t="shared" si="11"/>
        <v>0</v>
      </c>
      <c r="AN40" s="644">
        <v>8135.746606334842</v>
      </c>
      <c r="AO40" s="645">
        <v>8990</v>
      </c>
      <c r="AP40" s="351">
        <f t="shared" si="12"/>
        <v>5.8892815076560662E-2</v>
      </c>
      <c r="AQ40" s="542">
        <v>7683.2579185520362</v>
      </c>
      <c r="AR40" s="308">
        <v>8490</v>
      </c>
      <c r="AS40" s="351">
        <f t="shared" si="13"/>
        <v>0</v>
      </c>
      <c r="AT40" s="542">
        <v>7683.2579185520362</v>
      </c>
      <c r="AU40" s="308">
        <v>8490</v>
      </c>
      <c r="AV40" s="351">
        <f t="shared" si="14"/>
        <v>7.6045627376425853E-2</v>
      </c>
      <c r="AW40" s="542">
        <v>7140.2714932126701</v>
      </c>
      <c r="AX40" s="372">
        <v>7890</v>
      </c>
      <c r="AY40" s="351">
        <f t="shared" si="15"/>
        <v>9.7357440890125171E-2</v>
      </c>
      <c r="AZ40" s="542">
        <v>6506.7873303167426</v>
      </c>
      <c r="BA40" s="372">
        <v>7190</v>
      </c>
      <c r="BB40" s="351">
        <f t="shared" si="16"/>
        <v>0</v>
      </c>
      <c r="BC40" s="542">
        <v>6506.7873303167426</v>
      </c>
      <c r="BD40" s="372">
        <v>7190</v>
      </c>
      <c r="BE40" s="351">
        <f t="shared" si="17"/>
        <v>0</v>
      </c>
      <c r="BF40" s="107">
        <v>6506.7873303167426</v>
      </c>
      <c r="BG40" s="308">
        <v>7190</v>
      </c>
      <c r="BH40" s="351">
        <f t="shared" si="18"/>
        <v>0</v>
      </c>
      <c r="BI40" s="107">
        <f t="shared" si="27"/>
        <v>6506.7873303167426</v>
      </c>
      <c r="BJ40" s="308">
        <v>7190</v>
      </c>
      <c r="BK40" s="351">
        <f t="shared" si="19"/>
        <v>0</v>
      </c>
      <c r="BL40" s="107">
        <f t="shared" si="28"/>
        <v>6506.7873303167426</v>
      </c>
      <c r="BM40" s="308">
        <v>7190</v>
      </c>
      <c r="BN40" s="351">
        <f t="shared" si="20"/>
        <v>0</v>
      </c>
      <c r="BO40" s="107">
        <f t="shared" si="29"/>
        <v>6506.7873303167426</v>
      </c>
      <c r="BP40" s="308">
        <v>7190</v>
      </c>
      <c r="BQ40" s="351">
        <f t="shared" si="21"/>
        <v>0</v>
      </c>
      <c r="BR40" s="107">
        <f t="shared" si="30"/>
        <v>6506.7873303167426</v>
      </c>
      <c r="BS40" s="308">
        <v>7190</v>
      </c>
      <c r="BT40" s="351">
        <f t="shared" si="22"/>
        <v>9.1047040971168433E-2</v>
      </c>
      <c r="BU40" s="311">
        <v>5963.8009049773755</v>
      </c>
      <c r="BV40" s="312">
        <v>6590</v>
      </c>
      <c r="BW40" s="351">
        <f t="shared" si="23"/>
        <v>0</v>
      </c>
      <c r="BX40" s="107">
        <f t="shared" si="31"/>
        <v>5963.8009049773755</v>
      </c>
      <c r="BY40" s="313">
        <v>6590</v>
      </c>
      <c r="BZ40" s="351">
        <f t="shared" si="24"/>
        <v>0.1001669449081803</v>
      </c>
      <c r="CA40" s="31">
        <f t="shared" si="33"/>
        <v>5420.8144796380093</v>
      </c>
      <c r="CB40" s="54">
        <v>5990</v>
      </c>
      <c r="CC40" s="351">
        <f t="shared" si="25"/>
        <v>5.272407732864675E-2</v>
      </c>
      <c r="CD40" s="28">
        <f t="shared" si="34"/>
        <v>5149.3212669683262</v>
      </c>
      <c r="CE40" s="54">
        <v>5690</v>
      </c>
      <c r="CF40" s="509"/>
      <c r="CG40" s="509"/>
      <c r="CH40" s="509"/>
      <c r="CI40" s="509"/>
      <c r="CJ40" s="509"/>
    </row>
    <row r="41" spans="1:88" x14ac:dyDescent="0.25">
      <c r="A41" s="299" t="s">
        <v>48</v>
      </c>
      <c r="B41" s="276">
        <v>224</v>
      </c>
      <c r="C41" s="485" t="s">
        <v>52</v>
      </c>
      <c r="D41" s="146">
        <v>22977.375565610859</v>
      </c>
      <c r="E41" s="933">
        <v>25390</v>
      </c>
      <c r="F41" s="206">
        <f t="shared" si="0"/>
        <v>0.10439321444106132</v>
      </c>
      <c r="G41" s="146">
        <v>20805.429864253394</v>
      </c>
      <c r="H41" s="993">
        <v>22990</v>
      </c>
      <c r="I41" s="206">
        <f t="shared" si="1"/>
        <v>0.21063717746182201</v>
      </c>
      <c r="J41" s="146">
        <v>17185.520361990952</v>
      </c>
      <c r="K41" s="871">
        <v>18990</v>
      </c>
      <c r="L41" s="206">
        <f t="shared" si="2"/>
        <v>5.5586436909394105E-2</v>
      </c>
      <c r="M41" s="146">
        <v>16280.54298642534</v>
      </c>
      <c r="N41" s="871">
        <v>17990</v>
      </c>
      <c r="O41" s="206">
        <f t="shared" si="3"/>
        <v>7.1471113758189403E-2</v>
      </c>
      <c r="P41" s="146">
        <v>15194.570135746606</v>
      </c>
      <c r="Q41" s="871">
        <v>16790</v>
      </c>
      <c r="R41" s="206">
        <f t="shared" si="4"/>
        <v>0</v>
      </c>
      <c r="S41" s="146">
        <v>15194.570135746606</v>
      </c>
      <c r="T41" s="871">
        <v>16790</v>
      </c>
      <c r="U41" s="206">
        <f t="shared" si="5"/>
        <v>7.0108349267049078E-2</v>
      </c>
      <c r="V41" s="146">
        <v>14199.095022624435</v>
      </c>
      <c r="W41" s="871">
        <v>15690</v>
      </c>
      <c r="X41" s="206">
        <f t="shared" si="6"/>
        <v>6.4143681847338039E-3</v>
      </c>
      <c r="Y41" s="927">
        <v>14108.597285067874</v>
      </c>
      <c r="Z41" s="99">
        <v>15590</v>
      </c>
      <c r="AA41" s="206">
        <f t="shared" si="7"/>
        <v>0</v>
      </c>
      <c r="AB41" s="146">
        <v>14108.597285067874</v>
      </c>
      <c r="AC41" s="871">
        <v>15590</v>
      </c>
      <c r="AD41" s="206">
        <f t="shared" si="8"/>
        <v>0</v>
      </c>
      <c r="AE41" s="146">
        <v>14108.597285067874</v>
      </c>
      <c r="AF41" s="993">
        <v>15590</v>
      </c>
      <c r="AG41" s="206">
        <f t="shared" si="9"/>
        <v>4.7011417058428477E-2</v>
      </c>
      <c r="AH41" s="105">
        <f t="shared" si="26"/>
        <v>13475.113122171946</v>
      </c>
      <c r="AI41" s="190">
        <v>14890</v>
      </c>
      <c r="AJ41" s="206">
        <f t="shared" si="10"/>
        <v>0.10378057820607858</v>
      </c>
      <c r="AK41" s="692">
        <v>12208.144796380091</v>
      </c>
      <c r="AL41" s="692">
        <v>13490</v>
      </c>
      <c r="AM41" s="206">
        <f t="shared" si="11"/>
        <v>0</v>
      </c>
      <c r="AN41" s="647">
        <v>12208.144796380091</v>
      </c>
      <c r="AO41" s="648">
        <v>13490</v>
      </c>
      <c r="AP41" s="206">
        <f t="shared" si="12"/>
        <v>0.12510425354462051</v>
      </c>
      <c r="AQ41" s="544">
        <v>10850.678733031675</v>
      </c>
      <c r="AR41" s="136">
        <v>11990</v>
      </c>
      <c r="AS41" s="206">
        <f t="shared" si="13"/>
        <v>0</v>
      </c>
      <c r="AT41" s="544">
        <v>10850.678733031675</v>
      </c>
      <c r="AU41" s="136">
        <v>11990</v>
      </c>
      <c r="AV41" s="206">
        <f t="shared" si="14"/>
        <v>4.3516100957354219E-2</v>
      </c>
      <c r="AW41" s="544">
        <v>10398.190045248868</v>
      </c>
      <c r="AX41" s="203">
        <v>11490</v>
      </c>
      <c r="AY41" s="206">
        <f t="shared" si="15"/>
        <v>4.5495905368516831E-2</v>
      </c>
      <c r="AZ41" s="544">
        <v>9945.7013574660632</v>
      </c>
      <c r="BA41" s="203">
        <v>10990</v>
      </c>
      <c r="BB41" s="206">
        <f t="shared" si="16"/>
        <v>0.10010010010010011</v>
      </c>
      <c r="BC41" s="544">
        <v>9040.7239819004535</v>
      </c>
      <c r="BD41" s="203">
        <v>9990</v>
      </c>
      <c r="BE41" s="206">
        <f t="shared" si="17"/>
        <v>0</v>
      </c>
      <c r="BF41" s="105">
        <v>9040.7239819004535</v>
      </c>
      <c r="BG41" s="190">
        <v>9990</v>
      </c>
      <c r="BH41" s="206">
        <f t="shared" si="18"/>
        <v>-9.0991810737033663E-2</v>
      </c>
      <c r="BI41" s="105">
        <f t="shared" si="27"/>
        <v>9945.7013574660632</v>
      </c>
      <c r="BJ41" s="136">
        <v>10990</v>
      </c>
      <c r="BK41" s="206">
        <f t="shared" si="19"/>
        <v>0</v>
      </c>
      <c r="BL41" s="105">
        <f t="shared" si="28"/>
        <v>9945.7013574660632</v>
      </c>
      <c r="BM41" s="136">
        <v>10990</v>
      </c>
      <c r="BN41" s="206">
        <f t="shared" si="20"/>
        <v>0</v>
      </c>
      <c r="BO41" s="105">
        <f t="shared" si="29"/>
        <v>9945.7013574660632</v>
      </c>
      <c r="BP41" s="136">
        <v>10990</v>
      </c>
      <c r="BQ41" s="206">
        <f t="shared" si="21"/>
        <v>0</v>
      </c>
      <c r="BR41" s="105">
        <f t="shared" si="30"/>
        <v>9945.7013574660632</v>
      </c>
      <c r="BS41" s="136">
        <v>10990</v>
      </c>
      <c r="BT41" s="206">
        <f t="shared" si="22"/>
        <v>0</v>
      </c>
      <c r="BU41" s="146">
        <v>9945.7013574660632</v>
      </c>
      <c r="BV41" s="147">
        <v>10990</v>
      </c>
      <c r="BW41" s="206">
        <f t="shared" si="23"/>
        <v>0</v>
      </c>
      <c r="BX41" s="105">
        <f t="shared" si="31"/>
        <v>9945.7013574660632</v>
      </c>
      <c r="BY41" s="129">
        <v>10990</v>
      </c>
      <c r="BZ41" s="206">
        <f t="shared" si="24"/>
        <v>0</v>
      </c>
      <c r="CA41" s="72">
        <f t="shared" si="33"/>
        <v>9945.7013574660632</v>
      </c>
      <c r="CB41" s="51">
        <v>10990</v>
      </c>
      <c r="CC41" s="206">
        <f t="shared" si="25"/>
        <v>0</v>
      </c>
      <c r="CD41" s="8">
        <f t="shared" si="34"/>
        <v>9945.7013574660632</v>
      </c>
      <c r="CE41" s="51">
        <v>10990</v>
      </c>
      <c r="CF41" s="557"/>
    </row>
    <row r="42" spans="1:88" x14ac:dyDescent="0.25">
      <c r="A42" s="299" t="s">
        <v>48</v>
      </c>
      <c r="B42" s="276">
        <v>227</v>
      </c>
      <c r="C42" s="485" t="s">
        <v>54</v>
      </c>
      <c r="D42" s="146">
        <v>18904.97737556561</v>
      </c>
      <c r="E42" s="933">
        <v>20890</v>
      </c>
      <c r="F42" s="267">
        <f t="shared" si="0"/>
        <v>0.10005265929436545</v>
      </c>
      <c r="G42" s="146">
        <v>17185.520361990952</v>
      </c>
      <c r="H42" s="993">
        <v>18990</v>
      </c>
      <c r="I42" s="267">
        <f t="shared" si="1"/>
        <v>5.5586436909394105E-2</v>
      </c>
      <c r="J42" s="146">
        <v>16280.54298642534</v>
      </c>
      <c r="K42" s="871">
        <v>17990</v>
      </c>
      <c r="L42" s="267">
        <f t="shared" si="2"/>
        <v>4.6538685282140779E-2</v>
      </c>
      <c r="M42" s="146">
        <v>15556.561085972851</v>
      </c>
      <c r="N42" s="871">
        <v>17190</v>
      </c>
      <c r="O42" s="267">
        <f t="shared" si="3"/>
        <v>0.10262989095574086</v>
      </c>
      <c r="P42" s="146">
        <v>14108.597285067874</v>
      </c>
      <c r="Q42" s="871">
        <v>15590</v>
      </c>
      <c r="R42" s="267">
        <f t="shared" si="4"/>
        <v>0</v>
      </c>
      <c r="S42" s="146">
        <v>14108.597285067874</v>
      </c>
      <c r="T42" s="871">
        <v>15590</v>
      </c>
      <c r="U42" s="267">
        <f t="shared" si="5"/>
        <v>6.8540095956134334E-2</v>
      </c>
      <c r="V42" s="146">
        <v>13203.619909502262</v>
      </c>
      <c r="W42" s="871">
        <v>14590</v>
      </c>
      <c r="X42" s="267">
        <f t="shared" si="6"/>
        <v>6.901311249137336E-3</v>
      </c>
      <c r="Y42" s="927">
        <v>13113.122171945701</v>
      </c>
      <c r="Z42" s="99">
        <v>14490</v>
      </c>
      <c r="AA42" s="267">
        <f t="shared" si="7"/>
        <v>0</v>
      </c>
      <c r="AB42" s="146">
        <v>13113.122171945701</v>
      </c>
      <c r="AC42" s="871">
        <v>14490</v>
      </c>
      <c r="AD42" s="267">
        <f t="shared" si="8"/>
        <v>0</v>
      </c>
      <c r="AE42" s="146">
        <v>13113.122171945701</v>
      </c>
      <c r="AF42" s="993">
        <v>14490</v>
      </c>
      <c r="AG42" s="267">
        <f t="shared" si="9"/>
        <v>5.0761421319796954E-2</v>
      </c>
      <c r="AH42" s="105">
        <f t="shared" si="26"/>
        <v>12479.638009049773</v>
      </c>
      <c r="AI42" s="190">
        <v>13790</v>
      </c>
      <c r="AJ42" s="267">
        <f t="shared" si="10"/>
        <v>0.10408326661329063</v>
      </c>
      <c r="AK42" s="692">
        <v>11303.16742081448</v>
      </c>
      <c r="AL42" s="692">
        <v>12490</v>
      </c>
      <c r="AM42" s="267">
        <f t="shared" si="11"/>
        <v>0</v>
      </c>
      <c r="AN42" s="647">
        <v>11303.16742081448</v>
      </c>
      <c r="AO42" s="648">
        <v>12490</v>
      </c>
      <c r="AP42" s="267">
        <f t="shared" si="12"/>
        <v>7.7653149266609142E-2</v>
      </c>
      <c r="AQ42" s="544">
        <v>10488.687782805429</v>
      </c>
      <c r="AR42" s="136">
        <v>11590</v>
      </c>
      <c r="AS42" s="267">
        <f t="shared" si="13"/>
        <v>0</v>
      </c>
      <c r="AT42" s="544">
        <v>10488.687782805429</v>
      </c>
      <c r="AU42" s="136">
        <v>11590</v>
      </c>
      <c r="AV42" s="267">
        <f t="shared" si="14"/>
        <v>5.4595086442220199E-2</v>
      </c>
      <c r="AW42" s="544">
        <v>9945.7013574660632</v>
      </c>
      <c r="AX42" s="203">
        <v>10990</v>
      </c>
      <c r="AY42" s="267">
        <f t="shared" si="15"/>
        <v>4.7664442326024785E-2</v>
      </c>
      <c r="AZ42" s="544">
        <v>9493.2126696832584</v>
      </c>
      <c r="BA42" s="203">
        <v>10490</v>
      </c>
      <c r="BB42" s="267">
        <f t="shared" si="16"/>
        <v>5.0050050050050053E-2</v>
      </c>
      <c r="BC42" s="544">
        <v>9040.7239819004535</v>
      </c>
      <c r="BD42" s="203">
        <v>9990</v>
      </c>
      <c r="BE42" s="267">
        <f t="shared" si="17"/>
        <v>0</v>
      </c>
      <c r="BF42" s="105">
        <v>9040.7239819004535</v>
      </c>
      <c r="BG42" s="190">
        <v>9990</v>
      </c>
      <c r="BH42" s="267">
        <f t="shared" si="18"/>
        <v>-9.0991810737033663E-2</v>
      </c>
      <c r="BI42" s="105">
        <f t="shared" si="27"/>
        <v>9945.7013574660632</v>
      </c>
      <c r="BJ42" s="136">
        <v>10990</v>
      </c>
      <c r="BK42" s="267">
        <f t="shared" si="19"/>
        <v>0</v>
      </c>
      <c r="BL42" s="105">
        <f t="shared" si="28"/>
        <v>9945.7013574660632</v>
      </c>
      <c r="BM42" s="136">
        <v>10990</v>
      </c>
      <c r="BN42" s="267">
        <f t="shared" si="20"/>
        <v>0</v>
      </c>
      <c r="BO42" s="105">
        <f t="shared" si="29"/>
        <v>9945.7013574660632</v>
      </c>
      <c r="BP42" s="136">
        <v>10990</v>
      </c>
      <c r="BQ42" s="267">
        <f t="shared" si="21"/>
        <v>0</v>
      </c>
      <c r="BR42" s="105">
        <f t="shared" si="30"/>
        <v>9945.7013574660632</v>
      </c>
      <c r="BS42" s="136">
        <v>10990</v>
      </c>
      <c r="BT42" s="267">
        <f t="shared" si="22"/>
        <v>0</v>
      </c>
      <c r="BU42" s="146">
        <v>9945.7013574660632</v>
      </c>
      <c r="BV42" s="147">
        <v>10990</v>
      </c>
      <c r="BW42" s="267">
        <f t="shared" si="23"/>
        <v>0</v>
      </c>
      <c r="BX42" s="105">
        <f t="shared" si="31"/>
        <v>9945.7013574660632</v>
      </c>
      <c r="BY42" s="129">
        <v>10990</v>
      </c>
      <c r="BZ42" s="267">
        <f t="shared" si="24"/>
        <v>0.10010010010010011</v>
      </c>
      <c r="CA42" s="72">
        <f t="shared" si="33"/>
        <v>9040.7239819004535</v>
      </c>
      <c r="CB42" s="51">
        <v>9990</v>
      </c>
      <c r="CC42" s="267">
        <f t="shared" si="25"/>
        <v>0</v>
      </c>
      <c r="CD42" s="8">
        <f t="shared" si="34"/>
        <v>9040.7239819004535</v>
      </c>
      <c r="CE42" s="51">
        <v>9990</v>
      </c>
      <c r="CF42" s="557"/>
    </row>
    <row r="43" spans="1:88" x14ac:dyDescent="0.25">
      <c r="A43" s="299" t="s">
        <v>48</v>
      </c>
      <c r="B43" s="276">
        <v>228</v>
      </c>
      <c r="C43" s="485" t="s">
        <v>56</v>
      </c>
      <c r="D43" s="146">
        <v>20805.429864253394</v>
      </c>
      <c r="E43" s="933">
        <v>22990</v>
      </c>
      <c r="F43" s="267">
        <f t="shared" si="0"/>
        <v>9.5283468318246786E-2</v>
      </c>
      <c r="G43" s="146">
        <v>18995.475113122171</v>
      </c>
      <c r="H43" s="993">
        <v>20990</v>
      </c>
      <c r="I43" s="267">
        <f t="shared" si="1"/>
        <v>7.6962544894817853E-2</v>
      </c>
      <c r="J43" s="146">
        <v>17638.009049773755</v>
      </c>
      <c r="K43" s="871">
        <v>19490</v>
      </c>
      <c r="L43" s="267">
        <f t="shared" si="2"/>
        <v>5.4083288263926443E-2</v>
      </c>
      <c r="M43" s="146">
        <v>16733.031674208145</v>
      </c>
      <c r="N43" s="871">
        <v>18490</v>
      </c>
      <c r="O43" s="267">
        <f t="shared" si="3"/>
        <v>0.10125074449076832</v>
      </c>
      <c r="P43" s="146">
        <v>15194.570135746606</v>
      </c>
      <c r="Q43" s="871">
        <v>16790</v>
      </c>
      <c r="R43" s="267">
        <f t="shared" si="4"/>
        <v>0</v>
      </c>
      <c r="S43" s="146">
        <v>15194.570135746606</v>
      </c>
      <c r="T43" s="871">
        <v>16790</v>
      </c>
      <c r="U43" s="267">
        <f t="shared" si="5"/>
        <v>7.0108349267049078E-2</v>
      </c>
      <c r="V43" s="146">
        <v>14199.095022624435</v>
      </c>
      <c r="W43" s="871">
        <v>15690</v>
      </c>
      <c r="X43" s="267">
        <f t="shared" si="6"/>
        <v>6.4143681847338039E-3</v>
      </c>
      <c r="Y43" s="927">
        <v>14108.597285067874</v>
      </c>
      <c r="Z43" s="99">
        <v>15590</v>
      </c>
      <c r="AA43" s="267">
        <f t="shared" si="7"/>
        <v>0</v>
      </c>
      <c r="AB43" s="146">
        <v>14108.597285067874</v>
      </c>
      <c r="AC43" s="871">
        <v>15590</v>
      </c>
      <c r="AD43" s="267">
        <f t="shared" si="8"/>
        <v>0</v>
      </c>
      <c r="AE43" s="146">
        <v>14108.597285067874</v>
      </c>
      <c r="AF43" s="993">
        <v>15590</v>
      </c>
      <c r="AG43" s="267">
        <f t="shared" si="9"/>
        <v>4.7011417058428477E-2</v>
      </c>
      <c r="AH43" s="105">
        <f t="shared" si="26"/>
        <v>13475.113122171946</v>
      </c>
      <c r="AI43" s="190">
        <v>14890</v>
      </c>
      <c r="AJ43" s="267">
        <f t="shared" si="10"/>
        <v>0.10378057820607858</v>
      </c>
      <c r="AK43" s="692">
        <v>12208.144796380091</v>
      </c>
      <c r="AL43" s="692">
        <v>13490</v>
      </c>
      <c r="AM43" s="267">
        <f t="shared" si="11"/>
        <v>0</v>
      </c>
      <c r="AN43" s="647">
        <v>12208.144796380091</v>
      </c>
      <c r="AO43" s="648">
        <v>13490</v>
      </c>
      <c r="AP43" s="267">
        <f t="shared" si="12"/>
        <v>0.10664479081214109</v>
      </c>
      <c r="AQ43" s="544">
        <v>11031.674208144797</v>
      </c>
      <c r="AR43" s="136">
        <v>12190</v>
      </c>
      <c r="AS43" s="267">
        <f t="shared" si="13"/>
        <v>0</v>
      </c>
      <c r="AT43" s="544">
        <v>11031.674208144797</v>
      </c>
      <c r="AU43" s="136">
        <v>12190</v>
      </c>
      <c r="AV43" s="267">
        <f t="shared" si="14"/>
        <v>6.0922541340295906E-2</v>
      </c>
      <c r="AW43" s="544">
        <v>10398.190045248868</v>
      </c>
      <c r="AX43" s="203">
        <v>11490</v>
      </c>
      <c r="AY43" s="267">
        <f t="shared" si="15"/>
        <v>4.5495905368516831E-2</v>
      </c>
      <c r="AZ43" s="544">
        <v>9945.7013574660632</v>
      </c>
      <c r="BA43" s="203">
        <v>10990</v>
      </c>
      <c r="BB43" s="267">
        <f t="shared" si="16"/>
        <v>0.10010010010010011</v>
      </c>
      <c r="BC43" s="544">
        <v>9040.7239819004535</v>
      </c>
      <c r="BD43" s="203">
        <v>9990</v>
      </c>
      <c r="BE43" s="267">
        <f t="shared" si="17"/>
        <v>0</v>
      </c>
      <c r="BF43" s="105">
        <v>9040.7239819004535</v>
      </c>
      <c r="BG43" s="190">
        <v>9990</v>
      </c>
      <c r="BH43" s="267">
        <f t="shared" si="18"/>
        <v>-9.0991810737033663E-2</v>
      </c>
      <c r="BI43" s="105">
        <f t="shared" si="27"/>
        <v>9945.7013574660632</v>
      </c>
      <c r="BJ43" s="136">
        <v>10990</v>
      </c>
      <c r="BK43" s="267">
        <f t="shared" si="19"/>
        <v>0</v>
      </c>
      <c r="BL43" s="105">
        <f t="shared" si="28"/>
        <v>9945.7013574660632</v>
      </c>
      <c r="BM43" s="136">
        <v>10990</v>
      </c>
      <c r="BN43" s="267">
        <f t="shared" si="20"/>
        <v>0</v>
      </c>
      <c r="BO43" s="105">
        <f t="shared" si="29"/>
        <v>9945.7013574660632</v>
      </c>
      <c r="BP43" s="136">
        <v>10990</v>
      </c>
      <c r="BQ43" s="267">
        <f t="shared" si="21"/>
        <v>0</v>
      </c>
      <c r="BR43" s="105">
        <f t="shared" si="30"/>
        <v>9945.7013574660632</v>
      </c>
      <c r="BS43" s="136">
        <v>10990</v>
      </c>
      <c r="BT43" s="267">
        <f t="shared" si="22"/>
        <v>0</v>
      </c>
      <c r="BU43" s="146">
        <v>9945.7013574660632</v>
      </c>
      <c r="BV43" s="147">
        <v>10990</v>
      </c>
      <c r="BW43" s="267">
        <f t="shared" si="23"/>
        <v>0</v>
      </c>
      <c r="BX43" s="105">
        <f t="shared" si="31"/>
        <v>9945.7013574660632</v>
      </c>
      <c r="BY43" s="129">
        <v>10990</v>
      </c>
      <c r="BZ43" s="267">
        <f t="shared" si="24"/>
        <v>0.10010010010010011</v>
      </c>
      <c r="CA43" s="72">
        <f t="shared" si="33"/>
        <v>9040.7239819004535</v>
      </c>
      <c r="CB43" s="51">
        <v>9990</v>
      </c>
      <c r="CC43" s="267">
        <f t="shared" si="25"/>
        <v>0</v>
      </c>
      <c r="CD43" s="8">
        <f t="shared" si="34"/>
        <v>9040.7239819004535</v>
      </c>
      <c r="CE43" s="51">
        <v>9990</v>
      </c>
      <c r="CF43" s="557"/>
    </row>
    <row r="44" spans="1:88" x14ac:dyDescent="0.25">
      <c r="A44" s="299" t="s">
        <v>48</v>
      </c>
      <c r="B44" s="276">
        <v>216</v>
      </c>
      <c r="C44" s="485" t="s">
        <v>57</v>
      </c>
      <c r="D44" s="146">
        <v>15647.058823529413</v>
      </c>
      <c r="E44" s="933">
        <v>17290</v>
      </c>
      <c r="F44" s="267">
        <f t="shared" si="0"/>
        <v>0.10197578075207138</v>
      </c>
      <c r="G44" s="146">
        <v>14199.095022624435</v>
      </c>
      <c r="H44" s="993">
        <v>15690</v>
      </c>
      <c r="I44" s="267">
        <f t="shared" si="1"/>
        <v>0.12079434245303236</v>
      </c>
      <c r="J44" s="146">
        <v>12668.778280542987</v>
      </c>
      <c r="K44" s="871">
        <v>13999</v>
      </c>
      <c r="L44" s="267">
        <f t="shared" si="2"/>
        <v>6.4331665475339528E-4</v>
      </c>
      <c r="M44" s="146">
        <v>12660.633484162896</v>
      </c>
      <c r="N44" s="871">
        <v>13990</v>
      </c>
      <c r="O44" s="267">
        <f t="shared" si="3"/>
        <v>0.1024428684003152</v>
      </c>
      <c r="P44" s="146">
        <v>11484.162895927602</v>
      </c>
      <c r="Q44" s="993">
        <v>12690</v>
      </c>
      <c r="R44" s="267">
        <f t="shared" si="4"/>
        <v>4.1017227235438887E-2</v>
      </c>
      <c r="S44" s="146">
        <v>11031.674208144797</v>
      </c>
      <c r="T44" s="871">
        <v>12190</v>
      </c>
      <c r="U44" s="267">
        <f t="shared" si="5"/>
        <v>7.0237050043898158E-2</v>
      </c>
      <c r="V44" s="146">
        <v>10307.692307692309</v>
      </c>
      <c r="W44" s="871">
        <v>11390</v>
      </c>
      <c r="X44" s="267">
        <f t="shared" si="6"/>
        <v>8.8573959255978749E-3</v>
      </c>
      <c r="Y44" s="927">
        <v>10217.194570135747</v>
      </c>
      <c r="Z44" s="99">
        <v>11290</v>
      </c>
      <c r="AA44" s="267">
        <f t="shared" si="7"/>
        <v>0</v>
      </c>
      <c r="AB44" s="146">
        <v>10217.194570135747</v>
      </c>
      <c r="AC44" s="871">
        <v>11290</v>
      </c>
      <c r="AD44" s="267">
        <f t="shared" si="8"/>
        <v>0</v>
      </c>
      <c r="AE44" s="146">
        <v>10217.194570135747</v>
      </c>
      <c r="AF44" s="993">
        <v>11290</v>
      </c>
      <c r="AG44" s="267">
        <f t="shared" si="9"/>
        <v>4.6339202965708988E-2</v>
      </c>
      <c r="AH44" s="105">
        <f t="shared" si="26"/>
        <v>9764.7058823529405</v>
      </c>
      <c r="AI44" s="190">
        <v>10790</v>
      </c>
      <c r="AJ44" s="267">
        <f t="shared" si="10"/>
        <v>0.10214504596527069</v>
      </c>
      <c r="AK44" s="692">
        <v>8859.7285067873308</v>
      </c>
      <c r="AL44" s="692">
        <v>9790</v>
      </c>
      <c r="AM44" s="267">
        <f t="shared" si="11"/>
        <v>0</v>
      </c>
      <c r="AN44" s="647">
        <v>8859.7285067873308</v>
      </c>
      <c r="AO44" s="648">
        <v>9790</v>
      </c>
      <c r="AP44" s="267">
        <f t="shared" si="12"/>
        <v>4.2598509052183174E-2</v>
      </c>
      <c r="AQ44" s="544">
        <v>8497.7375565610855</v>
      </c>
      <c r="AR44" s="136">
        <v>9390</v>
      </c>
      <c r="AS44" s="267">
        <f t="shared" si="13"/>
        <v>0</v>
      </c>
      <c r="AT44" s="544">
        <v>8497.7375565610855</v>
      </c>
      <c r="AU44" s="136">
        <v>9390</v>
      </c>
      <c r="AV44" s="267">
        <f t="shared" si="14"/>
        <v>6.8259385665529013E-2</v>
      </c>
      <c r="AW44" s="544">
        <v>7954.7511312217193</v>
      </c>
      <c r="AX44" s="203">
        <v>8790</v>
      </c>
      <c r="AY44" s="267">
        <f t="shared" si="15"/>
        <v>0.10012515644555695</v>
      </c>
      <c r="AZ44" s="544">
        <v>7230.7692307692305</v>
      </c>
      <c r="BA44" s="203">
        <v>7990</v>
      </c>
      <c r="BB44" s="267">
        <f t="shared" si="16"/>
        <v>0</v>
      </c>
      <c r="BC44" s="544">
        <v>7230.7692307692305</v>
      </c>
      <c r="BD44" s="203">
        <v>7990</v>
      </c>
      <c r="BE44" s="267">
        <f t="shared" si="17"/>
        <v>0</v>
      </c>
      <c r="BF44" s="105">
        <v>7230.7692307692305</v>
      </c>
      <c r="BG44" s="136">
        <v>7990</v>
      </c>
      <c r="BH44" s="267">
        <f t="shared" si="18"/>
        <v>0</v>
      </c>
      <c r="BI44" s="105">
        <f t="shared" si="27"/>
        <v>7230.7692307692305</v>
      </c>
      <c r="BJ44" s="136">
        <v>7990</v>
      </c>
      <c r="BK44" s="267">
        <f t="shared" si="19"/>
        <v>0</v>
      </c>
      <c r="BL44" s="105">
        <f t="shared" si="28"/>
        <v>7230.7692307692305</v>
      </c>
      <c r="BM44" s="190">
        <v>7990</v>
      </c>
      <c r="BN44" s="267">
        <f t="shared" si="20"/>
        <v>-0.18386108273748722</v>
      </c>
      <c r="BO44" s="105">
        <f t="shared" si="29"/>
        <v>8859.7285067873308</v>
      </c>
      <c r="BP44" s="136">
        <v>9790</v>
      </c>
      <c r="BQ44" s="267">
        <f t="shared" si="21"/>
        <v>0</v>
      </c>
      <c r="BR44" s="105">
        <f t="shared" si="30"/>
        <v>8859.7285067873308</v>
      </c>
      <c r="BS44" s="136">
        <v>9790</v>
      </c>
      <c r="BT44" s="267">
        <f t="shared" si="22"/>
        <v>8.8987764182424919E-2</v>
      </c>
      <c r="BU44" s="146">
        <v>8135.746606334842</v>
      </c>
      <c r="BV44" s="147">
        <v>8990</v>
      </c>
      <c r="BW44" s="267">
        <f t="shared" si="23"/>
        <v>0</v>
      </c>
      <c r="BX44" s="105">
        <f t="shared" si="31"/>
        <v>8135.746606334842</v>
      </c>
      <c r="BY44" s="129">
        <v>8990</v>
      </c>
      <c r="BZ44" s="267">
        <f t="shared" si="24"/>
        <v>9.768009768009768E-2</v>
      </c>
      <c r="CA44" s="72">
        <f t="shared" si="33"/>
        <v>7411.7647058823532</v>
      </c>
      <c r="CB44" s="51">
        <v>8190</v>
      </c>
      <c r="CC44" s="267">
        <f t="shared" si="25"/>
        <v>0</v>
      </c>
      <c r="CD44" s="8">
        <f t="shared" si="34"/>
        <v>7411.7647058823532</v>
      </c>
      <c r="CE44" s="51">
        <v>8190</v>
      </c>
      <c r="CF44" s="557"/>
    </row>
    <row r="45" spans="1:88" x14ac:dyDescent="0.25">
      <c r="A45" s="299" t="s">
        <v>48</v>
      </c>
      <c r="B45" s="276">
        <v>223</v>
      </c>
      <c r="C45" s="485" t="s">
        <v>58</v>
      </c>
      <c r="D45" s="146">
        <v>16461.538461538461</v>
      </c>
      <c r="E45" s="933">
        <v>18190</v>
      </c>
      <c r="F45" s="267">
        <f t="shared" si="0"/>
        <v>0.10309278350515463</v>
      </c>
      <c r="G45" s="146">
        <v>14923.076923076924</v>
      </c>
      <c r="H45" s="993">
        <v>16490</v>
      </c>
      <c r="I45" s="267">
        <f t="shared" si="1"/>
        <v>5.098789037603569E-2</v>
      </c>
      <c r="J45" s="146">
        <v>14199.095022624435</v>
      </c>
      <c r="K45" s="871">
        <v>15690</v>
      </c>
      <c r="L45" s="267">
        <f t="shared" si="2"/>
        <v>6.0851926977687626E-2</v>
      </c>
      <c r="M45" s="146">
        <v>13384.615384615385</v>
      </c>
      <c r="N45" s="871">
        <v>14790</v>
      </c>
      <c r="O45" s="267">
        <f t="shared" si="3"/>
        <v>0.10455563853622106</v>
      </c>
      <c r="P45" s="146">
        <v>12117.64705882353</v>
      </c>
      <c r="Q45" s="871">
        <v>13390</v>
      </c>
      <c r="R45" s="267">
        <f t="shared" si="4"/>
        <v>0</v>
      </c>
      <c r="S45" s="146">
        <v>12117.64705882353</v>
      </c>
      <c r="T45" s="871">
        <v>13390</v>
      </c>
      <c r="U45" s="267">
        <f t="shared" si="5"/>
        <v>7.2057646116893512E-2</v>
      </c>
      <c r="V45" s="146">
        <v>11303.16742081448</v>
      </c>
      <c r="W45" s="871">
        <v>12490</v>
      </c>
      <c r="X45" s="267">
        <f t="shared" si="6"/>
        <v>8.0710250201775618E-3</v>
      </c>
      <c r="Y45" s="927">
        <v>11212.669683257918</v>
      </c>
      <c r="Z45" s="99">
        <v>12390</v>
      </c>
      <c r="AA45" s="267">
        <f t="shared" si="7"/>
        <v>0</v>
      </c>
      <c r="AB45" s="146">
        <v>11212.669683257918</v>
      </c>
      <c r="AC45" s="871">
        <v>12390</v>
      </c>
      <c r="AD45" s="267">
        <f t="shared" si="8"/>
        <v>0</v>
      </c>
      <c r="AE45" s="146">
        <v>11212.669683257918</v>
      </c>
      <c r="AF45" s="993">
        <v>12390</v>
      </c>
      <c r="AG45" s="267">
        <f t="shared" si="9"/>
        <v>5.0890585241730277E-2</v>
      </c>
      <c r="AH45" s="105">
        <f t="shared" si="26"/>
        <v>10669.683257918552</v>
      </c>
      <c r="AI45" s="247">
        <v>11790</v>
      </c>
      <c r="AJ45" s="267">
        <f t="shared" si="10"/>
        <v>0.1028999064546305</v>
      </c>
      <c r="AK45" s="692">
        <v>9674.208144796381</v>
      </c>
      <c r="AL45" s="692">
        <v>10690</v>
      </c>
      <c r="AM45" s="267">
        <f t="shared" si="11"/>
        <v>2.8873917228103944E-2</v>
      </c>
      <c r="AN45" s="647">
        <v>9402.714932126697</v>
      </c>
      <c r="AO45" s="648">
        <v>10390</v>
      </c>
      <c r="AP45" s="267">
        <f t="shared" si="12"/>
        <v>1.9627085377821395E-2</v>
      </c>
      <c r="AQ45" s="544">
        <v>9221.7194570135744</v>
      </c>
      <c r="AR45" s="136">
        <v>10190</v>
      </c>
      <c r="AS45" s="267">
        <f t="shared" si="13"/>
        <v>0</v>
      </c>
      <c r="AT45" s="544">
        <v>9221.7194570135744</v>
      </c>
      <c r="AU45" s="136">
        <v>10190</v>
      </c>
      <c r="AV45" s="267">
        <f t="shared" si="14"/>
        <v>2.002002002002002E-2</v>
      </c>
      <c r="AW45" s="544">
        <v>9040.7239819004535</v>
      </c>
      <c r="AX45" s="203">
        <v>9990</v>
      </c>
      <c r="AY45" s="267">
        <f t="shared" si="15"/>
        <v>5.2687038988408853E-2</v>
      </c>
      <c r="AZ45" s="544">
        <v>8588.2352941176468</v>
      </c>
      <c r="BA45" s="203">
        <v>9490</v>
      </c>
      <c r="BB45" s="267">
        <f t="shared" si="16"/>
        <v>0</v>
      </c>
      <c r="BC45" s="544">
        <v>8588.2352941176468</v>
      </c>
      <c r="BD45" s="203">
        <v>9490</v>
      </c>
      <c r="BE45" s="267">
        <f t="shared" si="17"/>
        <v>0</v>
      </c>
      <c r="BF45" s="105">
        <v>8588.2352941176468</v>
      </c>
      <c r="BG45" s="190">
        <v>9490</v>
      </c>
      <c r="BH45" s="267">
        <f t="shared" si="18"/>
        <v>-0.10387157695939565</v>
      </c>
      <c r="BI45" s="105">
        <f t="shared" si="27"/>
        <v>9583.7104072398197</v>
      </c>
      <c r="BJ45" s="136">
        <v>10590</v>
      </c>
      <c r="BK45" s="267">
        <f t="shared" si="19"/>
        <v>0</v>
      </c>
      <c r="BL45" s="105">
        <f t="shared" si="28"/>
        <v>9583.7104072398197</v>
      </c>
      <c r="BM45" s="136">
        <v>10590</v>
      </c>
      <c r="BN45" s="267">
        <f t="shared" si="20"/>
        <v>0</v>
      </c>
      <c r="BO45" s="105">
        <f t="shared" si="29"/>
        <v>9583.7104072398197</v>
      </c>
      <c r="BP45" s="136">
        <v>10590</v>
      </c>
      <c r="BQ45" s="267">
        <f t="shared" si="21"/>
        <v>0</v>
      </c>
      <c r="BR45" s="105">
        <f t="shared" si="30"/>
        <v>9583.7104072398197</v>
      </c>
      <c r="BS45" s="136">
        <v>10590</v>
      </c>
      <c r="BT45" s="267">
        <f t="shared" si="22"/>
        <v>0</v>
      </c>
      <c r="BU45" s="146">
        <v>9583.7104072398197</v>
      </c>
      <c r="BV45" s="147">
        <v>10590</v>
      </c>
      <c r="BW45" s="267">
        <f t="shared" si="23"/>
        <v>0</v>
      </c>
      <c r="BX45" s="105">
        <f t="shared" si="31"/>
        <v>9583.7104072398197</v>
      </c>
      <c r="BY45" s="129">
        <v>10590</v>
      </c>
      <c r="BZ45" s="267">
        <f t="shared" si="24"/>
        <v>0.10427528675703858</v>
      </c>
      <c r="CA45" s="72">
        <f t="shared" si="33"/>
        <v>8678.7330316742082</v>
      </c>
      <c r="CB45" s="51">
        <v>9590</v>
      </c>
      <c r="CC45" s="267">
        <f t="shared" si="25"/>
        <v>9.4736842105263164E-3</v>
      </c>
      <c r="CD45" s="8">
        <f t="shared" si="34"/>
        <v>8597.285067873303</v>
      </c>
      <c r="CE45" s="51">
        <v>9500</v>
      </c>
      <c r="CF45" s="557"/>
    </row>
    <row r="46" spans="1:88" x14ac:dyDescent="0.25">
      <c r="A46" s="299" t="s">
        <v>48</v>
      </c>
      <c r="B46" s="276">
        <v>241</v>
      </c>
      <c r="C46" s="485" t="s">
        <v>60</v>
      </c>
      <c r="D46" s="146">
        <v>13573.755656108597</v>
      </c>
      <c r="E46" s="933">
        <v>14999</v>
      </c>
      <c r="F46" s="267">
        <f t="shared" si="0"/>
        <v>-0.24209196563921173</v>
      </c>
      <c r="G46" s="146">
        <v>17909.502262443439</v>
      </c>
      <c r="H46" s="993">
        <v>19790</v>
      </c>
      <c r="I46" s="267">
        <f t="shared" si="1"/>
        <v>7.0308274743104388E-2</v>
      </c>
      <c r="J46" s="146">
        <v>16733.031674208145</v>
      </c>
      <c r="K46" s="871">
        <v>18490</v>
      </c>
      <c r="L46" s="267">
        <f t="shared" si="2"/>
        <v>0.15634771732332708</v>
      </c>
      <c r="M46" s="146">
        <v>14470.588235294117</v>
      </c>
      <c r="N46" s="871">
        <v>15990</v>
      </c>
      <c r="O46" s="267">
        <f t="shared" si="3"/>
        <v>6.6711140760507007E-2</v>
      </c>
      <c r="P46" s="146">
        <v>13565.610859728507</v>
      </c>
      <c r="Q46" s="871">
        <v>14990</v>
      </c>
      <c r="R46" s="267">
        <f t="shared" si="4"/>
        <v>0</v>
      </c>
      <c r="S46" s="146">
        <v>13565.610859728507</v>
      </c>
      <c r="T46" s="871">
        <v>14990</v>
      </c>
      <c r="U46" s="267">
        <f t="shared" si="5"/>
        <v>7.147962830593281E-2</v>
      </c>
      <c r="V46" s="146">
        <v>12660.633484162896</v>
      </c>
      <c r="W46" s="871">
        <v>13990</v>
      </c>
      <c r="X46" s="267">
        <f t="shared" si="6"/>
        <v>0.1024428684003152</v>
      </c>
      <c r="Y46" s="927">
        <v>11484.162895927602</v>
      </c>
      <c r="Z46" s="99">
        <v>12690</v>
      </c>
      <c r="AA46" s="267">
        <f t="shared" si="7"/>
        <v>0</v>
      </c>
      <c r="AB46" s="146">
        <v>11484.162895927602</v>
      </c>
      <c r="AC46" s="871">
        <v>12690</v>
      </c>
      <c r="AD46" s="267">
        <f t="shared" si="8"/>
        <v>0</v>
      </c>
      <c r="AE46" s="146">
        <v>11484.162895927602</v>
      </c>
      <c r="AF46" s="993">
        <v>12690</v>
      </c>
      <c r="AG46" s="267">
        <f t="shared" si="9"/>
        <v>4.9627791563275438E-2</v>
      </c>
      <c r="AH46" s="105">
        <f t="shared" si="26"/>
        <v>10941.176470588236</v>
      </c>
      <c r="AI46" s="247">
        <v>12090</v>
      </c>
      <c r="AJ46" s="267">
        <f t="shared" si="10"/>
        <v>0.10009099181073704</v>
      </c>
      <c r="AK46" s="692">
        <v>9945.7013574660632</v>
      </c>
      <c r="AL46" s="692">
        <v>10990</v>
      </c>
      <c r="AM46" s="267">
        <f t="shared" si="11"/>
        <v>3.7771482530689328E-2</v>
      </c>
      <c r="AN46" s="647">
        <v>9583.7104072398197</v>
      </c>
      <c r="AO46" s="648">
        <v>10590</v>
      </c>
      <c r="AP46" s="267">
        <f t="shared" si="12"/>
        <v>6.006006006006006E-2</v>
      </c>
      <c r="AQ46" s="544">
        <v>9040.7239819004535</v>
      </c>
      <c r="AR46" s="136">
        <v>9990</v>
      </c>
      <c r="AS46" s="267">
        <f t="shared" si="13"/>
        <v>0</v>
      </c>
      <c r="AT46" s="544">
        <v>9040.7239819004535</v>
      </c>
      <c r="AU46" s="136">
        <v>9990</v>
      </c>
      <c r="AV46" s="267">
        <f t="shared" si="14"/>
        <v>4.171011470281543E-2</v>
      </c>
      <c r="AW46" s="544">
        <v>8678.7330316742082</v>
      </c>
      <c r="AX46" s="203">
        <v>9590</v>
      </c>
      <c r="AY46" s="267">
        <f t="shared" si="15"/>
        <v>9.1012514220705346E-2</v>
      </c>
      <c r="AZ46" s="544">
        <v>7954.7511312217193</v>
      </c>
      <c r="BA46" s="203">
        <v>8790</v>
      </c>
      <c r="BB46" s="267">
        <f t="shared" si="16"/>
        <v>0</v>
      </c>
      <c r="BC46" s="544">
        <v>7954.7511312217193</v>
      </c>
      <c r="BD46" s="203">
        <v>8790</v>
      </c>
      <c r="BE46" s="267">
        <f t="shared" si="17"/>
        <v>0</v>
      </c>
      <c r="BF46" s="105">
        <v>7954.7511312217193</v>
      </c>
      <c r="BG46" s="136">
        <v>8790</v>
      </c>
      <c r="BH46" s="267">
        <f t="shared" si="18"/>
        <v>0</v>
      </c>
      <c r="BI46" s="105">
        <f t="shared" si="27"/>
        <v>7954.7511312217193</v>
      </c>
      <c r="BJ46" s="136">
        <v>8790</v>
      </c>
      <c r="BK46" s="267">
        <f t="shared" si="19"/>
        <v>0</v>
      </c>
      <c r="BL46" s="105">
        <f t="shared" si="28"/>
        <v>7954.7511312217193</v>
      </c>
      <c r="BM46" s="136">
        <v>8790</v>
      </c>
      <c r="BN46" s="267">
        <f t="shared" si="20"/>
        <v>0</v>
      </c>
      <c r="BO46" s="105">
        <f t="shared" si="29"/>
        <v>7954.7511312217193</v>
      </c>
      <c r="BP46" s="136">
        <v>8790</v>
      </c>
      <c r="BQ46" s="267">
        <f t="shared" si="21"/>
        <v>0</v>
      </c>
      <c r="BR46" s="105">
        <f t="shared" si="30"/>
        <v>7954.7511312217193</v>
      </c>
      <c r="BS46" s="136">
        <v>8790</v>
      </c>
      <c r="BT46" s="267">
        <f t="shared" si="22"/>
        <v>8.6526576019777507E-2</v>
      </c>
      <c r="BU46" s="146">
        <v>7321.2669683257918</v>
      </c>
      <c r="BV46" s="147">
        <v>8090</v>
      </c>
      <c r="BW46" s="267">
        <f t="shared" si="23"/>
        <v>0</v>
      </c>
      <c r="BX46" s="105">
        <f t="shared" si="31"/>
        <v>7321.2669683257918</v>
      </c>
      <c r="BY46" s="129">
        <v>8090</v>
      </c>
      <c r="BZ46" s="267">
        <f t="shared" si="24"/>
        <v>6.5876152832674575E-2</v>
      </c>
      <c r="CA46" s="72">
        <f t="shared" si="33"/>
        <v>6868.778280542987</v>
      </c>
      <c r="CB46" s="51">
        <v>7590</v>
      </c>
      <c r="CC46" s="267">
        <f t="shared" si="25"/>
        <v>1.2E-2</v>
      </c>
      <c r="CD46" s="8">
        <f t="shared" si="34"/>
        <v>6787.3303167420818</v>
      </c>
      <c r="CE46" s="51">
        <v>7500</v>
      </c>
      <c r="CF46" s="557"/>
    </row>
    <row r="47" spans="1:88" x14ac:dyDescent="0.25">
      <c r="A47" s="299" t="s">
        <v>48</v>
      </c>
      <c r="B47" s="276">
        <v>245</v>
      </c>
      <c r="C47" s="485" t="s">
        <v>62</v>
      </c>
      <c r="D47" s="146">
        <v>15194.570135746606</v>
      </c>
      <c r="E47" s="933">
        <v>16790</v>
      </c>
      <c r="F47" s="267">
        <f t="shared" si="0"/>
        <v>9.8103335513407455E-2</v>
      </c>
      <c r="G47" s="146">
        <v>13837.10407239819</v>
      </c>
      <c r="H47" s="993">
        <v>15290</v>
      </c>
      <c r="I47" s="267">
        <f t="shared" si="1"/>
        <v>6.2543432939541344E-2</v>
      </c>
      <c r="J47" s="146">
        <v>13022.624434389141</v>
      </c>
      <c r="K47" s="871">
        <v>14390</v>
      </c>
      <c r="L47" s="267">
        <f t="shared" si="2"/>
        <v>7.468259895444361E-2</v>
      </c>
      <c r="M47" s="146">
        <v>12117.64705882353</v>
      </c>
      <c r="N47" s="871">
        <v>13390</v>
      </c>
      <c r="O47" s="267">
        <f t="shared" si="3"/>
        <v>7.2057646116893512E-2</v>
      </c>
      <c r="P47" s="146">
        <v>11303.16742081448</v>
      </c>
      <c r="Q47" s="871">
        <v>12490</v>
      </c>
      <c r="R47" s="267">
        <f t="shared" si="4"/>
        <v>0</v>
      </c>
      <c r="S47" s="146">
        <v>11303.16742081448</v>
      </c>
      <c r="T47" s="871">
        <v>12490</v>
      </c>
      <c r="U47" s="267">
        <f t="shared" si="5"/>
        <v>6.8434559452523525E-2</v>
      </c>
      <c r="V47" s="146">
        <v>10579.185520361991</v>
      </c>
      <c r="W47" s="871">
        <v>11690</v>
      </c>
      <c r="X47" s="267">
        <f t="shared" si="6"/>
        <v>8.6281276962899053E-3</v>
      </c>
      <c r="Y47" s="927">
        <v>10488.687782805429</v>
      </c>
      <c r="Z47" s="99">
        <v>11590</v>
      </c>
      <c r="AA47" s="267">
        <f t="shared" si="7"/>
        <v>0</v>
      </c>
      <c r="AB47" s="146">
        <v>10488.687782805429</v>
      </c>
      <c r="AC47" s="871">
        <v>11590</v>
      </c>
      <c r="AD47" s="267">
        <f t="shared" si="8"/>
        <v>0</v>
      </c>
      <c r="AE47" s="146">
        <v>10488.687782805429</v>
      </c>
      <c r="AF47" s="993">
        <v>11590</v>
      </c>
      <c r="AG47" s="267">
        <f t="shared" si="9"/>
        <v>5.4595086442220199E-2</v>
      </c>
      <c r="AH47" s="105">
        <f t="shared" si="26"/>
        <v>9945.7013574660632</v>
      </c>
      <c r="AI47" s="247">
        <v>10990</v>
      </c>
      <c r="AJ47" s="267">
        <f t="shared" si="10"/>
        <v>0.10010010010010011</v>
      </c>
      <c r="AK47" s="692">
        <v>9040.7239819004535</v>
      </c>
      <c r="AL47" s="692">
        <v>9990</v>
      </c>
      <c r="AM47" s="267">
        <f t="shared" si="11"/>
        <v>4.171011470281543E-2</v>
      </c>
      <c r="AN47" s="647">
        <v>8678.7330316742082</v>
      </c>
      <c r="AO47" s="648">
        <v>9590</v>
      </c>
      <c r="AP47" s="267">
        <f t="shared" si="12"/>
        <v>2.1299254526091587E-2</v>
      </c>
      <c r="AQ47" s="544">
        <v>8497.7375565610855</v>
      </c>
      <c r="AR47" s="136">
        <v>9390</v>
      </c>
      <c r="AS47" s="267">
        <f t="shared" si="13"/>
        <v>0</v>
      </c>
      <c r="AT47" s="544">
        <v>8497.7375565610855</v>
      </c>
      <c r="AU47" s="136">
        <v>9390</v>
      </c>
      <c r="AV47" s="267">
        <f t="shared" si="14"/>
        <v>6.8259385665529013E-2</v>
      </c>
      <c r="AW47" s="544">
        <v>7954.7511312217193</v>
      </c>
      <c r="AX47" s="203">
        <v>8790</v>
      </c>
      <c r="AY47" s="267">
        <f t="shared" si="15"/>
        <v>3.5335689045936397E-2</v>
      </c>
      <c r="AZ47" s="544">
        <v>7683.2579185520362</v>
      </c>
      <c r="BA47" s="203">
        <v>8490</v>
      </c>
      <c r="BB47" s="267">
        <f t="shared" si="16"/>
        <v>0</v>
      </c>
      <c r="BC47" s="544">
        <v>7683.2579185520362</v>
      </c>
      <c r="BD47" s="203">
        <v>8490</v>
      </c>
      <c r="BE47" s="267">
        <f t="shared" si="17"/>
        <v>0</v>
      </c>
      <c r="BF47" s="105">
        <v>7683.2579185520362</v>
      </c>
      <c r="BG47" s="190">
        <v>8490</v>
      </c>
      <c r="BH47" s="267">
        <f t="shared" si="18"/>
        <v>-5.5617352614015569E-2</v>
      </c>
      <c r="BI47" s="105">
        <f t="shared" si="27"/>
        <v>8135.746606334842</v>
      </c>
      <c r="BJ47" s="136">
        <v>8990</v>
      </c>
      <c r="BK47" s="267">
        <f t="shared" si="19"/>
        <v>0</v>
      </c>
      <c r="BL47" s="105">
        <f t="shared" si="28"/>
        <v>8135.746606334842</v>
      </c>
      <c r="BM47" s="136">
        <v>8990</v>
      </c>
      <c r="BN47" s="267">
        <f t="shared" si="20"/>
        <v>0</v>
      </c>
      <c r="BO47" s="105">
        <f t="shared" si="29"/>
        <v>8135.746606334842</v>
      </c>
      <c r="BP47" s="136">
        <v>8990</v>
      </c>
      <c r="BQ47" s="267">
        <f t="shared" si="21"/>
        <v>0</v>
      </c>
      <c r="BR47" s="105">
        <f t="shared" si="30"/>
        <v>8135.746606334842</v>
      </c>
      <c r="BS47" s="136">
        <v>8990</v>
      </c>
      <c r="BT47" s="267">
        <f t="shared" si="22"/>
        <v>7.1513706793802145E-2</v>
      </c>
      <c r="BU47" s="146">
        <v>7592.7601809954749</v>
      </c>
      <c r="BV47" s="147">
        <v>8390</v>
      </c>
      <c r="BW47" s="267">
        <f t="shared" si="23"/>
        <v>0</v>
      </c>
      <c r="BX47" s="105">
        <f t="shared" si="31"/>
        <v>7592.7601809954749</v>
      </c>
      <c r="BY47" s="129">
        <v>8390</v>
      </c>
      <c r="BZ47" s="267">
        <f t="shared" si="24"/>
        <v>0.10540184453227931</v>
      </c>
      <c r="CA47" s="72">
        <f t="shared" si="33"/>
        <v>6868.778280542987</v>
      </c>
      <c r="CB47" s="51">
        <f>CB46</f>
        <v>7590</v>
      </c>
      <c r="CC47" s="267">
        <f t="shared" si="25"/>
        <v>1.2E-2</v>
      </c>
      <c r="CD47" s="8">
        <f t="shared" si="34"/>
        <v>6787.3303167420818</v>
      </c>
      <c r="CE47" s="51">
        <v>7500</v>
      </c>
      <c r="CF47" s="557"/>
    </row>
    <row r="48" spans="1:88" x14ac:dyDescent="0.25">
      <c r="A48" s="299" t="s">
        <v>48</v>
      </c>
      <c r="B48" s="276">
        <v>246</v>
      </c>
      <c r="C48" s="485" t="s">
        <v>64</v>
      </c>
      <c r="D48" s="146">
        <v>16642.533936651584</v>
      </c>
      <c r="E48" s="933">
        <v>18390</v>
      </c>
      <c r="F48" s="267">
        <f t="shared" si="0"/>
        <v>0.10185739964050329</v>
      </c>
      <c r="G48" s="146">
        <v>15104.072398190045</v>
      </c>
      <c r="H48" s="993">
        <v>16690</v>
      </c>
      <c r="I48" s="267">
        <f t="shared" si="1"/>
        <v>5.0346129641283828E-2</v>
      </c>
      <c r="J48" s="146">
        <v>14380.090497737558</v>
      </c>
      <c r="K48" s="871">
        <v>15890</v>
      </c>
      <c r="L48" s="267">
        <f t="shared" si="2"/>
        <v>0.11196641007697691</v>
      </c>
      <c r="M48" s="146">
        <v>12932.12669683258</v>
      </c>
      <c r="N48" s="871">
        <v>14290</v>
      </c>
      <c r="O48" s="267">
        <f t="shared" si="3"/>
        <v>0.10007698229407236</v>
      </c>
      <c r="P48" s="146">
        <v>11755.656108597284</v>
      </c>
      <c r="Q48" s="993">
        <v>12990</v>
      </c>
      <c r="R48" s="267">
        <f t="shared" si="4"/>
        <v>4.0032025620496396E-2</v>
      </c>
      <c r="S48" s="146">
        <v>11303.16742081448</v>
      </c>
      <c r="T48" s="871">
        <v>12490</v>
      </c>
      <c r="U48" s="267">
        <f t="shared" si="5"/>
        <v>6.8434559452523525E-2</v>
      </c>
      <c r="V48" s="146">
        <v>10579.185520361991</v>
      </c>
      <c r="W48" s="871">
        <v>11690</v>
      </c>
      <c r="X48" s="267">
        <f t="shared" si="6"/>
        <v>8.6281276962899053E-3</v>
      </c>
      <c r="Y48" s="927">
        <v>10488.687782805429</v>
      </c>
      <c r="Z48" s="99">
        <v>11590</v>
      </c>
      <c r="AA48" s="267">
        <f t="shared" si="7"/>
        <v>0</v>
      </c>
      <c r="AB48" s="146">
        <v>10488.687782805429</v>
      </c>
      <c r="AC48" s="871">
        <v>11590</v>
      </c>
      <c r="AD48" s="267">
        <f t="shared" si="8"/>
        <v>0</v>
      </c>
      <c r="AE48" s="146">
        <v>10488.687782805429</v>
      </c>
      <c r="AF48" s="993">
        <v>11590</v>
      </c>
      <c r="AG48" s="267">
        <f t="shared" si="9"/>
        <v>5.4595086442220199E-2</v>
      </c>
      <c r="AH48" s="105">
        <f t="shared" si="26"/>
        <v>9945.7013574660632</v>
      </c>
      <c r="AI48" s="247">
        <v>10990</v>
      </c>
      <c r="AJ48" s="267">
        <f t="shared" si="10"/>
        <v>0.10010010010010011</v>
      </c>
      <c r="AK48" s="692">
        <v>9040.7239819004535</v>
      </c>
      <c r="AL48" s="692">
        <v>9990</v>
      </c>
      <c r="AM48" s="267">
        <f t="shared" si="11"/>
        <v>0</v>
      </c>
      <c r="AN48" s="647">
        <v>9040.7239819004535</v>
      </c>
      <c r="AO48" s="648">
        <v>9990</v>
      </c>
      <c r="AP48" s="267">
        <f t="shared" si="12"/>
        <v>1.0111223458038422E-2</v>
      </c>
      <c r="AQ48" s="544">
        <v>8950.2262443438922</v>
      </c>
      <c r="AR48" s="136">
        <v>9890</v>
      </c>
      <c r="AS48" s="267">
        <f t="shared" si="13"/>
        <v>0</v>
      </c>
      <c r="AT48" s="544">
        <v>8950.2262443438922</v>
      </c>
      <c r="AU48" s="136">
        <v>9890</v>
      </c>
      <c r="AV48" s="267">
        <f t="shared" si="14"/>
        <v>6.4585575888051666E-2</v>
      </c>
      <c r="AW48" s="544">
        <v>8407.2398190045242</v>
      </c>
      <c r="AX48" s="203">
        <v>9290</v>
      </c>
      <c r="AY48" s="267">
        <f t="shared" si="15"/>
        <v>0.16270337922403003</v>
      </c>
      <c r="AZ48" s="544">
        <v>7230.7692307692305</v>
      </c>
      <c r="BA48" s="203">
        <v>7990</v>
      </c>
      <c r="BB48" s="267">
        <f t="shared" si="16"/>
        <v>0</v>
      </c>
      <c r="BC48" s="544">
        <v>7230.7692307692305</v>
      </c>
      <c r="BD48" s="203">
        <v>7990</v>
      </c>
      <c r="BE48" s="267">
        <f t="shared" si="17"/>
        <v>0</v>
      </c>
      <c r="BF48" s="105">
        <v>7230.7692307692305</v>
      </c>
      <c r="BG48" s="136">
        <v>7990</v>
      </c>
      <c r="BH48" s="267">
        <f t="shared" si="18"/>
        <v>0</v>
      </c>
      <c r="BI48" s="105">
        <f t="shared" si="27"/>
        <v>7230.7692307692305</v>
      </c>
      <c r="BJ48" s="136">
        <v>7990</v>
      </c>
      <c r="BK48" s="267">
        <f t="shared" si="19"/>
        <v>0</v>
      </c>
      <c r="BL48" s="105">
        <f t="shared" si="28"/>
        <v>7230.7692307692305</v>
      </c>
      <c r="BM48" s="190">
        <v>7990</v>
      </c>
      <c r="BN48" s="267">
        <f t="shared" si="20"/>
        <v>-0.14909478168264112</v>
      </c>
      <c r="BO48" s="105">
        <f t="shared" si="29"/>
        <v>8497.7375565610855</v>
      </c>
      <c r="BP48" s="136">
        <v>9390</v>
      </c>
      <c r="BQ48" s="267">
        <f t="shared" si="21"/>
        <v>0</v>
      </c>
      <c r="BR48" s="105">
        <f t="shared" si="30"/>
        <v>8497.7375565610855</v>
      </c>
      <c r="BS48" s="136">
        <v>9390</v>
      </c>
      <c r="BT48" s="267">
        <f t="shared" si="22"/>
        <v>8.0552359033371698E-2</v>
      </c>
      <c r="BU48" s="146">
        <v>7864.2533936651589</v>
      </c>
      <c r="BV48" s="147">
        <v>8690</v>
      </c>
      <c r="BW48" s="267">
        <f t="shared" si="23"/>
        <v>0</v>
      </c>
      <c r="BX48" s="105">
        <f t="shared" si="31"/>
        <v>7864.2533936651589</v>
      </c>
      <c r="BY48" s="129">
        <v>8690</v>
      </c>
      <c r="BZ48" s="267">
        <f t="shared" si="24"/>
        <v>0.10139416983523447</v>
      </c>
      <c r="CA48" s="72">
        <f t="shared" si="33"/>
        <v>7140.2714932126701</v>
      </c>
      <c r="CB48" s="51">
        <v>7890</v>
      </c>
      <c r="CC48" s="267">
        <f t="shared" si="25"/>
        <v>5.1999999999999998E-2</v>
      </c>
      <c r="CD48" s="8">
        <f t="shared" si="34"/>
        <v>6787.3303167420818</v>
      </c>
      <c r="CE48" s="51">
        <v>7500</v>
      </c>
      <c r="CF48" s="557"/>
    </row>
    <row r="49" spans="1:88" x14ac:dyDescent="0.25">
      <c r="A49" s="299" t="s">
        <v>48</v>
      </c>
      <c r="B49" s="276">
        <v>251</v>
      </c>
      <c r="C49" s="485" t="s">
        <v>66</v>
      </c>
      <c r="D49" s="146">
        <v>13927.601809954751</v>
      </c>
      <c r="E49" s="933">
        <v>15390</v>
      </c>
      <c r="F49" s="267">
        <f t="shared" si="0"/>
        <v>0.1241782322863404</v>
      </c>
      <c r="G49" s="146">
        <v>12389.140271493214</v>
      </c>
      <c r="H49" s="993">
        <v>13690</v>
      </c>
      <c r="I49" s="267">
        <f t="shared" si="1"/>
        <v>5.3887605850654351E-2</v>
      </c>
      <c r="J49" s="146">
        <v>11755.656108597284</v>
      </c>
      <c r="K49" s="871">
        <v>12990</v>
      </c>
      <c r="L49" s="267">
        <f t="shared" si="2"/>
        <v>0.29912991299129915</v>
      </c>
      <c r="M49" s="146">
        <v>9048.8687782805428</v>
      </c>
      <c r="N49" s="871">
        <v>9999</v>
      </c>
      <c r="O49" s="267">
        <f t="shared" si="3"/>
        <v>-0.14465355004277161</v>
      </c>
      <c r="P49" s="146">
        <v>10579.185520361991</v>
      </c>
      <c r="Q49" s="871">
        <v>11690</v>
      </c>
      <c r="R49" s="267">
        <f t="shared" si="4"/>
        <v>0</v>
      </c>
      <c r="S49" s="146">
        <v>10579.185520361991</v>
      </c>
      <c r="T49" s="871">
        <v>11690</v>
      </c>
      <c r="U49" s="267">
        <f t="shared" si="5"/>
        <v>0.16911691169116913</v>
      </c>
      <c r="V49" s="146">
        <v>9048.8687782805428</v>
      </c>
      <c r="W49" s="871">
        <v>9999</v>
      </c>
      <c r="X49" s="267">
        <f t="shared" si="6"/>
        <v>0</v>
      </c>
      <c r="Y49" s="927">
        <v>9048.8687782805428</v>
      </c>
      <c r="Z49" s="1132">
        <v>9999</v>
      </c>
      <c r="AA49" s="267">
        <f t="shared" si="7"/>
        <v>0</v>
      </c>
      <c r="AB49" s="146">
        <v>9048.8687782805428</v>
      </c>
      <c r="AC49" s="871">
        <v>9999</v>
      </c>
      <c r="AD49" s="267">
        <f t="shared" si="8"/>
        <v>-0.13727351164797238</v>
      </c>
      <c r="AE49" s="146">
        <v>10488.687782805429</v>
      </c>
      <c r="AF49" s="993">
        <v>11590</v>
      </c>
      <c r="AG49" s="267">
        <f t="shared" si="9"/>
        <v>5.4595086442220199E-2</v>
      </c>
      <c r="AH49" s="105">
        <f t="shared" si="26"/>
        <v>9945.7013574660632</v>
      </c>
      <c r="AI49" s="247">
        <v>10990</v>
      </c>
      <c r="AJ49" s="267">
        <f t="shared" si="10"/>
        <v>0.10010010010010011</v>
      </c>
      <c r="AK49" s="692">
        <v>9040.7239819004535</v>
      </c>
      <c r="AL49" s="692">
        <v>9990</v>
      </c>
      <c r="AM49" s="267">
        <f t="shared" si="11"/>
        <v>6.3897763578274758E-2</v>
      </c>
      <c r="AN49" s="647">
        <v>8497.7375565610855</v>
      </c>
      <c r="AO49" s="648">
        <v>9390</v>
      </c>
      <c r="AP49" s="267">
        <f t="shared" si="12"/>
        <v>0</v>
      </c>
      <c r="AQ49" s="544">
        <v>8497.7375565610855</v>
      </c>
      <c r="AR49" s="136">
        <v>9390</v>
      </c>
      <c r="AS49" s="267">
        <f t="shared" si="13"/>
        <v>0</v>
      </c>
      <c r="AT49" s="544">
        <v>8497.7375565610855</v>
      </c>
      <c r="AU49" s="136">
        <v>9390</v>
      </c>
      <c r="AV49" s="267">
        <f t="shared" si="14"/>
        <v>6.8259385665529013E-2</v>
      </c>
      <c r="AW49" s="544">
        <v>7954.7511312217193</v>
      </c>
      <c r="AX49" s="203">
        <v>8790</v>
      </c>
      <c r="AY49" s="267">
        <f t="shared" si="15"/>
        <v>0.10012515644555695</v>
      </c>
      <c r="AZ49" s="544">
        <v>7230.7692307692305</v>
      </c>
      <c r="BA49" s="203">
        <v>7990</v>
      </c>
      <c r="BB49" s="267">
        <f t="shared" si="16"/>
        <v>0</v>
      </c>
      <c r="BC49" s="544">
        <v>7230.7692307692305</v>
      </c>
      <c r="BD49" s="203">
        <v>7990</v>
      </c>
      <c r="BE49" s="267">
        <f t="shared" si="17"/>
        <v>0</v>
      </c>
      <c r="BF49" s="105">
        <v>7230.7692307692305</v>
      </c>
      <c r="BG49" s="190">
        <v>7990</v>
      </c>
      <c r="BH49" s="267">
        <f t="shared" si="18"/>
        <v>-5.8892815076560662E-2</v>
      </c>
      <c r="BI49" s="105">
        <f t="shared" si="27"/>
        <v>7683.2579185520362</v>
      </c>
      <c r="BJ49" s="136">
        <v>8490</v>
      </c>
      <c r="BK49" s="267">
        <f t="shared" si="19"/>
        <v>0</v>
      </c>
      <c r="BL49" s="105">
        <f t="shared" si="28"/>
        <v>7683.2579185520362</v>
      </c>
      <c r="BM49" s="190">
        <v>8490</v>
      </c>
      <c r="BN49" s="267">
        <f t="shared" si="20"/>
        <v>-5.5617352614015569E-2</v>
      </c>
      <c r="BO49" s="105">
        <f t="shared" si="29"/>
        <v>8135.746606334842</v>
      </c>
      <c r="BP49" s="136">
        <v>8990</v>
      </c>
      <c r="BQ49" s="267">
        <f t="shared" si="21"/>
        <v>0</v>
      </c>
      <c r="BR49" s="105">
        <f t="shared" si="30"/>
        <v>8135.746606334842</v>
      </c>
      <c r="BS49" s="136">
        <v>8990</v>
      </c>
      <c r="BT49" s="267">
        <f t="shared" si="22"/>
        <v>7.1513706793802145E-2</v>
      </c>
      <c r="BU49" s="146">
        <v>7592.7601809954749</v>
      </c>
      <c r="BV49" s="147">
        <v>8390</v>
      </c>
      <c r="BW49" s="267">
        <f t="shared" si="23"/>
        <v>0</v>
      </c>
      <c r="BX49" s="105">
        <f t="shared" si="31"/>
        <v>7592.7601809954749</v>
      </c>
      <c r="BY49" s="129">
        <v>8390</v>
      </c>
      <c r="BZ49" s="267">
        <f t="shared" si="24"/>
        <v>0.10540184453227931</v>
      </c>
      <c r="CA49" s="72">
        <f t="shared" si="33"/>
        <v>6868.778280542987</v>
      </c>
      <c r="CB49" s="51">
        <f>CB46</f>
        <v>7590</v>
      </c>
      <c r="CC49" s="267">
        <f t="shared" si="25"/>
        <v>1.2E-2</v>
      </c>
      <c r="CD49" s="8">
        <f t="shared" si="34"/>
        <v>6787.3303167420818</v>
      </c>
      <c r="CE49" s="51">
        <v>7500</v>
      </c>
      <c r="CF49" s="557"/>
    </row>
    <row r="50" spans="1:88" x14ac:dyDescent="0.25">
      <c r="A50" s="299" t="s">
        <v>48</v>
      </c>
      <c r="B50" s="276">
        <v>632</v>
      </c>
      <c r="C50" s="485" t="s">
        <v>68</v>
      </c>
      <c r="D50" s="146">
        <v>13927.601809954751</v>
      </c>
      <c r="E50" s="933">
        <v>15390</v>
      </c>
      <c r="F50" s="267">
        <f t="shared" si="0"/>
        <v>0.1241782322863404</v>
      </c>
      <c r="G50" s="146">
        <v>12389.140271493214</v>
      </c>
      <c r="H50" s="993">
        <v>13690</v>
      </c>
      <c r="I50" s="267">
        <f t="shared" si="1"/>
        <v>5.3887605850654351E-2</v>
      </c>
      <c r="J50" s="146">
        <v>11755.656108597284</v>
      </c>
      <c r="K50" s="871">
        <v>12990</v>
      </c>
      <c r="L50" s="267">
        <f t="shared" si="2"/>
        <v>4.8426150121065374E-2</v>
      </c>
      <c r="M50" s="146">
        <v>11212.669683257918</v>
      </c>
      <c r="N50" s="871">
        <v>12390</v>
      </c>
      <c r="O50" s="267">
        <f t="shared" si="3"/>
        <v>9.7431355181576612E-2</v>
      </c>
      <c r="P50" s="146">
        <v>10217.194570135747</v>
      </c>
      <c r="Q50" s="993">
        <v>11290</v>
      </c>
      <c r="R50" s="267">
        <f t="shared" si="4"/>
        <v>5.6127221702525723E-2</v>
      </c>
      <c r="S50" s="146">
        <v>9674.208144796381</v>
      </c>
      <c r="T50" s="871">
        <v>10690</v>
      </c>
      <c r="U50" s="267">
        <f t="shared" si="5"/>
        <v>7.0070070070070073E-2</v>
      </c>
      <c r="V50" s="146">
        <v>9040.7239819004535</v>
      </c>
      <c r="W50" s="871">
        <v>9990</v>
      </c>
      <c r="X50" s="267">
        <f t="shared" si="6"/>
        <v>1.0111223458038422E-2</v>
      </c>
      <c r="Y50" s="927">
        <v>8950.2262443438922</v>
      </c>
      <c r="Z50" s="1132">
        <v>9890</v>
      </c>
      <c r="AA50" s="267">
        <f t="shared" si="7"/>
        <v>0</v>
      </c>
      <c r="AB50" s="146">
        <v>8950.2262443438922</v>
      </c>
      <c r="AC50" s="871">
        <v>9890</v>
      </c>
      <c r="AD50" s="267">
        <f t="shared" si="8"/>
        <v>0</v>
      </c>
      <c r="AE50" s="146">
        <v>8950.2262443438922</v>
      </c>
      <c r="AF50" s="993">
        <v>9890</v>
      </c>
      <c r="AG50" s="267">
        <f t="shared" si="9"/>
        <v>5.3248136315228969E-2</v>
      </c>
      <c r="AH50" s="105">
        <f t="shared" si="26"/>
        <v>8497.7375565610855</v>
      </c>
      <c r="AI50" s="247">
        <v>9390</v>
      </c>
      <c r="AJ50" s="267">
        <f t="shared" si="10"/>
        <v>0.10600706713780919</v>
      </c>
      <c r="AK50" s="692">
        <v>7683.2579185520362</v>
      </c>
      <c r="AL50" s="692">
        <v>8490</v>
      </c>
      <c r="AM50" s="267">
        <f t="shared" si="11"/>
        <v>2.4125452352231604E-2</v>
      </c>
      <c r="AN50" s="647">
        <v>7502.2624434389145</v>
      </c>
      <c r="AO50" s="648">
        <v>8290</v>
      </c>
      <c r="AP50" s="267">
        <f t="shared" si="12"/>
        <v>0</v>
      </c>
      <c r="AQ50" s="544">
        <v>7502.2624434389145</v>
      </c>
      <c r="AR50" s="136">
        <v>8290</v>
      </c>
      <c r="AS50" s="267">
        <f t="shared" si="13"/>
        <v>0</v>
      </c>
      <c r="AT50" s="544">
        <v>7502.2624434389145</v>
      </c>
      <c r="AU50" s="136">
        <v>8290</v>
      </c>
      <c r="AV50" s="267">
        <f t="shared" si="14"/>
        <v>7.8023407022106639E-2</v>
      </c>
      <c r="AW50" s="544">
        <v>6959.2760180995474</v>
      </c>
      <c r="AX50" s="203">
        <v>7690</v>
      </c>
      <c r="AY50" s="267">
        <f t="shared" si="15"/>
        <v>0.10014306151645208</v>
      </c>
      <c r="AZ50" s="544">
        <v>6325.7918552036199</v>
      </c>
      <c r="BA50" s="203">
        <v>6990</v>
      </c>
      <c r="BB50" s="267">
        <f t="shared" si="16"/>
        <v>0</v>
      </c>
      <c r="BC50" s="544">
        <v>6325.7918552036199</v>
      </c>
      <c r="BD50" s="203">
        <v>6990</v>
      </c>
      <c r="BE50" s="267">
        <f t="shared" si="17"/>
        <v>0</v>
      </c>
      <c r="BF50" s="105">
        <v>6325.7918552036199</v>
      </c>
      <c r="BG50" s="136">
        <v>6990</v>
      </c>
      <c r="BH50" s="267">
        <f t="shared" si="18"/>
        <v>0</v>
      </c>
      <c r="BI50" s="105">
        <f t="shared" si="27"/>
        <v>6325.7918552036199</v>
      </c>
      <c r="BJ50" s="136">
        <v>6990</v>
      </c>
      <c r="BK50" s="267">
        <f t="shared" si="19"/>
        <v>0</v>
      </c>
      <c r="BL50" s="105">
        <f t="shared" si="28"/>
        <v>6325.7918552036199</v>
      </c>
      <c r="BM50" s="136">
        <v>6990</v>
      </c>
      <c r="BN50" s="267">
        <f t="shared" si="20"/>
        <v>0</v>
      </c>
      <c r="BO50" s="105">
        <f t="shared" si="29"/>
        <v>6325.7918552036199</v>
      </c>
      <c r="BP50" s="136">
        <v>6990</v>
      </c>
      <c r="BQ50" s="267">
        <f t="shared" si="21"/>
        <v>0</v>
      </c>
      <c r="BR50" s="105">
        <f t="shared" si="30"/>
        <v>6325.7918552036199</v>
      </c>
      <c r="BS50" s="136">
        <v>6990</v>
      </c>
      <c r="BT50" s="267">
        <f t="shared" si="22"/>
        <v>7.7041602465331274E-2</v>
      </c>
      <c r="BU50" s="146">
        <v>5873.3031674208141</v>
      </c>
      <c r="BV50" s="147">
        <v>6490</v>
      </c>
      <c r="BW50" s="267">
        <f t="shared" si="23"/>
        <v>0</v>
      </c>
      <c r="BX50" s="105">
        <f t="shared" si="31"/>
        <v>5873.3031674208141</v>
      </c>
      <c r="BY50" s="129">
        <v>6490</v>
      </c>
      <c r="BZ50" s="267">
        <f t="shared" si="24"/>
        <v>8.347245409015025E-2</v>
      </c>
      <c r="CA50" s="72">
        <f t="shared" si="33"/>
        <v>5420.8144796380093</v>
      </c>
      <c r="CB50" s="51">
        <v>5990</v>
      </c>
      <c r="CC50" s="267">
        <f t="shared" si="25"/>
        <v>1.5254237288135594E-2</v>
      </c>
      <c r="CD50" s="8">
        <f t="shared" si="34"/>
        <v>5339.3665158371041</v>
      </c>
      <c r="CE50" s="51">
        <v>5900</v>
      </c>
      <c r="CF50" s="557"/>
    </row>
    <row r="51" spans="1:88" x14ac:dyDescent="0.25">
      <c r="A51" s="299" t="s">
        <v>48</v>
      </c>
      <c r="B51" s="276">
        <v>286</v>
      </c>
      <c r="C51" s="485" t="s">
        <v>69</v>
      </c>
      <c r="D51" s="146">
        <v>12208.144796380091</v>
      </c>
      <c r="E51" s="933">
        <v>13490</v>
      </c>
      <c r="F51" s="267">
        <f t="shared" si="0"/>
        <v>0.12510425354462051</v>
      </c>
      <c r="G51" s="146">
        <v>10850.678733031675</v>
      </c>
      <c r="H51" s="993">
        <v>11990</v>
      </c>
      <c r="I51" s="267">
        <f t="shared" si="1"/>
        <v>5.2677787532923619E-2</v>
      </c>
      <c r="J51" s="146">
        <v>10307.692307692309</v>
      </c>
      <c r="K51" s="871">
        <v>11390</v>
      </c>
      <c r="L51" s="267">
        <f t="shared" si="2"/>
        <v>-3.3927056827820185E-2</v>
      </c>
      <c r="M51" s="146">
        <v>10669.683257918552</v>
      </c>
      <c r="N51" s="871">
        <v>11790</v>
      </c>
      <c r="O51" s="267">
        <f t="shared" si="3"/>
        <v>0.1028999064546305</v>
      </c>
      <c r="P51" s="146">
        <v>9674.208144796381</v>
      </c>
      <c r="Q51" s="871">
        <v>10690</v>
      </c>
      <c r="R51" s="267">
        <f t="shared" si="4"/>
        <v>0</v>
      </c>
      <c r="S51" s="146">
        <v>9674.208144796381</v>
      </c>
      <c r="T51" s="871">
        <v>10690</v>
      </c>
      <c r="U51" s="267">
        <f t="shared" si="5"/>
        <v>7.0070070070070073E-2</v>
      </c>
      <c r="V51" s="146">
        <v>9040.7239819004535</v>
      </c>
      <c r="W51" s="871">
        <v>9990</v>
      </c>
      <c r="X51" s="267">
        <f t="shared" si="6"/>
        <v>1.0111223458038422E-2</v>
      </c>
      <c r="Y51" s="927">
        <v>8950.2262443438922</v>
      </c>
      <c r="Z51" s="1147">
        <v>9890</v>
      </c>
      <c r="AA51" s="267">
        <f t="shared" si="7"/>
        <v>0</v>
      </c>
      <c r="AB51" s="146">
        <v>8950.2262443438922</v>
      </c>
      <c r="AC51" s="871">
        <v>9890</v>
      </c>
      <c r="AD51" s="267">
        <f t="shared" si="8"/>
        <v>-4.8123195380173241E-2</v>
      </c>
      <c r="AE51" s="146">
        <v>9402.714932126697</v>
      </c>
      <c r="AF51" s="993">
        <v>10390</v>
      </c>
      <c r="AG51" s="267">
        <f t="shared" si="9"/>
        <v>5.0556117290192111E-2</v>
      </c>
      <c r="AH51" s="105">
        <f t="shared" si="26"/>
        <v>8950.2262443438922</v>
      </c>
      <c r="AI51" s="247">
        <v>9890</v>
      </c>
      <c r="AJ51" s="267">
        <f t="shared" si="10"/>
        <v>0.10011123470522804</v>
      </c>
      <c r="AK51" s="692">
        <v>8135.746606334842</v>
      </c>
      <c r="AL51" s="692">
        <v>8990</v>
      </c>
      <c r="AM51" s="267">
        <f t="shared" si="11"/>
        <v>2.2753128555176336E-2</v>
      </c>
      <c r="AN51" s="647">
        <v>7954.7511312217193</v>
      </c>
      <c r="AO51" s="648">
        <v>8790</v>
      </c>
      <c r="AP51" s="267">
        <f t="shared" si="12"/>
        <v>6.0313630880579013E-2</v>
      </c>
      <c r="AQ51" s="544">
        <v>7502.2624434389145</v>
      </c>
      <c r="AR51" s="136">
        <v>8290</v>
      </c>
      <c r="AS51" s="267">
        <f t="shared" si="13"/>
        <v>0</v>
      </c>
      <c r="AT51" s="544">
        <v>7502.2624434389145</v>
      </c>
      <c r="AU51" s="136">
        <v>8290</v>
      </c>
      <c r="AV51" s="267">
        <f t="shared" si="14"/>
        <v>7.8023407022106639E-2</v>
      </c>
      <c r="AW51" s="544">
        <v>6959.2760180995474</v>
      </c>
      <c r="AX51" s="203">
        <v>7690</v>
      </c>
      <c r="AY51" s="267">
        <f t="shared" si="15"/>
        <v>0.10014306151645208</v>
      </c>
      <c r="AZ51" s="544">
        <v>6325.7918552036199</v>
      </c>
      <c r="BA51" s="203">
        <v>6990</v>
      </c>
      <c r="BB51" s="267">
        <f t="shared" si="16"/>
        <v>0</v>
      </c>
      <c r="BC51" s="544">
        <v>6325.7918552036199</v>
      </c>
      <c r="BD51" s="203">
        <v>6990</v>
      </c>
      <c r="BE51" s="267">
        <f t="shared" si="17"/>
        <v>0</v>
      </c>
      <c r="BF51" s="105">
        <v>6325.7918552036199</v>
      </c>
      <c r="BG51" s="190">
        <v>6990</v>
      </c>
      <c r="BH51" s="267">
        <f t="shared" si="18"/>
        <v>-6.6755674232309742E-2</v>
      </c>
      <c r="BI51" s="105">
        <f t="shared" si="27"/>
        <v>6778.2805429864256</v>
      </c>
      <c r="BJ51" s="136">
        <v>7490</v>
      </c>
      <c r="BK51" s="267">
        <f t="shared" si="19"/>
        <v>0</v>
      </c>
      <c r="BL51" s="105">
        <f t="shared" si="28"/>
        <v>6778.2805429864256</v>
      </c>
      <c r="BM51" s="190">
        <v>7490</v>
      </c>
      <c r="BN51" s="267">
        <f t="shared" si="20"/>
        <v>-2.600780234070221E-2</v>
      </c>
      <c r="BO51" s="105">
        <f t="shared" si="29"/>
        <v>6959.2760180995474</v>
      </c>
      <c r="BP51" s="136">
        <v>7690</v>
      </c>
      <c r="BQ51" s="267">
        <f t="shared" si="21"/>
        <v>0</v>
      </c>
      <c r="BR51" s="105">
        <f t="shared" si="30"/>
        <v>6959.2760180995474</v>
      </c>
      <c r="BS51" s="136">
        <v>7690</v>
      </c>
      <c r="BT51" s="267">
        <f t="shared" si="22"/>
        <v>8.4626234132581094E-2</v>
      </c>
      <c r="BU51" s="146">
        <v>6416.2895927601812</v>
      </c>
      <c r="BV51" s="147">
        <v>7090</v>
      </c>
      <c r="BW51" s="267">
        <f t="shared" si="23"/>
        <v>0</v>
      </c>
      <c r="BX51" s="105">
        <f t="shared" si="31"/>
        <v>6416.2895927601812</v>
      </c>
      <c r="BY51" s="129">
        <v>7090</v>
      </c>
      <c r="BZ51" s="267">
        <f t="shared" si="24"/>
        <v>9.2449922958397532E-2</v>
      </c>
      <c r="CA51" s="72">
        <f t="shared" si="33"/>
        <v>5873.3031674208141</v>
      </c>
      <c r="CB51" s="51">
        <v>6490</v>
      </c>
      <c r="CC51" s="267">
        <f t="shared" si="25"/>
        <v>8.347245409015025E-2</v>
      </c>
      <c r="CD51" s="8">
        <f t="shared" si="34"/>
        <v>5420.8144796380093</v>
      </c>
      <c r="CE51" s="51">
        <v>5990</v>
      </c>
      <c r="CF51" s="557"/>
    </row>
    <row r="52" spans="1:88" x14ac:dyDescent="0.25">
      <c r="A52" s="299" t="s">
        <v>48</v>
      </c>
      <c r="B52" s="276">
        <v>240</v>
      </c>
      <c r="C52" s="485" t="s">
        <v>70</v>
      </c>
      <c r="D52" s="146">
        <v>13927.601809954751</v>
      </c>
      <c r="E52" s="933">
        <v>15390</v>
      </c>
      <c r="F52" s="267">
        <f t="shared" si="0"/>
        <v>0.1241782322863404</v>
      </c>
      <c r="G52" s="146">
        <v>12389.140271493214</v>
      </c>
      <c r="H52" s="993">
        <v>13690</v>
      </c>
      <c r="I52" s="267">
        <f t="shared" si="1"/>
        <v>5.3887605850654351E-2</v>
      </c>
      <c r="J52" s="146">
        <v>11755.656108597284</v>
      </c>
      <c r="K52" s="871">
        <v>12990</v>
      </c>
      <c r="L52" s="267">
        <f t="shared" si="2"/>
        <v>0.13054830287206268</v>
      </c>
      <c r="M52" s="146">
        <v>10398.190045248868</v>
      </c>
      <c r="N52" s="871">
        <v>11490</v>
      </c>
      <c r="O52" s="267">
        <f t="shared" si="3"/>
        <v>9.532888465204957E-2</v>
      </c>
      <c r="P52" s="146">
        <v>9493.2126696832584</v>
      </c>
      <c r="Q52" s="871">
        <v>10490</v>
      </c>
      <c r="R52" s="267">
        <f t="shared" si="4"/>
        <v>0</v>
      </c>
      <c r="S52" s="146">
        <v>9493.2126696832584</v>
      </c>
      <c r="T52" s="871">
        <v>10490</v>
      </c>
      <c r="U52" s="267">
        <f t="shared" si="5"/>
        <v>0.1280782879879557</v>
      </c>
      <c r="V52" s="146">
        <v>8415.3846153846152</v>
      </c>
      <c r="W52" s="871">
        <v>9299</v>
      </c>
      <c r="X52" s="267">
        <f t="shared" si="6"/>
        <v>0</v>
      </c>
      <c r="Y52" s="927">
        <v>8415.3846153846152</v>
      </c>
      <c r="Z52" s="1147">
        <v>9299</v>
      </c>
      <c r="AA52" s="267">
        <f t="shared" si="7"/>
        <v>0</v>
      </c>
      <c r="AB52" s="146">
        <v>8415.3846153846152</v>
      </c>
      <c r="AC52" s="871">
        <v>9299</v>
      </c>
      <c r="AD52" s="267">
        <f t="shared" si="8"/>
        <v>9.6878363832077501E-4</v>
      </c>
      <c r="AE52" s="146">
        <v>8407.2398190045242</v>
      </c>
      <c r="AF52" s="993">
        <v>9290</v>
      </c>
      <c r="AG52" s="267">
        <f t="shared" si="9"/>
        <v>5.6882821387940839E-2</v>
      </c>
      <c r="AH52" s="105">
        <f t="shared" si="26"/>
        <v>7954.7511312217193</v>
      </c>
      <c r="AI52" s="247">
        <v>8790</v>
      </c>
      <c r="AJ52" s="267">
        <f t="shared" si="10"/>
        <v>0.10012515644555695</v>
      </c>
      <c r="AK52" s="692">
        <v>7230.7692307692305</v>
      </c>
      <c r="AL52" s="692">
        <v>7990</v>
      </c>
      <c r="AM52" s="267">
        <f t="shared" si="11"/>
        <v>0</v>
      </c>
      <c r="AN52" s="647">
        <v>7230.7692307692305</v>
      </c>
      <c r="AO52" s="648">
        <v>7990</v>
      </c>
      <c r="AP52" s="267">
        <f t="shared" si="12"/>
        <v>-1.2360939431396786E-2</v>
      </c>
      <c r="AQ52" s="544">
        <v>7321.2669683257918</v>
      </c>
      <c r="AR52" s="136">
        <v>8090</v>
      </c>
      <c r="AS52" s="267">
        <f t="shared" si="13"/>
        <v>0</v>
      </c>
      <c r="AT52" s="544">
        <v>7321.2669683257918</v>
      </c>
      <c r="AU52" s="136">
        <v>8090</v>
      </c>
      <c r="AV52" s="267">
        <f t="shared" si="14"/>
        <v>6.5876152832674575E-2</v>
      </c>
      <c r="AW52" s="544">
        <v>6868.778280542987</v>
      </c>
      <c r="AX52" s="203">
        <v>7590</v>
      </c>
      <c r="AY52" s="267">
        <f t="shared" si="15"/>
        <v>0.10159651669085631</v>
      </c>
      <c r="AZ52" s="544">
        <v>6235.2941176470586</v>
      </c>
      <c r="BA52" s="203">
        <v>6890</v>
      </c>
      <c r="BB52" s="267">
        <f t="shared" si="16"/>
        <v>0</v>
      </c>
      <c r="BC52" s="544">
        <v>6235.2941176470586</v>
      </c>
      <c r="BD52" s="203">
        <v>6890</v>
      </c>
      <c r="BE52" s="267">
        <f t="shared" si="17"/>
        <v>0</v>
      </c>
      <c r="BF52" s="105">
        <v>6235.2941176470586</v>
      </c>
      <c r="BG52" s="136">
        <v>6890</v>
      </c>
      <c r="BH52" s="267">
        <f t="shared" si="18"/>
        <v>0</v>
      </c>
      <c r="BI52" s="105">
        <f t="shared" si="27"/>
        <v>6235.2941176470586</v>
      </c>
      <c r="BJ52" s="136">
        <v>6890</v>
      </c>
      <c r="BK52" s="267">
        <f t="shared" si="19"/>
        <v>0</v>
      </c>
      <c r="BL52" s="105">
        <f t="shared" si="28"/>
        <v>6235.2941176470586</v>
      </c>
      <c r="BM52" s="136">
        <v>6890</v>
      </c>
      <c r="BN52" s="267">
        <f t="shared" si="20"/>
        <v>0</v>
      </c>
      <c r="BO52" s="105">
        <f t="shared" si="29"/>
        <v>6235.2941176470586</v>
      </c>
      <c r="BP52" s="136">
        <v>6890</v>
      </c>
      <c r="BQ52" s="267">
        <f t="shared" si="21"/>
        <v>0</v>
      </c>
      <c r="BR52" s="105">
        <f t="shared" si="30"/>
        <v>6235.2941176470586</v>
      </c>
      <c r="BS52" s="136">
        <v>6890</v>
      </c>
      <c r="BT52" s="267">
        <f t="shared" si="22"/>
        <v>9.5389507154213043E-2</v>
      </c>
      <c r="BU52" s="146">
        <v>5692.3076923076924</v>
      </c>
      <c r="BV52" s="147">
        <v>6290</v>
      </c>
      <c r="BW52" s="267">
        <f t="shared" si="23"/>
        <v>0</v>
      </c>
      <c r="BX52" s="105">
        <f t="shared" si="31"/>
        <v>5692.3076923076924</v>
      </c>
      <c r="BY52" s="129">
        <v>6290</v>
      </c>
      <c r="BZ52" s="267">
        <f t="shared" si="24"/>
        <v>0.1054481546572935</v>
      </c>
      <c r="CA52" s="72">
        <f t="shared" si="33"/>
        <v>5149.3212669683262</v>
      </c>
      <c r="CB52" s="51">
        <v>5690</v>
      </c>
      <c r="CC52" s="267">
        <f t="shared" si="25"/>
        <v>3.4545454545454546E-2</v>
      </c>
      <c r="CD52" s="8">
        <f t="shared" si="34"/>
        <v>4977.3755656108597</v>
      </c>
      <c r="CE52" s="51">
        <v>5500</v>
      </c>
      <c r="CF52" s="557"/>
    </row>
    <row r="53" spans="1:88" x14ac:dyDescent="0.25">
      <c r="A53" s="299" t="s">
        <v>48</v>
      </c>
      <c r="B53" s="276">
        <v>7217</v>
      </c>
      <c r="C53" s="485" t="s">
        <v>71</v>
      </c>
      <c r="D53" s="146">
        <v>10850.678733031675</v>
      </c>
      <c r="E53" s="933">
        <v>11990</v>
      </c>
      <c r="F53" s="267">
        <f t="shared" si="0"/>
        <v>0.10101010101010101</v>
      </c>
      <c r="G53" s="146">
        <v>9855.2036199095019</v>
      </c>
      <c r="H53" s="993">
        <v>10890</v>
      </c>
      <c r="I53" s="267">
        <f t="shared" si="1"/>
        <v>5.8309037900874633E-2</v>
      </c>
      <c r="J53" s="146">
        <v>9312.2171945701357</v>
      </c>
      <c r="K53" s="871">
        <v>10290</v>
      </c>
      <c r="L53" s="267">
        <f t="shared" si="2"/>
        <v>8.429926238145416E-2</v>
      </c>
      <c r="M53" s="146">
        <v>8588.2352941176468</v>
      </c>
      <c r="N53" s="871">
        <v>9490</v>
      </c>
      <c r="O53" s="267">
        <f t="shared" si="3"/>
        <v>0.10477299185098952</v>
      </c>
      <c r="P53" s="146">
        <v>7773.7556561085976</v>
      </c>
      <c r="Q53" s="993">
        <v>8590</v>
      </c>
      <c r="R53" s="267">
        <f t="shared" si="4"/>
        <v>7.3884235529441178E-2</v>
      </c>
      <c r="S53" s="146">
        <v>7238.9140271493216</v>
      </c>
      <c r="T53" s="871">
        <v>7999</v>
      </c>
      <c r="U53" s="267">
        <f t="shared" si="5"/>
        <v>-6.8800931315483121E-2</v>
      </c>
      <c r="V53" s="146">
        <v>7773.7556561085976</v>
      </c>
      <c r="W53" s="871">
        <v>8590</v>
      </c>
      <c r="X53" s="267">
        <f t="shared" si="6"/>
        <v>1.1778563015312132E-2</v>
      </c>
      <c r="Y53" s="927">
        <v>7683.2579185520362</v>
      </c>
      <c r="Z53" s="1147">
        <v>8490</v>
      </c>
      <c r="AA53" s="267">
        <f t="shared" si="7"/>
        <v>0</v>
      </c>
      <c r="AB53" s="146">
        <v>7683.2579185520362</v>
      </c>
      <c r="AC53" s="871">
        <v>8490</v>
      </c>
      <c r="AD53" s="267">
        <f t="shared" si="8"/>
        <v>-9.5846645367412137E-2</v>
      </c>
      <c r="AE53" s="146">
        <v>8497.7375565610855</v>
      </c>
      <c r="AF53" s="993">
        <v>9390</v>
      </c>
      <c r="AG53" s="267">
        <f t="shared" si="9"/>
        <v>5.6242969628796401E-2</v>
      </c>
      <c r="AH53" s="105">
        <f t="shared" si="26"/>
        <v>8045.2488687782807</v>
      </c>
      <c r="AI53" s="247">
        <v>8890</v>
      </c>
      <c r="AJ53" s="267">
        <f t="shared" si="10"/>
        <v>9.8887515451174288E-2</v>
      </c>
      <c r="AK53" s="692">
        <v>7321.2669683257918</v>
      </c>
      <c r="AL53" s="692">
        <v>8090</v>
      </c>
      <c r="AM53" s="267">
        <f t="shared" si="11"/>
        <v>2.5348542458808618E-2</v>
      </c>
      <c r="AN53" s="647">
        <v>7140.2714932126701</v>
      </c>
      <c r="AO53" s="648">
        <v>7890</v>
      </c>
      <c r="AP53" s="267">
        <f t="shared" si="12"/>
        <v>0</v>
      </c>
      <c r="AQ53" s="544">
        <v>7140.2714932126701</v>
      </c>
      <c r="AR53" s="136">
        <v>7890</v>
      </c>
      <c r="AS53" s="267">
        <f t="shared" si="13"/>
        <v>0</v>
      </c>
      <c r="AT53" s="544">
        <v>7140.2714932126701</v>
      </c>
      <c r="AU53" s="136">
        <v>7890</v>
      </c>
      <c r="AV53" s="267">
        <f t="shared" si="14"/>
        <v>6.7658998646820026E-2</v>
      </c>
      <c r="AW53" s="544">
        <v>6687.7828054298643</v>
      </c>
      <c r="AX53" s="203">
        <v>7390</v>
      </c>
      <c r="AY53" s="267">
        <f t="shared" si="15"/>
        <v>0.10463378176382661</v>
      </c>
      <c r="AZ53" s="544">
        <v>6054.2986425339368</v>
      </c>
      <c r="BA53" s="203">
        <v>6690</v>
      </c>
      <c r="BB53" s="267">
        <f t="shared" si="16"/>
        <v>0</v>
      </c>
      <c r="BC53" s="544">
        <v>6054.2986425339368</v>
      </c>
      <c r="BD53" s="203">
        <v>6690</v>
      </c>
      <c r="BE53" s="267">
        <f t="shared" si="17"/>
        <v>0</v>
      </c>
      <c r="BF53" s="105">
        <v>6054.2986425339368</v>
      </c>
      <c r="BG53" s="136">
        <v>6690</v>
      </c>
      <c r="BH53" s="267">
        <f t="shared" si="18"/>
        <v>0</v>
      </c>
      <c r="BI53" s="105">
        <f t="shared" si="27"/>
        <v>6054.2986425339368</v>
      </c>
      <c r="BJ53" s="136">
        <v>6690</v>
      </c>
      <c r="BK53" s="267">
        <f t="shared" si="19"/>
        <v>0</v>
      </c>
      <c r="BL53" s="105">
        <f t="shared" si="28"/>
        <v>6054.2986425339368</v>
      </c>
      <c r="BM53" s="136">
        <v>6690</v>
      </c>
      <c r="BN53" s="267">
        <f t="shared" si="20"/>
        <v>0</v>
      </c>
      <c r="BO53" s="105">
        <f t="shared" si="29"/>
        <v>6054.2986425339368</v>
      </c>
      <c r="BP53" s="136">
        <v>6690</v>
      </c>
      <c r="BQ53" s="267">
        <f t="shared" si="21"/>
        <v>0</v>
      </c>
      <c r="BR53" s="105">
        <f t="shared" si="30"/>
        <v>6054.2986425339368</v>
      </c>
      <c r="BS53" s="136">
        <v>6690</v>
      </c>
      <c r="BT53" s="267">
        <f t="shared" si="22"/>
        <v>8.0775444264943458E-2</v>
      </c>
      <c r="BU53" s="146">
        <v>5601.809954751131</v>
      </c>
      <c r="BV53" s="147">
        <v>6190</v>
      </c>
      <c r="BW53" s="267">
        <f t="shared" si="23"/>
        <v>0</v>
      </c>
      <c r="BX53" s="105">
        <f t="shared" si="31"/>
        <v>5601.809954751131</v>
      </c>
      <c r="BY53" s="129">
        <v>6190</v>
      </c>
      <c r="BZ53" s="267">
        <f t="shared" si="24"/>
        <v>0.1073345259391771</v>
      </c>
      <c r="CA53" s="72">
        <f t="shared" si="33"/>
        <v>5058.8235294117649</v>
      </c>
      <c r="CB53" s="51">
        <v>5590</v>
      </c>
      <c r="CC53" s="267">
        <f t="shared" si="25"/>
        <v>1.6363636363636365E-2</v>
      </c>
      <c r="CD53" s="8">
        <f t="shared" si="34"/>
        <v>4977.3755656108597</v>
      </c>
      <c r="CE53" s="51">
        <v>5500</v>
      </c>
      <c r="CF53" s="557"/>
    </row>
    <row r="54" spans="1:88" x14ac:dyDescent="0.25">
      <c r="A54" s="299" t="s">
        <v>48</v>
      </c>
      <c r="B54" s="276">
        <v>260</v>
      </c>
      <c r="C54" s="485" t="s">
        <v>72</v>
      </c>
      <c r="D54" s="146">
        <v>13022.624434389141</v>
      </c>
      <c r="E54" s="933">
        <v>14390</v>
      </c>
      <c r="F54" s="267">
        <f t="shared" si="0"/>
        <v>0.30830075461405582</v>
      </c>
      <c r="G54" s="146">
        <v>9953.8461538461543</v>
      </c>
      <c r="H54" s="993">
        <v>10999</v>
      </c>
      <c r="I54" s="267">
        <f t="shared" si="1"/>
        <v>0.1000100010001</v>
      </c>
      <c r="J54" s="146">
        <v>9048.8687782805428</v>
      </c>
      <c r="K54" s="871">
        <v>9999</v>
      </c>
      <c r="L54" s="267">
        <f t="shared" si="2"/>
        <v>-9.0172884440400364E-2</v>
      </c>
      <c r="M54" s="146">
        <v>9945.7013574660632</v>
      </c>
      <c r="N54" s="871">
        <v>10990</v>
      </c>
      <c r="O54" s="267">
        <f t="shared" si="3"/>
        <v>0.37392174021752717</v>
      </c>
      <c r="P54" s="146">
        <v>7238.9140271493216</v>
      </c>
      <c r="Q54" s="993">
        <v>7999</v>
      </c>
      <c r="R54" s="267">
        <f t="shared" si="4"/>
        <v>-0.25866543095458761</v>
      </c>
      <c r="S54" s="146">
        <v>9764.7058823529405</v>
      </c>
      <c r="T54" s="871">
        <v>10790</v>
      </c>
      <c r="U54" s="267">
        <f t="shared" si="5"/>
        <v>8.0080080080080079E-2</v>
      </c>
      <c r="V54" s="146">
        <v>9040.7239819004535</v>
      </c>
      <c r="W54" s="871">
        <v>9990</v>
      </c>
      <c r="X54" s="267">
        <f t="shared" si="6"/>
        <v>4.171011470281543E-2</v>
      </c>
      <c r="Y54" s="927">
        <v>8678.7330316742082</v>
      </c>
      <c r="Z54" s="99">
        <v>9590</v>
      </c>
      <c r="AA54" s="267">
        <f t="shared" si="7"/>
        <v>0</v>
      </c>
      <c r="AB54" s="146">
        <v>8678.7330316742082</v>
      </c>
      <c r="AC54" s="871">
        <v>9590</v>
      </c>
      <c r="AD54" s="267">
        <f t="shared" si="8"/>
        <v>0</v>
      </c>
      <c r="AE54" s="146">
        <v>8678.7330316742082</v>
      </c>
      <c r="AF54" s="993">
        <v>9590</v>
      </c>
      <c r="AG54" s="267">
        <f t="shared" si="9"/>
        <v>0.10356731875719218</v>
      </c>
      <c r="AH54" s="105">
        <f t="shared" si="26"/>
        <v>7864.2533936651589</v>
      </c>
      <c r="AI54" s="247">
        <v>8690</v>
      </c>
      <c r="AJ54" s="267">
        <f t="shared" si="10"/>
        <v>0.10139416983523447</v>
      </c>
      <c r="AK54" s="692">
        <v>7140.2714932126701</v>
      </c>
      <c r="AL54" s="692">
        <v>7890</v>
      </c>
      <c r="AM54" s="267">
        <f t="shared" si="11"/>
        <v>3.9525691699604744E-2</v>
      </c>
      <c r="AN54" s="647">
        <v>6868.778280542987</v>
      </c>
      <c r="AO54" s="648">
        <v>7590</v>
      </c>
      <c r="AP54" s="267">
        <f t="shared" si="12"/>
        <v>8.5836909871244635E-2</v>
      </c>
      <c r="AQ54" s="544">
        <v>6325.7918552036199</v>
      </c>
      <c r="AR54" s="136">
        <v>6990</v>
      </c>
      <c r="AS54" s="267">
        <f t="shared" si="13"/>
        <v>0</v>
      </c>
      <c r="AT54" s="544">
        <v>6325.7918552036199</v>
      </c>
      <c r="AU54" s="136">
        <v>6990</v>
      </c>
      <c r="AV54" s="267">
        <f t="shared" si="14"/>
        <v>6.0698027314112293E-2</v>
      </c>
      <c r="AW54" s="544">
        <v>5963.8009049773755</v>
      </c>
      <c r="AX54" s="203">
        <v>6590</v>
      </c>
      <c r="AY54" s="267">
        <f t="shared" si="15"/>
        <v>0.1001669449081803</v>
      </c>
      <c r="AZ54" s="544">
        <v>5420.8144796380093</v>
      </c>
      <c r="BA54" s="203">
        <v>5990</v>
      </c>
      <c r="BB54" s="267">
        <f t="shared" si="16"/>
        <v>0</v>
      </c>
      <c r="BC54" s="544">
        <v>5420.8144796380093</v>
      </c>
      <c r="BD54" s="203">
        <v>5990</v>
      </c>
      <c r="BE54" s="267">
        <f t="shared" si="17"/>
        <v>0</v>
      </c>
      <c r="BF54" s="105">
        <v>5420.8144796380093</v>
      </c>
      <c r="BG54" s="190">
        <v>5990</v>
      </c>
      <c r="BH54" s="267">
        <f t="shared" si="18"/>
        <v>-9.1047040971168433E-2</v>
      </c>
      <c r="BI54" s="105">
        <f t="shared" si="27"/>
        <v>5963.8009049773755</v>
      </c>
      <c r="BJ54" s="136">
        <v>6590</v>
      </c>
      <c r="BK54" s="267">
        <f t="shared" si="19"/>
        <v>0</v>
      </c>
      <c r="BL54" s="105">
        <f t="shared" si="28"/>
        <v>5963.8009049773755</v>
      </c>
      <c r="BM54" s="136">
        <v>6590</v>
      </c>
      <c r="BN54" s="267">
        <f t="shared" si="20"/>
        <v>0</v>
      </c>
      <c r="BO54" s="105">
        <f t="shared" si="29"/>
        <v>5963.8009049773755</v>
      </c>
      <c r="BP54" s="136">
        <v>6590</v>
      </c>
      <c r="BQ54" s="267">
        <f t="shared" si="21"/>
        <v>0</v>
      </c>
      <c r="BR54" s="105">
        <f t="shared" si="30"/>
        <v>5963.8009049773755</v>
      </c>
      <c r="BS54" s="136">
        <v>6590</v>
      </c>
      <c r="BT54" s="267">
        <f t="shared" si="22"/>
        <v>8.2101806239737271E-2</v>
      </c>
      <c r="BU54" s="146">
        <v>5511.3122171945706</v>
      </c>
      <c r="BV54" s="147">
        <v>6090</v>
      </c>
      <c r="BW54" s="267">
        <f t="shared" si="23"/>
        <v>0</v>
      </c>
      <c r="BX54" s="105">
        <f t="shared" si="31"/>
        <v>5511.3122171945706</v>
      </c>
      <c r="BY54" s="129">
        <v>6090</v>
      </c>
      <c r="BZ54" s="267">
        <f t="shared" si="24"/>
        <v>0.10928961748633879</v>
      </c>
      <c r="CA54" s="72">
        <f t="shared" si="33"/>
        <v>4968.3257918552035</v>
      </c>
      <c r="CB54" s="51">
        <v>5490</v>
      </c>
      <c r="CC54" s="267">
        <f t="shared" si="25"/>
        <v>0</v>
      </c>
      <c r="CD54" s="8">
        <f t="shared" si="34"/>
        <v>4968.3257918552035</v>
      </c>
      <c r="CE54" s="51">
        <v>5490</v>
      </c>
      <c r="CF54" s="557"/>
    </row>
    <row r="55" spans="1:88" x14ac:dyDescent="0.25">
      <c r="A55" s="299" t="s">
        <v>48</v>
      </c>
      <c r="B55" s="276">
        <v>234</v>
      </c>
      <c r="C55" s="485" t="s">
        <v>73</v>
      </c>
      <c r="D55" s="146">
        <v>17457.013574660632</v>
      </c>
      <c r="E55" s="933">
        <v>19290</v>
      </c>
      <c r="F55" s="267">
        <f t="shared" si="0"/>
        <v>0.10291595197255575</v>
      </c>
      <c r="G55" s="146">
        <v>15828.054298642533</v>
      </c>
      <c r="H55" s="993">
        <v>17490</v>
      </c>
      <c r="I55" s="267">
        <f t="shared" si="1"/>
        <v>5.4249547920433995E-2</v>
      </c>
      <c r="J55" s="146">
        <v>15013.574660633485</v>
      </c>
      <c r="K55" s="871">
        <v>16590</v>
      </c>
      <c r="L55" s="267">
        <f t="shared" si="2"/>
        <v>0</v>
      </c>
      <c r="M55" s="146">
        <v>15013.574660633485</v>
      </c>
      <c r="N55" s="871">
        <v>16590</v>
      </c>
      <c r="O55" s="267">
        <f t="shared" si="3"/>
        <v>0.32826261008807045</v>
      </c>
      <c r="P55" s="146">
        <v>11303.16742081448</v>
      </c>
      <c r="Q55" s="871">
        <v>12490</v>
      </c>
      <c r="R55" s="267">
        <f t="shared" si="4"/>
        <v>0</v>
      </c>
      <c r="S55" s="146">
        <v>11303.16742081448</v>
      </c>
      <c r="T55" s="871">
        <v>12490</v>
      </c>
      <c r="U55" s="267">
        <f t="shared" si="5"/>
        <v>6.8434559452523525E-2</v>
      </c>
      <c r="V55" s="146">
        <v>10579.185520361991</v>
      </c>
      <c r="W55" s="871">
        <v>11690</v>
      </c>
      <c r="X55" s="267">
        <f t="shared" si="6"/>
        <v>8.6281276962899053E-3</v>
      </c>
      <c r="Y55" s="927">
        <v>10488.687782805429</v>
      </c>
      <c r="Z55" s="99">
        <v>11590</v>
      </c>
      <c r="AA55" s="267">
        <f t="shared" si="7"/>
        <v>0</v>
      </c>
      <c r="AB55" s="146">
        <v>10488.687782805429</v>
      </c>
      <c r="AC55" s="871">
        <v>11590</v>
      </c>
      <c r="AD55" s="267">
        <f t="shared" si="8"/>
        <v>0</v>
      </c>
      <c r="AE55" s="146">
        <v>10488.687782805429</v>
      </c>
      <c r="AF55" s="993">
        <v>11590</v>
      </c>
      <c r="AG55" s="267">
        <f t="shared" si="9"/>
        <v>5.4595086442220199E-2</v>
      </c>
      <c r="AH55" s="105">
        <f t="shared" si="26"/>
        <v>9945.7013574660632</v>
      </c>
      <c r="AI55" s="247">
        <v>10990</v>
      </c>
      <c r="AJ55" s="267">
        <f t="shared" si="10"/>
        <v>0.10010010010010011</v>
      </c>
      <c r="AK55" s="692">
        <v>9040.7239819004535</v>
      </c>
      <c r="AL55" s="692">
        <v>9990</v>
      </c>
      <c r="AM55" s="267">
        <f t="shared" si="11"/>
        <v>0</v>
      </c>
      <c r="AN55" s="647">
        <v>9040.7239819004535</v>
      </c>
      <c r="AO55" s="648">
        <v>9990</v>
      </c>
      <c r="AP55" s="267">
        <f t="shared" si="12"/>
        <v>-6.5481758652946684E-2</v>
      </c>
      <c r="AQ55" s="544">
        <v>9674.208144796381</v>
      </c>
      <c r="AR55" s="100">
        <v>10690</v>
      </c>
      <c r="AS55" s="267">
        <f t="shared" si="13"/>
        <v>0</v>
      </c>
      <c r="AT55" s="544">
        <v>9674.208144796381</v>
      </c>
      <c r="AU55" s="136">
        <v>10690</v>
      </c>
      <c r="AV55" s="267">
        <f t="shared" si="14"/>
        <v>1.9065776930409915E-2</v>
      </c>
      <c r="AW55" s="544">
        <v>9493.2126696832584</v>
      </c>
      <c r="AX55" s="203">
        <v>10490</v>
      </c>
      <c r="AY55" s="267">
        <f t="shared" si="15"/>
        <v>5.0050050050050053E-2</v>
      </c>
      <c r="AZ55" s="544">
        <v>9040.7239819004535</v>
      </c>
      <c r="BA55" s="203">
        <v>9990</v>
      </c>
      <c r="BB55" s="267">
        <f t="shared" si="16"/>
        <v>0</v>
      </c>
      <c r="BC55" s="544">
        <v>9040.7239819004535</v>
      </c>
      <c r="BD55" s="203">
        <v>9990</v>
      </c>
      <c r="BE55" s="267">
        <f t="shared" si="17"/>
        <v>0</v>
      </c>
      <c r="BF55" s="105">
        <v>9040.7239819004535</v>
      </c>
      <c r="BG55" s="190">
        <v>9990</v>
      </c>
      <c r="BH55" s="267">
        <f t="shared" si="18"/>
        <v>-5.6657223796033995E-2</v>
      </c>
      <c r="BI55" s="105">
        <f t="shared" si="27"/>
        <v>9583.7104072398197</v>
      </c>
      <c r="BJ55" s="136">
        <v>10590</v>
      </c>
      <c r="BK55" s="267">
        <f t="shared" si="19"/>
        <v>0</v>
      </c>
      <c r="BL55" s="105">
        <f t="shared" si="28"/>
        <v>9583.7104072398197</v>
      </c>
      <c r="BM55" s="136">
        <v>10590</v>
      </c>
      <c r="BN55" s="267">
        <f t="shared" si="20"/>
        <v>0</v>
      </c>
      <c r="BO55" s="105">
        <f t="shared" si="29"/>
        <v>9583.7104072398197</v>
      </c>
      <c r="BP55" s="136">
        <v>10590</v>
      </c>
      <c r="BQ55" s="267">
        <f t="shared" si="21"/>
        <v>0</v>
      </c>
      <c r="BR55" s="105">
        <f t="shared" si="30"/>
        <v>9583.7104072398197</v>
      </c>
      <c r="BS55" s="136">
        <v>10590</v>
      </c>
      <c r="BT55" s="267">
        <f t="shared" si="22"/>
        <v>0</v>
      </c>
      <c r="BU55" s="146">
        <v>9583.7104072398197</v>
      </c>
      <c r="BV55" s="147">
        <v>10590</v>
      </c>
      <c r="BW55" s="267">
        <f t="shared" si="23"/>
        <v>0</v>
      </c>
      <c r="BX55" s="105">
        <f t="shared" si="31"/>
        <v>9583.7104072398197</v>
      </c>
      <c r="BY55" s="129">
        <v>10590</v>
      </c>
      <c r="BZ55" s="267">
        <f t="shared" si="24"/>
        <v>0.10427528675703858</v>
      </c>
      <c r="CA55" s="72">
        <f t="shared" si="33"/>
        <v>8678.7330316742082</v>
      </c>
      <c r="CB55" s="51">
        <v>9590</v>
      </c>
      <c r="CC55" s="267">
        <f t="shared" si="25"/>
        <v>9.4736842105263164E-3</v>
      </c>
      <c r="CD55" s="8">
        <f t="shared" si="34"/>
        <v>8597.285067873303</v>
      </c>
      <c r="CE55" s="51">
        <v>9500</v>
      </c>
      <c r="CF55" s="557"/>
    </row>
    <row r="56" spans="1:88" x14ac:dyDescent="0.25">
      <c r="A56" s="854" t="s">
        <v>48</v>
      </c>
      <c r="B56" s="276">
        <v>753</v>
      </c>
      <c r="C56" s="1202" t="s">
        <v>593</v>
      </c>
      <c r="D56" s="146">
        <v>17547.511312217193</v>
      </c>
      <c r="E56" s="933">
        <v>19390</v>
      </c>
      <c r="F56" s="267"/>
      <c r="G56" s="146">
        <v>15647.058823529413</v>
      </c>
      <c r="H56" s="993">
        <v>17290</v>
      </c>
      <c r="I56" s="267"/>
      <c r="J56" s="146">
        <v>14199.095022624435</v>
      </c>
      <c r="K56" s="871">
        <v>15690</v>
      </c>
      <c r="L56" s="267"/>
      <c r="M56" s="146">
        <v>14199.095022624435</v>
      </c>
      <c r="N56" s="933">
        <v>15690</v>
      </c>
      <c r="O56" s="267"/>
      <c r="P56" s="146">
        <v>14199.095022624435</v>
      </c>
      <c r="Q56" s="933">
        <v>15690</v>
      </c>
      <c r="R56" s="267"/>
      <c r="S56" s="146"/>
      <c r="T56" s="871"/>
      <c r="U56" s="267"/>
      <c r="V56" s="146"/>
      <c r="W56" s="871"/>
      <c r="X56" s="267"/>
      <c r="Y56" s="927"/>
      <c r="Z56" s="99"/>
      <c r="AA56" s="267"/>
      <c r="AB56" s="146"/>
      <c r="AC56" s="871"/>
      <c r="AD56" s="267"/>
      <c r="AE56" s="146"/>
      <c r="AF56" s="993"/>
      <c r="AG56" s="267"/>
      <c r="AH56" s="105"/>
      <c r="AI56" s="247"/>
      <c r="AJ56" s="267"/>
      <c r="AK56" s="692"/>
      <c r="AL56" s="692"/>
      <c r="AM56" s="267"/>
      <c r="AN56" s="647"/>
      <c r="AO56" s="648"/>
      <c r="AP56" s="267"/>
      <c r="AQ56" s="544"/>
      <c r="AR56" s="100"/>
      <c r="AS56" s="267"/>
      <c r="AT56" s="544"/>
      <c r="AU56" s="136"/>
      <c r="AV56" s="267"/>
      <c r="AW56" s="544"/>
      <c r="AX56" s="203"/>
      <c r="AY56" s="267"/>
      <c r="AZ56" s="544"/>
      <c r="BA56" s="203"/>
      <c r="BB56" s="267"/>
      <c r="BC56" s="544"/>
      <c r="BD56" s="203"/>
      <c r="BE56" s="267"/>
      <c r="BF56" s="105"/>
      <c r="BG56" s="190"/>
      <c r="BH56" s="267"/>
      <c r="BI56" s="105"/>
      <c r="BJ56" s="136"/>
      <c r="BK56" s="267"/>
      <c r="BL56" s="105"/>
      <c r="BM56" s="136"/>
      <c r="BN56" s="267"/>
      <c r="BO56" s="105"/>
      <c r="BP56" s="136"/>
      <c r="BQ56" s="267"/>
      <c r="BR56" s="105"/>
      <c r="BS56" s="136"/>
      <c r="BT56" s="267"/>
      <c r="BU56" s="146"/>
      <c r="BV56" s="147"/>
      <c r="BW56" s="267"/>
      <c r="BX56" s="105"/>
      <c r="BY56" s="129"/>
      <c r="BZ56" s="267"/>
      <c r="CA56" s="72"/>
      <c r="CB56" s="51"/>
      <c r="CC56" s="267"/>
      <c r="CD56" s="8"/>
      <c r="CE56" s="51"/>
      <c r="CF56" s="557"/>
    </row>
    <row r="57" spans="1:88" x14ac:dyDescent="0.25">
      <c r="A57" s="299" t="s">
        <v>48</v>
      </c>
      <c r="B57" s="276">
        <v>7224</v>
      </c>
      <c r="C57" s="485" t="s">
        <v>74</v>
      </c>
      <c r="D57" s="146">
        <v>17547.511312217193</v>
      </c>
      <c r="E57" s="933">
        <v>19390</v>
      </c>
      <c r="F57" s="267">
        <f t="shared" si="0"/>
        <v>0.1214574898785425</v>
      </c>
      <c r="G57" s="146">
        <v>15647.058823529413</v>
      </c>
      <c r="H57" s="993">
        <v>17290</v>
      </c>
      <c r="I57" s="267">
        <f t="shared" si="1"/>
        <v>5.4911531421598533E-2</v>
      </c>
      <c r="J57" s="146">
        <v>14832.579185520362</v>
      </c>
      <c r="K57" s="871">
        <v>16390</v>
      </c>
      <c r="L57" s="267">
        <f t="shared" si="2"/>
        <v>0.14695591322603219</v>
      </c>
      <c r="M57" s="146">
        <v>12932.12669683258</v>
      </c>
      <c r="N57" s="871">
        <v>14290</v>
      </c>
      <c r="O57" s="267">
        <f t="shared" si="3"/>
        <v>0.10007698229407236</v>
      </c>
      <c r="P57" s="146">
        <v>11755.656108597284</v>
      </c>
      <c r="Q57" s="871">
        <v>12990</v>
      </c>
      <c r="R57" s="267">
        <f t="shared" si="4"/>
        <v>0</v>
      </c>
      <c r="S57" s="146">
        <v>11755.656108597284</v>
      </c>
      <c r="T57" s="871">
        <v>12990</v>
      </c>
      <c r="U57" s="267">
        <f t="shared" si="5"/>
        <v>9.2514718250630776E-2</v>
      </c>
      <c r="V57" s="146">
        <v>10760.180995475113</v>
      </c>
      <c r="W57" s="871">
        <v>11890</v>
      </c>
      <c r="X57" s="267">
        <f t="shared" si="6"/>
        <v>8.4817642069550461E-3</v>
      </c>
      <c r="Y57" s="927">
        <v>10669.683257918552</v>
      </c>
      <c r="Z57" s="99">
        <v>11790</v>
      </c>
      <c r="AA57" s="267">
        <f t="shared" si="7"/>
        <v>0</v>
      </c>
      <c r="AB57" s="146">
        <v>10669.683257918552</v>
      </c>
      <c r="AC57" s="871">
        <v>11790</v>
      </c>
      <c r="AD57" s="267">
        <f t="shared" si="8"/>
        <v>0</v>
      </c>
      <c r="AE57" s="146">
        <v>10669.683257918552</v>
      </c>
      <c r="AF57" s="993">
        <v>11790</v>
      </c>
      <c r="AG57" s="267">
        <f t="shared" si="9"/>
        <v>5.3619302949061663E-2</v>
      </c>
      <c r="AH57" s="105">
        <f t="shared" si="26"/>
        <v>10126.696832579186</v>
      </c>
      <c r="AI57" s="247">
        <v>11190</v>
      </c>
      <c r="AJ57" s="267">
        <f t="shared" si="10"/>
        <v>9.8135426889106966E-2</v>
      </c>
      <c r="AK57" s="692">
        <v>9221.7194570135744</v>
      </c>
      <c r="AL57" s="692">
        <v>10190</v>
      </c>
      <c r="AM57" s="267">
        <f t="shared" si="11"/>
        <v>0</v>
      </c>
      <c r="AN57" s="647">
        <v>9221.7194570135744</v>
      </c>
      <c r="AO57" s="648">
        <v>10190</v>
      </c>
      <c r="AP57" s="267">
        <f t="shared" si="12"/>
        <v>0</v>
      </c>
      <c r="AQ57" s="544">
        <v>9221.7194570135744</v>
      </c>
      <c r="AR57" s="100">
        <v>10190</v>
      </c>
      <c r="AS57" s="267">
        <f t="shared" si="13"/>
        <v>0</v>
      </c>
      <c r="AT57" s="544">
        <v>9221.7194570135744</v>
      </c>
      <c r="AU57" s="136">
        <v>10190</v>
      </c>
      <c r="AV57" s="267">
        <f t="shared" si="14"/>
        <v>2.002002002002002E-2</v>
      </c>
      <c r="AW57" s="544">
        <v>9040.7239819004535</v>
      </c>
      <c r="AX57" s="203">
        <v>9990</v>
      </c>
      <c r="AY57" s="267">
        <f t="shared" si="15"/>
        <v>5.2687038988408853E-2</v>
      </c>
      <c r="AZ57" s="544">
        <v>8588.2352941176468</v>
      </c>
      <c r="BA57" s="203">
        <v>9490</v>
      </c>
      <c r="BB57" s="267">
        <f t="shared" si="16"/>
        <v>0</v>
      </c>
      <c r="BC57" s="544">
        <v>8588.2352941176468</v>
      </c>
      <c r="BD57" s="203">
        <v>9490</v>
      </c>
      <c r="BE57" s="267">
        <f t="shared" si="17"/>
        <v>0</v>
      </c>
      <c r="BF57" s="105">
        <v>8588.2352941176468</v>
      </c>
      <c r="BG57" s="190">
        <v>9490</v>
      </c>
      <c r="BH57" s="267">
        <f t="shared" si="18"/>
        <v>-6.8694798822374878E-2</v>
      </c>
      <c r="BI57" s="105">
        <f t="shared" si="27"/>
        <v>9221.7194570135744</v>
      </c>
      <c r="BJ57" s="136">
        <v>10190</v>
      </c>
      <c r="BK57" s="267">
        <f t="shared" si="19"/>
        <v>0</v>
      </c>
      <c r="BL57" s="105">
        <f t="shared" si="28"/>
        <v>9221.7194570135744</v>
      </c>
      <c r="BM57" s="136">
        <v>10190</v>
      </c>
      <c r="BN57" s="267">
        <f t="shared" si="20"/>
        <v>0</v>
      </c>
      <c r="BO57" s="105">
        <f t="shared" si="29"/>
        <v>9221.7194570135744</v>
      </c>
      <c r="BP57" s="136">
        <v>10190</v>
      </c>
      <c r="BQ57" s="267">
        <f t="shared" si="21"/>
        <v>0</v>
      </c>
      <c r="BR57" s="105">
        <f t="shared" si="30"/>
        <v>9221.7194570135744</v>
      </c>
      <c r="BS57" s="136">
        <v>10190</v>
      </c>
      <c r="BT57" s="267">
        <f t="shared" si="22"/>
        <v>9.9108027750247768E-3</v>
      </c>
      <c r="BU57" s="146">
        <v>9131.221719457013</v>
      </c>
      <c r="BV57" s="147">
        <v>10090</v>
      </c>
      <c r="BW57" s="267">
        <f t="shared" si="23"/>
        <v>0</v>
      </c>
      <c r="BX57" s="105">
        <f t="shared" si="31"/>
        <v>9131.221719457013</v>
      </c>
      <c r="BY57" s="129">
        <v>10090</v>
      </c>
      <c r="BZ57" s="267">
        <f t="shared" si="24"/>
        <v>9.793253536452666E-2</v>
      </c>
      <c r="CA57" s="72">
        <f t="shared" si="33"/>
        <v>8316.7420814479647</v>
      </c>
      <c r="CB57" s="51">
        <v>9190</v>
      </c>
      <c r="CC57" s="267">
        <f t="shared" si="25"/>
        <v>3.2584269662921349E-2</v>
      </c>
      <c r="CD57" s="8">
        <f t="shared" si="34"/>
        <v>8054.2986425339368</v>
      </c>
      <c r="CE57" s="51">
        <v>8900</v>
      </c>
      <c r="CF57" s="557"/>
    </row>
    <row r="58" spans="1:88" x14ac:dyDescent="0.25">
      <c r="A58" s="299" t="s">
        <v>48</v>
      </c>
      <c r="B58" s="276">
        <v>7225</v>
      </c>
      <c r="C58" s="485" t="s">
        <v>75</v>
      </c>
      <c r="D58" s="146">
        <v>13022.624434389141</v>
      </c>
      <c r="E58" s="933">
        <v>14390</v>
      </c>
      <c r="F58" s="267">
        <f t="shared" si="0"/>
        <v>0.1077752117013087</v>
      </c>
      <c r="G58" s="146">
        <v>11755.656108597284</v>
      </c>
      <c r="H58" s="993">
        <v>12990</v>
      </c>
      <c r="I58" s="267">
        <f t="shared" si="1"/>
        <v>5.6956875508543531E-2</v>
      </c>
      <c r="J58" s="146">
        <v>11122.171945701357</v>
      </c>
      <c r="K58" s="871">
        <v>12290</v>
      </c>
      <c r="L58" s="267">
        <f t="shared" si="2"/>
        <v>4.2408821034775231E-2</v>
      </c>
      <c r="M58" s="146">
        <v>10669.683257918552</v>
      </c>
      <c r="N58" s="871">
        <v>11790</v>
      </c>
      <c r="O58" s="267">
        <f t="shared" si="3"/>
        <v>0.1028999064546305</v>
      </c>
      <c r="P58" s="146">
        <v>9674.208144796381</v>
      </c>
      <c r="Q58" s="993">
        <v>10690</v>
      </c>
      <c r="R58" s="267">
        <f t="shared" si="4"/>
        <v>6.9106910691069112E-2</v>
      </c>
      <c r="S58" s="146">
        <v>9048.8687782805428</v>
      </c>
      <c r="T58" s="871">
        <v>9999</v>
      </c>
      <c r="U58" s="267">
        <f t="shared" si="5"/>
        <v>-6.4639850327408793E-2</v>
      </c>
      <c r="V58" s="146">
        <v>9674.208144796381</v>
      </c>
      <c r="W58" s="871">
        <v>10690</v>
      </c>
      <c r="X58" s="267">
        <f t="shared" si="6"/>
        <v>9.442870632672332E-3</v>
      </c>
      <c r="Y58" s="927">
        <v>9583.7104072398197</v>
      </c>
      <c r="Z58" s="99">
        <v>10590</v>
      </c>
      <c r="AA58" s="267">
        <f t="shared" si="7"/>
        <v>0</v>
      </c>
      <c r="AB58" s="146">
        <v>9583.7104072398197</v>
      </c>
      <c r="AC58" s="871">
        <v>10590</v>
      </c>
      <c r="AD58" s="267">
        <f t="shared" si="8"/>
        <v>0.13993541442411195</v>
      </c>
      <c r="AE58" s="146">
        <v>8407.2398190045242</v>
      </c>
      <c r="AF58" s="993">
        <v>9290</v>
      </c>
      <c r="AG58" s="267">
        <f t="shared" si="9"/>
        <v>5.6882821387940839E-2</v>
      </c>
      <c r="AH58" s="105">
        <f t="shared" si="26"/>
        <v>7954.7511312217193</v>
      </c>
      <c r="AI58" s="190">
        <v>8790</v>
      </c>
      <c r="AJ58" s="267">
        <f t="shared" si="10"/>
        <v>0.10012515644555695</v>
      </c>
      <c r="AK58" s="692">
        <v>7230.7692307692305</v>
      </c>
      <c r="AL58" s="692">
        <v>7990</v>
      </c>
      <c r="AM58" s="267">
        <f t="shared" si="11"/>
        <v>0</v>
      </c>
      <c r="AN58" s="647">
        <v>7230.7692307692305</v>
      </c>
      <c r="AO58" s="648">
        <v>7990</v>
      </c>
      <c r="AP58" s="267">
        <f t="shared" si="12"/>
        <v>-8.0552359033371698E-2</v>
      </c>
      <c r="AQ58" s="544">
        <v>7864.2533936651589</v>
      </c>
      <c r="AR58" s="136">
        <v>8690</v>
      </c>
      <c r="AS58" s="267">
        <f t="shared" si="13"/>
        <v>0</v>
      </c>
      <c r="AT58" s="544">
        <v>7864.2533936651589</v>
      </c>
      <c r="AU58" s="136">
        <v>8690</v>
      </c>
      <c r="AV58" s="267">
        <f t="shared" si="14"/>
        <v>6.1050061050061048E-2</v>
      </c>
      <c r="AW58" s="544">
        <v>7411.7647058823532</v>
      </c>
      <c r="AX58" s="203">
        <v>8190</v>
      </c>
      <c r="AY58" s="267">
        <f t="shared" si="15"/>
        <v>9.3457943925233641E-2</v>
      </c>
      <c r="AZ58" s="544">
        <v>6778.2805429864256</v>
      </c>
      <c r="BA58" s="203">
        <v>7490</v>
      </c>
      <c r="BB58" s="267">
        <f t="shared" si="16"/>
        <v>0</v>
      </c>
      <c r="BC58" s="544">
        <v>6778.2805429864256</v>
      </c>
      <c r="BD58" s="203">
        <v>7490</v>
      </c>
      <c r="BE58" s="267">
        <f t="shared" si="17"/>
        <v>0</v>
      </c>
      <c r="BF58" s="105">
        <v>6778.2805429864256</v>
      </c>
      <c r="BG58" s="190">
        <v>7490</v>
      </c>
      <c r="BH58" s="267">
        <f t="shared" si="18"/>
        <v>-6.2578222778473094E-2</v>
      </c>
      <c r="BI58" s="105">
        <f t="shared" si="27"/>
        <v>7230.7692307692305</v>
      </c>
      <c r="BJ58" s="136">
        <v>7990</v>
      </c>
      <c r="BK58" s="267">
        <f t="shared" si="19"/>
        <v>0</v>
      </c>
      <c r="BL58" s="105">
        <f t="shared" si="28"/>
        <v>7230.7692307692305</v>
      </c>
      <c r="BM58" s="136">
        <v>7990</v>
      </c>
      <c r="BN58" s="267">
        <f t="shared" si="20"/>
        <v>0</v>
      </c>
      <c r="BO58" s="105">
        <f t="shared" si="29"/>
        <v>7230.7692307692305</v>
      </c>
      <c r="BP58" s="136">
        <v>7990</v>
      </c>
      <c r="BQ58" s="267">
        <f t="shared" si="21"/>
        <v>0</v>
      </c>
      <c r="BR58" s="105">
        <f t="shared" si="30"/>
        <v>7230.7692307692305</v>
      </c>
      <c r="BS58" s="136">
        <v>7990</v>
      </c>
      <c r="BT58" s="267">
        <f t="shared" si="22"/>
        <v>5.2700922266139656E-2</v>
      </c>
      <c r="BU58" s="146">
        <v>6868.778280542987</v>
      </c>
      <c r="BV58" s="147">
        <v>7590</v>
      </c>
      <c r="BW58" s="267">
        <f t="shared" si="23"/>
        <v>0</v>
      </c>
      <c r="BX58" s="105">
        <f t="shared" si="31"/>
        <v>6868.778280542987</v>
      </c>
      <c r="BY58" s="129">
        <v>7590</v>
      </c>
      <c r="BZ58" s="267">
        <f t="shared" si="24"/>
        <v>0.1</v>
      </c>
      <c r="CA58" s="72">
        <f t="shared" si="33"/>
        <v>6244.3438914027147</v>
      </c>
      <c r="CB58" s="51">
        <v>6900</v>
      </c>
      <c r="CC58" s="267">
        <f t="shared" si="25"/>
        <v>0</v>
      </c>
      <c r="CD58" s="8">
        <f t="shared" si="34"/>
        <v>6244.3438914027147</v>
      </c>
      <c r="CE58" s="51">
        <v>6900</v>
      </c>
      <c r="CF58" s="557"/>
    </row>
    <row r="59" spans="1:88" x14ac:dyDescent="0.25">
      <c r="A59" s="299" t="s">
        <v>48</v>
      </c>
      <c r="B59" s="276">
        <v>736</v>
      </c>
      <c r="C59" s="488" t="s">
        <v>77</v>
      </c>
      <c r="D59" s="146">
        <v>11031.674208144797</v>
      </c>
      <c r="E59" s="933">
        <v>12190</v>
      </c>
      <c r="F59" s="267">
        <f t="shared" si="0"/>
        <v>0.1091901728844404</v>
      </c>
      <c r="G59" s="146">
        <v>9945.7013574660632</v>
      </c>
      <c r="H59" s="993">
        <v>10990</v>
      </c>
      <c r="I59" s="267">
        <f t="shared" si="1"/>
        <v>5.7747834456207889E-2</v>
      </c>
      <c r="J59" s="146">
        <v>9402.714932126697</v>
      </c>
      <c r="K59" s="871">
        <v>10390</v>
      </c>
      <c r="L59" s="267">
        <f t="shared" si="2"/>
        <v>4.004004004004004E-2</v>
      </c>
      <c r="M59" s="146">
        <v>9040.7239819004535</v>
      </c>
      <c r="N59" s="871">
        <v>9990</v>
      </c>
      <c r="O59" s="267">
        <f t="shared" si="3"/>
        <v>8.7051142546245922E-2</v>
      </c>
      <c r="P59" s="146">
        <v>8316.7420814479647</v>
      </c>
      <c r="Q59" s="871">
        <v>9190</v>
      </c>
      <c r="R59" s="267">
        <f t="shared" si="4"/>
        <v>0</v>
      </c>
      <c r="S59" s="146">
        <v>8316.7420814479647</v>
      </c>
      <c r="T59" s="871">
        <v>9190</v>
      </c>
      <c r="U59" s="267">
        <f t="shared" si="5"/>
        <v>6.9848661233993012E-2</v>
      </c>
      <c r="V59" s="146">
        <v>7773.7556561085976</v>
      </c>
      <c r="W59" s="871">
        <v>8590</v>
      </c>
      <c r="X59" s="267">
        <f t="shared" si="6"/>
        <v>1.1778563015312132E-2</v>
      </c>
      <c r="Y59" s="927">
        <v>7683.2579185520362</v>
      </c>
      <c r="Z59" s="99">
        <v>8490</v>
      </c>
      <c r="AA59" s="267">
        <f t="shared" si="7"/>
        <v>0</v>
      </c>
      <c r="AB59" s="146">
        <v>7683.2579185520362</v>
      </c>
      <c r="AC59" s="871">
        <v>8490</v>
      </c>
      <c r="AD59" s="267">
        <f t="shared" si="8"/>
        <v>0</v>
      </c>
      <c r="AE59" s="146">
        <v>7683.2579185520362</v>
      </c>
      <c r="AF59" s="993">
        <v>8490</v>
      </c>
      <c r="AG59" s="267">
        <f t="shared" si="9"/>
        <v>4.9443757725587144E-2</v>
      </c>
      <c r="AH59" s="105">
        <f t="shared" si="26"/>
        <v>7321.2669683257918</v>
      </c>
      <c r="AI59" s="190">
        <v>8090</v>
      </c>
      <c r="AJ59" s="267">
        <f t="shared" si="10"/>
        <v>9.4722598105548034E-2</v>
      </c>
      <c r="AK59" s="641">
        <v>6687.7828054298643</v>
      </c>
      <c r="AL59" s="641">
        <v>7390</v>
      </c>
      <c r="AM59" s="267">
        <f t="shared" si="11"/>
        <v>0</v>
      </c>
      <c r="AN59" s="653">
        <v>6687.7828054298643</v>
      </c>
      <c r="AO59" s="170">
        <v>7390</v>
      </c>
      <c r="AP59" s="267">
        <f t="shared" si="12"/>
        <v>0</v>
      </c>
      <c r="AQ59" s="544">
        <v>6687.7828054298643</v>
      </c>
      <c r="AR59" s="136">
        <v>7390</v>
      </c>
      <c r="AS59" s="267">
        <f t="shared" si="13"/>
        <v>0</v>
      </c>
      <c r="AT59" s="544">
        <v>6687.7828054298643</v>
      </c>
      <c r="AU59" s="136">
        <v>7390</v>
      </c>
      <c r="AV59" s="267">
        <f t="shared" si="14"/>
        <v>7.2568940493468792E-2</v>
      </c>
      <c r="AW59" s="544">
        <v>6235.2941176470586</v>
      </c>
      <c r="AX59" s="203">
        <v>6890</v>
      </c>
      <c r="AY59" s="267">
        <f t="shared" si="15"/>
        <v>9.5389507154213043E-2</v>
      </c>
      <c r="AZ59" s="544">
        <v>5692.3076923076924</v>
      </c>
      <c r="BA59" s="203">
        <v>6290</v>
      </c>
      <c r="BB59" s="267">
        <f t="shared" si="16"/>
        <v>0</v>
      </c>
      <c r="BC59" s="544">
        <v>5692.3076923076924</v>
      </c>
      <c r="BD59" s="203">
        <v>6290</v>
      </c>
      <c r="BE59" s="267">
        <f t="shared" si="17"/>
        <v>0</v>
      </c>
      <c r="BF59" s="105">
        <v>5692.3076923076924</v>
      </c>
      <c r="BG59" s="136">
        <v>6290</v>
      </c>
      <c r="BH59" s="267">
        <f t="shared" si="18"/>
        <v>0</v>
      </c>
      <c r="BI59" s="105">
        <f t="shared" si="27"/>
        <v>5692.3076923076924</v>
      </c>
      <c r="BJ59" s="136">
        <v>6290</v>
      </c>
      <c r="BK59" s="267">
        <f t="shared" si="19"/>
        <v>0</v>
      </c>
      <c r="BL59" s="105">
        <f t="shared" si="28"/>
        <v>5692.3076923076924</v>
      </c>
      <c r="BM59" s="136">
        <v>6290</v>
      </c>
      <c r="BN59" s="267">
        <f t="shared" si="20"/>
        <v>0</v>
      </c>
      <c r="BO59" s="105">
        <f t="shared" si="29"/>
        <v>5692.3076923076924</v>
      </c>
      <c r="BP59" s="136">
        <v>6290</v>
      </c>
      <c r="BQ59" s="267">
        <f t="shared" si="21"/>
        <v>0</v>
      </c>
      <c r="BR59" s="105">
        <f t="shared" si="30"/>
        <v>5692.3076923076924</v>
      </c>
      <c r="BS59" s="136">
        <v>6290</v>
      </c>
      <c r="BT59" s="267">
        <f t="shared" si="22"/>
        <v>0.1054481546572935</v>
      </c>
      <c r="BU59" s="151">
        <v>5149.3212669683262</v>
      </c>
      <c r="BV59" s="168">
        <v>5690</v>
      </c>
      <c r="BW59" s="267">
        <f t="shared" si="23"/>
        <v>0</v>
      </c>
      <c r="BX59" s="105">
        <f t="shared" si="31"/>
        <v>5149.3212669683262</v>
      </c>
      <c r="BY59" s="129">
        <v>5690</v>
      </c>
      <c r="BZ59" s="267">
        <f t="shared" si="24"/>
        <v>9.4230769230769229E-2</v>
      </c>
      <c r="CA59" s="72">
        <f>CB59/(1.105)</f>
        <v>4705.8823529411766</v>
      </c>
      <c r="CB59" s="51">
        <v>5200</v>
      </c>
      <c r="CC59" s="267">
        <f t="shared" si="25"/>
        <v>0</v>
      </c>
      <c r="CD59" s="8">
        <f>CE59/(1.105)</f>
        <v>4705.8823529411766</v>
      </c>
      <c r="CE59" s="51">
        <v>5200</v>
      </c>
      <c r="CF59" s="557"/>
    </row>
    <row r="60" spans="1:88" x14ac:dyDescent="0.25">
      <c r="A60" s="299" t="s">
        <v>48</v>
      </c>
      <c r="B60" s="276">
        <v>755</v>
      </c>
      <c r="C60" s="488" t="s">
        <v>80</v>
      </c>
      <c r="D60" s="148">
        <v>14742.081447963801</v>
      </c>
      <c r="E60" s="933">
        <v>16290</v>
      </c>
      <c r="F60" s="267">
        <f t="shared" si="0"/>
        <v>0.10891763104152484</v>
      </c>
      <c r="G60" s="148">
        <v>13294.117647058823</v>
      </c>
      <c r="H60" s="993">
        <v>14690</v>
      </c>
      <c r="I60" s="267">
        <f t="shared" si="1"/>
        <v>5.0035739814152963E-2</v>
      </c>
      <c r="J60" s="148">
        <v>12660.633484162896</v>
      </c>
      <c r="K60" s="871">
        <v>13990</v>
      </c>
      <c r="L60" s="267">
        <f t="shared" si="2"/>
        <v>4.4809559372666168E-2</v>
      </c>
      <c r="M60" s="148">
        <v>12117.64705882353</v>
      </c>
      <c r="N60" s="871">
        <v>13390</v>
      </c>
      <c r="O60" s="267">
        <f t="shared" si="3"/>
        <v>9.844134536505332E-2</v>
      </c>
      <c r="P60" s="148">
        <v>11031.674208144797</v>
      </c>
      <c r="Q60" s="871">
        <v>12190</v>
      </c>
      <c r="R60" s="267">
        <f t="shared" si="4"/>
        <v>0</v>
      </c>
      <c r="S60" s="148">
        <v>11031.674208144797</v>
      </c>
      <c r="T60" s="871">
        <v>12190</v>
      </c>
      <c r="U60" s="267">
        <f t="shared" si="5"/>
        <v>7.0237050043898158E-2</v>
      </c>
      <c r="V60" s="148">
        <v>10307.692307692309</v>
      </c>
      <c r="W60" s="871">
        <v>11390</v>
      </c>
      <c r="X60" s="267">
        <f t="shared" si="6"/>
        <v>8.8573959255978749E-3</v>
      </c>
      <c r="Y60" s="927">
        <v>10217.194570135747</v>
      </c>
      <c r="Z60" s="99">
        <v>11290</v>
      </c>
      <c r="AA60" s="267">
        <f t="shared" si="7"/>
        <v>0</v>
      </c>
      <c r="AB60" s="148">
        <v>10217.194570135747</v>
      </c>
      <c r="AC60" s="871">
        <v>11290</v>
      </c>
      <c r="AD60" s="267">
        <f t="shared" si="8"/>
        <v>0</v>
      </c>
      <c r="AE60" s="148">
        <v>10217.194570135747</v>
      </c>
      <c r="AF60" s="993">
        <v>11290</v>
      </c>
      <c r="AG60" s="267">
        <f t="shared" si="9"/>
        <v>4.6339202965708988E-2</v>
      </c>
      <c r="AH60" s="106">
        <f t="shared" si="26"/>
        <v>9764.7058823529405</v>
      </c>
      <c r="AI60" s="190">
        <v>10790</v>
      </c>
      <c r="AJ60" s="267">
        <f t="shared" si="10"/>
        <v>0.10214504596527069</v>
      </c>
      <c r="AK60" s="695">
        <v>8859.7285067873308</v>
      </c>
      <c r="AL60" s="695">
        <v>9790</v>
      </c>
      <c r="AM60" s="267">
        <f t="shared" si="11"/>
        <v>0</v>
      </c>
      <c r="AN60" s="654">
        <v>8859.7285067873308</v>
      </c>
      <c r="AO60" s="172">
        <v>9790</v>
      </c>
      <c r="AP60" s="267">
        <f t="shared" si="12"/>
        <v>0</v>
      </c>
      <c r="AQ60" s="546">
        <v>8859.7285067873308</v>
      </c>
      <c r="AR60" s="136">
        <v>9790</v>
      </c>
      <c r="AS60" s="267">
        <f t="shared" si="13"/>
        <v>0</v>
      </c>
      <c r="AT60" s="546">
        <v>8859.7285067873308</v>
      </c>
      <c r="AU60" s="136">
        <v>9790</v>
      </c>
      <c r="AV60" s="267">
        <f t="shared" si="14"/>
        <v>2.0855057351407715E-2</v>
      </c>
      <c r="AW60" s="546">
        <v>8678.7330316742082</v>
      </c>
      <c r="AX60" s="203">
        <v>9590</v>
      </c>
      <c r="AY60" s="267">
        <f t="shared" si="15"/>
        <v>6.6740823136818686E-2</v>
      </c>
      <c r="AZ60" s="546">
        <v>8135.746606334842</v>
      </c>
      <c r="BA60" s="203">
        <v>8990</v>
      </c>
      <c r="BB60" s="267">
        <f t="shared" si="16"/>
        <v>0</v>
      </c>
      <c r="BC60" s="546">
        <v>8135.746606334842</v>
      </c>
      <c r="BD60" s="203">
        <v>8990</v>
      </c>
      <c r="BE60" s="267">
        <f t="shared" si="17"/>
        <v>0</v>
      </c>
      <c r="BF60" s="120">
        <v>8135.746606334842</v>
      </c>
      <c r="BG60" s="190">
        <v>8990</v>
      </c>
      <c r="BH60" s="267">
        <f t="shared" si="18"/>
        <v>-0.10010010010010011</v>
      </c>
      <c r="BI60" s="106">
        <f t="shared" si="27"/>
        <v>9040.7239819004535</v>
      </c>
      <c r="BJ60" s="136">
        <v>9990</v>
      </c>
      <c r="BK60" s="267">
        <f t="shared" si="19"/>
        <v>0</v>
      </c>
      <c r="BL60" s="106">
        <f t="shared" si="28"/>
        <v>9040.7239819004535</v>
      </c>
      <c r="BM60" s="136">
        <v>9990</v>
      </c>
      <c r="BN60" s="267">
        <f t="shared" si="20"/>
        <v>0</v>
      </c>
      <c r="BO60" s="106">
        <f t="shared" si="29"/>
        <v>9040.7239819004535</v>
      </c>
      <c r="BP60" s="136">
        <v>9990</v>
      </c>
      <c r="BQ60" s="267">
        <f t="shared" si="21"/>
        <v>0</v>
      </c>
      <c r="BR60" s="106">
        <f t="shared" si="30"/>
        <v>9040.7239819004535</v>
      </c>
      <c r="BS60" s="136">
        <v>9990</v>
      </c>
      <c r="BT60" s="267">
        <f t="shared" si="22"/>
        <v>7.5349838536060282E-2</v>
      </c>
      <c r="BU60" s="152">
        <v>8407.2398190045242</v>
      </c>
      <c r="BV60" s="169">
        <v>9290</v>
      </c>
      <c r="BW60" s="267">
        <f t="shared" si="23"/>
        <v>0</v>
      </c>
      <c r="BX60" s="106">
        <f t="shared" si="31"/>
        <v>8407.2398190045242</v>
      </c>
      <c r="BY60" s="129">
        <v>9290</v>
      </c>
      <c r="BZ60" s="267">
        <f t="shared" si="24"/>
        <v>0.10727056019070322</v>
      </c>
      <c r="CA60" s="119">
        <f>CB60/(1.105)</f>
        <v>7592.7601809954749</v>
      </c>
      <c r="CB60" s="53">
        <v>8390</v>
      </c>
      <c r="CC60" s="267">
        <f t="shared" si="25"/>
        <v>1.2062726176115802E-2</v>
      </c>
      <c r="CD60" s="9">
        <f>CE60/(1.105)</f>
        <v>7502.2624434389145</v>
      </c>
      <c r="CE60" s="53">
        <v>8290</v>
      </c>
      <c r="CF60" s="557"/>
    </row>
    <row r="61" spans="1:88" x14ac:dyDescent="0.25">
      <c r="A61" s="299" t="s">
        <v>48</v>
      </c>
      <c r="B61" s="276">
        <v>2014</v>
      </c>
      <c r="C61" s="855" t="s">
        <v>631</v>
      </c>
      <c r="D61" s="148">
        <v>17457.013574660632</v>
      </c>
      <c r="E61" s="933">
        <v>19290</v>
      </c>
      <c r="F61" s="267"/>
      <c r="G61" s="148">
        <v>15828.054298642533</v>
      </c>
      <c r="H61" s="993">
        <v>17490</v>
      </c>
      <c r="I61" s="267"/>
      <c r="J61" s="148">
        <v>15013.574660633485</v>
      </c>
      <c r="K61" s="871">
        <v>16590</v>
      </c>
      <c r="L61" s="267"/>
      <c r="M61" s="148"/>
      <c r="N61" s="871"/>
      <c r="O61" s="267"/>
      <c r="P61" s="148"/>
      <c r="Q61" s="871"/>
      <c r="R61" s="267"/>
      <c r="S61" s="148"/>
      <c r="T61" s="871"/>
      <c r="U61" s="267"/>
      <c r="V61" s="148"/>
      <c r="W61" s="871"/>
      <c r="X61" s="267"/>
      <c r="Y61" s="927"/>
      <c r="Z61" s="99"/>
      <c r="AA61" s="267"/>
      <c r="AB61" s="148"/>
      <c r="AC61" s="871"/>
      <c r="AD61" s="267"/>
      <c r="AE61" s="148"/>
      <c r="AF61" s="993"/>
      <c r="AG61" s="267"/>
      <c r="AH61" s="106"/>
      <c r="AI61" s="190"/>
      <c r="AJ61" s="267"/>
      <c r="AK61" s="695"/>
      <c r="AL61" s="695"/>
      <c r="AM61" s="267"/>
      <c r="AN61" s="654"/>
      <c r="AO61" s="172"/>
      <c r="AP61" s="267"/>
      <c r="AQ61" s="546"/>
      <c r="AR61" s="136"/>
      <c r="AS61" s="267"/>
      <c r="AT61" s="546"/>
      <c r="AU61" s="136"/>
      <c r="AV61" s="267"/>
      <c r="AW61" s="546"/>
      <c r="AX61" s="203"/>
      <c r="AY61" s="267"/>
      <c r="AZ61" s="546"/>
      <c r="BA61" s="203"/>
      <c r="BB61" s="267"/>
      <c r="BC61" s="546"/>
      <c r="BD61" s="365"/>
      <c r="BE61" s="267"/>
      <c r="BF61" s="120"/>
      <c r="BG61" s="191"/>
      <c r="BH61" s="267"/>
      <c r="BI61" s="106"/>
      <c r="BJ61" s="137"/>
      <c r="BK61" s="267"/>
      <c r="BL61" s="106"/>
      <c r="BM61" s="137"/>
      <c r="BN61" s="267"/>
      <c r="BO61" s="106"/>
      <c r="BP61" s="137"/>
      <c r="BQ61" s="267"/>
      <c r="BR61" s="106"/>
      <c r="BS61" s="137"/>
      <c r="BT61" s="267"/>
      <c r="BU61" s="155"/>
      <c r="BV61" s="172"/>
      <c r="BW61" s="267"/>
      <c r="BX61" s="106"/>
      <c r="BY61" s="315"/>
      <c r="BZ61" s="267"/>
      <c r="CA61" s="119"/>
      <c r="CB61" s="53"/>
      <c r="CC61" s="267"/>
      <c r="CD61" s="9"/>
      <c r="CE61" s="53"/>
      <c r="CF61" s="557"/>
    </row>
    <row r="62" spans="1:88" ht="15.75" thickBot="1" x14ac:dyDescent="0.3">
      <c r="A62" s="317" t="s">
        <v>48</v>
      </c>
      <c r="B62" s="279">
        <v>1095</v>
      </c>
      <c r="C62" s="534" t="s">
        <v>49</v>
      </c>
      <c r="D62" s="151">
        <v>9945.7013574660632</v>
      </c>
      <c r="E62" s="933">
        <v>10990</v>
      </c>
      <c r="F62" s="267">
        <f t="shared" si="0"/>
        <v>0.10010010010010011</v>
      </c>
      <c r="G62" s="151">
        <v>9040.7239819004535</v>
      </c>
      <c r="H62" s="993">
        <v>9990</v>
      </c>
      <c r="I62" s="267">
        <f t="shared" si="1"/>
        <v>5.2687038988408853E-2</v>
      </c>
      <c r="J62" s="151">
        <v>8588.2352941176468</v>
      </c>
      <c r="K62" s="871">
        <v>9490</v>
      </c>
      <c r="L62" s="267">
        <f t="shared" si="2"/>
        <v>7.9635949943117179E-2</v>
      </c>
      <c r="M62" s="151">
        <v>7954.7511312217193</v>
      </c>
      <c r="N62" s="871">
        <v>8790</v>
      </c>
      <c r="O62" s="267">
        <f t="shared" si="3"/>
        <v>0.10012515644555695</v>
      </c>
      <c r="P62" s="151">
        <v>7230.7692307692305</v>
      </c>
      <c r="Q62" s="993">
        <v>7990</v>
      </c>
      <c r="R62" s="267">
        <f t="shared" si="4"/>
        <v>0.14306151645207441</v>
      </c>
      <c r="S62" s="151">
        <v>6325.7918552036199</v>
      </c>
      <c r="T62" s="871">
        <v>6990</v>
      </c>
      <c r="U62" s="267">
        <f t="shared" si="5"/>
        <v>6.0698027314112293E-2</v>
      </c>
      <c r="V62" s="151">
        <v>5963.8009049773755</v>
      </c>
      <c r="W62" s="871">
        <v>6590</v>
      </c>
      <c r="X62" s="267">
        <f t="shared" si="6"/>
        <v>1.5408320493066256E-2</v>
      </c>
      <c r="Y62" s="927">
        <v>5873.3031674208141</v>
      </c>
      <c r="Z62" s="99">
        <v>6490</v>
      </c>
      <c r="AA62" s="267">
        <f t="shared" si="7"/>
        <v>0</v>
      </c>
      <c r="AB62" s="151">
        <v>5873.3031674208141</v>
      </c>
      <c r="AC62" s="871">
        <v>6490</v>
      </c>
      <c r="AD62" s="267">
        <f t="shared" si="8"/>
        <v>0</v>
      </c>
      <c r="AE62" s="151">
        <v>5873.3031674208141</v>
      </c>
      <c r="AF62" s="993">
        <v>6490</v>
      </c>
      <c r="AG62" s="267">
        <f t="shared" si="9"/>
        <v>4.8465266558966075E-2</v>
      </c>
      <c r="AH62" s="110">
        <f>AI62/1.105</f>
        <v>5601.809954751131</v>
      </c>
      <c r="AI62" s="190">
        <v>6190</v>
      </c>
      <c r="AJ62" s="267">
        <f t="shared" si="10"/>
        <v>0.1073345259391771</v>
      </c>
      <c r="AK62" s="695">
        <v>5058.8235294117649</v>
      </c>
      <c r="AL62" s="695">
        <v>5590</v>
      </c>
      <c r="AM62" s="267">
        <f t="shared" si="11"/>
        <v>0</v>
      </c>
      <c r="AN62" s="654">
        <v>5058.8235294117649</v>
      </c>
      <c r="AO62" s="172">
        <v>5590</v>
      </c>
      <c r="AP62" s="267">
        <f t="shared" si="12"/>
        <v>0</v>
      </c>
      <c r="AQ62" s="547">
        <v>5058.8235294117649</v>
      </c>
      <c r="AR62" s="136">
        <v>5590</v>
      </c>
      <c r="AS62" s="267">
        <f t="shared" si="13"/>
        <v>0</v>
      </c>
      <c r="AT62" s="547">
        <v>5058.8235294117649</v>
      </c>
      <c r="AU62" s="136">
        <v>5590</v>
      </c>
      <c r="AV62" s="267">
        <f t="shared" si="14"/>
        <v>7.7071290944123308E-2</v>
      </c>
      <c r="AW62" s="547">
        <v>4696.8325791855204</v>
      </c>
      <c r="AX62" s="203">
        <v>5190</v>
      </c>
      <c r="AY62" s="267">
        <f t="shared" si="15"/>
        <v>0.18223234624145787</v>
      </c>
      <c r="AZ62" s="547">
        <v>3972.8506787330316</v>
      </c>
      <c r="BA62" s="203">
        <v>4390</v>
      </c>
      <c r="BB62" s="267">
        <f t="shared" si="16"/>
        <v>0</v>
      </c>
      <c r="BC62" s="552">
        <v>3972.8506787330316</v>
      </c>
      <c r="BD62" s="410">
        <v>4390</v>
      </c>
      <c r="BE62" s="267">
        <f>(BD62-BG62)/BG62</f>
        <v>0</v>
      </c>
      <c r="BF62" s="111">
        <v>3972.8506787330316</v>
      </c>
      <c r="BG62" s="137">
        <v>4390</v>
      </c>
      <c r="BH62" s="267">
        <f>(BG62-BJ62)/BJ62</f>
        <v>0</v>
      </c>
      <c r="BI62" s="111">
        <f>BJ62/1.105</f>
        <v>3972.8506787330316</v>
      </c>
      <c r="BJ62" s="137">
        <v>4390</v>
      </c>
      <c r="BK62" s="267">
        <f>(BJ62-BM62)/BM62</f>
        <v>0</v>
      </c>
      <c r="BL62" s="111">
        <f>BM62/1.105</f>
        <v>3972.8506787330316</v>
      </c>
      <c r="BM62" s="191">
        <v>4390</v>
      </c>
      <c r="BN62" s="267">
        <f>(BM62-BP62)/BP62</f>
        <v>-0.12024048096192384</v>
      </c>
      <c r="BO62" s="111">
        <f>BP62/1.105</f>
        <v>4515.8371040723987</v>
      </c>
      <c r="BP62" s="137">
        <v>4990</v>
      </c>
      <c r="BQ62" s="267">
        <f>(BP62-BS62)/BS62</f>
        <v>0</v>
      </c>
      <c r="BR62" s="111">
        <f>BS62/1.105</f>
        <v>4515.8371040723987</v>
      </c>
      <c r="BS62" s="137">
        <v>4990</v>
      </c>
      <c r="BT62" s="267">
        <f>(BS62-BV62)/BV62</f>
        <v>0</v>
      </c>
      <c r="BU62" s="155">
        <v>4515.8371040723987</v>
      </c>
      <c r="BV62" s="172">
        <v>4990</v>
      </c>
      <c r="BW62" s="267">
        <f>(BV62-BY62)/BY62</f>
        <v>0</v>
      </c>
      <c r="BX62" s="111">
        <f>BY62/1.105</f>
        <v>4515.8371040723987</v>
      </c>
      <c r="BY62" s="137">
        <v>4990</v>
      </c>
      <c r="BZ62" s="267">
        <f>(BY62-CB62)/CB62</f>
        <v>0.92664092664092668</v>
      </c>
      <c r="CA62" s="122">
        <f>CB62/1.105</f>
        <v>2343.8914027149322</v>
      </c>
      <c r="CB62" s="53">
        <v>2590</v>
      </c>
      <c r="CC62" s="267">
        <f t="shared" ref="CC62:CC83" si="36">(CB62-CE62)/CE62</f>
        <v>4.0160642570281124E-2</v>
      </c>
      <c r="CD62" s="37">
        <f>CE62/1.105</f>
        <v>2253.3936651583713</v>
      </c>
      <c r="CE62" s="53">
        <v>2490</v>
      </c>
    </row>
    <row r="63" spans="1:88" s="512" customFormat="1" ht="15.75" thickBot="1" x14ac:dyDescent="0.3">
      <c r="A63" s="300" t="s">
        <v>48</v>
      </c>
      <c r="B63" s="280">
        <v>181</v>
      </c>
      <c r="C63" s="41" t="s">
        <v>49</v>
      </c>
      <c r="D63" s="322">
        <v>9945.7013574660632</v>
      </c>
      <c r="E63" s="933">
        <v>10990</v>
      </c>
      <c r="F63" s="267">
        <f t="shared" si="0"/>
        <v>0.10010010010010011</v>
      </c>
      <c r="G63" s="322">
        <v>9040.7239819004535</v>
      </c>
      <c r="H63" s="993">
        <v>9990</v>
      </c>
      <c r="I63" s="267">
        <f t="shared" si="1"/>
        <v>5.2687038988408853E-2</v>
      </c>
      <c r="J63" s="322">
        <v>8588.2352941176468</v>
      </c>
      <c r="K63" s="871">
        <v>9490</v>
      </c>
      <c r="L63" s="267">
        <f t="shared" si="2"/>
        <v>7.9635949943117179E-2</v>
      </c>
      <c r="M63" s="322">
        <v>7954.7511312217193</v>
      </c>
      <c r="N63" s="871">
        <v>8790</v>
      </c>
      <c r="O63" s="267">
        <f t="shared" si="3"/>
        <v>0.10012515644555695</v>
      </c>
      <c r="P63" s="322">
        <v>7230.7692307692305</v>
      </c>
      <c r="Q63" s="993">
        <v>7990</v>
      </c>
      <c r="R63" s="267">
        <f t="shared" si="4"/>
        <v>0.14306151645207441</v>
      </c>
      <c r="S63" s="322">
        <v>6325.7918552036199</v>
      </c>
      <c r="T63" s="871">
        <v>6990</v>
      </c>
      <c r="U63" s="267">
        <f t="shared" si="5"/>
        <v>6.0698027314112293E-2</v>
      </c>
      <c r="V63" s="322">
        <v>5963.8009049773755</v>
      </c>
      <c r="W63" s="871">
        <v>6590</v>
      </c>
      <c r="X63" s="267">
        <f t="shared" si="6"/>
        <v>1.5408320493066256E-2</v>
      </c>
      <c r="Y63" s="929">
        <v>5873.3031674208141</v>
      </c>
      <c r="Z63" s="600">
        <v>6490</v>
      </c>
      <c r="AA63" s="267">
        <f t="shared" si="7"/>
        <v>0</v>
      </c>
      <c r="AB63" s="322">
        <v>5873.3031674208141</v>
      </c>
      <c r="AC63" s="871">
        <v>6490</v>
      </c>
      <c r="AD63" s="267">
        <f t="shared" si="8"/>
        <v>0</v>
      </c>
      <c r="AE63" s="322">
        <v>5873.3031674208141</v>
      </c>
      <c r="AF63" s="993">
        <v>6490</v>
      </c>
      <c r="AG63" s="267">
        <f t="shared" si="9"/>
        <v>4.8465266558966075E-2</v>
      </c>
      <c r="AH63" s="418">
        <f>AI63/1.105</f>
        <v>5601.809954751131</v>
      </c>
      <c r="AI63" s="309">
        <v>6190</v>
      </c>
      <c r="AJ63" s="267">
        <f t="shared" si="10"/>
        <v>0.1073345259391771</v>
      </c>
      <c r="AK63" s="696">
        <v>5058.8235294117649</v>
      </c>
      <c r="AL63" s="696">
        <v>5590</v>
      </c>
      <c r="AM63" s="267">
        <f t="shared" si="11"/>
        <v>0</v>
      </c>
      <c r="AN63" s="655">
        <v>5058.8235294117649</v>
      </c>
      <c r="AO63" s="656">
        <v>5590</v>
      </c>
      <c r="AP63" s="267">
        <f t="shared" si="12"/>
        <v>0</v>
      </c>
      <c r="AQ63" s="548">
        <v>5058.8235294117649</v>
      </c>
      <c r="AR63" s="305">
        <v>5590</v>
      </c>
      <c r="AS63" s="267">
        <f t="shared" si="13"/>
        <v>0</v>
      </c>
      <c r="AT63" s="548">
        <v>5058.8235294117649</v>
      </c>
      <c r="AU63" s="305">
        <v>5590</v>
      </c>
      <c r="AV63" s="267">
        <f t="shared" si="14"/>
        <v>7.7071290944123308E-2</v>
      </c>
      <c r="AW63" s="548">
        <v>4696.8325791855204</v>
      </c>
      <c r="AX63" s="419">
        <v>5190</v>
      </c>
      <c r="AY63" s="267">
        <f t="shared" si="15"/>
        <v>0.18223234624145787</v>
      </c>
      <c r="AZ63" s="548">
        <v>3972.8506787330316</v>
      </c>
      <c r="BA63" s="419">
        <v>4390</v>
      </c>
      <c r="BB63" s="267">
        <f t="shared" si="16"/>
        <v>0</v>
      </c>
      <c r="BC63" s="552">
        <v>3972.8506787330316</v>
      </c>
      <c r="BD63" s="410">
        <v>4390</v>
      </c>
      <c r="BE63" s="267">
        <f t="shared" si="17"/>
        <v>0</v>
      </c>
      <c r="BF63" s="108">
        <v>3972.8506787330316</v>
      </c>
      <c r="BG63" s="305">
        <v>4390</v>
      </c>
      <c r="BH63" s="267">
        <f t="shared" si="18"/>
        <v>0</v>
      </c>
      <c r="BI63" s="108">
        <f>BJ63/1.105</f>
        <v>3972.8506787330316</v>
      </c>
      <c r="BJ63" s="305">
        <v>4390</v>
      </c>
      <c r="BK63" s="267">
        <f t="shared" si="19"/>
        <v>0</v>
      </c>
      <c r="BL63" s="108">
        <f>BM63/1.105</f>
        <v>3972.8506787330316</v>
      </c>
      <c r="BM63" s="309">
        <v>4390</v>
      </c>
      <c r="BN63" s="267">
        <f t="shared" si="20"/>
        <v>-0.12024048096192384</v>
      </c>
      <c r="BO63" s="108">
        <f>BP63/1.105</f>
        <v>4515.8371040723987</v>
      </c>
      <c r="BP63" s="305">
        <v>4990</v>
      </c>
      <c r="BQ63" s="267">
        <f t="shared" si="21"/>
        <v>0</v>
      </c>
      <c r="BR63" s="108">
        <f>BS63/1.105</f>
        <v>4515.8371040723987</v>
      </c>
      <c r="BS63" s="305">
        <v>4990</v>
      </c>
      <c r="BT63" s="267">
        <f t="shared" si="22"/>
        <v>0</v>
      </c>
      <c r="BU63" s="193">
        <v>4515.8371040723987</v>
      </c>
      <c r="BV63" s="316">
        <v>4990</v>
      </c>
      <c r="BW63" s="267">
        <f t="shared" si="23"/>
        <v>0</v>
      </c>
      <c r="BX63" s="108">
        <f>BY63/1.105</f>
        <v>4515.8371040723987</v>
      </c>
      <c r="BY63" s="305">
        <v>4990</v>
      </c>
      <c r="BZ63" s="267">
        <f t="shared" si="24"/>
        <v>0.92664092664092668</v>
      </c>
      <c r="CA63" s="125">
        <f>CB63/1.105</f>
        <v>2343.8914027149322</v>
      </c>
      <c r="CB63" s="55">
        <v>2590</v>
      </c>
      <c r="CC63" s="267">
        <f t="shared" si="36"/>
        <v>4.0160642570281124E-2</v>
      </c>
      <c r="CD63" s="27">
        <f>CE63/1.105</f>
        <v>2253.3936651583713</v>
      </c>
      <c r="CE63" s="55">
        <v>2490</v>
      </c>
      <c r="CF63" s="511"/>
      <c r="CG63" s="511"/>
      <c r="CH63" s="511"/>
      <c r="CI63" s="511"/>
      <c r="CJ63" s="511"/>
    </row>
    <row r="64" spans="1:88" s="510" customFormat="1" x14ac:dyDescent="0.25">
      <c r="A64" s="298" t="s">
        <v>3</v>
      </c>
      <c r="B64" s="283">
        <v>324</v>
      </c>
      <c r="C64" s="490" t="s">
        <v>5</v>
      </c>
      <c r="D64" s="944">
        <v>10858.823529411766</v>
      </c>
      <c r="E64" s="933">
        <v>11999</v>
      </c>
      <c r="F64" s="351">
        <f t="shared" si="0"/>
        <v>0.20002000200020001</v>
      </c>
      <c r="G64" s="944">
        <v>8596.3800904977379</v>
      </c>
      <c r="H64" s="993">
        <v>9999</v>
      </c>
      <c r="I64" s="351">
        <f t="shared" si="1"/>
        <v>0.111123458162018</v>
      </c>
      <c r="J64" s="944">
        <v>8143.8914027149322</v>
      </c>
      <c r="K64" s="871">
        <v>8999</v>
      </c>
      <c r="L64" s="351">
        <f t="shared" si="2"/>
        <v>0</v>
      </c>
      <c r="M64" s="944">
        <v>8143.8914027149322</v>
      </c>
      <c r="N64" s="871">
        <v>8999</v>
      </c>
      <c r="O64" s="351">
        <f t="shared" si="3"/>
        <v>0</v>
      </c>
      <c r="P64" s="944">
        <v>8143.8914027149322</v>
      </c>
      <c r="Q64" s="871">
        <v>8999</v>
      </c>
      <c r="R64" s="351">
        <f t="shared" si="4"/>
        <v>0</v>
      </c>
      <c r="S64" s="944">
        <v>8143.8914027149322</v>
      </c>
      <c r="T64" s="871">
        <v>8999</v>
      </c>
      <c r="U64" s="351">
        <f t="shared" si="5"/>
        <v>-0.23672603901611536</v>
      </c>
      <c r="V64" s="944">
        <v>10669.683257918552</v>
      </c>
      <c r="W64" s="871">
        <v>11790</v>
      </c>
      <c r="X64" s="351">
        <f t="shared" si="6"/>
        <v>8.5543199315654406E-3</v>
      </c>
      <c r="Y64" s="925">
        <v>10579.185520361991</v>
      </c>
      <c r="Z64" s="1150">
        <v>11690</v>
      </c>
      <c r="AA64" s="351">
        <f t="shared" si="7"/>
        <v>0.12512030798845045</v>
      </c>
      <c r="AB64" s="157">
        <v>9402.714932126697</v>
      </c>
      <c r="AC64" s="871">
        <v>10390</v>
      </c>
      <c r="AD64" s="351">
        <f t="shared" si="8"/>
        <v>0</v>
      </c>
      <c r="AE64" s="944">
        <v>9402.714932126697</v>
      </c>
      <c r="AF64" s="993">
        <v>10390</v>
      </c>
      <c r="AG64" s="351">
        <f t="shared" si="9"/>
        <v>5.0556117290192111E-2</v>
      </c>
      <c r="AH64" s="26">
        <f t="shared" ref="AH64:AH94" si="37">AI64/1.105</f>
        <v>8950.2262443438922</v>
      </c>
      <c r="AI64" s="247">
        <v>9890</v>
      </c>
      <c r="AJ64" s="351">
        <f t="shared" si="10"/>
        <v>0.10011123470522804</v>
      </c>
      <c r="AK64" s="697">
        <v>8135.746606334842</v>
      </c>
      <c r="AL64" s="697">
        <v>8990</v>
      </c>
      <c r="AM64" s="351">
        <f t="shared" si="11"/>
        <v>0.1540436456996149</v>
      </c>
      <c r="AN64" s="658">
        <v>7049.7737556561087</v>
      </c>
      <c r="AO64" s="180">
        <v>7790</v>
      </c>
      <c r="AP64" s="351">
        <f t="shared" si="12"/>
        <v>2.6350461133069828E-2</v>
      </c>
      <c r="AQ64" s="551">
        <v>6868.778280542987</v>
      </c>
      <c r="AR64" s="319">
        <v>7590</v>
      </c>
      <c r="AS64" s="351">
        <f t="shared" si="13"/>
        <v>0</v>
      </c>
      <c r="AT64" s="551">
        <v>6868.778280542987</v>
      </c>
      <c r="AU64" s="319">
        <v>7590</v>
      </c>
      <c r="AV64" s="351">
        <f t="shared" si="14"/>
        <v>5.5632823365785816E-2</v>
      </c>
      <c r="AW64" s="551">
        <v>6506.7873303167426</v>
      </c>
      <c r="AX64" s="308">
        <v>7190</v>
      </c>
      <c r="AY64" s="351">
        <f t="shared" si="15"/>
        <v>9.1047040971168433E-2</v>
      </c>
      <c r="AZ64" s="551">
        <v>5963.8009049773755</v>
      </c>
      <c r="BA64" s="308">
        <v>6590</v>
      </c>
      <c r="BB64" s="351">
        <f t="shared" si="16"/>
        <v>0</v>
      </c>
      <c r="BC64" s="551">
        <v>5963.8009049773755</v>
      </c>
      <c r="BD64" s="308">
        <v>6590</v>
      </c>
      <c r="BE64" s="351">
        <f t="shared" si="17"/>
        <v>0</v>
      </c>
      <c r="BF64" s="113">
        <v>5963.8009049773755</v>
      </c>
      <c r="BG64" s="308">
        <v>6590</v>
      </c>
      <c r="BH64" s="351">
        <f t="shared" si="18"/>
        <v>0</v>
      </c>
      <c r="BI64" s="113">
        <f t="shared" ref="BI64:BI83" si="38">BJ64/1.105</f>
        <v>5963.8009049773755</v>
      </c>
      <c r="BJ64" s="308">
        <v>6590</v>
      </c>
      <c r="BK64" s="351">
        <f t="shared" si="19"/>
        <v>0</v>
      </c>
      <c r="BL64" s="113">
        <f t="shared" ref="BL64:BL83" si="39">BM64/1.105</f>
        <v>5963.8009049773755</v>
      </c>
      <c r="BM64" s="308">
        <v>6590</v>
      </c>
      <c r="BN64" s="351">
        <f t="shared" si="20"/>
        <v>0</v>
      </c>
      <c r="BO64" s="113">
        <f t="shared" ref="BO64:BO83" si="40">BP64/1.105</f>
        <v>5963.8009049773755</v>
      </c>
      <c r="BP64" s="308">
        <v>6590</v>
      </c>
      <c r="BQ64" s="351">
        <f t="shared" si="21"/>
        <v>0</v>
      </c>
      <c r="BR64" s="113">
        <f t="shared" ref="BR64:BR83" si="41">BS64/1.105</f>
        <v>5963.8009049773755</v>
      </c>
      <c r="BS64" s="308">
        <v>6590</v>
      </c>
      <c r="BT64" s="351">
        <f t="shared" si="22"/>
        <v>8.2101806239737271E-2</v>
      </c>
      <c r="BU64" s="318">
        <v>5511.3122171945706</v>
      </c>
      <c r="BV64" s="319">
        <v>6090</v>
      </c>
      <c r="BW64" s="351">
        <f t="shared" si="23"/>
        <v>0</v>
      </c>
      <c r="BX64" s="113">
        <f t="shared" ref="BX64:BX83" si="42">BY64/1.105</f>
        <v>5511.3122171945706</v>
      </c>
      <c r="BY64" s="313">
        <v>6090</v>
      </c>
      <c r="BZ64" s="351">
        <f t="shared" si="24"/>
        <v>0.10928961748633879</v>
      </c>
      <c r="CA64" s="126">
        <f t="shared" ref="CA64:CA83" si="43">CB64/1.105</f>
        <v>4968.3257918552035</v>
      </c>
      <c r="CB64" s="54">
        <v>5490</v>
      </c>
      <c r="CC64" s="351">
        <f t="shared" si="36"/>
        <v>5.7803468208092484E-2</v>
      </c>
      <c r="CD64" s="22">
        <f t="shared" ref="CD64:CD83" si="44">CE64/1.105</f>
        <v>4696.8325791855204</v>
      </c>
      <c r="CE64" s="54">
        <v>5190</v>
      </c>
      <c r="CF64" s="509"/>
      <c r="CG64" s="509"/>
      <c r="CH64" s="509"/>
      <c r="CI64" s="509"/>
      <c r="CJ64" s="509"/>
    </row>
    <row r="65" spans="1:88" x14ac:dyDescent="0.25">
      <c r="A65" s="299" t="s">
        <v>3</v>
      </c>
      <c r="B65" s="282">
        <v>157</v>
      </c>
      <c r="C65" s="488" t="s">
        <v>7</v>
      </c>
      <c r="D65" s="681">
        <v>10858.823529411766</v>
      </c>
      <c r="E65" s="933">
        <v>11999</v>
      </c>
      <c r="F65" s="206">
        <f t="shared" si="0"/>
        <v>3.4485731528580053E-2</v>
      </c>
      <c r="G65" s="681">
        <v>10496.83257918552</v>
      </c>
      <c r="H65" s="993">
        <v>11599</v>
      </c>
      <c r="I65" s="206">
        <f t="shared" si="1"/>
        <v>5.4550413673970358E-2</v>
      </c>
      <c r="J65" s="681">
        <v>9953.8461538461543</v>
      </c>
      <c r="K65" s="871">
        <v>10999</v>
      </c>
      <c r="L65" s="206">
        <f t="shared" si="2"/>
        <v>0.1000100010001</v>
      </c>
      <c r="M65" s="681">
        <v>9048.8687782805428</v>
      </c>
      <c r="N65" s="871">
        <v>9999</v>
      </c>
      <c r="O65" s="206">
        <f t="shared" si="3"/>
        <v>0</v>
      </c>
      <c r="P65" s="681">
        <v>9048.8687782805428</v>
      </c>
      <c r="Q65" s="871">
        <v>9999</v>
      </c>
      <c r="R65" s="206">
        <f t="shared" si="4"/>
        <v>0</v>
      </c>
      <c r="S65" s="681">
        <v>9048.8687782805428</v>
      </c>
      <c r="T65" s="871">
        <v>9999</v>
      </c>
      <c r="U65" s="206">
        <f t="shared" si="5"/>
        <v>0</v>
      </c>
      <c r="V65" s="681">
        <v>9048.8687782805428</v>
      </c>
      <c r="W65" s="871">
        <v>9999</v>
      </c>
      <c r="X65" s="206">
        <f t="shared" si="6"/>
        <v>0</v>
      </c>
      <c r="Y65" s="934">
        <v>9048.8687782805428</v>
      </c>
      <c r="Z65" s="1151">
        <v>9999</v>
      </c>
      <c r="AA65" s="206">
        <f t="shared" si="7"/>
        <v>0.17649135192375573</v>
      </c>
      <c r="AB65" s="151">
        <v>7691.4027149321264</v>
      </c>
      <c r="AC65" s="871">
        <v>8499</v>
      </c>
      <c r="AD65" s="206">
        <f t="shared" si="8"/>
        <v>-5.4616240266963295E-2</v>
      </c>
      <c r="AE65" s="681">
        <v>8135.746606334842</v>
      </c>
      <c r="AF65" s="993">
        <v>8990</v>
      </c>
      <c r="AG65" s="206">
        <f t="shared" si="9"/>
        <v>3.4522439585730723E-2</v>
      </c>
      <c r="AH65" s="24">
        <f t="shared" si="37"/>
        <v>7864.2533936651589</v>
      </c>
      <c r="AI65" s="247">
        <v>8690</v>
      </c>
      <c r="AJ65" s="206">
        <f t="shared" si="10"/>
        <v>0.10139416983523447</v>
      </c>
      <c r="AK65" s="641">
        <v>7140.2714932126701</v>
      </c>
      <c r="AL65" s="641">
        <v>7890</v>
      </c>
      <c r="AM65" s="206">
        <f t="shared" si="11"/>
        <v>3.9525691699604744E-2</v>
      </c>
      <c r="AN65" s="653">
        <v>6868.778280542987</v>
      </c>
      <c r="AO65" s="170">
        <v>7590</v>
      </c>
      <c r="AP65" s="206">
        <f t="shared" si="12"/>
        <v>2.7063599458728011E-2</v>
      </c>
      <c r="AQ65" s="547">
        <v>6687.7828054298643</v>
      </c>
      <c r="AR65" s="173">
        <v>7390</v>
      </c>
      <c r="AS65" s="206">
        <f t="shared" si="13"/>
        <v>0</v>
      </c>
      <c r="AT65" s="547">
        <v>6687.7828054298643</v>
      </c>
      <c r="AU65" s="173">
        <v>7390</v>
      </c>
      <c r="AV65" s="206">
        <f t="shared" si="14"/>
        <v>5.7224606580829757E-2</v>
      </c>
      <c r="AW65" s="547">
        <v>6325.7918552036199</v>
      </c>
      <c r="AX65" s="203">
        <v>6990</v>
      </c>
      <c r="AY65" s="206">
        <f t="shared" si="15"/>
        <v>7.7041602465331274E-2</v>
      </c>
      <c r="AZ65" s="547">
        <v>5873.3031674208141</v>
      </c>
      <c r="BA65" s="203">
        <v>6490</v>
      </c>
      <c r="BB65" s="206">
        <f t="shared" si="16"/>
        <v>0</v>
      </c>
      <c r="BC65" s="547">
        <v>5873.3031674208141</v>
      </c>
      <c r="BD65" s="203">
        <v>6490</v>
      </c>
      <c r="BE65" s="206">
        <f t="shared" si="17"/>
        <v>0</v>
      </c>
      <c r="BF65" s="110">
        <v>5873.3031674208141</v>
      </c>
      <c r="BG65" s="136">
        <v>6490</v>
      </c>
      <c r="BH65" s="206">
        <f t="shared" si="18"/>
        <v>0</v>
      </c>
      <c r="BI65" s="110">
        <f t="shared" si="38"/>
        <v>5873.3031674208141</v>
      </c>
      <c r="BJ65" s="136">
        <v>6490</v>
      </c>
      <c r="BK65" s="206">
        <f t="shared" si="19"/>
        <v>0</v>
      </c>
      <c r="BL65" s="110">
        <f t="shared" si="39"/>
        <v>5873.3031674208141</v>
      </c>
      <c r="BM65" s="136">
        <v>6490</v>
      </c>
      <c r="BN65" s="206">
        <f t="shared" si="20"/>
        <v>0</v>
      </c>
      <c r="BO65" s="110">
        <f t="shared" si="40"/>
        <v>5873.3031674208141</v>
      </c>
      <c r="BP65" s="136">
        <v>6490</v>
      </c>
      <c r="BQ65" s="206">
        <f t="shared" si="21"/>
        <v>0</v>
      </c>
      <c r="BR65" s="110">
        <f t="shared" si="41"/>
        <v>5873.3031674208141</v>
      </c>
      <c r="BS65" s="136">
        <v>6490</v>
      </c>
      <c r="BT65" s="206">
        <f t="shared" si="22"/>
        <v>8.347245409015025E-2</v>
      </c>
      <c r="BU65" s="151">
        <v>5420.8144796380093</v>
      </c>
      <c r="BV65" s="168">
        <v>5990</v>
      </c>
      <c r="BW65" s="206">
        <f t="shared" si="23"/>
        <v>3.4542314335060449E-2</v>
      </c>
      <c r="BX65" s="110">
        <f t="shared" si="42"/>
        <v>5239.8190045248866</v>
      </c>
      <c r="BY65" s="129">
        <v>5790</v>
      </c>
      <c r="BZ65" s="206">
        <f t="shared" si="24"/>
        <v>9.4517958412098299E-2</v>
      </c>
      <c r="CA65" s="77">
        <f t="shared" si="43"/>
        <v>4787.3303167420818</v>
      </c>
      <c r="CB65" s="51">
        <v>5290</v>
      </c>
      <c r="CC65" s="206">
        <f t="shared" si="36"/>
        <v>6.0120240480961921E-2</v>
      </c>
      <c r="CD65" s="24">
        <f t="shared" si="44"/>
        <v>4515.8371040723987</v>
      </c>
      <c r="CE65" s="51">
        <v>4990</v>
      </c>
    </row>
    <row r="66" spans="1:88" x14ac:dyDescent="0.25">
      <c r="A66" s="299" t="s">
        <v>3</v>
      </c>
      <c r="B66" s="282">
        <v>639</v>
      </c>
      <c r="C66" s="488" t="s">
        <v>9</v>
      </c>
      <c r="D66" s="681">
        <v>10858.823529411766</v>
      </c>
      <c r="E66" s="933">
        <v>11999</v>
      </c>
      <c r="F66" s="206">
        <f t="shared" si="0"/>
        <v>3.4485731528580053E-2</v>
      </c>
      <c r="G66" s="681">
        <v>10496.83257918552</v>
      </c>
      <c r="H66" s="993">
        <v>11599</v>
      </c>
      <c r="I66" s="206">
        <f t="shared" si="1"/>
        <v>5.4550413673970358E-2</v>
      </c>
      <c r="J66" s="681">
        <v>9953.8461538461543</v>
      </c>
      <c r="K66" s="871">
        <v>10999</v>
      </c>
      <c r="L66" s="206">
        <f t="shared" si="2"/>
        <v>0.1000100010001</v>
      </c>
      <c r="M66" s="681">
        <v>9048.8687782805428</v>
      </c>
      <c r="N66" s="871">
        <v>9999</v>
      </c>
      <c r="O66" s="206">
        <f t="shared" si="3"/>
        <v>0</v>
      </c>
      <c r="P66" s="681">
        <v>9048.8687782805428</v>
      </c>
      <c r="Q66" s="871">
        <v>9999</v>
      </c>
      <c r="R66" s="206">
        <f t="shared" si="4"/>
        <v>0</v>
      </c>
      <c r="S66" s="681">
        <v>9048.8687782805428</v>
      </c>
      <c r="T66" s="871">
        <v>9999</v>
      </c>
      <c r="U66" s="206">
        <f t="shared" si="5"/>
        <v>0</v>
      </c>
      <c r="V66" s="681">
        <v>9048.8687782805428</v>
      </c>
      <c r="W66" s="871">
        <v>9999</v>
      </c>
      <c r="X66" s="206">
        <f t="shared" si="6"/>
        <v>0</v>
      </c>
      <c r="Y66" s="933">
        <v>9048.8687782805428</v>
      </c>
      <c r="Z66" s="1147">
        <v>9999</v>
      </c>
      <c r="AA66" s="206">
        <f t="shared" si="7"/>
        <v>0.111123458162018</v>
      </c>
      <c r="AB66" s="151">
        <v>8143.8914027149322</v>
      </c>
      <c r="AC66" s="871">
        <v>8999</v>
      </c>
      <c r="AD66" s="206">
        <f t="shared" si="8"/>
        <v>-9.9199199199199201E-2</v>
      </c>
      <c r="AE66" s="681">
        <v>9040.7239819004535</v>
      </c>
      <c r="AF66" s="993">
        <v>9990</v>
      </c>
      <c r="AG66" s="206">
        <f t="shared" si="9"/>
        <v>5.2687038988408853E-2</v>
      </c>
      <c r="AH66" s="24">
        <f t="shared" si="37"/>
        <v>8588.2352941176468</v>
      </c>
      <c r="AI66" s="247">
        <v>9490</v>
      </c>
      <c r="AJ66" s="206">
        <f t="shared" si="10"/>
        <v>0.10477299185098952</v>
      </c>
      <c r="AK66" s="641">
        <v>7773.7556561085976</v>
      </c>
      <c r="AL66" s="641">
        <v>8590</v>
      </c>
      <c r="AM66" s="206">
        <f t="shared" si="11"/>
        <v>0.10269576379974327</v>
      </c>
      <c r="AN66" s="653">
        <v>7049.7737556561087</v>
      </c>
      <c r="AO66" s="170">
        <v>7790</v>
      </c>
      <c r="AP66" s="206">
        <f t="shared" si="12"/>
        <v>2.6350461133069828E-2</v>
      </c>
      <c r="AQ66" s="547">
        <v>6868.778280542987</v>
      </c>
      <c r="AR66" s="100">
        <v>7590</v>
      </c>
      <c r="AS66" s="206">
        <f t="shared" si="13"/>
        <v>0</v>
      </c>
      <c r="AT66" s="547">
        <v>6868.778280542987</v>
      </c>
      <c r="AU66" s="100">
        <v>7590</v>
      </c>
      <c r="AV66" s="206">
        <f t="shared" si="14"/>
        <v>5.5632823365785816E-2</v>
      </c>
      <c r="AW66" s="547">
        <v>6506.7873303167426</v>
      </c>
      <c r="AX66" s="203">
        <v>7190</v>
      </c>
      <c r="AY66" s="206">
        <f t="shared" si="15"/>
        <v>2.8612303290414878E-2</v>
      </c>
      <c r="AZ66" s="547">
        <v>6325.7918552036199</v>
      </c>
      <c r="BA66" s="203">
        <v>6990</v>
      </c>
      <c r="BB66" s="206">
        <f t="shared" si="16"/>
        <v>0</v>
      </c>
      <c r="BC66" s="547">
        <v>6325.7918552036199</v>
      </c>
      <c r="BD66" s="190">
        <v>6990</v>
      </c>
      <c r="BE66" s="206">
        <f t="shared" si="17"/>
        <v>-6.6755674232309742E-2</v>
      </c>
      <c r="BF66" s="110">
        <v>6778.2805429864256</v>
      </c>
      <c r="BG66" s="136">
        <v>7490</v>
      </c>
      <c r="BH66" s="206">
        <f t="shared" si="18"/>
        <v>0</v>
      </c>
      <c r="BI66" s="110">
        <f t="shared" si="38"/>
        <v>6778.2805429864256</v>
      </c>
      <c r="BJ66" s="136">
        <v>7490</v>
      </c>
      <c r="BK66" s="206">
        <f t="shared" si="19"/>
        <v>0</v>
      </c>
      <c r="BL66" s="110">
        <f t="shared" si="39"/>
        <v>6778.2805429864256</v>
      </c>
      <c r="BM66" s="190">
        <v>7490</v>
      </c>
      <c r="BN66" s="206">
        <f t="shared" si="20"/>
        <v>7.1530758226037203E-2</v>
      </c>
      <c r="BO66" s="110">
        <f t="shared" si="40"/>
        <v>6325.7918552036199</v>
      </c>
      <c r="BP66" s="136">
        <v>6990</v>
      </c>
      <c r="BQ66" s="206">
        <f t="shared" si="21"/>
        <v>0</v>
      </c>
      <c r="BR66" s="110">
        <f t="shared" si="41"/>
        <v>6325.7918552036199</v>
      </c>
      <c r="BS66" s="136">
        <v>6990</v>
      </c>
      <c r="BT66" s="206">
        <f t="shared" si="22"/>
        <v>9.3896713615023469E-2</v>
      </c>
      <c r="BU66" s="151">
        <v>5782.8054298642537</v>
      </c>
      <c r="BV66" s="168">
        <v>6390</v>
      </c>
      <c r="BW66" s="206">
        <f t="shared" si="23"/>
        <v>0</v>
      </c>
      <c r="BX66" s="110">
        <f t="shared" si="42"/>
        <v>5782.8054298642537</v>
      </c>
      <c r="BY66" s="129">
        <v>6390</v>
      </c>
      <c r="BZ66" s="206">
        <f t="shared" si="24"/>
        <v>0.10362694300518134</v>
      </c>
      <c r="CA66" s="77">
        <f t="shared" si="43"/>
        <v>5239.8190045248866</v>
      </c>
      <c r="CB66" s="51">
        <v>5790</v>
      </c>
      <c r="CC66" s="206">
        <f t="shared" si="36"/>
        <v>5.4644808743169397E-2</v>
      </c>
      <c r="CD66" s="24">
        <f t="shared" si="44"/>
        <v>4968.3257918552035</v>
      </c>
      <c r="CE66" s="51">
        <v>5490</v>
      </c>
    </row>
    <row r="67" spans="1:88" x14ac:dyDescent="0.25">
      <c r="A67" s="299" t="s">
        <v>3</v>
      </c>
      <c r="B67" s="282">
        <v>638</v>
      </c>
      <c r="C67" s="488" t="s">
        <v>11</v>
      </c>
      <c r="D67" s="681">
        <v>15828.054298642533</v>
      </c>
      <c r="E67" s="933">
        <v>17490</v>
      </c>
      <c r="F67" s="206">
        <f t="shared" si="0"/>
        <v>4.169148302561048E-2</v>
      </c>
      <c r="G67" s="681">
        <v>15194.570135746606</v>
      </c>
      <c r="H67" s="993">
        <v>16790</v>
      </c>
      <c r="I67" s="206">
        <f t="shared" si="1"/>
        <v>5.0031269543464665E-2</v>
      </c>
      <c r="J67" s="681">
        <v>14470.588235294117</v>
      </c>
      <c r="K67" s="871">
        <v>15990</v>
      </c>
      <c r="L67" s="206">
        <f t="shared" si="2"/>
        <v>0.11118832522585129</v>
      </c>
      <c r="M67" s="681">
        <v>13022.624434389141</v>
      </c>
      <c r="N67" s="871">
        <v>14390</v>
      </c>
      <c r="O67" s="206">
        <f t="shared" si="3"/>
        <v>0</v>
      </c>
      <c r="P67" s="681">
        <v>13022.624434389141</v>
      </c>
      <c r="Q67" s="871">
        <v>14390</v>
      </c>
      <c r="R67" s="206">
        <f t="shared" si="4"/>
        <v>0</v>
      </c>
      <c r="S67" s="681">
        <v>13022.624434389141</v>
      </c>
      <c r="T67" s="871">
        <v>14390</v>
      </c>
      <c r="U67" s="206">
        <f t="shared" si="5"/>
        <v>7.468259895444361E-2</v>
      </c>
      <c r="V67" s="681">
        <v>12117.64705882353</v>
      </c>
      <c r="W67" s="871">
        <v>13390</v>
      </c>
      <c r="X67" s="206">
        <f t="shared" si="6"/>
        <v>7.5244544770504138E-3</v>
      </c>
      <c r="Y67" s="933">
        <v>12027.149321266968</v>
      </c>
      <c r="Z67" s="1147">
        <v>13290</v>
      </c>
      <c r="AA67" s="206">
        <f t="shared" si="7"/>
        <v>0.10842368640533778</v>
      </c>
      <c r="AB67" s="151">
        <v>10850.678733031675</v>
      </c>
      <c r="AC67" s="871">
        <v>11990</v>
      </c>
      <c r="AD67" s="206">
        <f t="shared" si="8"/>
        <v>0</v>
      </c>
      <c r="AE67" s="681">
        <v>10850.678733031675</v>
      </c>
      <c r="AF67" s="993">
        <v>11990</v>
      </c>
      <c r="AG67" s="206">
        <f t="shared" si="9"/>
        <v>9.0991810737033663E-2</v>
      </c>
      <c r="AH67" s="24">
        <f t="shared" si="37"/>
        <v>9945.7013574660632</v>
      </c>
      <c r="AI67" s="247">
        <v>10990</v>
      </c>
      <c r="AJ67" s="206">
        <f t="shared" si="10"/>
        <v>0.10010010010010011</v>
      </c>
      <c r="AK67" s="641">
        <v>9040.7239819004535</v>
      </c>
      <c r="AL67" s="641">
        <v>9990</v>
      </c>
      <c r="AM67" s="206">
        <f t="shared" si="11"/>
        <v>8.7051142546245922E-2</v>
      </c>
      <c r="AN67" s="653">
        <v>8316.7420814479647</v>
      </c>
      <c r="AO67" s="170">
        <v>9190</v>
      </c>
      <c r="AP67" s="206">
        <f t="shared" si="12"/>
        <v>4.5506257110352673E-2</v>
      </c>
      <c r="AQ67" s="547">
        <v>7954.7511312217193</v>
      </c>
      <c r="AR67" s="173">
        <v>8790</v>
      </c>
      <c r="AS67" s="206">
        <f t="shared" si="13"/>
        <v>0</v>
      </c>
      <c r="AT67" s="547">
        <v>7954.7511312217193</v>
      </c>
      <c r="AU67" s="173">
        <v>8790</v>
      </c>
      <c r="AV67" s="206">
        <f t="shared" si="14"/>
        <v>6.0313630880579013E-2</v>
      </c>
      <c r="AW67" s="547">
        <v>7502.2624434389145</v>
      </c>
      <c r="AX67" s="203">
        <v>8290</v>
      </c>
      <c r="AY67" s="206">
        <f t="shared" si="15"/>
        <v>0.1068090787716956</v>
      </c>
      <c r="AZ67" s="547">
        <v>6778.2805429864256</v>
      </c>
      <c r="BA67" s="203">
        <v>7490</v>
      </c>
      <c r="BB67" s="206">
        <f t="shared" si="16"/>
        <v>0</v>
      </c>
      <c r="BC67" s="547">
        <v>6778.2805429864256</v>
      </c>
      <c r="BD67" s="203">
        <v>7490</v>
      </c>
      <c r="BE67" s="206">
        <f t="shared" si="17"/>
        <v>0</v>
      </c>
      <c r="BF67" s="110">
        <v>6778.2805429864256</v>
      </c>
      <c r="BG67" s="136">
        <v>7490</v>
      </c>
      <c r="BH67" s="206">
        <f t="shared" si="18"/>
        <v>0</v>
      </c>
      <c r="BI67" s="110">
        <f t="shared" si="38"/>
        <v>6778.2805429864256</v>
      </c>
      <c r="BJ67" s="136">
        <v>7490</v>
      </c>
      <c r="BK67" s="206">
        <f t="shared" si="19"/>
        <v>0</v>
      </c>
      <c r="BL67" s="110">
        <f t="shared" si="39"/>
        <v>6778.2805429864256</v>
      </c>
      <c r="BM67" s="190">
        <v>7490</v>
      </c>
      <c r="BN67" s="206">
        <f t="shared" si="20"/>
        <v>4.1724617524339362E-2</v>
      </c>
      <c r="BO67" s="110">
        <f t="shared" si="40"/>
        <v>6506.7873303167426</v>
      </c>
      <c r="BP67" s="136">
        <v>7190</v>
      </c>
      <c r="BQ67" s="206">
        <f t="shared" si="21"/>
        <v>0</v>
      </c>
      <c r="BR67" s="110">
        <f t="shared" si="41"/>
        <v>6506.7873303167426</v>
      </c>
      <c r="BS67" s="136">
        <v>7190</v>
      </c>
      <c r="BT67" s="206">
        <f t="shared" si="22"/>
        <v>0</v>
      </c>
      <c r="BU67" s="151">
        <v>6506.7873303167426</v>
      </c>
      <c r="BV67" s="168">
        <v>7190</v>
      </c>
      <c r="BW67" s="206">
        <f t="shared" si="23"/>
        <v>0</v>
      </c>
      <c r="BX67" s="110">
        <f t="shared" si="42"/>
        <v>6506.7873303167426</v>
      </c>
      <c r="BY67" s="129">
        <v>7190</v>
      </c>
      <c r="BZ67" s="206">
        <f t="shared" si="24"/>
        <v>0.10785824345146379</v>
      </c>
      <c r="CA67" s="77">
        <f t="shared" si="43"/>
        <v>5873.3031674208141</v>
      </c>
      <c r="CB67" s="51">
        <v>6490</v>
      </c>
      <c r="CC67" s="206">
        <f t="shared" si="36"/>
        <v>4.8465266558966075E-2</v>
      </c>
      <c r="CD67" s="24">
        <f t="shared" si="44"/>
        <v>5601.809954751131</v>
      </c>
      <c r="CE67" s="51">
        <v>6190</v>
      </c>
    </row>
    <row r="68" spans="1:88" x14ac:dyDescent="0.25">
      <c r="A68" s="299" t="s">
        <v>3</v>
      </c>
      <c r="B68" s="282">
        <v>352</v>
      </c>
      <c r="C68" s="488" t="s">
        <v>13</v>
      </c>
      <c r="D68" s="681">
        <v>15828.054298642533</v>
      </c>
      <c r="E68" s="933">
        <v>17490</v>
      </c>
      <c r="F68" s="206">
        <f t="shared" si="0"/>
        <v>4.169148302561048E-2</v>
      </c>
      <c r="G68" s="681">
        <v>15194.570135746606</v>
      </c>
      <c r="H68" s="993">
        <v>16790</v>
      </c>
      <c r="I68" s="206">
        <f t="shared" si="1"/>
        <v>5.0031269543464665E-2</v>
      </c>
      <c r="J68" s="681">
        <v>14470.588235294117</v>
      </c>
      <c r="K68" s="871">
        <v>15990</v>
      </c>
      <c r="L68" s="206">
        <f t="shared" si="2"/>
        <v>0.11118832522585129</v>
      </c>
      <c r="M68" s="681">
        <v>13022.624434389141</v>
      </c>
      <c r="N68" s="871">
        <v>14390</v>
      </c>
      <c r="O68" s="206">
        <f t="shared" si="3"/>
        <v>0</v>
      </c>
      <c r="P68" s="681">
        <v>13022.624434389141</v>
      </c>
      <c r="Q68" s="871">
        <v>14390</v>
      </c>
      <c r="R68" s="206">
        <f t="shared" si="4"/>
        <v>0</v>
      </c>
      <c r="S68" s="681">
        <v>13022.624434389141</v>
      </c>
      <c r="T68" s="871">
        <v>14390</v>
      </c>
      <c r="U68" s="206">
        <f t="shared" si="5"/>
        <v>7.468259895444361E-2</v>
      </c>
      <c r="V68" s="681">
        <v>12117.64705882353</v>
      </c>
      <c r="W68" s="871">
        <v>13390</v>
      </c>
      <c r="X68" s="206">
        <f t="shared" si="6"/>
        <v>7.5244544770504138E-3</v>
      </c>
      <c r="Y68" s="933">
        <v>12027.149321266968</v>
      </c>
      <c r="Z68" s="1147">
        <v>13290</v>
      </c>
      <c r="AA68" s="206">
        <f t="shared" si="7"/>
        <v>0.10842368640533778</v>
      </c>
      <c r="AB68" s="151">
        <v>10850.678733031675</v>
      </c>
      <c r="AC68" s="871">
        <v>11990</v>
      </c>
      <c r="AD68" s="206">
        <f t="shared" si="8"/>
        <v>0</v>
      </c>
      <c r="AE68" s="681">
        <v>10850.678733031675</v>
      </c>
      <c r="AF68" s="993">
        <v>11990</v>
      </c>
      <c r="AG68" s="206">
        <f t="shared" si="9"/>
        <v>9.0991810737033663E-2</v>
      </c>
      <c r="AH68" s="24">
        <f t="shared" si="37"/>
        <v>9945.7013574660632</v>
      </c>
      <c r="AI68" s="248">
        <v>10990</v>
      </c>
      <c r="AJ68" s="206">
        <f t="shared" si="10"/>
        <v>0.10010010010010011</v>
      </c>
      <c r="AK68" s="641">
        <v>9040.7239819004535</v>
      </c>
      <c r="AL68" s="641">
        <v>9990</v>
      </c>
      <c r="AM68" s="206">
        <f t="shared" si="11"/>
        <v>0.13651877133105803</v>
      </c>
      <c r="AN68" s="653">
        <v>7954.7511312217193</v>
      </c>
      <c r="AO68" s="170">
        <v>8790</v>
      </c>
      <c r="AP68" s="206">
        <f t="shared" si="12"/>
        <v>3.5335689045936397E-2</v>
      </c>
      <c r="AQ68" s="547">
        <v>7683.2579185520362</v>
      </c>
      <c r="AR68" s="173">
        <v>8490</v>
      </c>
      <c r="AS68" s="206">
        <f t="shared" si="13"/>
        <v>0</v>
      </c>
      <c r="AT68" s="547">
        <v>7683.2579185520362</v>
      </c>
      <c r="AU68" s="173">
        <v>8490</v>
      </c>
      <c r="AV68" s="206">
        <f t="shared" si="14"/>
        <v>6.2578222778473094E-2</v>
      </c>
      <c r="AW68" s="547">
        <v>7230.7692307692305</v>
      </c>
      <c r="AX68" s="203">
        <v>7990</v>
      </c>
      <c r="AY68" s="206">
        <f t="shared" si="15"/>
        <v>8.1190798376184037E-2</v>
      </c>
      <c r="AZ68" s="547">
        <v>6687.7828054298643</v>
      </c>
      <c r="BA68" s="203">
        <v>7390</v>
      </c>
      <c r="BB68" s="206">
        <f t="shared" si="16"/>
        <v>0</v>
      </c>
      <c r="BC68" s="547">
        <v>6687.7828054298643</v>
      </c>
      <c r="BD68" s="203">
        <v>7390</v>
      </c>
      <c r="BE68" s="206">
        <f t="shared" si="17"/>
        <v>0</v>
      </c>
      <c r="BF68" s="110">
        <v>6687.7828054298643</v>
      </c>
      <c r="BG68" s="136">
        <v>7390</v>
      </c>
      <c r="BH68" s="206">
        <f t="shared" si="18"/>
        <v>0</v>
      </c>
      <c r="BI68" s="110">
        <f t="shared" si="38"/>
        <v>6687.7828054298643</v>
      </c>
      <c r="BJ68" s="136">
        <v>7390</v>
      </c>
      <c r="BK68" s="206">
        <f t="shared" si="19"/>
        <v>0</v>
      </c>
      <c r="BL68" s="110">
        <f t="shared" si="39"/>
        <v>6687.7828054298643</v>
      </c>
      <c r="BM68" s="136">
        <v>7390</v>
      </c>
      <c r="BN68" s="206">
        <f t="shared" si="20"/>
        <v>0</v>
      </c>
      <c r="BO68" s="110">
        <f t="shared" si="40"/>
        <v>6687.7828054298643</v>
      </c>
      <c r="BP68" s="136">
        <v>7390</v>
      </c>
      <c r="BQ68" s="206">
        <f t="shared" si="21"/>
        <v>0</v>
      </c>
      <c r="BR68" s="110">
        <f t="shared" si="41"/>
        <v>6687.7828054298643</v>
      </c>
      <c r="BS68" s="136">
        <v>7390</v>
      </c>
      <c r="BT68" s="206">
        <f t="shared" si="22"/>
        <v>8.8365243004418267E-2</v>
      </c>
      <c r="BU68" s="151">
        <v>6144.7963800904981</v>
      </c>
      <c r="BV68" s="168">
        <v>6790</v>
      </c>
      <c r="BW68" s="206">
        <f t="shared" si="23"/>
        <v>0</v>
      </c>
      <c r="BX68" s="110">
        <f t="shared" si="42"/>
        <v>6144.7963800904981</v>
      </c>
      <c r="BY68" s="129">
        <v>6790</v>
      </c>
      <c r="BZ68" s="206">
        <f t="shared" si="24"/>
        <v>9.6930533117932149E-2</v>
      </c>
      <c r="CA68" s="77">
        <f t="shared" si="43"/>
        <v>5601.809954751131</v>
      </c>
      <c r="CB68" s="51">
        <v>6190</v>
      </c>
      <c r="CC68" s="206">
        <f t="shared" si="36"/>
        <v>3.3388981636060099E-2</v>
      </c>
      <c r="CD68" s="24">
        <f t="shared" si="44"/>
        <v>5420.8144796380093</v>
      </c>
      <c r="CE68" s="51">
        <v>5990</v>
      </c>
    </row>
    <row r="69" spans="1:88" x14ac:dyDescent="0.25">
      <c r="A69" s="299" t="s">
        <v>3</v>
      </c>
      <c r="B69" s="282">
        <v>182</v>
      </c>
      <c r="C69" s="489" t="s">
        <v>15</v>
      </c>
      <c r="D69" s="681">
        <v>15828.054298642533</v>
      </c>
      <c r="E69" s="933">
        <v>17490</v>
      </c>
      <c r="F69" s="206">
        <f t="shared" si="0"/>
        <v>4.169148302561048E-2</v>
      </c>
      <c r="G69" s="681">
        <v>15194.570135746606</v>
      </c>
      <c r="H69" s="993">
        <v>16790</v>
      </c>
      <c r="I69" s="206">
        <f t="shared" si="1"/>
        <v>5.0031269543464665E-2</v>
      </c>
      <c r="J69" s="681">
        <v>14470.588235294117</v>
      </c>
      <c r="K69" s="871">
        <v>15990</v>
      </c>
      <c r="L69" s="206">
        <f t="shared" si="2"/>
        <v>0.14295925661186562</v>
      </c>
      <c r="M69" s="681">
        <v>12660.633484162896</v>
      </c>
      <c r="N69" s="871">
        <v>13990</v>
      </c>
      <c r="O69" s="206">
        <f t="shared" si="3"/>
        <v>0</v>
      </c>
      <c r="P69" s="681">
        <v>12660.633484162896</v>
      </c>
      <c r="Q69" s="871">
        <v>13990</v>
      </c>
      <c r="R69" s="206">
        <f t="shared" si="4"/>
        <v>0</v>
      </c>
      <c r="S69" s="681">
        <v>12660.633484162896</v>
      </c>
      <c r="T69" s="871">
        <v>13990</v>
      </c>
      <c r="U69" s="206">
        <f t="shared" si="5"/>
        <v>6.0652009097801364E-2</v>
      </c>
      <c r="V69" s="681">
        <v>11936.651583710407</v>
      </c>
      <c r="W69" s="871">
        <v>13190</v>
      </c>
      <c r="X69" s="206">
        <f t="shared" si="6"/>
        <v>1.5396458814472672E-2</v>
      </c>
      <c r="Y69" s="933">
        <v>11755.656108597284</v>
      </c>
      <c r="Z69" s="1147">
        <v>12990</v>
      </c>
      <c r="AA69" s="206">
        <f t="shared" si="7"/>
        <v>0.10178117048346055</v>
      </c>
      <c r="AB69" s="151">
        <v>10669.683257918552</v>
      </c>
      <c r="AC69" s="871">
        <v>11790</v>
      </c>
      <c r="AD69" s="206">
        <f t="shared" si="8"/>
        <v>0</v>
      </c>
      <c r="AE69" s="681">
        <v>10669.683257918552</v>
      </c>
      <c r="AF69" s="993">
        <v>11790</v>
      </c>
      <c r="AG69" s="206">
        <f t="shared" si="9"/>
        <v>9.2678405931417976E-2</v>
      </c>
      <c r="AH69" s="24">
        <f t="shared" si="37"/>
        <v>9764.7058823529405</v>
      </c>
      <c r="AI69" s="248">
        <v>10790</v>
      </c>
      <c r="AJ69" s="206">
        <f t="shared" si="10"/>
        <v>0.10214504596527069</v>
      </c>
      <c r="AK69" s="695">
        <v>8859.7285067873308</v>
      </c>
      <c r="AL69" s="695">
        <v>9790</v>
      </c>
      <c r="AM69" s="206">
        <f t="shared" si="11"/>
        <v>0.13969732246798602</v>
      </c>
      <c r="AN69" s="654">
        <v>7773.7556561085976</v>
      </c>
      <c r="AO69" s="172">
        <v>8590</v>
      </c>
      <c r="AP69" s="206">
        <f t="shared" si="12"/>
        <v>3.6188178528347409E-2</v>
      </c>
      <c r="AQ69" s="547">
        <v>7502.2624434389145</v>
      </c>
      <c r="AR69" s="173">
        <v>8290</v>
      </c>
      <c r="AS69" s="206">
        <f t="shared" si="13"/>
        <v>0</v>
      </c>
      <c r="AT69" s="547">
        <v>7502.2624434389145</v>
      </c>
      <c r="AU69" s="173">
        <v>8290</v>
      </c>
      <c r="AV69" s="206">
        <f t="shared" si="14"/>
        <v>6.4184852374839535E-2</v>
      </c>
      <c r="AW69" s="547">
        <v>7049.7737556561087</v>
      </c>
      <c r="AX69" s="203">
        <v>7790</v>
      </c>
      <c r="AY69" s="206">
        <f t="shared" si="15"/>
        <v>8.3449235048678724E-2</v>
      </c>
      <c r="AZ69" s="547">
        <v>6506.7873303167426</v>
      </c>
      <c r="BA69" s="203">
        <v>7190</v>
      </c>
      <c r="BB69" s="206">
        <f t="shared" si="16"/>
        <v>0</v>
      </c>
      <c r="BC69" s="547">
        <v>6506.7873303167426</v>
      </c>
      <c r="BD69" s="203">
        <v>7190</v>
      </c>
      <c r="BE69" s="206">
        <f t="shared" si="17"/>
        <v>0</v>
      </c>
      <c r="BF69" s="110">
        <v>6506.7873303167426</v>
      </c>
      <c r="BG69" s="136">
        <v>7190</v>
      </c>
      <c r="BH69" s="206">
        <f t="shared" si="18"/>
        <v>0</v>
      </c>
      <c r="BI69" s="110">
        <f t="shared" si="38"/>
        <v>6506.7873303167426</v>
      </c>
      <c r="BJ69" s="136">
        <v>7190</v>
      </c>
      <c r="BK69" s="206">
        <f t="shared" si="19"/>
        <v>0</v>
      </c>
      <c r="BL69" s="110">
        <f t="shared" si="39"/>
        <v>6506.7873303167426</v>
      </c>
      <c r="BM69" s="136">
        <v>7190</v>
      </c>
      <c r="BN69" s="206">
        <f t="shared" si="20"/>
        <v>0</v>
      </c>
      <c r="BO69" s="110">
        <f t="shared" si="40"/>
        <v>6506.7873303167426</v>
      </c>
      <c r="BP69" s="136">
        <v>7190</v>
      </c>
      <c r="BQ69" s="206">
        <f t="shared" si="21"/>
        <v>0</v>
      </c>
      <c r="BR69" s="110">
        <f t="shared" si="41"/>
        <v>6506.7873303167426</v>
      </c>
      <c r="BS69" s="136">
        <v>7190</v>
      </c>
      <c r="BT69" s="206">
        <f t="shared" si="22"/>
        <v>9.1047040971168433E-2</v>
      </c>
      <c r="BU69" s="152">
        <v>5963.8009049773755</v>
      </c>
      <c r="BV69" s="169">
        <v>6590</v>
      </c>
      <c r="BW69" s="206">
        <f t="shared" si="23"/>
        <v>0</v>
      </c>
      <c r="BX69" s="110">
        <f t="shared" si="42"/>
        <v>5963.8009049773755</v>
      </c>
      <c r="BY69" s="129">
        <v>6590</v>
      </c>
      <c r="BZ69" s="206">
        <f t="shared" si="24"/>
        <v>0.1001669449081803</v>
      </c>
      <c r="CA69" s="122">
        <f t="shared" si="43"/>
        <v>5420.8144796380093</v>
      </c>
      <c r="CB69" s="53">
        <v>5990</v>
      </c>
      <c r="CC69" s="206">
        <f t="shared" si="36"/>
        <v>3.4542314335060449E-2</v>
      </c>
      <c r="CD69" s="37">
        <f t="shared" si="44"/>
        <v>5239.8190045248866</v>
      </c>
      <c r="CE69" s="53">
        <v>5790</v>
      </c>
    </row>
    <row r="70" spans="1:88" x14ac:dyDescent="0.25">
      <c r="A70" s="299" t="s">
        <v>3</v>
      </c>
      <c r="B70" s="282">
        <v>1503</v>
      </c>
      <c r="C70" s="488" t="s">
        <v>28</v>
      </c>
      <c r="D70" s="681">
        <v>24425.339366515836</v>
      </c>
      <c r="E70" s="933">
        <v>26990</v>
      </c>
      <c r="F70" s="206">
        <f>(E70-H70)/H70</f>
        <v>8.0032012805122052E-2</v>
      </c>
      <c r="G70" s="681">
        <v>22615.384615384617</v>
      </c>
      <c r="H70" s="993">
        <v>24990</v>
      </c>
      <c r="I70" s="206">
        <f>(H70-K70)/K70</f>
        <v>0.11116051578479325</v>
      </c>
      <c r="J70" s="681">
        <v>20352.941176470587</v>
      </c>
      <c r="K70" s="871">
        <v>22490</v>
      </c>
      <c r="L70" s="206">
        <f>(K70-N70)/N70</f>
        <v>0.18430753027909427</v>
      </c>
      <c r="M70" s="681">
        <v>17185.520361990952</v>
      </c>
      <c r="N70" s="871">
        <v>18990</v>
      </c>
      <c r="O70" s="206">
        <f>(N70-Q70)/Q70</f>
        <v>0</v>
      </c>
      <c r="P70" s="681">
        <v>17185.520361990952</v>
      </c>
      <c r="Q70" s="871">
        <v>18990</v>
      </c>
      <c r="R70" s="206">
        <f>(Q70-T70)/T70</f>
        <v>0</v>
      </c>
      <c r="S70" s="681">
        <v>17185.520361990952</v>
      </c>
      <c r="T70" s="871">
        <v>18990</v>
      </c>
      <c r="U70" s="206">
        <f>(T70-W70)/W70</f>
        <v>3.2626427406199018E-2</v>
      </c>
      <c r="V70" s="681">
        <v>16642.533936651584</v>
      </c>
      <c r="W70" s="871">
        <v>18390</v>
      </c>
      <c r="X70" s="206">
        <f>(W70-Z70)/Z70</f>
        <v>1.0995052226498075E-2</v>
      </c>
      <c r="Y70" s="871">
        <v>16461.538461538461</v>
      </c>
      <c r="Z70" s="1147">
        <v>18190</v>
      </c>
      <c r="AA70" s="206">
        <f>(Z70-AC70)/AC70</f>
        <v>0.10309278350515463</v>
      </c>
      <c r="AB70" s="151">
        <v>14923.076923076924</v>
      </c>
      <c r="AC70" s="871">
        <v>16490</v>
      </c>
      <c r="AD70" s="206">
        <f>(AC70-AF70)/AF70</f>
        <v>0</v>
      </c>
      <c r="AE70" s="681">
        <v>14923.076923076924</v>
      </c>
      <c r="AF70" s="871">
        <v>16490</v>
      </c>
      <c r="AG70" s="206">
        <f>(AF70-AI70)/AI70</f>
        <v>0</v>
      </c>
      <c r="AH70" s="24">
        <f t="shared" si="37"/>
        <v>14923.076923076924</v>
      </c>
      <c r="AI70" s="248">
        <v>16490</v>
      </c>
      <c r="AJ70" s="206">
        <f t="shared" si="10"/>
        <v>0.1000667111407605</v>
      </c>
      <c r="AK70" s="641">
        <v>13565.610859728507</v>
      </c>
      <c r="AL70" s="641">
        <v>14990</v>
      </c>
      <c r="AM70" s="206">
        <f t="shared" si="11"/>
        <v>7.147962830593281E-2</v>
      </c>
      <c r="AN70" s="653">
        <v>12660.633484162896</v>
      </c>
      <c r="AO70" s="170">
        <v>13990</v>
      </c>
      <c r="AP70" s="206">
        <f t="shared" si="12"/>
        <v>7.6982294072363358E-2</v>
      </c>
      <c r="AQ70" s="547">
        <v>11755.656108597284</v>
      </c>
      <c r="AR70" s="59">
        <v>12990</v>
      </c>
      <c r="AS70" s="206">
        <f t="shared" si="13"/>
        <v>8.3402835696413671E-2</v>
      </c>
      <c r="AT70" s="547">
        <v>10850.678733031675</v>
      </c>
      <c r="AU70" s="173">
        <v>11990</v>
      </c>
      <c r="AV70" s="206">
        <f t="shared" si="14"/>
        <v>0</v>
      </c>
      <c r="AW70" s="547">
        <v>10850.678733031675</v>
      </c>
      <c r="AX70" s="203">
        <v>11990</v>
      </c>
      <c r="AY70" s="206">
        <f t="shared" si="15"/>
        <v>9.0991810737033663E-2</v>
      </c>
      <c r="AZ70" s="547">
        <v>9945.7013574660632</v>
      </c>
      <c r="BA70" s="203">
        <v>10990</v>
      </c>
      <c r="BB70" s="206">
        <f t="shared" si="16"/>
        <v>0.10010010010010011</v>
      </c>
      <c r="BC70" s="547">
        <v>9040.7239819004535</v>
      </c>
      <c r="BD70" s="203">
        <v>9990</v>
      </c>
      <c r="BE70" s="206">
        <f t="shared" si="17"/>
        <v>0</v>
      </c>
      <c r="BF70" s="328">
        <v>9040.7239819004535</v>
      </c>
      <c r="BG70" s="190">
        <v>9990</v>
      </c>
      <c r="BH70" s="206">
        <f t="shared" si="18"/>
        <v>-0.16680567139282734</v>
      </c>
      <c r="BI70" s="110">
        <f t="shared" si="38"/>
        <v>10850.678733031675</v>
      </c>
      <c r="BJ70" s="136">
        <v>11990</v>
      </c>
      <c r="BK70" s="206">
        <f t="shared" si="19"/>
        <v>0</v>
      </c>
      <c r="BL70" s="110">
        <f t="shared" si="39"/>
        <v>10850.678733031675</v>
      </c>
      <c r="BM70" s="136">
        <v>11990</v>
      </c>
      <c r="BN70" s="206">
        <f t="shared" si="20"/>
        <v>0</v>
      </c>
      <c r="BO70" s="110">
        <f t="shared" si="40"/>
        <v>10850.678733031675</v>
      </c>
      <c r="BP70" s="136">
        <v>11990</v>
      </c>
      <c r="BQ70" s="206">
        <f t="shared" si="21"/>
        <v>0</v>
      </c>
      <c r="BR70" s="110">
        <f t="shared" si="41"/>
        <v>10850.678733031675</v>
      </c>
      <c r="BS70" s="136">
        <v>11990</v>
      </c>
      <c r="BT70" s="206">
        <f t="shared" si="22"/>
        <v>9.0991810737033663E-2</v>
      </c>
      <c r="BU70" s="151">
        <v>9945.7013574660632</v>
      </c>
      <c r="BV70" s="168">
        <v>10990</v>
      </c>
      <c r="BW70" s="206">
        <f t="shared" si="23"/>
        <v>0</v>
      </c>
      <c r="BX70" s="110">
        <f t="shared" si="42"/>
        <v>9945.7013574660632</v>
      </c>
      <c r="BY70" s="129">
        <v>10990</v>
      </c>
      <c r="BZ70" s="206">
        <f t="shared" si="24"/>
        <v>0</v>
      </c>
      <c r="CA70" s="77">
        <f t="shared" si="43"/>
        <v>9945.7013574660632</v>
      </c>
      <c r="CB70" s="51">
        <v>10990</v>
      </c>
      <c r="CC70" s="206">
        <f t="shared" si="36"/>
        <v>2.8063610851262862E-2</v>
      </c>
      <c r="CD70" s="24">
        <f t="shared" si="44"/>
        <v>9674.208144796381</v>
      </c>
      <c r="CE70" s="51">
        <v>10690</v>
      </c>
    </row>
    <row r="71" spans="1:88" x14ac:dyDescent="0.25">
      <c r="A71" s="299" t="s">
        <v>3</v>
      </c>
      <c r="B71" s="279">
        <v>180</v>
      </c>
      <c r="C71" s="536" t="s">
        <v>47</v>
      </c>
      <c r="D71" s="944">
        <v>8143.8914027149322</v>
      </c>
      <c r="E71" s="933">
        <v>8999</v>
      </c>
      <c r="F71" s="206">
        <f t="shared" si="0"/>
        <v>7.1437075842362183E-2</v>
      </c>
      <c r="G71" s="944">
        <v>7600.904977375566</v>
      </c>
      <c r="H71" s="993">
        <v>8399</v>
      </c>
      <c r="I71" s="206">
        <f t="shared" si="1"/>
        <v>5.0006250781347669E-2</v>
      </c>
      <c r="J71" s="944">
        <v>7238.9140271493216</v>
      </c>
      <c r="K71" s="871">
        <v>7999</v>
      </c>
      <c r="L71" s="206">
        <f t="shared" si="2"/>
        <v>0.1428775539362766</v>
      </c>
      <c r="M71" s="944">
        <v>6333.936651583711</v>
      </c>
      <c r="N71" s="871">
        <v>6999</v>
      </c>
      <c r="O71" s="206">
        <f t="shared" si="3"/>
        <v>-0.12501562695336918</v>
      </c>
      <c r="P71" s="944">
        <v>7238.9140271493216</v>
      </c>
      <c r="Q71" s="871">
        <v>7999</v>
      </c>
      <c r="R71" s="206">
        <f t="shared" si="4"/>
        <v>0</v>
      </c>
      <c r="S71" s="944">
        <v>7238.9140271493216</v>
      </c>
      <c r="T71" s="871">
        <v>7999</v>
      </c>
      <c r="U71" s="206">
        <f t="shared" si="5"/>
        <v>0</v>
      </c>
      <c r="V71" s="944">
        <v>7238.9140271493216</v>
      </c>
      <c r="W71" s="871">
        <v>7999</v>
      </c>
      <c r="X71" s="206">
        <f t="shared" si="6"/>
        <v>3.8966099493440709E-2</v>
      </c>
      <c r="Y71" s="934">
        <v>6967.4208144796385</v>
      </c>
      <c r="Z71" s="1147">
        <v>7699</v>
      </c>
      <c r="AA71" s="206">
        <f t="shared" si="7"/>
        <v>0.10001428775539363</v>
      </c>
      <c r="AB71" s="157">
        <v>6333.936651583711</v>
      </c>
      <c r="AC71" s="871">
        <v>6999</v>
      </c>
      <c r="AD71" s="206">
        <f t="shared" si="8"/>
        <v>-8.9856957087126141E-2</v>
      </c>
      <c r="AE71" s="944">
        <v>6959.2760180995474</v>
      </c>
      <c r="AF71" s="993">
        <v>7690</v>
      </c>
      <c r="AG71" s="206">
        <f t="shared" si="9"/>
        <v>5.4869684499314127E-2</v>
      </c>
      <c r="AH71" s="26">
        <f t="shared" si="37"/>
        <v>6597.285067873303</v>
      </c>
      <c r="AI71" s="248">
        <v>7290</v>
      </c>
      <c r="AJ71" s="206">
        <f t="shared" si="10"/>
        <v>0.1062215477996965</v>
      </c>
      <c r="AK71" s="642">
        <v>5963.8009049773755</v>
      </c>
      <c r="AL71" s="642">
        <v>6590</v>
      </c>
      <c r="AM71" s="206">
        <f t="shared" si="11"/>
        <v>0.17889087656529518</v>
      </c>
      <c r="AN71" s="657">
        <v>5058.8235294117649</v>
      </c>
      <c r="AO71" s="171">
        <v>5590</v>
      </c>
      <c r="AP71" s="206">
        <f t="shared" si="12"/>
        <v>3.7105751391465679E-2</v>
      </c>
      <c r="AQ71" s="549">
        <v>4877.8280542986422</v>
      </c>
      <c r="AR71" s="168">
        <v>5390</v>
      </c>
      <c r="AS71" s="206">
        <f t="shared" si="13"/>
        <v>0</v>
      </c>
      <c r="AT71" s="549">
        <v>4877.8280542986422</v>
      </c>
      <c r="AU71" s="173">
        <v>5390</v>
      </c>
      <c r="AV71" s="206">
        <f t="shared" si="14"/>
        <v>3.8535645472061654E-2</v>
      </c>
      <c r="AW71" s="549">
        <v>4696.8325791855204</v>
      </c>
      <c r="AX71" s="203">
        <v>5190</v>
      </c>
      <c r="AY71" s="206">
        <f t="shared" si="15"/>
        <v>0.13071895424836602</v>
      </c>
      <c r="AZ71" s="549">
        <v>4153.8461538461543</v>
      </c>
      <c r="BA71" s="203">
        <v>4590</v>
      </c>
      <c r="BB71" s="206">
        <f t="shared" si="16"/>
        <v>0</v>
      </c>
      <c r="BC71" s="549">
        <v>4153.8461538461543</v>
      </c>
      <c r="BD71" s="203">
        <v>4590</v>
      </c>
      <c r="BE71" s="206">
        <f t="shared" si="17"/>
        <v>0</v>
      </c>
      <c r="BF71" s="109">
        <v>4153.8461538461543</v>
      </c>
      <c r="BG71" s="136">
        <v>4590</v>
      </c>
      <c r="BH71" s="206">
        <f t="shared" si="18"/>
        <v>0</v>
      </c>
      <c r="BI71" s="109">
        <f t="shared" si="38"/>
        <v>4153.8461538461543</v>
      </c>
      <c r="BJ71" s="136">
        <v>4590</v>
      </c>
      <c r="BK71" s="206">
        <f t="shared" si="19"/>
        <v>0</v>
      </c>
      <c r="BL71" s="109">
        <f t="shared" si="39"/>
        <v>4153.8461538461543</v>
      </c>
      <c r="BM71" s="136">
        <v>4590</v>
      </c>
      <c r="BN71" s="206">
        <f t="shared" si="20"/>
        <v>0</v>
      </c>
      <c r="BO71" s="109">
        <f t="shared" si="40"/>
        <v>4153.8461538461543</v>
      </c>
      <c r="BP71" s="136">
        <v>4590</v>
      </c>
      <c r="BQ71" s="206">
        <f t="shared" si="21"/>
        <v>0</v>
      </c>
      <c r="BR71" s="109">
        <f t="shared" si="41"/>
        <v>4153.8461538461543</v>
      </c>
      <c r="BS71" s="136">
        <v>4590</v>
      </c>
      <c r="BT71" s="206">
        <f t="shared" si="22"/>
        <v>6.9930069930069935E-2</v>
      </c>
      <c r="BU71" s="154">
        <v>3882.3529411764707</v>
      </c>
      <c r="BV71" s="171">
        <v>4290</v>
      </c>
      <c r="BW71" s="206">
        <f t="shared" si="23"/>
        <v>4.8899755501222497E-2</v>
      </c>
      <c r="BX71" s="109">
        <f t="shared" si="42"/>
        <v>3701.3574660633485</v>
      </c>
      <c r="BY71" s="129">
        <v>4090</v>
      </c>
      <c r="BZ71" s="206">
        <f t="shared" si="24"/>
        <v>2.5062656641604009E-2</v>
      </c>
      <c r="CA71" s="121">
        <f t="shared" si="43"/>
        <v>3610.8597285067872</v>
      </c>
      <c r="CB71" s="52">
        <v>3990</v>
      </c>
      <c r="CC71" s="206">
        <f t="shared" si="36"/>
        <v>0</v>
      </c>
      <c r="CD71" s="26">
        <f t="shared" si="44"/>
        <v>3610.8597285067872</v>
      </c>
      <c r="CE71" s="52">
        <v>3990</v>
      </c>
    </row>
    <row r="72" spans="1:88" x14ac:dyDescent="0.25">
      <c r="A72" s="299" t="s">
        <v>3</v>
      </c>
      <c r="B72" s="279">
        <v>740</v>
      </c>
      <c r="C72" s="536" t="s">
        <v>55</v>
      </c>
      <c r="D72" s="945">
        <v>14470.588235294117</v>
      </c>
      <c r="E72" s="933">
        <v>15990</v>
      </c>
      <c r="F72" s="206">
        <f t="shared" si="0"/>
        <v>6.6711140760507007E-2</v>
      </c>
      <c r="G72" s="945">
        <v>13565.610859728507</v>
      </c>
      <c r="H72" s="993">
        <v>14990</v>
      </c>
      <c r="I72" s="206">
        <f t="shared" si="1"/>
        <v>4.1695621959694229E-2</v>
      </c>
      <c r="J72" s="945">
        <v>13022.624434389141</v>
      </c>
      <c r="K72" s="871">
        <v>14390</v>
      </c>
      <c r="L72" s="206">
        <f t="shared" si="2"/>
        <v>7.468259895444361E-2</v>
      </c>
      <c r="M72" s="945">
        <v>12117.64705882353</v>
      </c>
      <c r="N72" s="871">
        <v>13390</v>
      </c>
      <c r="O72" s="206">
        <f t="shared" si="3"/>
        <v>0</v>
      </c>
      <c r="P72" s="945">
        <v>12117.64705882353</v>
      </c>
      <c r="Q72" s="871">
        <v>13390</v>
      </c>
      <c r="R72" s="206">
        <f t="shared" si="4"/>
        <v>0</v>
      </c>
      <c r="S72" s="945">
        <v>12117.64705882353</v>
      </c>
      <c r="T72" s="871">
        <v>13390</v>
      </c>
      <c r="U72" s="206">
        <f t="shared" si="5"/>
        <v>7.2057646116893512E-2</v>
      </c>
      <c r="V72" s="945">
        <v>11303.16742081448</v>
      </c>
      <c r="W72" s="871">
        <v>12490</v>
      </c>
      <c r="X72" s="206">
        <f t="shared" si="6"/>
        <v>8.0710250201775618E-3</v>
      </c>
      <c r="Y72" s="926">
        <v>11212.669683257918</v>
      </c>
      <c r="Z72" s="1151">
        <v>12390</v>
      </c>
      <c r="AA72" s="206">
        <f t="shared" si="7"/>
        <v>9.7431355181576612E-2</v>
      </c>
      <c r="AB72" s="146">
        <v>10217.194570135747</v>
      </c>
      <c r="AC72" s="871">
        <v>11290</v>
      </c>
      <c r="AD72" s="206">
        <f t="shared" si="8"/>
        <v>0</v>
      </c>
      <c r="AE72" s="945">
        <v>10217.194570135747</v>
      </c>
      <c r="AF72" s="993">
        <v>11290</v>
      </c>
      <c r="AG72" s="206">
        <f t="shared" si="9"/>
        <v>4.6339202965708988E-2</v>
      </c>
      <c r="AH72" s="8">
        <f t="shared" si="37"/>
        <v>9764.7058823529405</v>
      </c>
      <c r="AI72" s="248">
        <v>10790</v>
      </c>
      <c r="AJ72" s="206">
        <f t="shared" si="10"/>
        <v>0.10214504596527069</v>
      </c>
      <c r="AK72" s="641">
        <v>8859.7285067873308</v>
      </c>
      <c r="AL72" s="641">
        <v>9790</v>
      </c>
      <c r="AM72" s="206">
        <f t="shared" si="11"/>
        <v>0</v>
      </c>
      <c r="AN72" s="653">
        <v>8859.7285067873308</v>
      </c>
      <c r="AO72" s="170">
        <v>9790</v>
      </c>
      <c r="AP72" s="206">
        <f t="shared" si="12"/>
        <v>2.0855057351407715E-2</v>
      </c>
      <c r="AQ72" s="544">
        <v>8678.7330316742082</v>
      </c>
      <c r="AR72" s="173">
        <v>9590</v>
      </c>
      <c r="AS72" s="206">
        <f t="shared" si="13"/>
        <v>0</v>
      </c>
      <c r="AT72" s="544">
        <v>8678.7330316742082</v>
      </c>
      <c r="AU72" s="173">
        <v>9590</v>
      </c>
      <c r="AV72" s="206">
        <f t="shared" si="14"/>
        <v>6.6740823136818686E-2</v>
      </c>
      <c r="AW72" s="544">
        <v>8135.746606334842</v>
      </c>
      <c r="AX72" s="203">
        <v>8990</v>
      </c>
      <c r="AY72" s="206">
        <f t="shared" si="15"/>
        <v>8.4439083232810616E-2</v>
      </c>
      <c r="AZ72" s="544">
        <v>7502.2624434389145</v>
      </c>
      <c r="BA72" s="203">
        <v>8290</v>
      </c>
      <c r="BB72" s="206">
        <f t="shared" si="16"/>
        <v>0</v>
      </c>
      <c r="BC72" s="544">
        <v>7502.2624434389145</v>
      </c>
      <c r="BD72" s="203">
        <v>8290</v>
      </c>
      <c r="BE72" s="206">
        <f t="shared" si="17"/>
        <v>0</v>
      </c>
      <c r="BF72" s="105">
        <v>7502.2624434389145</v>
      </c>
      <c r="BG72" s="136">
        <v>8290</v>
      </c>
      <c r="BH72" s="206">
        <f t="shared" si="18"/>
        <v>0</v>
      </c>
      <c r="BI72" s="105">
        <f t="shared" si="38"/>
        <v>7502.2624434389145</v>
      </c>
      <c r="BJ72" s="136">
        <v>8290</v>
      </c>
      <c r="BK72" s="206">
        <f t="shared" si="19"/>
        <v>0</v>
      </c>
      <c r="BL72" s="105">
        <f t="shared" si="39"/>
        <v>7502.2624434389145</v>
      </c>
      <c r="BM72" s="136">
        <v>8290</v>
      </c>
      <c r="BN72" s="206">
        <f t="shared" si="20"/>
        <v>0</v>
      </c>
      <c r="BO72" s="105">
        <f t="shared" si="40"/>
        <v>7502.2624434389145</v>
      </c>
      <c r="BP72" s="136">
        <v>8290</v>
      </c>
      <c r="BQ72" s="206">
        <f t="shared" si="21"/>
        <v>0</v>
      </c>
      <c r="BR72" s="105">
        <f t="shared" si="41"/>
        <v>7502.2624434389145</v>
      </c>
      <c r="BS72" s="136">
        <v>8290</v>
      </c>
      <c r="BT72" s="206">
        <f t="shared" si="22"/>
        <v>9.22266139657444E-2</v>
      </c>
      <c r="BU72" s="153">
        <v>6868.778280542987</v>
      </c>
      <c r="BV72" s="170">
        <v>7590</v>
      </c>
      <c r="BW72" s="206">
        <f t="shared" si="23"/>
        <v>0</v>
      </c>
      <c r="BX72" s="105">
        <f t="shared" si="42"/>
        <v>6868.778280542987</v>
      </c>
      <c r="BY72" s="129">
        <v>7590</v>
      </c>
      <c r="BZ72" s="206">
        <f t="shared" si="24"/>
        <v>0.10159651669085631</v>
      </c>
      <c r="CA72" s="72">
        <f t="shared" si="43"/>
        <v>6235.2941176470586</v>
      </c>
      <c r="CB72" s="98">
        <v>6890</v>
      </c>
      <c r="CC72" s="206">
        <f t="shared" si="36"/>
        <v>4.5523520485584217E-2</v>
      </c>
      <c r="CD72" s="24">
        <f t="shared" si="44"/>
        <v>5963.8009049773755</v>
      </c>
      <c r="CE72" s="51">
        <v>6590</v>
      </c>
    </row>
    <row r="73" spans="1:88" s="512" customFormat="1" ht="15.75" thickBot="1" x14ac:dyDescent="0.3">
      <c r="A73" s="300" t="s">
        <v>3</v>
      </c>
      <c r="B73" s="280">
        <v>342</v>
      </c>
      <c r="C73" s="537" t="s">
        <v>76</v>
      </c>
      <c r="D73" s="945">
        <v>9974.9999999999982</v>
      </c>
      <c r="E73" s="1160">
        <v>11022.374999999998</v>
      </c>
      <c r="F73" s="217">
        <f t="shared" si="0"/>
        <v>0.2414992272024728</v>
      </c>
      <c r="G73" s="945">
        <v>8034.6405228758167</v>
      </c>
      <c r="H73" s="1160">
        <v>8878.2777777777774</v>
      </c>
      <c r="I73" s="217">
        <f t="shared" si="1"/>
        <v>0</v>
      </c>
      <c r="J73" s="945">
        <v>8034.6405228758167</v>
      </c>
      <c r="K73" s="1148">
        <v>8878.2777777777774</v>
      </c>
      <c r="L73" s="217">
        <f t="shared" si="2"/>
        <v>0.2115727772590516</v>
      </c>
      <c r="M73" s="929">
        <v>6631.5789473684217</v>
      </c>
      <c r="N73" s="1148">
        <v>7327.8947368421059</v>
      </c>
      <c r="O73" s="217">
        <f t="shared" si="3"/>
        <v>0.26604953988287938</v>
      </c>
      <c r="P73" s="929">
        <v>5238.0090497737556</v>
      </c>
      <c r="Q73" s="1148">
        <v>5788</v>
      </c>
      <c r="R73" s="217">
        <f t="shared" si="4"/>
        <v>0</v>
      </c>
      <c r="S73" s="929">
        <f t="shared" ref="S73" si="45">T73/1.105</f>
        <v>5238.0090497737556</v>
      </c>
      <c r="T73" s="1148">
        <v>5788</v>
      </c>
      <c r="U73" s="217">
        <f t="shared" si="5"/>
        <v>-7.8498407910172638E-2</v>
      </c>
      <c r="V73" s="945">
        <v>5684.21052631579</v>
      </c>
      <c r="W73" s="871">
        <v>6281.0526315789475</v>
      </c>
      <c r="X73" s="217">
        <f t="shared" si="6"/>
        <v>0</v>
      </c>
      <c r="Y73" s="929">
        <v>5684.21052631579</v>
      </c>
      <c r="Z73" s="600">
        <v>6281.0526315789475</v>
      </c>
      <c r="AA73" s="217">
        <f t="shared" si="7"/>
        <v>0</v>
      </c>
      <c r="AB73" s="146">
        <v>5684.21052631579</v>
      </c>
      <c r="AC73" s="871">
        <v>6281.0526315789475</v>
      </c>
      <c r="AD73" s="217">
        <f t="shared" si="8"/>
        <v>0</v>
      </c>
      <c r="AE73" s="945">
        <v>5684.21052631579</v>
      </c>
      <c r="AF73" s="871">
        <v>6281.0526315789475</v>
      </c>
      <c r="AG73" s="217">
        <f t="shared" si="9"/>
        <v>0</v>
      </c>
      <c r="AH73" s="8">
        <v>5684.21052631579</v>
      </c>
      <c r="AI73" s="59">
        <v>6281.0526315789475</v>
      </c>
      <c r="AJ73" s="217">
        <f t="shared" si="10"/>
        <v>0</v>
      </c>
      <c r="AK73" s="698">
        <v>5684.21052631579</v>
      </c>
      <c r="AL73" s="698">
        <v>6281.0526315789475</v>
      </c>
      <c r="AM73" s="217">
        <f t="shared" si="11"/>
        <v>0</v>
      </c>
      <c r="AN73" s="660">
        <v>5684.21052631579</v>
      </c>
      <c r="AO73" s="321">
        <v>6281.0526315789475</v>
      </c>
      <c r="AP73" s="217">
        <f t="shared" si="12"/>
        <v>9.0909090909090787E-2</v>
      </c>
      <c r="AQ73" s="553">
        <v>5210.5263157894742</v>
      </c>
      <c r="AR73" s="103">
        <v>5757.6315789473692</v>
      </c>
      <c r="AS73" s="217">
        <f t="shared" si="13"/>
        <v>9.7527941087946865E-2</v>
      </c>
      <c r="AT73" s="553">
        <v>4747.3684210526317</v>
      </c>
      <c r="AU73" s="103">
        <v>5246</v>
      </c>
      <c r="AV73" s="217">
        <f t="shared" si="14"/>
        <v>0.10003552364049949</v>
      </c>
      <c r="AW73" s="553">
        <v>4315.78</v>
      </c>
      <c r="AX73" s="305">
        <v>4768.9368999999997</v>
      </c>
      <c r="AY73" s="217">
        <f t="shared" si="15"/>
        <v>0.1082818731117824</v>
      </c>
      <c r="AZ73" s="545">
        <v>3894.1176470588234</v>
      </c>
      <c r="BA73" s="305">
        <v>4303</v>
      </c>
      <c r="BB73" s="217">
        <f t="shared" si="16"/>
        <v>0</v>
      </c>
      <c r="BC73" s="545">
        <v>3894.1176470588234</v>
      </c>
      <c r="BD73" s="309">
        <v>4303</v>
      </c>
      <c r="BE73" s="217">
        <f t="shared" si="17"/>
        <v>-0.25682210708117442</v>
      </c>
      <c r="BF73" s="114">
        <v>5239.8190045248866</v>
      </c>
      <c r="BG73" s="309">
        <v>5790</v>
      </c>
      <c r="BH73" s="217">
        <f t="shared" si="18"/>
        <v>-3.3388981636060099E-2</v>
      </c>
      <c r="BI73" s="114">
        <f t="shared" si="38"/>
        <v>5420.8144796380093</v>
      </c>
      <c r="BJ73" s="305">
        <v>5990</v>
      </c>
      <c r="BK73" s="217">
        <f t="shared" si="19"/>
        <v>0</v>
      </c>
      <c r="BL73" s="114">
        <f t="shared" si="39"/>
        <v>5420.8144796380093</v>
      </c>
      <c r="BM73" s="305">
        <v>5990</v>
      </c>
      <c r="BN73" s="217">
        <f t="shared" si="20"/>
        <v>0</v>
      </c>
      <c r="BO73" s="114">
        <f t="shared" si="40"/>
        <v>5420.8144796380093</v>
      </c>
      <c r="BP73" s="305">
        <v>5990</v>
      </c>
      <c r="BQ73" s="217">
        <f t="shared" si="21"/>
        <v>3.4542314335060449E-2</v>
      </c>
      <c r="BR73" s="114">
        <f t="shared" si="41"/>
        <v>5239.8190045248866</v>
      </c>
      <c r="BS73" s="305">
        <v>5790</v>
      </c>
      <c r="BT73" s="217">
        <f t="shared" si="22"/>
        <v>9.4517958412098299E-2</v>
      </c>
      <c r="BU73" s="320">
        <v>4787.3303167420818</v>
      </c>
      <c r="BV73" s="321">
        <v>5290</v>
      </c>
      <c r="BW73" s="217">
        <f t="shared" si="23"/>
        <v>0</v>
      </c>
      <c r="BX73" s="114">
        <f t="shared" si="42"/>
        <v>4787.3303167420818</v>
      </c>
      <c r="BY73" s="138">
        <v>5290</v>
      </c>
      <c r="BZ73" s="217">
        <f t="shared" si="24"/>
        <v>0.10438413361169102</v>
      </c>
      <c r="CA73" s="314">
        <f t="shared" si="43"/>
        <v>4334.841628959276</v>
      </c>
      <c r="CB73" s="194">
        <v>4790</v>
      </c>
      <c r="CC73" s="217">
        <f t="shared" si="36"/>
        <v>6.6815144766147E-2</v>
      </c>
      <c r="CD73" s="27">
        <f t="shared" si="44"/>
        <v>4063.3484162895929</v>
      </c>
      <c r="CE73" s="55">
        <v>4490</v>
      </c>
      <c r="CF73" s="511"/>
      <c r="CG73" s="511"/>
      <c r="CH73" s="511"/>
      <c r="CI73" s="511"/>
      <c r="CJ73" s="511"/>
    </row>
    <row r="74" spans="1:88" x14ac:dyDescent="0.25">
      <c r="A74" s="306" t="s">
        <v>20</v>
      </c>
      <c r="B74" s="282">
        <v>280</v>
      </c>
      <c r="C74" s="491" t="s">
        <v>22</v>
      </c>
      <c r="D74" s="318">
        <v>18090.497737556561</v>
      </c>
      <c r="E74" s="933">
        <v>19990</v>
      </c>
      <c r="F74" s="335">
        <f t="shared" si="0"/>
        <v>0</v>
      </c>
      <c r="G74" s="318">
        <v>18090.497737556561</v>
      </c>
      <c r="H74" s="993">
        <v>19990</v>
      </c>
      <c r="I74" s="335">
        <f t="shared" si="1"/>
        <v>5.2659294365455502E-2</v>
      </c>
      <c r="J74" s="318">
        <v>17185.520361990952</v>
      </c>
      <c r="K74" s="871">
        <v>18990</v>
      </c>
      <c r="L74" s="335">
        <f t="shared" si="2"/>
        <v>5.5586436909394105E-2</v>
      </c>
      <c r="M74" s="318">
        <v>16280.54298642534</v>
      </c>
      <c r="N74" s="871">
        <v>17990</v>
      </c>
      <c r="O74" s="335">
        <f t="shared" si="3"/>
        <v>0</v>
      </c>
      <c r="P74" s="318">
        <v>16280.54298642534</v>
      </c>
      <c r="Q74" s="993">
        <v>17990</v>
      </c>
      <c r="R74" s="335">
        <f t="shared" si="4"/>
        <v>5.885815185403178E-2</v>
      </c>
      <c r="S74" s="318">
        <v>15375.565610859729</v>
      </c>
      <c r="T74" s="871">
        <v>16990</v>
      </c>
      <c r="U74" s="335">
        <f t="shared" si="5"/>
        <v>6.2539086929330828E-2</v>
      </c>
      <c r="V74" s="318">
        <v>14470.588235294117</v>
      </c>
      <c r="W74" s="871">
        <v>15990</v>
      </c>
      <c r="X74" s="335">
        <f t="shared" si="6"/>
        <v>0</v>
      </c>
      <c r="Y74" s="934">
        <v>14470.588235294117</v>
      </c>
      <c r="Z74" s="1162">
        <v>15990</v>
      </c>
      <c r="AA74" s="335">
        <f t="shared" si="7"/>
        <v>6.6711140760507007E-2</v>
      </c>
      <c r="AB74" s="318">
        <v>13565.610859728507</v>
      </c>
      <c r="AC74" s="871">
        <v>14990</v>
      </c>
      <c r="AD74" s="335">
        <f t="shared" si="8"/>
        <v>0</v>
      </c>
      <c r="AE74" s="318">
        <v>13565.610859728507</v>
      </c>
      <c r="AF74" s="993">
        <v>14990</v>
      </c>
      <c r="AG74" s="335">
        <f t="shared" si="9"/>
        <v>4.8985304408677398E-2</v>
      </c>
      <c r="AH74" s="113">
        <f t="shared" si="37"/>
        <v>12932.12669683258</v>
      </c>
      <c r="AI74" s="304">
        <v>14290</v>
      </c>
      <c r="AJ74" s="335">
        <f t="shared" si="10"/>
        <v>0.10007698229407236</v>
      </c>
      <c r="AK74" s="642">
        <v>11755.656108597284</v>
      </c>
      <c r="AL74" s="642">
        <v>12990</v>
      </c>
      <c r="AM74" s="335">
        <f t="shared" si="11"/>
        <v>0</v>
      </c>
      <c r="AN74" s="657">
        <v>11755.656108597284</v>
      </c>
      <c r="AO74" s="171">
        <v>12990</v>
      </c>
      <c r="AP74" s="335">
        <f t="shared" si="12"/>
        <v>7.7579519006982156E-3</v>
      </c>
      <c r="AQ74" s="549">
        <v>11665.158371040725</v>
      </c>
      <c r="AR74" s="340">
        <v>12890</v>
      </c>
      <c r="AS74" s="335">
        <f t="shared" si="13"/>
        <v>0</v>
      </c>
      <c r="AT74" s="549">
        <v>11665.158371040725</v>
      </c>
      <c r="AU74" s="340">
        <v>12890</v>
      </c>
      <c r="AV74" s="335">
        <f t="shared" si="14"/>
        <v>7.5062552126772306E-2</v>
      </c>
      <c r="AW74" s="549">
        <v>10850.678733031675</v>
      </c>
      <c r="AX74" s="340">
        <v>11990</v>
      </c>
      <c r="AY74" s="335">
        <f t="shared" si="15"/>
        <v>4.3516100957354219E-2</v>
      </c>
      <c r="AZ74" s="549">
        <v>10398.190045248868</v>
      </c>
      <c r="BA74" s="340">
        <v>11490</v>
      </c>
      <c r="BB74" s="335">
        <f t="shared" si="16"/>
        <v>0.17364657814096016</v>
      </c>
      <c r="BC74" s="549">
        <v>8859.7285067873308</v>
      </c>
      <c r="BD74" s="340">
        <v>9790</v>
      </c>
      <c r="BE74" s="335">
        <f t="shared" si="17"/>
        <v>0</v>
      </c>
      <c r="BF74" s="109">
        <v>8859.7285067873308</v>
      </c>
      <c r="BG74" s="165">
        <v>9790</v>
      </c>
      <c r="BH74" s="335">
        <f t="shared" si="18"/>
        <v>0</v>
      </c>
      <c r="BI74" s="109">
        <f t="shared" si="38"/>
        <v>8859.7285067873308</v>
      </c>
      <c r="BJ74" s="165">
        <v>9790</v>
      </c>
      <c r="BK74" s="335">
        <f t="shared" si="19"/>
        <v>0</v>
      </c>
      <c r="BL74" s="109">
        <f t="shared" si="39"/>
        <v>8859.7285067873308</v>
      </c>
      <c r="BM74" s="165">
        <v>9790</v>
      </c>
      <c r="BN74" s="335">
        <f t="shared" si="20"/>
        <v>0</v>
      </c>
      <c r="BO74" s="109">
        <f t="shared" si="40"/>
        <v>8859.7285067873308</v>
      </c>
      <c r="BP74" s="165">
        <v>9790</v>
      </c>
      <c r="BQ74" s="335">
        <f t="shared" si="21"/>
        <v>0</v>
      </c>
      <c r="BR74" s="109">
        <f t="shared" si="41"/>
        <v>8859.7285067873308</v>
      </c>
      <c r="BS74" s="165">
        <v>9790</v>
      </c>
      <c r="BT74" s="335">
        <f t="shared" si="22"/>
        <v>0</v>
      </c>
      <c r="BU74" s="157">
        <v>8859.7285067873308</v>
      </c>
      <c r="BV74" s="173">
        <v>9790</v>
      </c>
      <c r="BW74" s="335">
        <f t="shared" si="23"/>
        <v>-2.002002002002002E-2</v>
      </c>
      <c r="BX74" s="109">
        <f t="shared" si="42"/>
        <v>9040.7239819004535</v>
      </c>
      <c r="BY74" s="135">
        <v>9990</v>
      </c>
      <c r="BZ74" s="335">
        <f t="shared" si="24"/>
        <v>9.9009900990099015E-2</v>
      </c>
      <c r="CA74" s="121">
        <f t="shared" si="43"/>
        <v>8226.2443438914033</v>
      </c>
      <c r="CB74" s="52">
        <v>9090</v>
      </c>
      <c r="CC74" s="335">
        <f t="shared" si="36"/>
        <v>2.1348314606741574E-2</v>
      </c>
      <c r="CD74" s="26">
        <f t="shared" si="44"/>
        <v>8054.2986425339368</v>
      </c>
      <c r="CE74" s="52">
        <v>8900</v>
      </c>
    </row>
    <row r="75" spans="1:88" x14ac:dyDescent="0.25">
      <c r="A75" s="299" t="s">
        <v>20</v>
      </c>
      <c r="B75" s="282">
        <v>282</v>
      </c>
      <c r="C75" s="488" t="s">
        <v>24</v>
      </c>
      <c r="D75" s="151">
        <v>5420.8144796380093</v>
      </c>
      <c r="E75" s="933">
        <v>5990</v>
      </c>
      <c r="F75" s="206">
        <f t="shared" si="0"/>
        <v>0</v>
      </c>
      <c r="G75" s="151">
        <v>5420.8144796380093</v>
      </c>
      <c r="H75" s="993">
        <v>5990</v>
      </c>
      <c r="I75" s="206">
        <f t="shared" si="1"/>
        <v>0.20040080160320642</v>
      </c>
      <c r="J75" s="151">
        <v>4515.8371040723987</v>
      </c>
      <c r="K75" s="871">
        <v>4990</v>
      </c>
      <c r="L75" s="206">
        <f t="shared" si="2"/>
        <v>-3.8535645472061654E-2</v>
      </c>
      <c r="M75" s="151">
        <v>4696.8325791855204</v>
      </c>
      <c r="N75" s="871">
        <v>5190</v>
      </c>
      <c r="O75" s="206">
        <f t="shared" si="3"/>
        <v>3.8207641528305664E-2</v>
      </c>
      <c r="P75" s="151">
        <v>4523.9819004524888</v>
      </c>
      <c r="Q75" s="993">
        <v>4999</v>
      </c>
      <c r="R75" s="206">
        <f t="shared" si="4"/>
        <v>-5.5009451795841213E-2</v>
      </c>
      <c r="S75" s="151">
        <v>4787.3303167420818</v>
      </c>
      <c r="T75" s="871">
        <v>5290</v>
      </c>
      <c r="U75" s="206">
        <f t="shared" si="5"/>
        <v>6.0120240480961921E-2</v>
      </c>
      <c r="V75" s="151">
        <v>4515.8371040723987</v>
      </c>
      <c r="W75" s="871">
        <v>4990</v>
      </c>
      <c r="X75" s="206">
        <f t="shared" si="6"/>
        <v>0.1366742596810934</v>
      </c>
      <c r="Y75" s="933">
        <v>3972.8506787330316</v>
      </c>
      <c r="Z75" s="993">
        <v>4390</v>
      </c>
      <c r="AA75" s="206">
        <f t="shared" si="7"/>
        <v>0.10025062656641603</v>
      </c>
      <c r="AB75" s="151">
        <v>3610.8597285067872</v>
      </c>
      <c r="AC75" s="871">
        <v>3990</v>
      </c>
      <c r="AD75" s="206">
        <f t="shared" si="8"/>
        <v>0</v>
      </c>
      <c r="AE75" s="151">
        <v>3610.8597285067872</v>
      </c>
      <c r="AF75" s="993">
        <v>3990</v>
      </c>
      <c r="AG75" s="206">
        <f t="shared" si="9"/>
        <v>5.2770448548812667E-2</v>
      </c>
      <c r="AH75" s="110">
        <f t="shared" si="37"/>
        <v>3429.8642533936654</v>
      </c>
      <c r="AI75" s="190">
        <v>3790</v>
      </c>
      <c r="AJ75" s="206">
        <f t="shared" si="10"/>
        <v>8.5959885386819479E-2</v>
      </c>
      <c r="AK75" s="641">
        <v>3158.3710407239819</v>
      </c>
      <c r="AL75" s="641">
        <v>3490</v>
      </c>
      <c r="AM75" s="206">
        <f t="shared" si="11"/>
        <v>0</v>
      </c>
      <c r="AN75" s="653">
        <v>3158.3710407239819</v>
      </c>
      <c r="AO75" s="170">
        <v>3490</v>
      </c>
      <c r="AP75" s="206">
        <f t="shared" si="12"/>
        <v>2.9498525073746312E-2</v>
      </c>
      <c r="AQ75" s="547">
        <v>3067.873303167421</v>
      </c>
      <c r="AR75" s="203">
        <v>3390</v>
      </c>
      <c r="AS75" s="206">
        <f t="shared" si="13"/>
        <v>0</v>
      </c>
      <c r="AT75" s="547">
        <v>3067.873303167421</v>
      </c>
      <c r="AU75" s="203">
        <v>3390</v>
      </c>
      <c r="AV75" s="206">
        <f t="shared" si="14"/>
        <v>6.2695924764890276E-2</v>
      </c>
      <c r="AW75" s="547">
        <v>2886.8778280542988</v>
      </c>
      <c r="AX75" s="173">
        <v>3190</v>
      </c>
      <c r="AY75" s="206">
        <f t="shared" si="15"/>
        <v>6.6889632107023408E-2</v>
      </c>
      <c r="AZ75" s="547">
        <v>2705.8823529411766</v>
      </c>
      <c r="BA75" s="173">
        <v>2990</v>
      </c>
      <c r="BB75" s="206">
        <f t="shared" si="16"/>
        <v>0</v>
      </c>
      <c r="BC75" s="547">
        <v>2705.8823529411766</v>
      </c>
      <c r="BD75" s="203">
        <v>2990</v>
      </c>
      <c r="BE75" s="206">
        <f t="shared" si="17"/>
        <v>0</v>
      </c>
      <c r="BF75" s="110">
        <v>2705.8823529411766</v>
      </c>
      <c r="BG75" s="136">
        <v>2990</v>
      </c>
      <c r="BH75" s="206">
        <f t="shared" si="18"/>
        <v>0</v>
      </c>
      <c r="BI75" s="110">
        <f t="shared" si="38"/>
        <v>2705.8823529411766</v>
      </c>
      <c r="BJ75" s="136">
        <v>2990</v>
      </c>
      <c r="BK75" s="206">
        <f t="shared" si="19"/>
        <v>0</v>
      </c>
      <c r="BL75" s="110">
        <f t="shared" si="39"/>
        <v>2705.8823529411766</v>
      </c>
      <c r="BM75" s="136">
        <v>2990</v>
      </c>
      <c r="BN75" s="206">
        <f t="shared" si="20"/>
        <v>0</v>
      </c>
      <c r="BO75" s="110">
        <f t="shared" si="40"/>
        <v>2705.8823529411766</v>
      </c>
      <c r="BP75" s="136">
        <v>2990</v>
      </c>
      <c r="BQ75" s="206">
        <f t="shared" si="21"/>
        <v>0</v>
      </c>
      <c r="BR75" s="110">
        <f t="shared" si="41"/>
        <v>2705.8823529411766</v>
      </c>
      <c r="BS75" s="136">
        <v>2990</v>
      </c>
      <c r="BT75" s="206">
        <f t="shared" si="22"/>
        <v>0</v>
      </c>
      <c r="BU75" s="151">
        <v>2705.8823529411766</v>
      </c>
      <c r="BV75" s="168">
        <v>2990</v>
      </c>
      <c r="BW75" s="206">
        <f t="shared" si="23"/>
        <v>0</v>
      </c>
      <c r="BX75" s="110">
        <f t="shared" si="42"/>
        <v>2705.8823529411766</v>
      </c>
      <c r="BY75" s="129">
        <v>2990</v>
      </c>
      <c r="BZ75" s="206">
        <f t="shared" si="24"/>
        <v>0.11152416356877323</v>
      </c>
      <c r="CA75" s="77">
        <f t="shared" si="43"/>
        <v>2434.389140271493</v>
      </c>
      <c r="CB75" s="51">
        <v>2690</v>
      </c>
      <c r="CC75" s="206">
        <f t="shared" si="36"/>
        <v>8.0321285140562249E-2</v>
      </c>
      <c r="CD75" s="24">
        <f t="shared" si="44"/>
        <v>2253.3936651583713</v>
      </c>
      <c r="CE75" s="51">
        <v>2490</v>
      </c>
    </row>
    <row r="76" spans="1:88" x14ac:dyDescent="0.25">
      <c r="A76" s="299" t="s">
        <v>20</v>
      </c>
      <c r="B76" s="282">
        <v>283</v>
      </c>
      <c r="C76" s="488" t="s">
        <v>26</v>
      </c>
      <c r="D76" s="151">
        <v>3339.3665158371041</v>
      </c>
      <c r="E76" s="933">
        <v>3690</v>
      </c>
      <c r="F76" s="206">
        <f t="shared" si="0"/>
        <v>0</v>
      </c>
      <c r="G76" s="151">
        <v>3339.3665158371041</v>
      </c>
      <c r="H76" s="993">
        <v>3690</v>
      </c>
      <c r="I76" s="206">
        <f t="shared" si="1"/>
        <v>5.730659025787966E-2</v>
      </c>
      <c r="J76" s="151">
        <v>3158.3710407239819</v>
      </c>
      <c r="K76" s="871">
        <v>3490</v>
      </c>
      <c r="L76" s="206">
        <f t="shared" si="2"/>
        <v>0</v>
      </c>
      <c r="M76" s="151">
        <v>3158.3710407239819</v>
      </c>
      <c r="N76" s="871">
        <v>3490</v>
      </c>
      <c r="O76" s="206">
        <f t="shared" si="3"/>
        <v>0</v>
      </c>
      <c r="P76" s="151">
        <v>3158.3710407239819</v>
      </c>
      <c r="Q76" s="993">
        <v>3490</v>
      </c>
      <c r="R76" s="206">
        <f t="shared" si="4"/>
        <v>9.4043887147335428E-2</v>
      </c>
      <c r="S76" s="151">
        <v>2886.8778280542988</v>
      </c>
      <c r="T76" s="871">
        <v>3190</v>
      </c>
      <c r="U76" s="206">
        <f t="shared" si="5"/>
        <v>6.6889632107023408E-2</v>
      </c>
      <c r="V76" s="151">
        <v>2705.8823529411766</v>
      </c>
      <c r="W76" s="871">
        <v>2990</v>
      </c>
      <c r="X76" s="206">
        <f t="shared" si="6"/>
        <v>0</v>
      </c>
      <c r="Y76" s="933">
        <v>2705.8823529411766</v>
      </c>
      <c r="Z76" s="993">
        <v>2990</v>
      </c>
      <c r="AA76" s="206">
        <f t="shared" si="7"/>
        <v>0.15444015444015444</v>
      </c>
      <c r="AB76" s="151">
        <v>2343.8914027149322</v>
      </c>
      <c r="AC76" s="871">
        <v>2590</v>
      </c>
      <c r="AD76" s="206">
        <f t="shared" si="8"/>
        <v>0</v>
      </c>
      <c r="AE76" s="151">
        <v>2343.8914027149322</v>
      </c>
      <c r="AF76" s="993">
        <v>2590</v>
      </c>
      <c r="AG76" s="206">
        <f t="shared" si="9"/>
        <v>4.0160642570281124E-2</v>
      </c>
      <c r="AH76" s="110">
        <f t="shared" si="37"/>
        <v>2253.3936651583713</v>
      </c>
      <c r="AI76" s="190">
        <v>2490</v>
      </c>
      <c r="AJ76" s="206">
        <f t="shared" si="10"/>
        <v>8.7336244541484712E-2</v>
      </c>
      <c r="AK76" s="641">
        <v>2072.3981900452491</v>
      </c>
      <c r="AL76" s="641">
        <v>2290</v>
      </c>
      <c r="AM76" s="206">
        <f t="shared" si="11"/>
        <v>0.15075376884422109</v>
      </c>
      <c r="AN76" s="653">
        <v>1800.9049773755657</v>
      </c>
      <c r="AO76" s="170">
        <v>1990</v>
      </c>
      <c r="AP76" s="206">
        <f t="shared" si="12"/>
        <v>5.2910052910052907E-2</v>
      </c>
      <c r="AQ76" s="547">
        <v>1710.4072398190046</v>
      </c>
      <c r="AR76" s="203">
        <v>1890</v>
      </c>
      <c r="AS76" s="206">
        <f t="shared" si="13"/>
        <v>0</v>
      </c>
      <c r="AT76" s="547">
        <v>1710.4072398190046</v>
      </c>
      <c r="AU76" s="203">
        <v>1890</v>
      </c>
      <c r="AV76" s="206">
        <f t="shared" si="14"/>
        <v>5.5865921787709494E-2</v>
      </c>
      <c r="AW76" s="547">
        <v>1619.9095022624435</v>
      </c>
      <c r="AX76" s="173">
        <v>1790</v>
      </c>
      <c r="AY76" s="206">
        <f t="shared" si="15"/>
        <v>5.9171597633136092E-2</v>
      </c>
      <c r="AZ76" s="547">
        <v>1529.4117647058824</v>
      </c>
      <c r="BA76" s="173">
        <v>1690</v>
      </c>
      <c r="BB76" s="206">
        <f t="shared" si="16"/>
        <v>0</v>
      </c>
      <c r="BC76" s="547">
        <v>1529.4117647058824</v>
      </c>
      <c r="BD76" s="203">
        <v>1690</v>
      </c>
      <c r="BE76" s="206">
        <f t="shared" si="17"/>
        <v>0</v>
      </c>
      <c r="BF76" s="110">
        <v>1529.4117647058824</v>
      </c>
      <c r="BG76" s="136">
        <v>1690</v>
      </c>
      <c r="BH76" s="206">
        <f t="shared" si="18"/>
        <v>0</v>
      </c>
      <c r="BI76" s="110">
        <f t="shared" si="38"/>
        <v>1529.4117647058824</v>
      </c>
      <c r="BJ76" s="136">
        <v>1690</v>
      </c>
      <c r="BK76" s="206">
        <f t="shared" si="19"/>
        <v>0</v>
      </c>
      <c r="BL76" s="110">
        <f t="shared" si="39"/>
        <v>1529.4117647058824</v>
      </c>
      <c r="BM76" s="136">
        <v>1690</v>
      </c>
      <c r="BN76" s="206">
        <f t="shared" si="20"/>
        <v>0</v>
      </c>
      <c r="BO76" s="110">
        <f t="shared" si="40"/>
        <v>1529.4117647058824</v>
      </c>
      <c r="BP76" s="136">
        <v>1690</v>
      </c>
      <c r="BQ76" s="206">
        <f t="shared" si="21"/>
        <v>0</v>
      </c>
      <c r="BR76" s="110">
        <f t="shared" si="41"/>
        <v>1529.4117647058824</v>
      </c>
      <c r="BS76" s="136">
        <v>1690</v>
      </c>
      <c r="BT76" s="206">
        <f t="shared" si="22"/>
        <v>0</v>
      </c>
      <c r="BU76" s="151">
        <v>1529.4117647058824</v>
      </c>
      <c r="BV76" s="168">
        <v>1690</v>
      </c>
      <c r="BW76" s="206">
        <f t="shared" si="23"/>
        <v>0</v>
      </c>
      <c r="BX76" s="110">
        <f t="shared" si="42"/>
        <v>1529.4117647058824</v>
      </c>
      <c r="BY76" s="129">
        <v>1690</v>
      </c>
      <c r="BZ76" s="206">
        <f t="shared" si="24"/>
        <v>0.13422818791946309</v>
      </c>
      <c r="CA76" s="77">
        <f t="shared" si="43"/>
        <v>1348.4162895927602</v>
      </c>
      <c r="CB76" s="51">
        <v>1490</v>
      </c>
      <c r="CC76" s="206">
        <f t="shared" si="36"/>
        <v>0.25210084033613445</v>
      </c>
      <c r="CD76" s="24">
        <f t="shared" si="44"/>
        <v>1076.9230769230769</v>
      </c>
      <c r="CE76" s="51">
        <v>1190</v>
      </c>
    </row>
    <row r="77" spans="1:88" x14ac:dyDescent="0.25">
      <c r="A77" s="299" t="s">
        <v>20</v>
      </c>
      <c r="B77" s="282">
        <v>275</v>
      </c>
      <c r="C77" s="488" t="s">
        <v>30</v>
      </c>
      <c r="D77" s="151">
        <v>4063.3484162895929</v>
      </c>
      <c r="E77" s="933">
        <v>4490</v>
      </c>
      <c r="F77" s="206">
        <f t="shared" si="0"/>
        <v>0.12531328320802004</v>
      </c>
      <c r="G77" s="151">
        <v>3610.8597285067872</v>
      </c>
      <c r="H77" s="993">
        <v>3990</v>
      </c>
      <c r="I77" s="206">
        <f t="shared" si="1"/>
        <v>5.2770448548812667E-2</v>
      </c>
      <c r="J77" s="151">
        <v>3429.8642533936654</v>
      </c>
      <c r="K77" s="871">
        <v>3790</v>
      </c>
      <c r="L77" s="206">
        <f t="shared" si="2"/>
        <v>8.5959885386819479E-2</v>
      </c>
      <c r="M77" s="151">
        <v>3158.3710407239819</v>
      </c>
      <c r="N77" s="871">
        <v>3490</v>
      </c>
      <c r="O77" s="206">
        <f t="shared" si="3"/>
        <v>6.0790273556231005E-2</v>
      </c>
      <c r="P77" s="151">
        <v>2977.3755656108597</v>
      </c>
      <c r="Q77" s="871">
        <v>3290</v>
      </c>
      <c r="R77" s="206">
        <f t="shared" si="4"/>
        <v>0</v>
      </c>
      <c r="S77" s="151">
        <v>2977.3755656108597</v>
      </c>
      <c r="T77" s="871">
        <v>3290</v>
      </c>
      <c r="U77" s="206">
        <f t="shared" si="5"/>
        <v>9.7032344114704905E-2</v>
      </c>
      <c r="V77" s="151">
        <v>2714.0271493212672</v>
      </c>
      <c r="W77" s="871">
        <v>2999</v>
      </c>
      <c r="X77" s="206">
        <f t="shared" si="6"/>
        <v>0</v>
      </c>
      <c r="Y77" s="933">
        <v>2714.0271493212672</v>
      </c>
      <c r="Z77" s="993">
        <v>2999</v>
      </c>
      <c r="AA77" s="206">
        <f t="shared" si="7"/>
        <v>-0.14068767908309457</v>
      </c>
      <c r="AB77" s="151">
        <v>3158.3710407239819</v>
      </c>
      <c r="AC77" s="871">
        <v>3490</v>
      </c>
      <c r="AD77" s="206">
        <f t="shared" si="8"/>
        <v>0</v>
      </c>
      <c r="AE77" s="151">
        <v>3158.3710407239819</v>
      </c>
      <c r="AF77" s="993">
        <v>3490</v>
      </c>
      <c r="AG77" s="206">
        <f t="shared" si="9"/>
        <v>6.0790273556231005E-2</v>
      </c>
      <c r="AH77" s="110">
        <f t="shared" si="37"/>
        <v>2977.3755656108597</v>
      </c>
      <c r="AI77" s="190">
        <v>3290</v>
      </c>
      <c r="AJ77" s="206">
        <f t="shared" si="10"/>
        <v>0.10033444816053512</v>
      </c>
      <c r="AK77" s="641">
        <v>2705.8823529411766</v>
      </c>
      <c r="AL77" s="641">
        <v>2990</v>
      </c>
      <c r="AM77" s="206">
        <f t="shared" si="11"/>
        <v>7.1684587813620068E-2</v>
      </c>
      <c r="AN77" s="653">
        <v>2524.8868778280544</v>
      </c>
      <c r="AO77" s="170">
        <v>2790</v>
      </c>
      <c r="AP77" s="206">
        <f t="shared" si="12"/>
        <v>3.717472118959108E-2</v>
      </c>
      <c r="AQ77" s="547">
        <v>2434.389140271493</v>
      </c>
      <c r="AR77" s="203">
        <v>2690</v>
      </c>
      <c r="AS77" s="206">
        <f t="shared" si="13"/>
        <v>0</v>
      </c>
      <c r="AT77" s="547">
        <v>2434.389140271493</v>
      </c>
      <c r="AU77" s="203">
        <v>2690</v>
      </c>
      <c r="AV77" s="206">
        <f t="shared" si="14"/>
        <v>3.8610038610038609E-2</v>
      </c>
      <c r="AW77" s="547">
        <v>2343.8914027149322</v>
      </c>
      <c r="AX77" s="173">
        <v>2590</v>
      </c>
      <c r="AY77" s="206">
        <f t="shared" si="15"/>
        <v>8.3682008368200833E-2</v>
      </c>
      <c r="AZ77" s="547">
        <v>2162.8959276018099</v>
      </c>
      <c r="BA77" s="173">
        <v>2390</v>
      </c>
      <c r="BB77" s="206">
        <f t="shared" si="16"/>
        <v>0</v>
      </c>
      <c r="BC77" s="547">
        <v>2162.8959276018099</v>
      </c>
      <c r="BD77" s="203">
        <v>2390</v>
      </c>
      <c r="BE77" s="206">
        <f t="shared" si="17"/>
        <v>0</v>
      </c>
      <c r="BF77" s="110">
        <v>2162.8959276018099</v>
      </c>
      <c r="BG77" s="136">
        <v>2390</v>
      </c>
      <c r="BH77" s="206">
        <f t="shared" si="18"/>
        <v>0</v>
      </c>
      <c r="BI77" s="110">
        <f t="shared" si="38"/>
        <v>2162.8959276018099</v>
      </c>
      <c r="BJ77" s="136">
        <v>2390</v>
      </c>
      <c r="BK77" s="206">
        <f t="shared" si="19"/>
        <v>0</v>
      </c>
      <c r="BL77" s="110">
        <f t="shared" si="39"/>
        <v>2162.8959276018099</v>
      </c>
      <c r="BM77" s="136">
        <v>2390</v>
      </c>
      <c r="BN77" s="206">
        <f t="shared" si="20"/>
        <v>0</v>
      </c>
      <c r="BO77" s="110">
        <f t="shared" si="40"/>
        <v>2162.8959276018099</v>
      </c>
      <c r="BP77" s="136">
        <v>2390</v>
      </c>
      <c r="BQ77" s="206">
        <f t="shared" si="21"/>
        <v>0</v>
      </c>
      <c r="BR77" s="110">
        <f t="shared" si="41"/>
        <v>2162.8959276018099</v>
      </c>
      <c r="BS77" s="136">
        <v>2390</v>
      </c>
      <c r="BT77" s="206">
        <f t="shared" si="22"/>
        <v>0</v>
      </c>
      <c r="BU77" s="151">
        <v>2162.8959276018099</v>
      </c>
      <c r="BV77" s="168">
        <v>2390</v>
      </c>
      <c r="BW77" s="206">
        <f t="shared" si="23"/>
        <v>0</v>
      </c>
      <c r="BX77" s="110">
        <f t="shared" si="42"/>
        <v>2162.8959276018099</v>
      </c>
      <c r="BY77" s="129">
        <v>2390</v>
      </c>
      <c r="BZ77" s="206">
        <f t="shared" si="24"/>
        <v>9.1324200913242004E-2</v>
      </c>
      <c r="CA77" s="77">
        <f t="shared" si="43"/>
        <v>1981.9004524886877</v>
      </c>
      <c r="CB77" s="51">
        <v>2190</v>
      </c>
      <c r="CC77" s="206">
        <f t="shared" si="36"/>
        <v>0.84033613445378152</v>
      </c>
      <c r="CD77" s="24">
        <f t="shared" si="44"/>
        <v>1076.9230769230769</v>
      </c>
      <c r="CE77" s="51">
        <v>1190</v>
      </c>
    </row>
    <row r="78" spans="1:88" x14ac:dyDescent="0.25">
      <c r="A78" s="299" t="s">
        <v>20</v>
      </c>
      <c r="B78" s="282">
        <v>276</v>
      </c>
      <c r="C78" s="488" t="s">
        <v>32</v>
      </c>
      <c r="D78" s="151">
        <v>9048.8687782805428</v>
      </c>
      <c r="E78" s="933">
        <v>9999</v>
      </c>
      <c r="F78" s="206">
        <f t="shared" si="0"/>
        <v>5.3635405690200214E-2</v>
      </c>
      <c r="G78" s="151">
        <v>8588.2352941176468</v>
      </c>
      <c r="H78" s="993">
        <v>9490</v>
      </c>
      <c r="I78" s="206">
        <f t="shared" si="1"/>
        <v>5.4561617957550837E-2</v>
      </c>
      <c r="J78" s="151">
        <v>8143.8914027149322</v>
      </c>
      <c r="K78" s="871">
        <v>8999</v>
      </c>
      <c r="L78" s="206">
        <f t="shared" si="2"/>
        <v>1.0011123470522803E-3</v>
      </c>
      <c r="M78" s="151">
        <v>8135.746606334842</v>
      </c>
      <c r="N78" s="871">
        <v>8990</v>
      </c>
      <c r="O78" s="206">
        <f t="shared" si="3"/>
        <v>0</v>
      </c>
      <c r="P78" s="151">
        <v>8135.746606334842</v>
      </c>
      <c r="Q78" s="871">
        <v>8990</v>
      </c>
      <c r="R78" s="206">
        <f t="shared" si="4"/>
        <v>0</v>
      </c>
      <c r="S78" s="151">
        <v>8135.746606334842</v>
      </c>
      <c r="T78" s="871">
        <v>8990</v>
      </c>
      <c r="U78" s="206">
        <f t="shared" si="5"/>
        <v>8.4439083232810616E-2</v>
      </c>
      <c r="V78" s="151">
        <v>7502.2624434389145</v>
      </c>
      <c r="W78" s="871">
        <v>8290</v>
      </c>
      <c r="X78" s="206">
        <f t="shared" si="6"/>
        <v>0</v>
      </c>
      <c r="Y78" s="933">
        <v>7502.2624434389145</v>
      </c>
      <c r="Z78" s="993">
        <v>8290</v>
      </c>
      <c r="AA78" s="206">
        <f t="shared" si="7"/>
        <v>9.22266139657444E-2</v>
      </c>
      <c r="AB78" s="151">
        <v>6868.778280542987</v>
      </c>
      <c r="AC78" s="871">
        <v>7590</v>
      </c>
      <c r="AD78" s="206">
        <f t="shared" si="8"/>
        <v>0.13452914798206278</v>
      </c>
      <c r="AE78" s="151">
        <v>6054.2986425339368</v>
      </c>
      <c r="AF78" s="993">
        <v>6690</v>
      </c>
      <c r="AG78" s="206">
        <f t="shared" si="9"/>
        <v>4.6948356807511735E-2</v>
      </c>
      <c r="AH78" s="110">
        <f t="shared" si="37"/>
        <v>5782.8054298642537</v>
      </c>
      <c r="AI78" s="190">
        <v>6390</v>
      </c>
      <c r="AJ78" s="206">
        <f t="shared" si="10"/>
        <v>0.10362694300518134</v>
      </c>
      <c r="AK78" s="641">
        <v>5239.8190045248866</v>
      </c>
      <c r="AL78" s="641">
        <v>5790</v>
      </c>
      <c r="AM78" s="206">
        <f t="shared" si="11"/>
        <v>0</v>
      </c>
      <c r="AN78" s="653">
        <v>5239.8190045248866</v>
      </c>
      <c r="AO78" s="170">
        <v>5790</v>
      </c>
      <c r="AP78" s="206">
        <f t="shared" si="12"/>
        <v>1.7574692442882251E-2</v>
      </c>
      <c r="AQ78" s="547">
        <v>5149.3212669683262</v>
      </c>
      <c r="AR78" s="203">
        <v>5690</v>
      </c>
      <c r="AS78" s="206">
        <f t="shared" si="13"/>
        <v>0</v>
      </c>
      <c r="AT78" s="547">
        <v>5149.3212669683262</v>
      </c>
      <c r="AU78" s="203">
        <v>5690</v>
      </c>
      <c r="AV78" s="206">
        <f t="shared" si="14"/>
        <v>0</v>
      </c>
      <c r="AW78" s="547">
        <v>5149.3212669683262</v>
      </c>
      <c r="AX78" s="173">
        <v>5690</v>
      </c>
      <c r="AY78" s="206">
        <f t="shared" si="15"/>
        <v>3.6429872495446269E-2</v>
      </c>
      <c r="AZ78" s="547">
        <v>4968.3257918552035</v>
      </c>
      <c r="BA78" s="173">
        <v>5490</v>
      </c>
      <c r="BB78" s="206">
        <f t="shared" si="16"/>
        <v>0</v>
      </c>
      <c r="BC78" s="547">
        <v>4968.3257918552035</v>
      </c>
      <c r="BD78" s="203">
        <v>5490</v>
      </c>
      <c r="BE78" s="206">
        <f t="shared" si="17"/>
        <v>0</v>
      </c>
      <c r="BF78" s="110">
        <v>4968.3257918552035</v>
      </c>
      <c r="BG78" s="136">
        <v>5490</v>
      </c>
      <c r="BH78" s="206">
        <f t="shared" si="18"/>
        <v>0</v>
      </c>
      <c r="BI78" s="110">
        <f t="shared" si="38"/>
        <v>4968.3257918552035</v>
      </c>
      <c r="BJ78" s="136">
        <v>5490</v>
      </c>
      <c r="BK78" s="206">
        <f t="shared" si="19"/>
        <v>0</v>
      </c>
      <c r="BL78" s="110">
        <f t="shared" si="39"/>
        <v>4968.3257918552035</v>
      </c>
      <c r="BM78" s="136">
        <v>5490</v>
      </c>
      <c r="BN78" s="206">
        <f t="shared" si="20"/>
        <v>0</v>
      </c>
      <c r="BO78" s="110">
        <f t="shared" si="40"/>
        <v>4968.3257918552035</v>
      </c>
      <c r="BP78" s="136">
        <v>5490</v>
      </c>
      <c r="BQ78" s="206">
        <f t="shared" si="21"/>
        <v>0</v>
      </c>
      <c r="BR78" s="110">
        <f t="shared" si="41"/>
        <v>4968.3257918552035</v>
      </c>
      <c r="BS78" s="136">
        <v>5490</v>
      </c>
      <c r="BT78" s="206">
        <f t="shared" si="22"/>
        <v>0</v>
      </c>
      <c r="BU78" s="151">
        <v>4968.3257918552035</v>
      </c>
      <c r="BV78" s="168">
        <v>5490</v>
      </c>
      <c r="BW78" s="206">
        <f t="shared" si="23"/>
        <v>-3.5149384885764502E-2</v>
      </c>
      <c r="BX78" s="110">
        <f t="shared" si="42"/>
        <v>5149.3212669683262</v>
      </c>
      <c r="BY78" s="129">
        <v>5690</v>
      </c>
      <c r="BZ78" s="206">
        <f t="shared" si="24"/>
        <v>9.6339113680154145E-2</v>
      </c>
      <c r="CA78" s="77">
        <f t="shared" si="43"/>
        <v>4696.8325791855204</v>
      </c>
      <c r="CB78" s="51">
        <v>5190</v>
      </c>
      <c r="CC78" s="206">
        <f t="shared" si="36"/>
        <v>0.86021505376344087</v>
      </c>
      <c r="CD78" s="24">
        <f t="shared" si="44"/>
        <v>2524.8868778280544</v>
      </c>
      <c r="CE78" s="51">
        <v>2790</v>
      </c>
    </row>
    <row r="79" spans="1:88" x14ac:dyDescent="0.25">
      <c r="A79" s="299" t="s">
        <v>20</v>
      </c>
      <c r="B79" s="282">
        <v>277</v>
      </c>
      <c r="C79" s="488" t="s">
        <v>34</v>
      </c>
      <c r="D79" s="151">
        <v>6325.7918552036199</v>
      </c>
      <c r="E79" s="933">
        <v>6990</v>
      </c>
      <c r="F79" s="206">
        <f t="shared" si="0"/>
        <v>0.11128775834658187</v>
      </c>
      <c r="G79" s="151">
        <v>5692.3076923076924</v>
      </c>
      <c r="H79" s="993">
        <v>6290</v>
      </c>
      <c r="I79" s="206">
        <f t="shared" si="1"/>
        <v>5.0083472454090151E-2</v>
      </c>
      <c r="J79" s="151">
        <v>5420.8144796380093</v>
      </c>
      <c r="K79" s="871">
        <v>5990</v>
      </c>
      <c r="L79" s="206">
        <f t="shared" si="2"/>
        <v>0.20040080160320642</v>
      </c>
      <c r="M79" s="151">
        <v>4515.8371040723987</v>
      </c>
      <c r="N79" s="871">
        <v>4990</v>
      </c>
      <c r="O79" s="206">
        <f t="shared" si="3"/>
        <v>4.1753653444676408E-2</v>
      </c>
      <c r="P79" s="151">
        <v>4334.841628959276</v>
      </c>
      <c r="Q79" s="993">
        <v>4790</v>
      </c>
      <c r="R79" s="206">
        <f t="shared" si="4"/>
        <v>9.1116173120728935E-2</v>
      </c>
      <c r="S79" s="151">
        <v>3972.8506787330316</v>
      </c>
      <c r="T79" s="871">
        <v>4390</v>
      </c>
      <c r="U79" s="206">
        <f t="shared" si="5"/>
        <v>9.777444361090272E-2</v>
      </c>
      <c r="V79" s="151">
        <v>3619.0045248868778</v>
      </c>
      <c r="W79" s="871">
        <v>3999</v>
      </c>
      <c r="X79" s="206">
        <f t="shared" si="6"/>
        <v>0</v>
      </c>
      <c r="Y79" s="933">
        <v>3619.0045248868778</v>
      </c>
      <c r="Z79" s="933">
        <v>3999</v>
      </c>
      <c r="AA79" s="206">
        <f t="shared" si="7"/>
        <v>0</v>
      </c>
      <c r="AB79" s="151">
        <v>3619.0045248868778</v>
      </c>
      <c r="AC79" s="871">
        <v>3999</v>
      </c>
      <c r="AD79" s="206">
        <f t="shared" si="8"/>
        <v>-0.18220858895705522</v>
      </c>
      <c r="AE79" s="151">
        <v>4425.3393665158374</v>
      </c>
      <c r="AF79" s="993">
        <v>4890</v>
      </c>
      <c r="AG79" s="206">
        <f t="shared" si="9"/>
        <v>4.2643923240938165E-2</v>
      </c>
      <c r="AH79" s="110">
        <f t="shared" si="37"/>
        <v>4244.3438914027147</v>
      </c>
      <c r="AI79" s="190">
        <v>4690</v>
      </c>
      <c r="AJ79" s="206">
        <f t="shared" si="10"/>
        <v>9.3240093240093247E-2</v>
      </c>
      <c r="AK79" s="641">
        <v>3882.3529411764707</v>
      </c>
      <c r="AL79" s="641">
        <v>4290</v>
      </c>
      <c r="AM79" s="206">
        <f t="shared" si="11"/>
        <v>0</v>
      </c>
      <c r="AN79" s="653">
        <v>3882.3529411764707</v>
      </c>
      <c r="AO79" s="170">
        <v>4290</v>
      </c>
      <c r="AP79" s="206">
        <f t="shared" si="12"/>
        <v>2.386634844868735E-2</v>
      </c>
      <c r="AQ79" s="547">
        <v>3791.8552036199094</v>
      </c>
      <c r="AR79" s="203">
        <v>4190</v>
      </c>
      <c r="AS79" s="206">
        <f t="shared" si="13"/>
        <v>0</v>
      </c>
      <c r="AT79" s="547">
        <v>3791.8552036199094</v>
      </c>
      <c r="AU79" s="203">
        <v>4190</v>
      </c>
      <c r="AV79" s="206">
        <f t="shared" si="14"/>
        <v>5.0125313283208017E-2</v>
      </c>
      <c r="AW79" s="547">
        <v>3610.8597285067872</v>
      </c>
      <c r="AX79" s="203">
        <v>3990</v>
      </c>
      <c r="AY79" s="206">
        <f t="shared" si="15"/>
        <v>0.14326647564469913</v>
      </c>
      <c r="AZ79" s="547">
        <v>3158.3710407239819</v>
      </c>
      <c r="BA79" s="203">
        <v>3490</v>
      </c>
      <c r="BB79" s="206">
        <f t="shared" si="16"/>
        <v>0</v>
      </c>
      <c r="BC79" s="547">
        <v>3158.3710407239819</v>
      </c>
      <c r="BD79" s="203">
        <v>3490</v>
      </c>
      <c r="BE79" s="206">
        <f t="shared" si="17"/>
        <v>0</v>
      </c>
      <c r="BF79" s="110">
        <v>3158.3710407239819</v>
      </c>
      <c r="BG79" s="136">
        <v>3490</v>
      </c>
      <c r="BH79" s="206">
        <f t="shared" si="18"/>
        <v>0</v>
      </c>
      <c r="BI79" s="110">
        <f t="shared" si="38"/>
        <v>3158.3710407239819</v>
      </c>
      <c r="BJ79" s="136">
        <v>3490</v>
      </c>
      <c r="BK79" s="206">
        <f t="shared" si="19"/>
        <v>0</v>
      </c>
      <c r="BL79" s="110">
        <f t="shared" si="39"/>
        <v>3158.3710407239819</v>
      </c>
      <c r="BM79" s="136">
        <v>3490</v>
      </c>
      <c r="BN79" s="206">
        <f t="shared" si="20"/>
        <v>0</v>
      </c>
      <c r="BO79" s="110">
        <f t="shared" si="40"/>
        <v>3158.3710407239819</v>
      </c>
      <c r="BP79" s="136">
        <v>3490</v>
      </c>
      <c r="BQ79" s="206">
        <f t="shared" si="21"/>
        <v>0</v>
      </c>
      <c r="BR79" s="110">
        <f t="shared" si="41"/>
        <v>3158.3710407239819</v>
      </c>
      <c r="BS79" s="136">
        <v>3490</v>
      </c>
      <c r="BT79" s="206">
        <f t="shared" si="22"/>
        <v>0</v>
      </c>
      <c r="BU79" s="151">
        <v>3158.3710407239819</v>
      </c>
      <c r="BV79" s="168">
        <v>3490</v>
      </c>
      <c r="BW79" s="206">
        <f t="shared" si="23"/>
        <v>0</v>
      </c>
      <c r="BX79" s="110">
        <f t="shared" si="42"/>
        <v>3158.3710407239819</v>
      </c>
      <c r="BY79" s="129">
        <v>3490</v>
      </c>
      <c r="BZ79" s="206">
        <f t="shared" si="24"/>
        <v>9.4043887147335428E-2</v>
      </c>
      <c r="CA79" s="77">
        <f t="shared" si="43"/>
        <v>2886.8778280542988</v>
      </c>
      <c r="CB79" s="51">
        <v>3190</v>
      </c>
      <c r="CC79" s="206">
        <f t="shared" si="36"/>
        <v>0.68783068783068779</v>
      </c>
      <c r="CD79" s="24">
        <f t="shared" si="44"/>
        <v>1710.4072398190046</v>
      </c>
      <c r="CE79" s="51">
        <v>1890</v>
      </c>
    </row>
    <row r="80" spans="1:88" x14ac:dyDescent="0.25">
      <c r="A80" s="299" t="s">
        <v>20</v>
      </c>
      <c r="B80" s="279">
        <v>291</v>
      </c>
      <c r="C80" s="488" t="s">
        <v>36</v>
      </c>
      <c r="D80" s="151">
        <v>4787.3303167420818</v>
      </c>
      <c r="E80" s="933">
        <v>5290</v>
      </c>
      <c r="F80" s="206">
        <f t="shared" si="0"/>
        <v>0</v>
      </c>
      <c r="G80" s="151">
        <v>4787.3303167420818</v>
      </c>
      <c r="H80" s="993">
        <v>5290</v>
      </c>
      <c r="I80" s="206">
        <f t="shared" si="1"/>
        <v>6.0120240480961921E-2</v>
      </c>
      <c r="J80" s="151">
        <v>4515.8371040723987</v>
      </c>
      <c r="K80" s="871">
        <v>4990</v>
      </c>
      <c r="L80" s="206">
        <f t="shared" si="2"/>
        <v>0.66388796265421812</v>
      </c>
      <c r="M80" s="151">
        <v>2714.0271493212672</v>
      </c>
      <c r="N80" s="871">
        <v>2999</v>
      </c>
      <c r="O80" s="206">
        <f t="shared" si="3"/>
        <v>-0.39899799599198399</v>
      </c>
      <c r="P80" s="151">
        <v>4515.8371040723987</v>
      </c>
      <c r="Q80" s="993">
        <v>4990</v>
      </c>
      <c r="R80" s="206">
        <f t="shared" si="4"/>
        <v>4.1753653444676408E-2</v>
      </c>
      <c r="S80" s="151">
        <v>4334.841628959276</v>
      </c>
      <c r="T80" s="871">
        <v>4790</v>
      </c>
      <c r="U80" s="206">
        <f t="shared" si="5"/>
        <v>6.6815144766147E-2</v>
      </c>
      <c r="V80" s="151">
        <v>4063.3484162895929</v>
      </c>
      <c r="W80" s="871">
        <v>4490</v>
      </c>
      <c r="X80" s="206">
        <f t="shared" si="6"/>
        <v>0.12531328320802004</v>
      </c>
      <c r="Y80" s="933">
        <v>3610.8597285067872</v>
      </c>
      <c r="Z80" s="993">
        <v>3990</v>
      </c>
      <c r="AA80" s="206">
        <f t="shared" si="7"/>
        <v>0.2507836990595611</v>
      </c>
      <c r="AB80" s="151">
        <v>2886.8778280542988</v>
      </c>
      <c r="AC80" s="871">
        <v>3190</v>
      </c>
      <c r="AD80" s="206">
        <f t="shared" si="8"/>
        <v>0</v>
      </c>
      <c r="AE80" s="151">
        <v>2886.8778280542988</v>
      </c>
      <c r="AF80" s="993">
        <v>3190</v>
      </c>
      <c r="AG80" s="206">
        <f t="shared" si="9"/>
        <v>6.6889632107023408E-2</v>
      </c>
      <c r="AH80" s="110">
        <f t="shared" si="37"/>
        <v>2705.8823529411766</v>
      </c>
      <c r="AI80" s="190">
        <v>2990</v>
      </c>
      <c r="AJ80" s="206">
        <f t="shared" si="10"/>
        <v>0.11152416356877323</v>
      </c>
      <c r="AK80" s="641">
        <v>2434.389140271493</v>
      </c>
      <c r="AL80" s="641">
        <v>2690</v>
      </c>
      <c r="AM80" s="206">
        <f t="shared" si="11"/>
        <v>0.22831050228310501</v>
      </c>
      <c r="AN80" s="653">
        <v>1981.9004524886877</v>
      </c>
      <c r="AO80" s="170">
        <v>2190</v>
      </c>
      <c r="AP80" s="206">
        <f t="shared" si="12"/>
        <v>4.784688995215311E-2</v>
      </c>
      <c r="AQ80" s="547">
        <v>1891.4027149321266</v>
      </c>
      <c r="AR80" s="203">
        <v>2090</v>
      </c>
      <c r="AS80" s="206">
        <f t="shared" si="13"/>
        <v>0</v>
      </c>
      <c r="AT80" s="547">
        <v>1891.4027149321266</v>
      </c>
      <c r="AU80" s="203">
        <v>2090</v>
      </c>
      <c r="AV80" s="206">
        <f t="shared" si="14"/>
        <v>5.0251256281407038E-2</v>
      </c>
      <c r="AW80" s="547">
        <v>1800.9049773755657</v>
      </c>
      <c r="AX80" s="203">
        <v>1990</v>
      </c>
      <c r="AY80" s="206">
        <f t="shared" si="15"/>
        <v>5.2910052910052907E-2</v>
      </c>
      <c r="AZ80" s="547">
        <v>1710.4072398190046</v>
      </c>
      <c r="BA80" s="203">
        <v>1890</v>
      </c>
      <c r="BB80" s="206">
        <f t="shared" si="16"/>
        <v>0</v>
      </c>
      <c r="BC80" s="547">
        <v>1710.4072398190046</v>
      </c>
      <c r="BD80" s="203">
        <v>1890</v>
      </c>
      <c r="BE80" s="206">
        <f t="shared" si="17"/>
        <v>0</v>
      </c>
      <c r="BF80" s="110">
        <v>1710.4072398190046</v>
      </c>
      <c r="BG80" s="136">
        <v>1890</v>
      </c>
      <c r="BH80" s="206">
        <f t="shared" si="18"/>
        <v>0</v>
      </c>
      <c r="BI80" s="110">
        <f t="shared" si="38"/>
        <v>1710.4072398190046</v>
      </c>
      <c r="BJ80" s="136">
        <v>1890</v>
      </c>
      <c r="BK80" s="206">
        <f t="shared" si="19"/>
        <v>0</v>
      </c>
      <c r="BL80" s="110">
        <f t="shared" si="39"/>
        <v>1710.4072398190046</v>
      </c>
      <c r="BM80" s="136">
        <v>1890</v>
      </c>
      <c r="BN80" s="206">
        <f t="shared" si="20"/>
        <v>0</v>
      </c>
      <c r="BO80" s="110">
        <f t="shared" si="40"/>
        <v>1710.4072398190046</v>
      </c>
      <c r="BP80" s="136">
        <v>1890</v>
      </c>
      <c r="BQ80" s="206">
        <f t="shared" si="21"/>
        <v>0</v>
      </c>
      <c r="BR80" s="110">
        <f t="shared" si="41"/>
        <v>1710.4072398190046</v>
      </c>
      <c r="BS80" s="136">
        <v>1890</v>
      </c>
      <c r="BT80" s="206">
        <f t="shared" si="22"/>
        <v>0</v>
      </c>
      <c r="BU80" s="151">
        <v>1710.4072398190046</v>
      </c>
      <c r="BV80" s="168">
        <v>1890</v>
      </c>
      <c r="BW80" s="206">
        <f t="shared" si="23"/>
        <v>0</v>
      </c>
      <c r="BX80" s="110">
        <f t="shared" si="42"/>
        <v>1710.4072398190046</v>
      </c>
      <c r="BY80" s="129">
        <v>1890</v>
      </c>
      <c r="BZ80" s="206">
        <f t="shared" si="24"/>
        <v>0.11834319526627218</v>
      </c>
      <c r="CA80" s="77">
        <f t="shared" si="43"/>
        <v>1529.4117647058824</v>
      </c>
      <c r="CB80" s="51">
        <v>1690</v>
      </c>
      <c r="CC80" s="206">
        <f t="shared" si="36"/>
        <v>0.42016806722689076</v>
      </c>
      <c r="CD80" s="24">
        <f t="shared" si="44"/>
        <v>1076.9230769230769</v>
      </c>
      <c r="CE80" s="51">
        <v>1190</v>
      </c>
    </row>
    <row r="81" spans="1:88" x14ac:dyDescent="0.25">
      <c r="A81" s="299" t="s">
        <v>20</v>
      </c>
      <c r="B81" s="282">
        <v>281</v>
      </c>
      <c r="C81" s="491" t="s">
        <v>38</v>
      </c>
      <c r="D81" s="151">
        <v>3067.873303167421</v>
      </c>
      <c r="E81" s="933">
        <v>3390</v>
      </c>
      <c r="F81" s="206">
        <f t="shared" si="0"/>
        <v>0</v>
      </c>
      <c r="G81" s="151">
        <v>3067.873303167421</v>
      </c>
      <c r="H81" s="993">
        <v>3390</v>
      </c>
      <c r="I81" s="206">
        <f t="shared" si="1"/>
        <v>6.2695924764890276E-2</v>
      </c>
      <c r="J81" s="151">
        <v>2886.8778280542988</v>
      </c>
      <c r="K81" s="871">
        <v>3190</v>
      </c>
      <c r="L81" s="206">
        <f t="shared" si="2"/>
        <v>0</v>
      </c>
      <c r="M81" s="151">
        <v>2886.8778280542988</v>
      </c>
      <c r="N81" s="871">
        <v>3190</v>
      </c>
      <c r="O81" s="206">
        <f t="shared" si="3"/>
        <v>0</v>
      </c>
      <c r="P81" s="151">
        <v>2886.8778280542988</v>
      </c>
      <c r="Q81" s="993">
        <v>3190</v>
      </c>
      <c r="R81" s="206">
        <f t="shared" si="4"/>
        <v>0.10380622837370242</v>
      </c>
      <c r="S81" s="151">
        <v>2615.3846153846152</v>
      </c>
      <c r="T81" s="871">
        <v>2890</v>
      </c>
      <c r="U81" s="206">
        <f t="shared" si="5"/>
        <v>7.434944237918216E-2</v>
      </c>
      <c r="V81" s="151">
        <v>2434.389140271493</v>
      </c>
      <c r="W81" s="871">
        <v>2690</v>
      </c>
      <c r="X81" s="206">
        <f t="shared" si="6"/>
        <v>0</v>
      </c>
      <c r="Y81" s="933">
        <v>2434.389140271493</v>
      </c>
      <c r="Z81" s="993">
        <v>2690</v>
      </c>
      <c r="AA81" s="206">
        <f t="shared" si="7"/>
        <v>0.17467248908296942</v>
      </c>
      <c r="AB81" s="151">
        <v>2072.3981900452491</v>
      </c>
      <c r="AC81" s="871">
        <v>2290</v>
      </c>
      <c r="AD81" s="206">
        <f t="shared" si="8"/>
        <v>0</v>
      </c>
      <c r="AE81" s="151">
        <v>2072.3981900452491</v>
      </c>
      <c r="AF81" s="993">
        <v>2290</v>
      </c>
      <c r="AG81" s="206">
        <f t="shared" si="9"/>
        <v>4.5662100456621002E-2</v>
      </c>
      <c r="AH81" s="110">
        <f t="shared" si="37"/>
        <v>1981.9004524886877</v>
      </c>
      <c r="AI81" s="190">
        <v>2190</v>
      </c>
      <c r="AJ81" s="206">
        <f t="shared" si="10"/>
        <v>0.10050251256281408</v>
      </c>
      <c r="AK81" s="642">
        <v>1800.9049773755657</v>
      </c>
      <c r="AL81" s="642">
        <v>1990</v>
      </c>
      <c r="AM81" s="206">
        <f t="shared" si="11"/>
        <v>0.25157232704402516</v>
      </c>
      <c r="AN81" s="657">
        <v>1438.9140271493213</v>
      </c>
      <c r="AO81" s="171">
        <v>1590</v>
      </c>
      <c r="AP81" s="206">
        <f t="shared" si="12"/>
        <v>6.7114093959731544E-2</v>
      </c>
      <c r="AQ81" s="547">
        <v>1348.4162895927602</v>
      </c>
      <c r="AR81" s="203">
        <v>1490</v>
      </c>
      <c r="AS81" s="206">
        <f t="shared" si="13"/>
        <v>0</v>
      </c>
      <c r="AT81" s="547">
        <v>1348.4162895927602</v>
      </c>
      <c r="AU81" s="203">
        <v>1490</v>
      </c>
      <c r="AV81" s="206">
        <f t="shared" si="14"/>
        <v>7.1942446043165464E-2</v>
      </c>
      <c r="AW81" s="547">
        <v>1257.9185520361991</v>
      </c>
      <c r="AX81" s="203">
        <v>1390</v>
      </c>
      <c r="AY81" s="206">
        <f t="shared" si="15"/>
        <v>7.7519379844961239E-2</v>
      </c>
      <c r="AZ81" s="547">
        <v>1167.420814479638</v>
      </c>
      <c r="BA81" s="203">
        <v>1290</v>
      </c>
      <c r="BB81" s="206">
        <f t="shared" si="16"/>
        <v>0</v>
      </c>
      <c r="BC81" s="547">
        <v>1167.420814479638</v>
      </c>
      <c r="BD81" s="203">
        <v>1290</v>
      </c>
      <c r="BE81" s="206">
        <f t="shared" si="17"/>
        <v>0</v>
      </c>
      <c r="BF81" s="110">
        <v>1167.420814479638</v>
      </c>
      <c r="BG81" s="136">
        <v>1290</v>
      </c>
      <c r="BH81" s="206">
        <f t="shared" si="18"/>
        <v>0</v>
      </c>
      <c r="BI81" s="110">
        <f t="shared" si="38"/>
        <v>1167.420814479638</v>
      </c>
      <c r="BJ81" s="136">
        <v>1290</v>
      </c>
      <c r="BK81" s="206">
        <f t="shared" si="19"/>
        <v>0</v>
      </c>
      <c r="BL81" s="110">
        <f t="shared" si="39"/>
        <v>1167.420814479638</v>
      </c>
      <c r="BM81" s="136">
        <v>1290</v>
      </c>
      <c r="BN81" s="206">
        <f t="shared" si="20"/>
        <v>0</v>
      </c>
      <c r="BO81" s="110">
        <f t="shared" si="40"/>
        <v>1167.420814479638</v>
      </c>
      <c r="BP81" s="136">
        <v>1290</v>
      </c>
      <c r="BQ81" s="206">
        <f t="shared" si="21"/>
        <v>0</v>
      </c>
      <c r="BR81" s="110">
        <f t="shared" si="41"/>
        <v>1167.420814479638</v>
      </c>
      <c r="BS81" s="136">
        <v>1290</v>
      </c>
      <c r="BT81" s="206">
        <f t="shared" si="22"/>
        <v>0</v>
      </c>
      <c r="BU81" s="157">
        <v>1167.420814479638</v>
      </c>
      <c r="BV81" s="173">
        <v>1290</v>
      </c>
      <c r="BW81" s="206">
        <f t="shared" si="23"/>
        <v>-0.23668639053254437</v>
      </c>
      <c r="BX81" s="110">
        <f t="shared" si="42"/>
        <v>1529.4117647058824</v>
      </c>
      <c r="BY81" s="129">
        <v>1690</v>
      </c>
      <c r="BZ81" s="206">
        <f t="shared" si="24"/>
        <v>0.13422818791946309</v>
      </c>
      <c r="CA81" s="77">
        <f t="shared" si="43"/>
        <v>1348.4162895927602</v>
      </c>
      <c r="CB81" s="51">
        <v>1490</v>
      </c>
      <c r="CC81" s="206">
        <f t="shared" si="36"/>
        <v>0.6741573033707865</v>
      </c>
      <c r="CD81" s="24">
        <f t="shared" si="44"/>
        <v>805.4298642533937</v>
      </c>
      <c r="CE81" s="51">
        <v>890</v>
      </c>
    </row>
    <row r="82" spans="1:88" x14ac:dyDescent="0.25">
      <c r="A82" s="299" t="s">
        <v>20</v>
      </c>
      <c r="B82" s="282">
        <v>185</v>
      </c>
      <c r="C82" s="488" t="s">
        <v>40</v>
      </c>
      <c r="D82" s="151">
        <v>7592.7601809954749</v>
      </c>
      <c r="E82" s="933">
        <v>8390</v>
      </c>
      <c r="F82" s="206">
        <f t="shared" si="0"/>
        <v>7.702182284980745E-2</v>
      </c>
      <c r="G82" s="151">
        <v>7049.7737556561087</v>
      </c>
      <c r="H82" s="993">
        <v>7790</v>
      </c>
      <c r="I82" s="206">
        <f t="shared" si="1"/>
        <v>5.4127198917456022E-2</v>
      </c>
      <c r="J82" s="151">
        <v>6687.7828054298643</v>
      </c>
      <c r="K82" s="871">
        <v>7390</v>
      </c>
      <c r="L82" s="206">
        <f t="shared" si="2"/>
        <v>5.7224606580829757E-2</v>
      </c>
      <c r="M82" s="151">
        <v>6325.7918552036199</v>
      </c>
      <c r="N82" s="871">
        <v>6990</v>
      </c>
      <c r="O82" s="206">
        <f t="shared" si="3"/>
        <v>0</v>
      </c>
      <c r="P82" s="151">
        <v>6325.7918552036199</v>
      </c>
      <c r="Q82" s="993">
        <v>6990</v>
      </c>
      <c r="R82" s="206">
        <f t="shared" si="4"/>
        <v>6.0698027314112293E-2</v>
      </c>
      <c r="S82" s="151">
        <v>5963.8009049773755</v>
      </c>
      <c r="T82" s="871">
        <v>6590</v>
      </c>
      <c r="U82" s="206">
        <f t="shared" si="5"/>
        <v>6.4620355411954766E-2</v>
      </c>
      <c r="V82" s="151">
        <v>5601.809954751131</v>
      </c>
      <c r="W82" s="871">
        <v>6190</v>
      </c>
      <c r="X82" s="206">
        <f t="shared" si="6"/>
        <v>0</v>
      </c>
      <c r="Y82" s="933">
        <v>5601.809954751131</v>
      </c>
      <c r="Z82" s="871">
        <v>6190</v>
      </c>
      <c r="AA82" s="206">
        <f t="shared" si="7"/>
        <v>0</v>
      </c>
      <c r="AB82" s="151">
        <v>5601.809954751131</v>
      </c>
      <c r="AC82" s="871">
        <v>6190</v>
      </c>
      <c r="AD82" s="206">
        <f t="shared" si="8"/>
        <v>0</v>
      </c>
      <c r="AE82" s="151">
        <v>5601.809954751131</v>
      </c>
      <c r="AF82" s="993">
        <v>6190</v>
      </c>
      <c r="AG82" s="206">
        <f t="shared" si="9"/>
        <v>5.0933786078098474E-2</v>
      </c>
      <c r="AH82" s="110">
        <f t="shared" si="37"/>
        <v>5330.316742081448</v>
      </c>
      <c r="AI82" s="190">
        <v>5890</v>
      </c>
      <c r="AJ82" s="206">
        <f t="shared" si="10"/>
        <v>0.11342155009451796</v>
      </c>
      <c r="AK82" s="641">
        <v>4787.3303167420818</v>
      </c>
      <c r="AL82" s="641">
        <v>5290</v>
      </c>
      <c r="AM82" s="206">
        <f t="shared" si="11"/>
        <v>0</v>
      </c>
      <c r="AN82" s="653">
        <v>4787.3303167420818</v>
      </c>
      <c r="AO82" s="170">
        <v>5290</v>
      </c>
      <c r="AP82" s="206">
        <f t="shared" si="12"/>
        <v>1.9267822736030827E-2</v>
      </c>
      <c r="AQ82" s="547">
        <v>4696.8325791855204</v>
      </c>
      <c r="AR82" s="203">
        <v>5190</v>
      </c>
      <c r="AS82" s="206">
        <f t="shared" si="13"/>
        <v>0</v>
      </c>
      <c r="AT82" s="547">
        <v>4696.8325791855204</v>
      </c>
      <c r="AU82" s="203">
        <v>5190</v>
      </c>
      <c r="AV82" s="206">
        <f t="shared" si="14"/>
        <v>4.0080160320641281E-2</v>
      </c>
      <c r="AW82" s="547">
        <v>4515.8371040723987</v>
      </c>
      <c r="AX82" s="203">
        <v>4990</v>
      </c>
      <c r="AY82" s="206">
        <f t="shared" si="15"/>
        <v>0.1366742596810934</v>
      </c>
      <c r="AZ82" s="547">
        <v>3972.8506787330316</v>
      </c>
      <c r="BA82" s="203">
        <v>4390</v>
      </c>
      <c r="BB82" s="206">
        <f t="shared" si="16"/>
        <v>0</v>
      </c>
      <c r="BC82" s="547">
        <v>3972.8506787330316</v>
      </c>
      <c r="BD82" s="203">
        <v>4390</v>
      </c>
      <c r="BE82" s="206">
        <f t="shared" si="17"/>
        <v>0</v>
      </c>
      <c r="BF82" s="110">
        <v>3972.8506787330316</v>
      </c>
      <c r="BG82" s="136">
        <v>4390</v>
      </c>
      <c r="BH82" s="206">
        <f t="shared" si="18"/>
        <v>0</v>
      </c>
      <c r="BI82" s="110">
        <f t="shared" si="38"/>
        <v>3972.8506787330316</v>
      </c>
      <c r="BJ82" s="136">
        <v>4390</v>
      </c>
      <c r="BK82" s="206">
        <f t="shared" si="19"/>
        <v>0</v>
      </c>
      <c r="BL82" s="110">
        <f t="shared" si="39"/>
        <v>3972.8506787330316</v>
      </c>
      <c r="BM82" s="136">
        <v>4390</v>
      </c>
      <c r="BN82" s="206">
        <f t="shared" si="20"/>
        <v>0</v>
      </c>
      <c r="BO82" s="110">
        <f t="shared" si="40"/>
        <v>3972.8506787330316</v>
      </c>
      <c r="BP82" s="136">
        <v>4390</v>
      </c>
      <c r="BQ82" s="206">
        <f t="shared" si="21"/>
        <v>0</v>
      </c>
      <c r="BR82" s="110">
        <f t="shared" si="41"/>
        <v>3972.8506787330316</v>
      </c>
      <c r="BS82" s="136">
        <v>4390</v>
      </c>
      <c r="BT82" s="206">
        <f t="shared" si="22"/>
        <v>0</v>
      </c>
      <c r="BU82" s="151">
        <v>3972.8506787330316</v>
      </c>
      <c r="BV82" s="168">
        <v>4390</v>
      </c>
      <c r="BW82" s="206">
        <f t="shared" si="23"/>
        <v>0</v>
      </c>
      <c r="BX82" s="110">
        <f t="shared" si="42"/>
        <v>3972.8506787330316</v>
      </c>
      <c r="BY82" s="129">
        <v>4390</v>
      </c>
      <c r="BZ82" s="206">
        <f t="shared" si="24"/>
        <v>0.10025062656641603</v>
      </c>
      <c r="CA82" s="77">
        <f t="shared" si="43"/>
        <v>3610.8597285067872</v>
      </c>
      <c r="CB82" s="51">
        <v>3990</v>
      </c>
      <c r="CC82" s="206">
        <f t="shared" si="36"/>
        <v>1.0050251256281406</v>
      </c>
      <c r="CD82" s="24">
        <f t="shared" si="44"/>
        <v>1800.9049773755657</v>
      </c>
      <c r="CE82" s="51">
        <v>1990</v>
      </c>
    </row>
    <row r="83" spans="1:88" x14ac:dyDescent="0.25">
      <c r="A83" s="299" t="s">
        <v>20</v>
      </c>
      <c r="B83" s="282">
        <v>279</v>
      </c>
      <c r="C83" s="488" t="s">
        <v>42</v>
      </c>
      <c r="D83" s="151">
        <v>4063.3484162895929</v>
      </c>
      <c r="E83" s="933">
        <v>4490</v>
      </c>
      <c r="F83" s="359">
        <f t="shared" si="0"/>
        <v>7.1599045346062054E-2</v>
      </c>
      <c r="G83" s="151">
        <v>3791.8552036199094</v>
      </c>
      <c r="H83" s="993">
        <v>4190</v>
      </c>
      <c r="I83" s="359">
        <f t="shared" si="1"/>
        <v>5.0125313283208017E-2</v>
      </c>
      <c r="J83" s="151">
        <v>3610.8597285067872</v>
      </c>
      <c r="K83" s="871">
        <v>3990</v>
      </c>
      <c r="L83" s="359">
        <f t="shared" si="2"/>
        <v>0</v>
      </c>
      <c r="M83" s="151">
        <v>3610.8597285067872</v>
      </c>
      <c r="N83" s="871">
        <v>3990</v>
      </c>
      <c r="O83" s="359">
        <f t="shared" si="3"/>
        <v>0</v>
      </c>
      <c r="P83" s="151">
        <v>3610.8597285067872</v>
      </c>
      <c r="Q83" s="871">
        <v>3990</v>
      </c>
      <c r="R83" s="359">
        <f t="shared" si="4"/>
        <v>0</v>
      </c>
      <c r="S83" s="151">
        <v>3610.8597285067872</v>
      </c>
      <c r="T83" s="871">
        <v>3990</v>
      </c>
      <c r="U83" s="359">
        <f t="shared" si="5"/>
        <v>8.1300813008130079E-2</v>
      </c>
      <c r="V83" s="151">
        <v>3339.3665158371041</v>
      </c>
      <c r="W83" s="871">
        <v>3690</v>
      </c>
      <c r="X83" s="359">
        <f t="shared" si="6"/>
        <v>0</v>
      </c>
      <c r="Y83" s="933">
        <v>3339.3665158371041</v>
      </c>
      <c r="Z83" s="871">
        <v>3690</v>
      </c>
      <c r="AA83" s="359">
        <f t="shared" si="7"/>
        <v>0</v>
      </c>
      <c r="AB83" s="151">
        <v>3339.3665158371041</v>
      </c>
      <c r="AC83" s="871">
        <v>3690</v>
      </c>
      <c r="AD83" s="359">
        <f t="shared" si="8"/>
        <v>0</v>
      </c>
      <c r="AE83" s="151">
        <v>3339.3665158371041</v>
      </c>
      <c r="AF83" s="993">
        <v>3690</v>
      </c>
      <c r="AG83" s="359">
        <f t="shared" si="9"/>
        <v>5.730659025787966E-2</v>
      </c>
      <c r="AH83" s="110">
        <f t="shared" si="37"/>
        <v>3158.3710407239819</v>
      </c>
      <c r="AI83" s="190">
        <v>3490</v>
      </c>
      <c r="AJ83" s="359">
        <f t="shared" si="10"/>
        <v>9.4043887147335428E-2</v>
      </c>
      <c r="AK83" s="641">
        <v>2886.8778280542988</v>
      </c>
      <c r="AL83" s="641">
        <v>3190</v>
      </c>
      <c r="AM83" s="359">
        <f t="shared" si="11"/>
        <v>0.14336917562724014</v>
      </c>
      <c r="AN83" s="653">
        <v>2524.8868778280544</v>
      </c>
      <c r="AO83" s="170">
        <v>2790</v>
      </c>
      <c r="AP83" s="359">
        <f t="shared" si="12"/>
        <v>3.717472118959108E-2</v>
      </c>
      <c r="AQ83" s="547">
        <v>2434.389140271493</v>
      </c>
      <c r="AR83" s="203">
        <v>2690</v>
      </c>
      <c r="AS83" s="359">
        <f t="shared" si="13"/>
        <v>0</v>
      </c>
      <c r="AT83" s="547">
        <v>2434.389140271493</v>
      </c>
      <c r="AU83" s="203">
        <v>2690</v>
      </c>
      <c r="AV83" s="359">
        <f t="shared" si="14"/>
        <v>3.8610038610038609E-2</v>
      </c>
      <c r="AW83" s="547">
        <v>2343.8914027149322</v>
      </c>
      <c r="AX83" s="203">
        <v>2590</v>
      </c>
      <c r="AY83" s="359">
        <f t="shared" si="15"/>
        <v>8.3682008368200833E-2</v>
      </c>
      <c r="AZ83" s="547">
        <v>2162.8959276018099</v>
      </c>
      <c r="BA83" s="203">
        <v>2390</v>
      </c>
      <c r="BB83" s="359">
        <f t="shared" si="16"/>
        <v>0</v>
      </c>
      <c r="BC83" s="550">
        <v>2162.8959276018099</v>
      </c>
      <c r="BD83" s="365">
        <v>2390</v>
      </c>
      <c r="BE83" s="359">
        <f t="shared" si="17"/>
        <v>0</v>
      </c>
      <c r="BF83" s="111">
        <v>2162.8959276018099</v>
      </c>
      <c r="BG83" s="137">
        <v>2390</v>
      </c>
      <c r="BH83" s="359">
        <f t="shared" si="18"/>
        <v>0</v>
      </c>
      <c r="BI83" s="111">
        <f t="shared" si="38"/>
        <v>2162.8959276018099</v>
      </c>
      <c r="BJ83" s="137">
        <v>2390</v>
      </c>
      <c r="BK83" s="359">
        <f t="shared" si="19"/>
        <v>0</v>
      </c>
      <c r="BL83" s="111">
        <f t="shared" si="39"/>
        <v>2162.8959276018099</v>
      </c>
      <c r="BM83" s="137">
        <v>2390</v>
      </c>
      <c r="BN83" s="359">
        <f t="shared" si="20"/>
        <v>0</v>
      </c>
      <c r="BO83" s="111">
        <f t="shared" si="40"/>
        <v>2162.8959276018099</v>
      </c>
      <c r="BP83" s="137">
        <v>2390</v>
      </c>
      <c r="BQ83" s="359">
        <f t="shared" si="21"/>
        <v>0</v>
      </c>
      <c r="BR83" s="111">
        <f t="shared" si="41"/>
        <v>2162.8959276018099</v>
      </c>
      <c r="BS83" s="137">
        <v>2390</v>
      </c>
      <c r="BT83" s="359">
        <f t="shared" si="22"/>
        <v>0</v>
      </c>
      <c r="BU83" s="158">
        <v>2162.8959276018099</v>
      </c>
      <c r="BV83" s="168">
        <v>2390</v>
      </c>
      <c r="BW83" s="359">
        <f t="shared" si="23"/>
        <v>0</v>
      </c>
      <c r="BX83" s="110">
        <f t="shared" si="42"/>
        <v>2162.8959276018099</v>
      </c>
      <c r="BY83" s="129">
        <v>2390</v>
      </c>
      <c r="BZ83" s="359">
        <f t="shared" si="24"/>
        <v>9.1324200913242004E-2</v>
      </c>
      <c r="CA83" s="77">
        <f t="shared" si="43"/>
        <v>1981.9004524886877</v>
      </c>
      <c r="CB83" s="51">
        <f>CB77</f>
        <v>2190</v>
      </c>
      <c r="CC83" s="359">
        <f t="shared" si="36"/>
        <v>0.84033613445378152</v>
      </c>
      <c r="CD83" s="24">
        <f t="shared" si="44"/>
        <v>1076.9230769230769</v>
      </c>
      <c r="CE83" s="51">
        <v>1190</v>
      </c>
    </row>
    <row r="84" spans="1:88" x14ac:dyDescent="0.25">
      <c r="A84" s="306" t="s">
        <v>20</v>
      </c>
      <c r="B84" s="282">
        <v>1091</v>
      </c>
      <c r="C84" s="491" t="s">
        <v>351</v>
      </c>
      <c r="D84" s="151">
        <v>18995.475113122171</v>
      </c>
      <c r="E84" s="933">
        <v>20990</v>
      </c>
      <c r="F84" s="359">
        <f t="shared" si="0"/>
        <v>0</v>
      </c>
      <c r="G84" s="151">
        <v>18995.475113122171</v>
      </c>
      <c r="H84" s="993">
        <v>20990</v>
      </c>
      <c r="I84" s="359">
        <f t="shared" si="1"/>
        <v>5.0025012506253123E-2</v>
      </c>
      <c r="J84" s="151">
        <v>18090.497737556561</v>
      </c>
      <c r="K84" s="871">
        <v>19990</v>
      </c>
      <c r="L84" s="359">
        <f t="shared" si="2"/>
        <v>5.2659294365455502E-2</v>
      </c>
      <c r="M84" s="151">
        <v>17185.520361990952</v>
      </c>
      <c r="N84" s="871">
        <v>18990</v>
      </c>
      <c r="O84" s="359">
        <f t="shared" si="3"/>
        <v>0</v>
      </c>
      <c r="P84" s="151">
        <v>17185.520361990952</v>
      </c>
      <c r="Q84" s="993">
        <v>18990</v>
      </c>
      <c r="R84" s="359">
        <f t="shared" si="4"/>
        <v>5.5586436909394105E-2</v>
      </c>
      <c r="S84" s="151">
        <v>16280.54298642534</v>
      </c>
      <c r="T84" s="871">
        <v>17990</v>
      </c>
      <c r="U84" s="359">
        <f t="shared" si="5"/>
        <v>5.885815185403178E-2</v>
      </c>
      <c r="V84" s="151">
        <v>15375.565610859729</v>
      </c>
      <c r="W84" s="871">
        <v>16990</v>
      </c>
      <c r="X84" s="359">
        <f t="shared" si="6"/>
        <v>0</v>
      </c>
      <c r="Y84" s="933">
        <v>15375.565610859729</v>
      </c>
      <c r="Z84" s="993">
        <v>16990</v>
      </c>
      <c r="AA84" s="359">
        <f t="shared" si="7"/>
        <v>6.2539086929330828E-2</v>
      </c>
      <c r="AB84" s="151">
        <v>14470.588235294117</v>
      </c>
      <c r="AC84" s="871">
        <v>15990</v>
      </c>
      <c r="AD84" s="359">
        <f t="shared" si="8"/>
        <v>0</v>
      </c>
      <c r="AE84" s="151">
        <v>14470.588235294117</v>
      </c>
      <c r="AF84" s="993">
        <v>15990</v>
      </c>
      <c r="AG84" s="359">
        <f t="shared" si="9"/>
        <v>4.5781556572923481E-2</v>
      </c>
      <c r="AH84" s="110">
        <f t="shared" si="37"/>
        <v>13837.10407239819</v>
      </c>
      <c r="AI84" s="190">
        <v>15290</v>
      </c>
      <c r="AJ84" s="359">
        <f t="shared" si="10"/>
        <v>0.1007919366450684</v>
      </c>
      <c r="AK84" s="642">
        <v>12570.135746606335</v>
      </c>
      <c r="AL84" s="642">
        <v>13890</v>
      </c>
      <c r="AM84" s="359">
        <f t="shared" si="11"/>
        <v>0</v>
      </c>
      <c r="AN84" s="657">
        <v>12570.135746606335</v>
      </c>
      <c r="AO84" s="171">
        <v>13890</v>
      </c>
      <c r="AP84" s="359">
        <f t="shared" si="12"/>
        <v>7.7579519006982151E-2</v>
      </c>
      <c r="AQ84" s="547">
        <v>11665.158371040725</v>
      </c>
      <c r="AR84" s="203">
        <v>12890</v>
      </c>
      <c r="AS84" s="359">
        <f t="shared" si="13"/>
        <v>0</v>
      </c>
      <c r="AT84" s="547">
        <v>11665.158371040725</v>
      </c>
      <c r="AU84" s="203">
        <v>12890</v>
      </c>
      <c r="AV84" s="359"/>
      <c r="AW84" s="547">
        <v>10850.678733031675</v>
      </c>
      <c r="AX84" s="340">
        <v>11990</v>
      </c>
      <c r="AY84" s="359"/>
      <c r="AZ84" s="547">
        <v>10398.190045248868</v>
      </c>
      <c r="BA84" s="340">
        <v>11490</v>
      </c>
      <c r="BB84" s="359"/>
      <c r="BC84" s="547"/>
      <c r="BD84" s="203"/>
      <c r="BE84" s="359"/>
      <c r="BF84" s="110"/>
      <c r="BG84" s="136"/>
      <c r="BH84" s="359"/>
      <c r="BI84" s="110"/>
      <c r="BJ84" s="136"/>
      <c r="BK84" s="359"/>
      <c r="BL84" s="110"/>
      <c r="BM84" s="136"/>
      <c r="BN84" s="359"/>
      <c r="BO84" s="110"/>
      <c r="BP84" s="136"/>
      <c r="BQ84" s="359"/>
      <c r="BR84" s="110"/>
      <c r="BS84" s="136"/>
      <c r="BT84" s="359"/>
      <c r="BU84" s="157"/>
      <c r="BV84" s="173"/>
      <c r="BW84" s="359"/>
      <c r="BX84" s="109"/>
      <c r="BY84" s="135"/>
      <c r="BZ84" s="359"/>
      <c r="CA84" s="121"/>
      <c r="CB84" s="52"/>
      <c r="CC84" s="359"/>
      <c r="CD84" s="26"/>
      <c r="CE84" s="52"/>
    </row>
    <row r="85" spans="1:88" x14ac:dyDescent="0.25">
      <c r="A85" s="306" t="s">
        <v>20</v>
      </c>
      <c r="B85" s="282">
        <v>280</v>
      </c>
      <c r="C85" s="491" t="s">
        <v>22</v>
      </c>
      <c r="D85" s="157">
        <v>18090.497737556561</v>
      </c>
      <c r="E85" s="933">
        <v>19990</v>
      </c>
      <c r="F85" s="359">
        <f t="shared" si="0"/>
        <v>0</v>
      </c>
      <c r="G85" s="157">
        <v>18090.497737556561</v>
      </c>
      <c r="H85" s="993">
        <v>19990</v>
      </c>
      <c r="I85" s="359">
        <f t="shared" si="1"/>
        <v>5.2659294365455502E-2</v>
      </c>
      <c r="J85" s="157">
        <v>17185.520361990952</v>
      </c>
      <c r="K85" s="871">
        <v>18990</v>
      </c>
      <c r="L85" s="359">
        <f t="shared" si="2"/>
        <v>5.5586436909394105E-2</v>
      </c>
      <c r="M85" s="157">
        <v>16280.54298642534</v>
      </c>
      <c r="N85" s="871">
        <v>17990</v>
      </c>
      <c r="O85" s="359">
        <f t="shared" si="3"/>
        <v>0</v>
      </c>
      <c r="P85" s="157">
        <v>16280.54298642534</v>
      </c>
      <c r="Q85" s="993">
        <v>17990</v>
      </c>
      <c r="R85" s="359">
        <f t="shared" si="4"/>
        <v>5.885815185403178E-2</v>
      </c>
      <c r="S85" s="157">
        <v>15375.565610859729</v>
      </c>
      <c r="T85" s="871">
        <v>16990</v>
      </c>
      <c r="U85" s="359">
        <f t="shared" si="5"/>
        <v>6.2539086929330828E-2</v>
      </c>
      <c r="V85" s="157">
        <v>14470.588235294117</v>
      </c>
      <c r="W85" s="871">
        <v>15990</v>
      </c>
      <c r="X85" s="359">
        <f t="shared" si="6"/>
        <v>0</v>
      </c>
      <c r="Y85" s="934">
        <v>14470.588235294117</v>
      </c>
      <c r="Z85" s="993">
        <v>15990</v>
      </c>
      <c r="AA85" s="359">
        <f t="shared" si="7"/>
        <v>6.6711140760507007E-2</v>
      </c>
      <c r="AB85" s="157">
        <v>13565.610859728507</v>
      </c>
      <c r="AC85" s="871">
        <v>14990</v>
      </c>
      <c r="AD85" s="359">
        <f t="shared" si="8"/>
        <v>0</v>
      </c>
      <c r="AE85" s="157">
        <v>13565.610859728507</v>
      </c>
      <c r="AF85" s="993">
        <v>14990</v>
      </c>
      <c r="AG85" s="359">
        <f t="shared" si="9"/>
        <v>4.8985304408677398E-2</v>
      </c>
      <c r="AH85" s="109">
        <f t="shared" si="37"/>
        <v>12932.12669683258</v>
      </c>
      <c r="AI85" s="190">
        <f t="shared" ref="AI85:AI93" si="46">AI74</f>
        <v>14290</v>
      </c>
      <c r="AJ85" s="359">
        <f t="shared" si="10"/>
        <v>0.10007698229407236</v>
      </c>
      <c r="AK85" s="642">
        <v>11755.656108597284</v>
      </c>
      <c r="AL85" s="642">
        <v>12990</v>
      </c>
      <c r="AM85" s="359">
        <f t="shared" si="11"/>
        <v>0</v>
      </c>
      <c r="AN85" s="657">
        <v>11755.656108597284</v>
      </c>
      <c r="AO85" s="171">
        <v>12990</v>
      </c>
      <c r="AP85" s="359">
        <f t="shared" si="12"/>
        <v>7.7579519006982156E-3</v>
      </c>
      <c r="AQ85" s="549">
        <v>11665.158371040725</v>
      </c>
      <c r="AR85" s="203">
        <v>12890</v>
      </c>
      <c r="AS85" s="359">
        <f t="shared" si="13"/>
        <v>0</v>
      </c>
      <c r="AT85" s="549">
        <v>11665.158371040725</v>
      </c>
      <c r="AU85" s="203">
        <v>12890</v>
      </c>
      <c r="AV85" s="359">
        <f t="shared" ref="AV85:AV94" si="47">(AU85-AX85)/AX85</f>
        <v>7.5062552126772306E-2</v>
      </c>
      <c r="AW85" s="549">
        <v>10850.678733031675</v>
      </c>
      <c r="AX85" s="340">
        <v>11990</v>
      </c>
      <c r="AY85" s="359">
        <f t="shared" ref="AY85:AY94" si="48">(AX85-BA85)/BA85</f>
        <v>4.3516100957354219E-2</v>
      </c>
      <c r="AZ85" s="549">
        <v>10398.190045248868</v>
      </c>
      <c r="BA85" s="340">
        <v>11490</v>
      </c>
      <c r="BB85" s="359">
        <f t="shared" ref="BB85:BB94" si="49">(BA85-BD85)/BD85</f>
        <v>0.17364657814096016</v>
      </c>
      <c r="BC85" s="549">
        <v>8859.7285067873308</v>
      </c>
      <c r="BD85" s="340">
        <v>9790</v>
      </c>
      <c r="BE85" s="359">
        <f t="shared" ref="BE85:BE94" si="50">(BD85-BG85)/BG85</f>
        <v>0</v>
      </c>
      <c r="BF85" s="109">
        <v>8859.7285067873308</v>
      </c>
      <c r="BG85" s="165">
        <v>9790</v>
      </c>
      <c r="BH85" s="359">
        <f t="shared" ref="BH85:BH94" si="51">(BG85-BJ85)/BJ85</f>
        <v>0</v>
      </c>
      <c r="BI85" s="109">
        <f t="shared" ref="BI85:BI94" si="52">BJ85/1.105</f>
        <v>8859.7285067873308</v>
      </c>
      <c r="BJ85" s="165">
        <v>9790</v>
      </c>
      <c r="BK85" s="359">
        <f t="shared" ref="BK85:BK94" si="53">(BJ85-BM85)/BM85</f>
        <v>0</v>
      </c>
      <c r="BL85" s="109">
        <f t="shared" ref="BL85:BL94" si="54">BM85/1.105</f>
        <v>8859.7285067873308</v>
      </c>
      <c r="BM85" s="165">
        <v>9790</v>
      </c>
      <c r="BN85" s="359">
        <f t="shared" ref="BN85:BN94" si="55">(BM85-BP85)/BP85</f>
        <v>0</v>
      </c>
      <c r="BO85" s="109">
        <f t="shared" ref="BO85:BO94" si="56">BP85/1.105</f>
        <v>8859.7285067873308</v>
      </c>
      <c r="BP85" s="165">
        <v>9790</v>
      </c>
      <c r="BQ85" s="359">
        <f t="shared" ref="BQ85:BQ94" si="57">(BP85-BS85)/BS85</f>
        <v>0</v>
      </c>
      <c r="BR85" s="109">
        <f t="shared" ref="BR85:BR94" si="58">BS85/1.105</f>
        <v>8859.7285067873308</v>
      </c>
      <c r="BS85" s="165">
        <v>9790</v>
      </c>
      <c r="BT85" s="359">
        <f t="shared" ref="BT85:BT94" si="59">(BS85-BV85)/BV85</f>
        <v>0</v>
      </c>
      <c r="BU85" s="157">
        <v>8859.7285067873308</v>
      </c>
      <c r="BV85" s="173">
        <v>9790</v>
      </c>
      <c r="BW85" s="359">
        <f t="shared" ref="BW85:BW94" si="60">(BV85-BY85)/BY85</f>
        <v>-2.002002002002002E-2</v>
      </c>
      <c r="BX85" s="109">
        <f t="shared" ref="BX85:BX94" si="61">BY85/1.105</f>
        <v>9040.7239819004535</v>
      </c>
      <c r="BY85" s="135">
        <v>9990</v>
      </c>
      <c r="BZ85" s="359">
        <f t="shared" ref="BZ85:BZ94" si="62">(BY85-CB85)/CB85</f>
        <v>9.9009900990099015E-2</v>
      </c>
      <c r="CA85" s="121">
        <f>CB85/1.105</f>
        <v>8226.2443438914033</v>
      </c>
      <c r="CB85" s="52">
        <v>9090</v>
      </c>
      <c r="CC85" s="359">
        <f t="shared" ref="CC85:CC94" si="63">(CB85-CE85)/CE85</f>
        <v>2.1348314606741574E-2</v>
      </c>
      <c r="CD85" s="26">
        <f>CE85/1.105</f>
        <v>8054.2986425339368</v>
      </c>
      <c r="CE85" s="52">
        <v>8900</v>
      </c>
    </row>
    <row r="86" spans="1:88" x14ac:dyDescent="0.25">
      <c r="A86" s="299" t="s">
        <v>20</v>
      </c>
      <c r="B86" s="282">
        <v>282</v>
      </c>
      <c r="C86" s="488" t="s">
        <v>24</v>
      </c>
      <c r="D86" s="151">
        <v>5420.8144796380093</v>
      </c>
      <c r="E86" s="933">
        <v>5990</v>
      </c>
      <c r="F86" s="206">
        <f t="shared" si="0"/>
        <v>0</v>
      </c>
      <c r="G86" s="151">
        <v>5420.8144796380093</v>
      </c>
      <c r="H86" s="993">
        <v>5990</v>
      </c>
      <c r="I86" s="206">
        <f t="shared" si="1"/>
        <v>0.20040080160320642</v>
      </c>
      <c r="J86" s="151">
        <v>4515.8371040723987</v>
      </c>
      <c r="K86" s="871">
        <v>4990</v>
      </c>
      <c r="L86" s="206">
        <f t="shared" si="2"/>
        <v>-3.8535645472061654E-2</v>
      </c>
      <c r="M86" s="151">
        <v>4696.8325791855204</v>
      </c>
      <c r="N86" s="871">
        <v>5190</v>
      </c>
      <c r="O86" s="206">
        <f t="shared" si="3"/>
        <v>3.8207641528305664E-2</v>
      </c>
      <c r="P86" s="151">
        <v>4523.9819004524888</v>
      </c>
      <c r="Q86" s="993">
        <v>4999</v>
      </c>
      <c r="R86" s="206">
        <f t="shared" si="4"/>
        <v>-5.5009451795841213E-2</v>
      </c>
      <c r="S86" s="151">
        <v>4787.3303167420818</v>
      </c>
      <c r="T86" s="871">
        <v>5290</v>
      </c>
      <c r="U86" s="206">
        <f t="shared" si="5"/>
        <v>6.0120240480961921E-2</v>
      </c>
      <c r="V86" s="151">
        <v>4515.8371040723987</v>
      </c>
      <c r="W86" s="871">
        <v>4990</v>
      </c>
      <c r="X86" s="206">
        <f t="shared" si="6"/>
        <v>0.1366742596810934</v>
      </c>
      <c r="Y86" s="933">
        <v>3972.8506787330316</v>
      </c>
      <c r="Z86" s="993">
        <v>4390</v>
      </c>
      <c r="AA86" s="206">
        <f t="shared" si="7"/>
        <v>0.10025062656641603</v>
      </c>
      <c r="AB86" s="151">
        <v>3610.8597285067872</v>
      </c>
      <c r="AC86" s="871">
        <v>3990</v>
      </c>
      <c r="AD86" s="206">
        <f t="shared" si="8"/>
        <v>0</v>
      </c>
      <c r="AE86" s="151">
        <v>3610.8597285067872</v>
      </c>
      <c r="AF86" s="993">
        <v>3990</v>
      </c>
      <c r="AG86" s="206">
        <f t="shared" si="9"/>
        <v>5.2770448548812667E-2</v>
      </c>
      <c r="AH86" s="110">
        <f t="shared" si="37"/>
        <v>3429.8642533936654</v>
      </c>
      <c r="AI86" s="190">
        <f t="shared" si="46"/>
        <v>3790</v>
      </c>
      <c r="AJ86" s="206">
        <f t="shared" si="10"/>
        <v>8.5959885386819479E-2</v>
      </c>
      <c r="AK86" s="641">
        <v>3158.3710407239819</v>
      </c>
      <c r="AL86" s="641">
        <v>3490</v>
      </c>
      <c r="AM86" s="206">
        <f t="shared" si="11"/>
        <v>0</v>
      </c>
      <c r="AN86" s="653">
        <v>3158.3710407239819</v>
      </c>
      <c r="AO86" s="170">
        <v>3490</v>
      </c>
      <c r="AP86" s="206">
        <f t="shared" si="12"/>
        <v>2.9498525073746312E-2</v>
      </c>
      <c r="AQ86" s="547">
        <v>3067.873303167421</v>
      </c>
      <c r="AR86" s="203">
        <v>3390</v>
      </c>
      <c r="AS86" s="206">
        <f t="shared" si="13"/>
        <v>0</v>
      </c>
      <c r="AT86" s="547">
        <v>3067.873303167421</v>
      </c>
      <c r="AU86" s="203">
        <v>3390</v>
      </c>
      <c r="AV86" s="206">
        <f t="shared" si="47"/>
        <v>6.2695924764890276E-2</v>
      </c>
      <c r="AW86" s="547">
        <v>2886.8778280542988</v>
      </c>
      <c r="AX86" s="203">
        <v>3190</v>
      </c>
      <c r="AY86" s="206">
        <f t="shared" si="48"/>
        <v>6.6889632107023408E-2</v>
      </c>
      <c r="AZ86" s="547">
        <v>2705.8823529411766</v>
      </c>
      <c r="BA86" s="203">
        <v>2990</v>
      </c>
      <c r="BB86" s="206">
        <f t="shared" si="49"/>
        <v>0</v>
      </c>
      <c r="BC86" s="547">
        <v>2705.8823529411766</v>
      </c>
      <c r="BD86" s="203">
        <v>2990</v>
      </c>
      <c r="BE86" s="206">
        <f t="shared" si="50"/>
        <v>0</v>
      </c>
      <c r="BF86" s="110">
        <v>2705.8823529411766</v>
      </c>
      <c r="BG86" s="136">
        <v>2990</v>
      </c>
      <c r="BH86" s="206">
        <f t="shared" si="51"/>
        <v>0</v>
      </c>
      <c r="BI86" s="110">
        <f t="shared" si="52"/>
        <v>2705.8823529411766</v>
      </c>
      <c r="BJ86" s="136">
        <v>2990</v>
      </c>
      <c r="BK86" s="206">
        <f t="shared" si="53"/>
        <v>0</v>
      </c>
      <c r="BL86" s="110">
        <f t="shared" si="54"/>
        <v>2705.8823529411766</v>
      </c>
      <c r="BM86" s="136">
        <v>2990</v>
      </c>
      <c r="BN86" s="206">
        <f t="shared" si="55"/>
        <v>0</v>
      </c>
      <c r="BO86" s="110">
        <f t="shared" si="56"/>
        <v>2705.8823529411766</v>
      </c>
      <c r="BP86" s="136">
        <v>2990</v>
      </c>
      <c r="BQ86" s="206">
        <f t="shared" si="57"/>
        <v>0</v>
      </c>
      <c r="BR86" s="110">
        <f t="shared" si="58"/>
        <v>2705.8823529411766</v>
      </c>
      <c r="BS86" s="136">
        <v>2990</v>
      </c>
      <c r="BT86" s="206">
        <f t="shared" si="59"/>
        <v>0</v>
      </c>
      <c r="BU86" s="151">
        <v>2705.8823529411766</v>
      </c>
      <c r="BV86" s="168">
        <v>2990</v>
      </c>
      <c r="BW86" s="206">
        <f t="shared" si="60"/>
        <v>0</v>
      </c>
      <c r="BX86" s="110">
        <f t="shared" si="61"/>
        <v>2705.8823529411766</v>
      </c>
      <c r="BY86" s="129">
        <v>2990</v>
      </c>
      <c r="BZ86" s="206">
        <f t="shared" si="62"/>
        <v>0.11152416356877323</v>
      </c>
      <c r="CA86" s="77">
        <f t="shared" ref="CA86:CA94" si="64">CB86/1.105</f>
        <v>2434.389140271493</v>
      </c>
      <c r="CB86" s="51">
        <v>2690</v>
      </c>
      <c r="CC86" s="206">
        <f t="shared" si="63"/>
        <v>8.0321285140562249E-2</v>
      </c>
      <c r="CD86" s="24">
        <f t="shared" ref="CD86:CD94" si="65">CE86/1.105</f>
        <v>2253.3936651583713</v>
      </c>
      <c r="CE86" s="51">
        <v>2490</v>
      </c>
    </row>
    <row r="87" spans="1:88" x14ac:dyDescent="0.25">
      <c r="A87" s="299" t="s">
        <v>20</v>
      </c>
      <c r="B87" s="282">
        <v>283</v>
      </c>
      <c r="C87" s="488" t="s">
        <v>26</v>
      </c>
      <c r="D87" s="151">
        <v>3339.3665158371041</v>
      </c>
      <c r="E87" s="933">
        <v>3690</v>
      </c>
      <c r="F87" s="206">
        <f t="shared" si="0"/>
        <v>0</v>
      </c>
      <c r="G87" s="151">
        <v>3339.3665158371041</v>
      </c>
      <c r="H87" s="993">
        <v>3690</v>
      </c>
      <c r="I87" s="206">
        <f t="shared" si="1"/>
        <v>5.730659025787966E-2</v>
      </c>
      <c r="J87" s="151">
        <v>3158.3710407239819</v>
      </c>
      <c r="K87" s="871">
        <v>3490</v>
      </c>
      <c r="L87" s="206">
        <f t="shared" si="2"/>
        <v>0</v>
      </c>
      <c r="M87" s="151">
        <v>3158.3710407239819</v>
      </c>
      <c r="N87" s="871">
        <v>3490</v>
      </c>
      <c r="O87" s="206">
        <f t="shared" si="3"/>
        <v>0</v>
      </c>
      <c r="P87" s="151">
        <v>3158.3710407239819</v>
      </c>
      <c r="Q87" s="871">
        <v>3490</v>
      </c>
      <c r="R87" s="206">
        <f t="shared" si="4"/>
        <v>9.4043887147335428E-2</v>
      </c>
      <c r="S87" s="151">
        <v>2886.8778280542988</v>
      </c>
      <c r="T87" s="871">
        <v>3190</v>
      </c>
      <c r="U87" s="206">
        <f t="shared" si="5"/>
        <v>6.6889632107023408E-2</v>
      </c>
      <c r="V87" s="151">
        <v>2705.8823529411766</v>
      </c>
      <c r="W87" s="871">
        <v>2990</v>
      </c>
      <c r="X87" s="206">
        <f t="shared" si="6"/>
        <v>0</v>
      </c>
      <c r="Y87" s="933">
        <v>2705.8823529411766</v>
      </c>
      <c r="Z87" s="993">
        <v>2990</v>
      </c>
      <c r="AA87" s="206">
        <f t="shared" si="7"/>
        <v>0.15444015444015444</v>
      </c>
      <c r="AB87" s="151">
        <v>2343.8914027149322</v>
      </c>
      <c r="AC87" s="871">
        <v>2590</v>
      </c>
      <c r="AD87" s="206">
        <f t="shared" si="8"/>
        <v>0</v>
      </c>
      <c r="AE87" s="151">
        <v>2343.8914027149322</v>
      </c>
      <c r="AF87" s="993">
        <v>2590</v>
      </c>
      <c r="AG87" s="206">
        <f t="shared" si="9"/>
        <v>4.0160642570281124E-2</v>
      </c>
      <c r="AH87" s="110">
        <f t="shared" si="37"/>
        <v>2253.3936651583713</v>
      </c>
      <c r="AI87" s="190">
        <f t="shared" si="46"/>
        <v>2490</v>
      </c>
      <c r="AJ87" s="206">
        <f t="shared" si="10"/>
        <v>8.7336244541484712E-2</v>
      </c>
      <c r="AK87" s="641">
        <v>2253.3936651583713</v>
      </c>
      <c r="AL87" s="641">
        <v>2290</v>
      </c>
      <c r="AM87" s="206">
        <f t="shared" si="11"/>
        <v>0.15075376884422109</v>
      </c>
      <c r="AN87" s="653">
        <v>1800.9049773755657</v>
      </c>
      <c r="AO87" s="170">
        <v>1990</v>
      </c>
      <c r="AP87" s="206">
        <f t="shared" si="12"/>
        <v>5.2910052910052907E-2</v>
      </c>
      <c r="AQ87" s="547">
        <v>1710.4072398190046</v>
      </c>
      <c r="AR87" s="203">
        <v>1890</v>
      </c>
      <c r="AS87" s="206">
        <f t="shared" si="13"/>
        <v>0</v>
      </c>
      <c r="AT87" s="547">
        <v>1710.4072398190046</v>
      </c>
      <c r="AU87" s="203">
        <v>1890</v>
      </c>
      <c r="AV87" s="206">
        <f t="shared" si="47"/>
        <v>5.5865921787709494E-2</v>
      </c>
      <c r="AW87" s="547">
        <v>1619.9095022624435</v>
      </c>
      <c r="AX87" s="203">
        <v>1790</v>
      </c>
      <c r="AY87" s="206">
        <f t="shared" si="48"/>
        <v>5.9171597633136092E-2</v>
      </c>
      <c r="AZ87" s="547">
        <v>1529.4117647058824</v>
      </c>
      <c r="BA87" s="203">
        <v>1690</v>
      </c>
      <c r="BB87" s="206">
        <f t="shared" si="49"/>
        <v>0</v>
      </c>
      <c r="BC87" s="547">
        <v>1529.4117647058824</v>
      </c>
      <c r="BD87" s="203">
        <v>1690</v>
      </c>
      <c r="BE87" s="206">
        <f t="shared" si="50"/>
        <v>0</v>
      </c>
      <c r="BF87" s="110">
        <v>1529.4117647058824</v>
      </c>
      <c r="BG87" s="136">
        <v>1690</v>
      </c>
      <c r="BH87" s="206">
        <f t="shared" si="51"/>
        <v>0</v>
      </c>
      <c r="BI87" s="110">
        <f t="shared" si="52"/>
        <v>1529.4117647058824</v>
      </c>
      <c r="BJ87" s="136">
        <v>1690</v>
      </c>
      <c r="BK87" s="206">
        <f t="shared" si="53"/>
        <v>0</v>
      </c>
      <c r="BL87" s="110">
        <f t="shared" si="54"/>
        <v>1529.4117647058824</v>
      </c>
      <c r="BM87" s="136">
        <v>1690</v>
      </c>
      <c r="BN87" s="206">
        <f t="shared" si="55"/>
        <v>0</v>
      </c>
      <c r="BO87" s="110">
        <f t="shared" si="56"/>
        <v>1529.4117647058824</v>
      </c>
      <c r="BP87" s="136">
        <v>1690</v>
      </c>
      <c r="BQ87" s="206">
        <f t="shared" si="57"/>
        <v>0</v>
      </c>
      <c r="BR87" s="110">
        <f t="shared" si="58"/>
        <v>1529.4117647058824</v>
      </c>
      <c r="BS87" s="136">
        <v>1690</v>
      </c>
      <c r="BT87" s="206">
        <f t="shared" si="59"/>
        <v>0</v>
      </c>
      <c r="BU87" s="151">
        <v>1529.4117647058824</v>
      </c>
      <c r="BV87" s="168">
        <v>1690</v>
      </c>
      <c r="BW87" s="206">
        <f t="shared" si="60"/>
        <v>0</v>
      </c>
      <c r="BX87" s="110">
        <f t="shared" si="61"/>
        <v>1529.4117647058824</v>
      </c>
      <c r="BY87" s="129">
        <v>1690</v>
      </c>
      <c r="BZ87" s="206">
        <f t="shared" si="62"/>
        <v>0.13422818791946309</v>
      </c>
      <c r="CA87" s="77">
        <f t="shared" si="64"/>
        <v>1348.4162895927602</v>
      </c>
      <c r="CB87" s="51">
        <v>1490</v>
      </c>
      <c r="CC87" s="206">
        <f t="shared" si="63"/>
        <v>0.25210084033613445</v>
      </c>
      <c r="CD87" s="24">
        <f t="shared" si="65"/>
        <v>1076.9230769230769</v>
      </c>
      <c r="CE87" s="51">
        <v>1190</v>
      </c>
    </row>
    <row r="88" spans="1:88" x14ac:dyDescent="0.25">
      <c r="A88" s="299" t="s">
        <v>20</v>
      </c>
      <c r="B88" s="282">
        <v>275</v>
      </c>
      <c r="C88" s="488" t="s">
        <v>30</v>
      </c>
      <c r="D88" s="151">
        <v>4063.3484162895929</v>
      </c>
      <c r="E88" s="933">
        <v>4490</v>
      </c>
      <c r="F88" s="206">
        <f t="shared" si="0"/>
        <v>0.12531328320802004</v>
      </c>
      <c r="G88" s="151">
        <v>3610.8597285067872</v>
      </c>
      <c r="H88" s="993">
        <v>3990</v>
      </c>
      <c r="I88" s="206">
        <f t="shared" si="1"/>
        <v>5.2770448548812667E-2</v>
      </c>
      <c r="J88" s="151">
        <v>3429.8642533936654</v>
      </c>
      <c r="K88" s="871">
        <v>3790</v>
      </c>
      <c r="L88" s="206">
        <f t="shared" si="2"/>
        <v>8.5959885386819479E-2</v>
      </c>
      <c r="M88" s="151">
        <v>3158.3710407239819</v>
      </c>
      <c r="N88" s="871">
        <v>3490</v>
      </c>
      <c r="O88" s="206">
        <f t="shared" si="3"/>
        <v>6.0790273556231005E-2</v>
      </c>
      <c r="P88" s="151">
        <v>2977.3755656108597</v>
      </c>
      <c r="Q88" s="871">
        <v>3290</v>
      </c>
      <c r="R88" s="206">
        <f t="shared" si="4"/>
        <v>0</v>
      </c>
      <c r="S88" s="151">
        <v>2977.3755656108597</v>
      </c>
      <c r="T88" s="871">
        <v>3290</v>
      </c>
      <c r="U88" s="206">
        <f t="shared" si="5"/>
        <v>9.7032344114704905E-2</v>
      </c>
      <c r="V88" s="151">
        <v>2714.0271493212672</v>
      </c>
      <c r="W88" s="871">
        <v>2999</v>
      </c>
      <c r="X88" s="206">
        <f t="shared" si="6"/>
        <v>0</v>
      </c>
      <c r="Y88" s="933">
        <v>2714.0271493212672</v>
      </c>
      <c r="Z88" s="993">
        <v>2999</v>
      </c>
      <c r="AA88" s="206">
        <f t="shared" si="7"/>
        <v>-0.14068767908309457</v>
      </c>
      <c r="AB88" s="151">
        <v>3158.3710407239819</v>
      </c>
      <c r="AC88" s="871">
        <v>3490</v>
      </c>
      <c r="AD88" s="206">
        <f t="shared" si="8"/>
        <v>0</v>
      </c>
      <c r="AE88" s="151">
        <v>3158.3710407239819</v>
      </c>
      <c r="AF88" s="993">
        <v>3490</v>
      </c>
      <c r="AG88" s="206">
        <f t="shared" si="9"/>
        <v>6.0790273556231005E-2</v>
      </c>
      <c r="AH88" s="110">
        <f t="shared" si="37"/>
        <v>2977.3755656108597</v>
      </c>
      <c r="AI88" s="190">
        <f t="shared" si="46"/>
        <v>3290</v>
      </c>
      <c r="AJ88" s="206">
        <f t="shared" si="10"/>
        <v>0.10033444816053512</v>
      </c>
      <c r="AK88" s="641">
        <v>2705.8823529411766</v>
      </c>
      <c r="AL88" s="641">
        <v>2990</v>
      </c>
      <c r="AM88" s="206">
        <f t="shared" si="11"/>
        <v>7.1684587813620068E-2</v>
      </c>
      <c r="AN88" s="653">
        <v>2524.8868778280544</v>
      </c>
      <c r="AO88" s="170">
        <v>2790</v>
      </c>
      <c r="AP88" s="206">
        <f t="shared" si="12"/>
        <v>3.717472118959108E-2</v>
      </c>
      <c r="AQ88" s="547">
        <v>2434.389140271493</v>
      </c>
      <c r="AR88" s="203">
        <v>2690</v>
      </c>
      <c r="AS88" s="206">
        <f t="shared" si="13"/>
        <v>0</v>
      </c>
      <c r="AT88" s="547">
        <v>2434.389140271493</v>
      </c>
      <c r="AU88" s="203">
        <v>2690</v>
      </c>
      <c r="AV88" s="206">
        <f t="shared" si="47"/>
        <v>3.8610038610038609E-2</v>
      </c>
      <c r="AW88" s="547">
        <v>2343.8914027149322</v>
      </c>
      <c r="AX88" s="203">
        <v>2590</v>
      </c>
      <c r="AY88" s="206">
        <f t="shared" si="48"/>
        <v>8.3682008368200833E-2</v>
      </c>
      <c r="AZ88" s="547">
        <v>2162.8959276018099</v>
      </c>
      <c r="BA88" s="203">
        <v>2390</v>
      </c>
      <c r="BB88" s="206">
        <f t="shared" si="49"/>
        <v>0</v>
      </c>
      <c r="BC88" s="547">
        <v>2162.8959276018099</v>
      </c>
      <c r="BD88" s="203">
        <v>2390</v>
      </c>
      <c r="BE88" s="206">
        <f t="shared" si="50"/>
        <v>0</v>
      </c>
      <c r="BF88" s="110">
        <v>2162.8959276018099</v>
      </c>
      <c r="BG88" s="136">
        <v>2390</v>
      </c>
      <c r="BH88" s="206">
        <f t="shared" si="51"/>
        <v>0</v>
      </c>
      <c r="BI88" s="110">
        <f t="shared" si="52"/>
        <v>2162.8959276018099</v>
      </c>
      <c r="BJ88" s="136">
        <v>2390</v>
      </c>
      <c r="BK88" s="206">
        <f t="shared" si="53"/>
        <v>0</v>
      </c>
      <c r="BL88" s="110">
        <f t="shared" si="54"/>
        <v>2162.8959276018099</v>
      </c>
      <c r="BM88" s="136">
        <v>2390</v>
      </c>
      <c r="BN88" s="206">
        <f t="shared" si="55"/>
        <v>0</v>
      </c>
      <c r="BO88" s="110">
        <f t="shared" si="56"/>
        <v>2162.8959276018099</v>
      </c>
      <c r="BP88" s="136">
        <v>2390</v>
      </c>
      <c r="BQ88" s="206">
        <f t="shared" si="57"/>
        <v>0</v>
      </c>
      <c r="BR88" s="110">
        <f t="shared" si="58"/>
        <v>2162.8959276018099</v>
      </c>
      <c r="BS88" s="136">
        <v>2390</v>
      </c>
      <c r="BT88" s="206">
        <f t="shared" si="59"/>
        <v>0</v>
      </c>
      <c r="BU88" s="151">
        <v>2162.8959276018099</v>
      </c>
      <c r="BV88" s="168">
        <v>2390</v>
      </c>
      <c r="BW88" s="206">
        <f t="shared" si="60"/>
        <v>0</v>
      </c>
      <c r="BX88" s="110">
        <f t="shared" si="61"/>
        <v>2162.8959276018099</v>
      </c>
      <c r="BY88" s="129">
        <v>2390</v>
      </c>
      <c r="BZ88" s="206">
        <f t="shared" si="62"/>
        <v>9.1324200913242004E-2</v>
      </c>
      <c r="CA88" s="77">
        <f t="shared" si="64"/>
        <v>1981.9004524886877</v>
      </c>
      <c r="CB88" s="51">
        <v>2190</v>
      </c>
      <c r="CC88" s="206">
        <f t="shared" si="63"/>
        <v>0.84033613445378152</v>
      </c>
      <c r="CD88" s="24">
        <f t="shared" si="65"/>
        <v>1076.9230769230769</v>
      </c>
      <c r="CE88" s="51">
        <v>1190</v>
      </c>
    </row>
    <row r="89" spans="1:88" x14ac:dyDescent="0.25">
      <c r="A89" s="299" t="s">
        <v>20</v>
      </c>
      <c r="B89" s="282">
        <v>276</v>
      </c>
      <c r="C89" s="488" t="s">
        <v>32</v>
      </c>
      <c r="D89" s="151">
        <v>9048.8687782805428</v>
      </c>
      <c r="E89" s="933">
        <v>9999</v>
      </c>
      <c r="F89" s="206">
        <f t="shared" si="0"/>
        <v>5.3635405690200214E-2</v>
      </c>
      <c r="G89" s="151">
        <v>8588.2352941176468</v>
      </c>
      <c r="H89" s="993">
        <v>9490</v>
      </c>
      <c r="I89" s="206">
        <f t="shared" si="1"/>
        <v>5.4561617957550837E-2</v>
      </c>
      <c r="J89" s="151">
        <v>8143.8914027149322</v>
      </c>
      <c r="K89" s="871">
        <v>8999</v>
      </c>
      <c r="L89" s="206">
        <f t="shared" si="2"/>
        <v>1.0011123470522803E-3</v>
      </c>
      <c r="M89" s="151">
        <v>8135.746606334842</v>
      </c>
      <c r="N89" s="871">
        <v>8990</v>
      </c>
      <c r="O89" s="206">
        <f t="shared" si="3"/>
        <v>0</v>
      </c>
      <c r="P89" s="151">
        <v>8135.746606334842</v>
      </c>
      <c r="Q89" s="871">
        <v>8990</v>
      </c>
      <c r="R89" s="206">
        <f t="shared" si="4"/>
        <v>0</v>
      </c>
      <c r="S89" s="151">
        <v>8135.746606334842</v>
      </c>
      <c r="T89" s="871">
        <v>8990</v>
      </c>
      <c r="U89" s="206">
        <f t="shared" si="5"/>
        <v>8.4439083232810616E-2</v>
      </c>
      <c r="V89" s="151">
        <v>7502.2624434389145</v>
      </c>
      <c r="W89" s="871">
        <v>8290</v>
      </c>
      <c r="X89" s="206">
        <f t="shared" si="6"/>
        <v>0</v>
      </c>
      <c r="Y89" s="871">
        <v>7502.2624434389145</v>
      </c>
      <c r="Z89" s="993">
        <v>8290</v>
      </c>
      <c r="AA89" s="206">
        <f t="shared" si="7"/>
        <v>9.22266139657444E-2</v>
      </c>
      <c r="AB89" s="151">
        <v>6868.778280542987</v>
      </c>
      <c r="AC89" s="871">
        <v>7590</v>
      </c>
      <c r="AD89" s="206">
        <f t="shared" si="8"/>
        <v>0.13452914798206278</v>
      </c>
      <c r="AE89" s="151">
        <v>6054.2986425339368</v>
      </c>
      <c r="AF89" s="993">
        <v>6690</v>
      </c>
      <c r="AG89" s="206">
        <f t="shared" si="9"/>
        <v>4.6948356807511735E-2</v>
      </c>
      <c r="AH89" s="110">
        <f t="shared" si="37"/>
        <v>5782.8054298642537</v>
      </c>
      <c r="AI89" s="190">
        <f t="shared" si="46"/>
        <v>6390</v>
      </c>
      <c r="AJ89" s="206">
        <f t="shared" si="10"/>
        <v>0.10362694300518134</v>
      </c>
      <c r="AK89" s="641">
        <v>5239.8190045248866</v>
      </c>
      <c r="AL89" s="641">
        <v>5790</v>
      </c>
      <c r="AM89" s="206">
        <f t="shared" si="11"/>
        <v>0</v>
      </c>
      <c r="AN89" s="653">
        <v>5239.8190045248866</v>
      </c>
      <c r="AO89" s="170">
        <v>5790</v>
      </c>
      <c r="AP89" s="206">
        <f t="shared" si="12"/>
        <v>1.7574692442882251E-2</v>
      </c>
      <c r="AQ89" s="547">
        <v>5149.3212669683262</v>
      </c>
      <c r="AR89" s="203">
        <v>5690</v>
      </c>
      <c r="AS89" s="206">
        <f t="shared" si="13"/>
        <v>0</v>
      </c>
      <c r="AT89" s="547">
        <v>5149.3212669683262</v>
      </c>
      <c r="AU89" s="203">
        <v>5690</v>
      </c>
      <c r="AV89" s="206">
        <f t="shared" si="47"/>
        <v>0</v>
      </c>
      <c r="AW89" s="547">
        <v>5149.3212669683262</v>
      </c>
      <c r="AX89" s="203">
        <v>5690</v>
      </c>
      <c r="AY89" s="206">
        <f t="shared" si="48"/>
        <v>3.6429872495446269E-2</v>
      </c>
      <c r="AZ89" s="547">
        <v>4968.3257918552035</v>
      </c>
      <c r="BA89" s="203">
        <v>5490</v>
      </c>
      <c r="BB89" s="206">
        <f t="shared" si="49"/>
        <v>0</v>
      </c>
      <c r="BC89" s="547">
        <v>4968.3257918552035</v>
      </c>
      <c r="BD89" s="203">
        <v>5490</v>
      </c>
      <c r="BE89" s="206">
        <f t="shared" si="50"/>
        <v>0</v>
      </c>
      <c r="BF89" s="110">
        <v>4968.3257918552035</v>
      </c>
      <c r="BG89" s="136">
        <v>5490</v>
      </c>
      <c r="BH89" s="206">
        <f t="shared" si="51"/>
        <v>0</v>
      </c>
      <c r="BI89" s="110">
        <f t="shared" si="52"/>
        <v>4968.3257918552035</v>
      </c>
      <c r="BJ89" s="136">
        <v>5490</v>
      </c>
      <c r="BK89" s="206">
        <f t="shared" si="53"/>
        <v>0</v>
      </c>
      <c r="BL89" s="110">
        <f t="shared" si="54"/>
        <v>4968.3257918552035</v>
      </c>
      <c r="BM89" s="136">
        <v>5490</v>
      </c>
      <c r="BN89" s="206">
        <f t="shared" si="55"/>
        <v>0</v>
      </c>
      <c r="BO89" s="110">
        <f t="shared" si="56"/>
        <v>4968.3257918552035</v>
      </c>
      <c r="BP89" s="136">
        <v>5490</v>
      </c>
      <c r="BQ89" s="206">
        <f t="shared" si="57"/>
        <v>0</v>
      </c>
      <c r="BR89" s="110">
        <f t="shared" si="58"/>
        <v>4968.3257918552035</v>
      </c>
      <c r="BS89" s="136">
        <v>5490</v>
      </c>
      <c r="BT89" s="206">
        <f t="shared" si="59"/>
        <v>0</v>
      </c>
      <c r="BU89" s="151">
        <v>4968.3257918552035</v>
      </c>
      <c r="BV89" s="168">
        <v>5490</v>
      </c>
      <c r="BW89" s="206">
        <f t="shared" si="60"/>
        <v>-3.5149384885764502E-2</v>
      </c>
      <c r="BX89" s="110">
        <f t="shared" si="61"/>
        <v>5149.3212669683262</v>
      </c>
      <c r="BY89" s="129">
        <v>5690</v>
      </c>
      <c r="BZ89" s="206">
        <f t="shared" si="62"/>
        <v>9.6339113680154145E-2</v>
      </c>
      <c r="CA89" s="77">
        <f t="shared" si="64"/>
        <v>4696.8325791855204</v>
      </c>
      <c r="CB89" s="51">
        <v>5190</v>
      </c>
      <c r="CC89" s="206">
        <f t="shared" si="63"/>
        <v>0.86021505376344087</v>
      </c>
      <c r="CD89" s="24">
        <f t="shared" si="65"/>
        <v>2524.8868778280544</v>
      </c>
      <c r="CE89" s="51">
        <v>2790</v>
      </c>
    </row>
    <row r="90" spans="1:88" x14ac:dyDescent="0.25">
      <c r="A90" s="299" t="s">
        <v>20</v>
      </c>
      <c r="B90" s="282">
        <v>277</v>
      </c>
      <c r="C90" s="488" t="s">
        <v>34</v>
      </c>
      <c r="D90" s="151">
        <v>6325.7918552036199</v>
      </c>
      <c r="E90" s="933">
        <v>6990</v>
      </c>
      <c r="F90" s="206">
        <f t="shared" si="0"/>
        <v>0.11128775834658187</v>
      </c>
      <c r="G90" s="151">
        <v>5692.3076923076924</v>
      </c>
      <c r="H90" s="993">
        <v>6290</v>
      </c>
      <c r="I90" s="206">
        <f t="shared" si="1"/>
        <v>5.0083472454090151E-2</v>
      </c>
      <c r="J90" s="151">
        <v>5420.8144796380093</v>
      </c>
      <c r="K90" s="871">
        <v>5990</v>
      </c>
      <c r="L90" s="206">
        <f t="shared" si="2"/>
        <v>0.20040080160320642</v>
      </c>
      <c r="M90" s="151">
        <v>4515.8371040723987</v>
      </c>
      <c r="N90" s="871">
        <v>4990</v>
      </c>
      <c r="O90" s="206">
        <f t="shared" si="3"/>
        <v>4.1753653444676408E-2</v>
      </c>
      <c r="P90" s="151">
        <v>4334.841628959276</v>
      </c>
      <c r="Q90" s="993">
        <v>4790</v>
      </c>
      <c r="R90" s="206">
        <f t="shared" si="4"/>
        <v>9.1116173120728935E-2</v>
      </c>
      <c r="S90" s="151">
        <v>3972.8506787330316</v>
      </c>
      <c r="T90" s="871">
        <v>4390</v>
      </c>
      <c r="U90" s="206">
        <f t="shared" si="5"/>
        <v>9.777444361090272E-2</v>
      </c>
      <c r="V90" s="151">
        <v>3619.0045248868778</v>
      </c>
      <c r="W90" s="871">
        <v>3999</v>
      </c>
      <c r="X90" s="206">
        <f t="shared" si="6"/>
        <v>0</v>
      </c>
      <c r="Y90" s="933">
        <v>3619.0045248868778</v>
      </c>
      <c r="Z90" s="933">
        <v>3999</v>
      </c>
      <c r="AA90" s="206">
        <f t="shared" si="7"/>
        <v>0</v>
      </c>
      <c r="AB90" s="151">
        <v>3619.0045248868778</v>
      </c>
      <c r="AC90" s="871">
        <v>3999</v>
      </c>
      <c r="AD90" s="206">
        <f t="shared" si="8"/>
        <v>-0.18220858895705522</v>
      </c>
      <c r="AE90" s="151">
        <v>4425.3393665158374</v>
      </c>
      <c r="AF90" s="993">
        <v>4890</v>
      </c>
      <c r="AG90" s="206">
        <f t="shared" si="9"/>
        <v>4.2643923240938165E-2</v>
      </c>
      <c r="AH90" s="110">
        <f t="shared" si="37"/>
        <v>4244.3438914027147</v>
      </c>
      <c r="AI90" s="190">
        <f t="shared" si="46"/>
        <v>4690</v>
      </c>
      <c r="AJ90" s="206">
        <f t="shared" si="10"/>
        <v>9.3240093240093247E-2</v>
      </c>
      <c r="AK90" s="641">
        <v>3882.3529411764707</v>
      </c>
      <c r="AL90" s="641">
        <v>4290</v>
      </c>
      <c r="AM90" s="206">
        <f t="shared" si="11"/>
        <v>0</v>
      </c>
      <c r="AN90" s="653">
        <v>3882.3529411764707</v>
      </c>
      <c r="AO90" s="170">
        <v>4290</v>
      </c>
      <c r="AP90" s="206">
        <f t="shared" si="12"/>
        <v>2.386634844868735E-2</v>
      </c>
      <c r="AQ90" s="547">
        <v>3791.8552036199094</v>
      </c>
      <c r="AR90" s="203">
        <v>4190</v>
      </c>
      <c r="AS90" s="206">
        <f t="shared" si="13"/>
        <v>0</v>
      </c>
      <c r="AT90" s="547">
        <v>3791.8552036199094</v>
      </c>
      <c r="AU90" s="203">
        <v>4190</v>
      </c>
      <c r="AV90" s="206">
        <f t="shared" si="47"/>
        <v>5.0125313283208017E-2</v>
      </c>
      <c r="AW90" s="547">
        <v>3610.8597285067872</v>
      </c>
      <c r="AX90" s="203">
        <v>3990</v>
      </c>
      <c r="AY90" s="206">
        <f t="shared" si="48"/>
        <v>0.14326647564469913</v>
      </c>
      <c r="AZ90" s="547">
        <v>3158.3710407239819</v>
      </c>
      <c r="BA90" s="203">
        <v>3490</v>
      </c>
      <c r="BB90" s="206">
        <f t="shared" si="49"/>
        <v>0</v>
      </c>
      <c r="BC90" s="547">
        <v>3158.3710407239819</v>
      </c>
      <c r="BD90" s="203">
        <v>3490</v>
      </c>
      <c r="BE90" s="206">
        <f t="shared" si="50"/>
        <v>0</v>
      </c>
      <c r="BF90" s="110">
        <v>3158.3710407239819</v>
      </c>
      <c r="BG90" s="136">
        <v>3490</v>
      </c>
      <c r="BH90" s="206">
        <f t="shared" si="51"/>
        <v>0</v>
      </c>
      <c r="BI90" s="110">
        <f t="shared" si="52"/>
        <v>3158.3710407239819</v>
      </c>
      <c r="BJ90" s="136">
        <v>3490</v>
      </c>
      <c r="BK90" s="206">
        <f t="shared" si="53"/>
        <v>0</v>
      </c>
      <c r="BL90" s="110">
        <f t="shared" si="54"/>
        <v>3158.3710407239819</v>
      </c>
      <c r="BM90" s="136">
        <v>3490</v>
      </c>
      <c r="BN90" s="206">
        <f t="shared" si="55"/>
        <v>0</v>
      </c>
      <c r="BO90" s="110">
        <f t="shared" si="56"/>
        <v>3158.3710407239819</v>
      </c>
      <c r="BP90" s="136">
        <v>3490</v>
      </c>
      <c r="BQ90" s="206">
        <f t="shared" si="57"/>
        <v>0</v>
      </c>
      <c r="BR90" s="110">
        <f t="shared" si="58"/>
        <v>3158.3710407239819</v>
      </c>
      <c r="BS90" s="136">
        <v>3490</v>
      </c>
      <c r="BT90" s="206">
        <f t="shared" si="59"/>
        <v>0</v>
      </c>
      <c r="BU90" s="151">
        <v>3158.3710407239819</v>
      </c>
      <c r="BV90" s="168">
        <v>3490</v>
      </c>
      <c r="BW90" s="206">
        <f t="shared" si="60"/>
        <v>0</v>
      </c>
      <c r="BX90" s="110">
        <f t="shared" si="61"/>
        <v>3158.3710407239819</v>
      </c>
      <c r="BY90" s="129">
        <v>3490</v>
      </c>
      <c r="BZ90" s="206">
        <f t="shared" si="62"/>
        <v>9.4043887147335428E-2</v>
      </c>
      <c r="CA90" s="77">
        <f t="shared" si="64"/>
        <v>2886.8778280542988</v>
      </c>
      <c r="CB90" s="51">
        <v>3190</v>
      </c>
      <c r="CC90" s="206">
        <f t="shared" si="63"/>
        <v>0.68783068783068779</v>
      </c>
      <c r="CD90" s="24">
        <f t="shared" si="65"/>
        <v>1710.4072398190046</v>
      </c>
      <c r="CE90" s="51">
        <v>1890</v>
      </c>
    </row>
    <row r="91" spans="1:88" x14ac:dyDescent="0.25">
      <c r="A91" s="299" t="s">
        <v>20</v>
      </c>
      <c r="B91" s="279">
        <v>291</v>
      </c>
      <c r="C91" s="488" t="s">
        <v>36</v>
      </c>
      <c r="D91" s="151">
        <v>4787.3303167420818</v>
      </c>
      <c r="E91" s="933">
        <v>5290</v>
      </c>
      <c r="F91" s="206">
        <f t="shared" si="0"/>
        <v>0</v>
      </c>
      <c r="G91" s="151">
        <v>4787.3303167420818</v>
      </c>
      <c r="H91" s="993">
        <v>5290</v>
      </c>
      <c r="I91" s="206">
        <f t="shared" si="1"/>
        <v>6.0120240480961921E-2</v>
      </c>
      <c r="J91" s="151">
        <v>4515.8371040723987</v>
      </c>
      <c r="K91" s="871">
        <v>4990</v>
      </c>
      <c r="L91" s="206">
        <f t="shared" si="2"/>
        <v>0.66388796265421812</v>
      </c>
      <c r="M91" s="151">
        <v>2714.0271493212672</v>
      </c>
      <c r="N91" s="871">
        <v>2999</v>
      </c>
      <c r="O91" s="206">
        <f t="shared" si="3"/>
        <v>-0.39899799599198399</v>
      </c>
      <c r="P91" s="151">
        <v>4515.8371040723987</v>
      </c>
      <c r="Q91" s="993">
        <v>4990</v>
      </c>
      <c r="R91" s="206">
        <f t="shared" si="4"/>
        <v>4.1753653444676408E-2</v>
      </c>
      <c r="S91" s="151">
        <v>4334.841628959276</v>
      </c>
      <c r="T91" s="871">
        <v>4790</v>
      </c>
      <c r="U91" s="206">
        <f t="shared" si="5"/>
        <v>6.6815144766147E-2</v>
      </c>
      <c r="V91" s="151">
        <v>4063.3484162895929</v>
      </c>
      <c r="W91" s="871">
        <v>4490</v>
      </c>
      <c r="X91" s="206">
        <f t="shared" si="6"/>
        <v>0.12531328320802004</v>
      </c>
      <c r="Y91" s="933">
        <v>3610.8597285067872</v>
      </c>
      <c r="Z91" s="993">
        <v>3990</v>
      </c>
      <c r="AA91" s="206">
        <f t="shared" si="7"/>
        <v>0.2507836990595611</v>
      </c>
      <c r="AB91" s="151">
        <v>2886.8778280542988</v>
      </c>
      <c r="AC91" s="871">
        <v>3190</v>
      </c>
      <c r="AD91" s="206">
        <f t="shared" si="8"/>
        <v>0</v>
      </c>
      <c r="AE91" s="151">
        <v>2886.8778280542988</v>
      </c>
      <c r="AF91" s="993">
        <v>3190</v>
      </c>
      <c r="AG91" s="206">
        <f t="shared" si="9"/>
        <v>6.6889632107023408E-2</v>
      </c>
      <c r="AH91" s="110">
        <f t="shared" si="37"/>
        <v>2705.8823529411766</v>
      </c>
      <c r="AI91" s="190">
        <f t="shared" si="46"/>
        <v>2990</v>
      </c>
      <c r="AJ91" s="206">
        <f t="shared" si="10"/>
        <v>0.11152416356877323</v>
      </c>
      <c r="AK91" s="641">
        <v>2434.389140271493</v>
      </c>
      <c r="AL91" s="641">
        <v>2690</v>
      </c>
      <c r="AM91" s="206">
        <f t="shared" si="11"/>
        <v>0.22831050228310501</v>
      </c>
      <c r="AN91" s="653">
        <v>1981.9004524886877</v>
      </c>
      <c r="AO91" s="170">
        <v>2190</v>
      </c>
      <c r="AP91" s="206">
        <f t="shared" si="12"/>
        <v>4.784688995215311E-2</v>
      </c>
      <c r="AQ91" s="547">
        <v>1891.4027149321266</v>
      </c>
      <c r="AR91" s="203">
        <v>2090</v>
      </c>
      <c r="AS91" s="206">
        <f t="shared" si="13"/>
        <v>0</v>
      </c>
      <c r="AT91" s="547">
        <v>1891.4027149321266</v>
      </c>
      <c r="AU91" s="203">
        <v>2090</v>
      </c>
      <c r="AV91" s="206">
        <f t="shared" si="47"/>
        <v>5.0251256281407038E-2</v>
      </c>
      <c r="AW91" s="547">
        <v>1800.9049773755657</v>
      </c>
      <c r="AX91" s="203">
        <v>1990</v>
      </c>
      <c r="AY91" s="206">
        <f t="shared" si="48"/>
        <v>5.2910052910052907E-2</v>
      </c>
      <c r="AZ91" s="547">
        <v>1710.4072398190046</v>
      </c>
      <c r="BA91" s="203">
        <v>1890</v>
      </c>
      <c r="BB91" s="206">
        <f t="shared" si="49"/>
        <v>0</v>
      </c>
      <c r="BC91" s="547">
        <v>1710.4072398190046</v>
      </c>
      <c r="BD91" s="203">
        <v>1890</v>
      </c>
      <c r="BE91" s="206">
        <f t="shared" si="50"/>
        <v>0</v>
      </c>
      <c r="BF91" s="110">
        <v>1710.4072398190046</v>
      </c>
      <c r="BG91" s="136">
        <v>1890</v>
      </c>
      <c r="BH91" s="206">
        <f t="shared" si="51"/>
        <v>0</v>
      </c>
      <c r="BI91" s="110">
        <f t="shared" si="52"/>
        <v>1710.4072398190046</v>
      </c>
      <c r="BJ91" s="136">
        <v>1890</v>
      </c>
      <c r="BK91" s="206">
        <f t="shared" si="53"/>
        <v>0</v>
      </c>
      <c r="BL91" s="110">
        <f t="shared" si="54"/>
        <v>1710.4072398190046</v>
      </c>
      <c r="BM91" s="136">
        <v>1890</v>
      </c>
      <c r="BN91" s="206">
        <f t="shared" si="55"/>
        <v>0</v>
      </c>
      <c r="BO91" s="110">
        <f t="shared" si="56"/>
        <v>1710.4072398190046</v>
      </c>
      <c r="BP91" s="136">
        <v>1890</v>
      </c>
      <c r="BQ91" s="206">
        <f t="shared" si="57"/>
        <v>0</v>
      </c>
      <c r="BR91" s="110">
        <f t="shared" si="58"/>
        <v>1710.4072398190046</v>
      </c>
      <c r="BS91" s="136">
        <v>1890</v>
      </c>
      <c r="BT91" s="206">
        <f t="shared" si="59"/>
        <v>0</v>
      </c>
      <c r="BU91" s="151">
        <v>1710.4072398190046</v>
      </c>
      <c r="BV91" s="168">
        <v>1890</v>
      </c>
      <c r="BW91" s="206">
        <f t="shared" si="60"/>
        <v>0</v>
      </c>
      <c r="BX91" s="110">
        <f t="shared" si="61"/>
        <v>1710.4072398190046</v>
      </c>
      <c r="BY91" s="129">
        <v>1890</v>
      </c>
      <c r="BZ91" s="206">
        <f t="shared" si="62"/>
        <v>0.11834319526627218</v>
      </c>
      <c r="CA91" s="77">
        <f t="shared" si="64"/>
        <v>1529.4117647058824</v>
      </c>
      <c r="CB91" s="51">
        <v>1690</v>
      </c>
      <c r="CC91" s="206">
        <f t="shared" si="63"/>
        <v>0.42016806722689076</v>
      </c>
      <c r="CD91" s="24">
        <f t="shared" si="65"/>
        <v>1076.9230769230769</v>
      </c>
      <c r="CE91" s="51">
        <v>1190</v>
      </c>
    </row>
    <row r="92" spans="1:88" x14ac:dyDescent="0.25">
      <c r="A92" s="299" t="s">
        <v>20</v>
      </c>
      <c r="B92" s="282">
        <v>281</v>
      </c>
      <c r="C92" s="491" t="s">
        <v>38</v>
      </c>
      <c r="D92" s="151">
        <v>3067.873303167421</v>
      </c>
      <c r="E92" s="933">
        <v>3390</v>
      </c>
      <c r="F92" s="206">
        <f t="shared" si="0"/>
        <v>0</v>
      </c>
      <c r="G92" s="151">
        <v>3067.873303167421</v>
      </c>
      <c r="H92" s="993">
        <v>3390</v>
      </c>
      <c r="I92" s="206">
        <f t="shared" si="1"/>
        <v>6.2695924764890276E-2</v>
      </c>
      <c r="J92" s="151">
        <v>2886.8778280542988</v>
      </c>
      <c r="K92" s="871">
        <v>3190</v>
      </c>
      <c r="L92" s="206">
        <f t="shared" si="2"/>
        <v>0</v>
      </c>
      <c r="M92" s="151">
        <v>2886.8778280542988</v>
      </c>
      <c r="N92" s="871">
        <v>3190</v>
      </c>
      <c r="O92" s="206">
        <f t="shared" si="3"/>
        <v>0</v>
      </c>
      <c r="P92" s="151">
        <v>2886.8778280542988</v>
      </c>
      <c r="Q92" s="993">
        <v>3190</v>
      </c>
      <c r="R92" s="206">
        <f t="shared" si="4"/>
        <v>0.10380622837370242</v>
      </c>
      <c r="S92" s="151">
        <v>2615.3846153846152</v>
      </c>
      <c r="T92" s="871">
        <v>2890</v>
      </c>
      <c r="U92" s="206">
        <f t="shared" si="5"/>
        <v>7.434944237918216E-2</v>
      </c>
      <c r="V92" s="151">
        <v>2434.389140271493</v>
      </c>
      <c r="W92" s="871">
        <v>2690</v>
      </c>
      <c r="X92" s="206">
        <f t="shared" si="6"/>
        <v>0</v>
      </c>
      <c r="Y92" s="933">
        <v>2434.389140271493</v>
      </c>
      <c r="Z92" s="993">
        <v>2690</v>
      </c>
      <c r="AA92" s="206">
        <f t="shared" si="7"/>
        <v>0.17467248908296942</v>
      </c>
      <c r="AB92" s="151">
        <v>2072.3981900452491</v>
      </c>
      <c r="AC92" s="871">
        <v>2290</v>
      </c>
      <c r="AD92" s="206">
        <f t="shared" si="8"/>
        <v>0</v>
      </c>
      <c r="AE92" s="151">
        <v>2072.3981900452491</v>
      </c>
      <c r="AF92" s="993">
        <v>2290</v>
      </c>
      <c r="AG92" s="206">
        <f t="shared" si="9"/>
        <v>4.5662100456621002E-2</v>
      </c>
      <c r="AH92" s="110">
        <f t="shared" si="37"/>
        <v>1981.9004524886877</v>
      </c>
      <c r="AI92" s="190">
        <f t="shared" si="46"/>
        <v>2190</v>
      </c>
      <c r="AJ92" s="206">
        <f t="shared" si="10"/>
        <v>0.10050251256281408</v>
      </c>
      <c r="AK92" s="642">
        <v>1800.9049773755657</v>
      </c>
      <c r="AL92" s="642">
        <v>1990</v>
      </c>
      <c r="AM92" s="206">
        <f t="shared" si="11"/>
        <v>0.25157232704402516</v>
      </c>
      <c r="AN92" s="657">
        <v>1438.9140271493213</v>
      </c>
      <c r="AO92" s="171">
        <v>1590</v>
      </c>
      <c r="AP92" s="206">
        <f t="shared" si="12"/>
        <v>6.7114093959731544E-2</v>
      </c>
      <c r="AQ92" s="547">
        <v>1348.4162895927602</v>
      </c>
      <c r="AR92" s="203">
        <v>1490</v>
      </c>
      <c r="AS92" s="206">
        <f t="shared" si="13"/>
        <v>0</v>
      </c>
      <c r="AT92" s="547">
        <v>1348.4162895927602</v>
      </c>
      <c r="AU92" s="203">
        <v>1490</v>
      </c>
      <c r="AV92" s="206">
        <f t="shared" si="47"/>
        <v>7.1942446043165464E-2</v>
      </c>
      <c r="AW92" s="547">
        <v>1257.9185520361991</v>
      </c>
      <c r="AX92" s="203">
        <v>1390</v>
      </c>
      <c r="AY92" s="206">
        <f t="shared" si="48"/>
        <v>7.7519379844961239E-2</v>
      </c>
      <c r="AZ92" s="547">
        <v>1167.420814479638</v>
      </c>
      <c r="BA92" s="203">
        <v>1290</v>
      </c>
      <c r="BB92" s="206">
        <f t="shared" si="49"/>
        <v>0</v>
      </c>
      <c r="BC92" s="547">
        <v>1167.420814479638</v>
      </c>
      <c r="BD92" s="203">
        <v>1290</v>
      </c>
      <c r="BE92" s="206">
        <f t="shared" si="50"/>
        <v>0</v>
      </c>
      <c r="BF92" s="110">
        <v>1167.420814479638</v>
      </c>
      <c r="BG92" s="136">
        <v>1290</v>
      </c>
      <c r="BH92" s="206">
        <f t="shared" si="51"/>
        <v>0</v>
      </c>
      <c r="BI92" s="110">
        <f t="shared" si="52"/>
        <v>1167.420814479638</v>
      </c>
      <c r="BJ92" s="136">
        <v>1290</v>
      </c>
      <c r="BK92" s="206">
        <f t="shared" si="53"/>
        <v>0</v>
      </c>
      <c r="BL92" s="110">
        <f t="shared" si="54"/>
        <v>1167.420814479638</v>
      </c>
      <c r="BM92" s="136">
        <v>1290</v>
      </c>
      <c r="BN92" s="206">
        <f t="shared" si="55"/>
        <v>0</v>
      </c>
      <c r="BO92" s="110">
        <f t="shared" si="56"/>
        <v>1167.420814479638</v>
      </c>
      <c r="BP92" s="136">
        <v>1290</v>
      </c>
      <c r="BQ92" s="206">
        <f t="shared" si="57"/>
        <v>0</v>
      </c>
      <c r="BR92" s="110">
        <f t="shared" si="58"/>
        <v>1167.420814479638</v>
      </c>
      <c r="BS92" s="136">
        <v>1290</v>
      </c>
      <c r="BT92" s="206">
        <f t="shared" si="59"/>
        <v>0</v>
      </c>
      <c r="BU92" s="157">
        <v>1167.420814479638</v>
      </c>
      <c r="BV92" s="173">
        <v>1290</v>
      </c>
      <c r="BW92" s="206">
        <f t="shared" si="60"/>
        <v>-0.23668639053254437</v>
      </c>
      <c r="BX92" s="110">
        <f t="shared" si="61"/>
        <v>1529.4117647058824</v>
      </c>
      <c r="BY92" s="129">
        <v>1690</v>
      </c>
      <c r="BZ92" s="206">
        <f t="shared" si="62"/>
        <v>0.13422818791946309</v>
      </c>
      <c r="CA92" s="77">
        <f t="shared" si="64"/>
        <v>1348.4162895927602</v>
      </c>
      <c r="CB92" s="51">
        <v>1490</v>
      </c>
      <c r="CC92" s="206">
        <f t="shared" si="63"/>
        <v>0.6741573033707865</v>
      </c>
      <c r="CD92" s="24">
        <f t="shared" si="65"/>
        <v>805.4298642533937</v>
      </c>
      <c r="CE92" s="51">
        <v>890</v>
      </c>
    </row>
    <row r="93" spans="1:88" x14ac:dyDescent="0.25">
      <c r="A93" s="299" t="s">
        <v>20</v>
      </c>
      <c r="B93" s="282">
        <v>185</v>
      </c>
      <c r="C93" s="488" t="s">
        <v>40</v>
      </c>
      <c r="D93" s="151">
        <v>7592.7601809954749</v>
      </c>
      <c r="E93" s="933">
        <v>8390</v>
      </c>
      <c r="F93" s="206">
        <f t="shared" si="0"/>
        <v>7.702182284980745E-2</v>
      </c>
      <c r="G93" s="151">
        <v>7049.7737556561087</v>
      </c>
      <c r="H93" s="993">
        <v>7790</v>
      </c>
      <c r="I93" s="206">
        <f t="shared" si="1"/>
        <v>5.4127198917456022E-2</v>
      </c>
      <c r="J93" s="151">
        <v>6687.7828054298643</v>
      </c>
      <c r="K93" s="871">
        <v>7390</v>
      </c>
      <c r="L93" s="206">
        <f t="shared" si="2"/>
        <v>5.7224606580829757E-2</v>
      </c>
      <c r="M93" s="151">
        <v>6325.7918552036199</v>
      </c>
      <c r="N93" s="871">
        <v>6990</v>
      </c>
      <c r="O93" s="206">
        <f t="shared" si="3"/>
        <v>0</v>
      </c>
      <c r="P93" s="151">
        <v>6325.7918552036199</v>
      </c>
      <c r="Q93" s="993">
        <v>6990</v>
      </c>
      <c r="R93" s="206">
        <f t="shared" si="4"/>
        <v>6.0698027314112293E-2</v>
      </c>
      <c r="S93" s="151">
        <v>5963.8009049773755</v>
      </c>
      <c r="T93" s="871">
        <v>6590</v>
      </c>
      <c r="U93" s="206">
        <f t="shared" si="5"/>
        <v>6.4620355411954766E-2</v>
      </c>
      <c r="V93" s="151">
        <v>5601.809954751131</v>
      </c>
      <c r="W93" s="871">
        <v>6190</v>
      </c>
      <c r="X93" s="206">
        <f t="shared" si="6"/>
        <v>0</v>
      </c>
      <c r="Y93" s="933">
        <v>5601.809954751131</v>
      </c>
      <c r="Z93" s="871">
        <v>6190</v>
      </c>
      <c r="AA93" s="206">
        <f t="shared" si="7"/>
        <v>0</v>
      </c>
      <c r="AB93" s="151">
        <v>5601.809954751131</v>
      </c>
      <c r="AC93" s="871">
        <v>6190</v>
      </c>
      <c r="AD93" s="206">
        <f t="shared" si="8"/>
        <v>0</v>
      </c>
      <c r="AE93" s="151">
        <v>5601.809954751131</v>
      </c>
      <c r="AF93" s="993">
        <v>6190</v>
      </c>
      <c r="AG93" s="206">
        <f t="shared" si="9"/>
        <v>5.0933786078098474E-2</v>
      </c>
      <c r="AH93" s="110">
        <f t="shared" si="37"/>
        <v>5330.316742081448</v>
      </c>
      <c r="AI93" s="190">
        <f t="shared" si="46"/>
        <v>5890</v>
      </c>
      <c r="AJ93" s="206">
        <f t="shared" si="10"/>
        <v>0.11342155009451796</v>
      </c>
      <c r="AK93" s="641">
        <v>4787.3303167420818</v>
      </c>
      <c r="AL93" s="641">
        <v>5290</v>
      </c>
      <c r="AM93" s="206">
        <f t="shared" si="11"/>
        <v>0</v>
      </c>
      <c r="AN93" s="653">
        <v>4787.3303167420818</v>
      </c>
      <c r="AO93" s="170">
        <v>5290</v>
      </c>
      <c r="AP93" s="206">
        <f t="shared" si="12"/>
        <v>1.9267822736030827E-2</v>
      </c>
      <c r="AQ93" s="547">
        <v>4696.8325791855204</v>
      </c>
      <c r="AR93" s="203">
        <v>5190</v>
      </c>
      <c r="AS93" s="206">
        <f t="shared" si="13"/>
        <v>0</v>
      </c>
      <c r="AT93" s="547">
        <v>4696.8325791855204</v>
      </c>
      <c r="AU93" s="203">
        <v>5190</v>
      </c>
      <c r="AV93" s="206">
        <f t="shared" si="47"/>
        <v>4.0080160320641281E-2</v>
      </c>
      <c r="AW93" s="547">
        <v>4515.8371040723987</v>
      </c>
      <c r="AX93" s="203">
        <v>4990</v>
      </c>
      <c r="AY93" s="206">
        <f t="shared" si="48"/>
        <v>0.1366742596810934</v>
      </c>
      <c r="AZ93" s="547">
        <v>3972.8506787330316</v>
      </c>
      <c r="BA93" s="203">
        <v>4390</v>
      </c>
      <c r="BB93" s="206">
        <f t="shared" si="49"/>
        <v>0</v>
      </c>
      <c r="BC93" s="547">
        <v>3972.8506787330316</v>
      </c>
      <c r="BD93" s="203">
        <v>4390</v>
      </c>
      <c r="BE93" s="206">
        <f t="shared" si="50"/>
        <v>0</v>
      </c>
      <c r="BF93" s="110">
        <v>3972.8506787330316</v>
      </c>
      <c r="BG93" s="136">
        <v>4390</v>
      </c>
      <c r="BH93" s="206">
        <f t="shared" si="51"/>
        <v>0</v>
      </c>
      <c r="BI93" s="110">
        <f t="shared" si="52"/>
        <v>3972.8506787330316</v>
      </c>
      <c r="BJ93" s="136">
        <v>4390</v>
      </c>
      <c r="BK93" s="206">
        <f t="shared" si="53"/>
        <v>0</v>
      </c>
      <c r="BL93" s="110">
        <f t="shared" si="54"/>
        <v>3972.8506787330316</v>
      </c>
      <c r="BM93" s="136">
        <v>4390</v>
      </c>
      <c r="BN93" s="206">
        <f t="shared" si="55"/>
        <v>0</v>
      </c>
      <c r="BO93" s="110">
        <f t="shared" si="56"/>
        <v>3972.8506787330316</v>
      </c>
      <c r="BP93" s="136">
        <v>4390</v>
      </c>
      <c r="BQ93" s="206">
        <f t="shared" si="57"/>
        <v>0</v>
      </c>
      <c r="BR93" s="110">
        <f t="shared" si="58"/>
        <v>3972.8506787330316</v>
      </c>
      <c r="BS93" s="136">
        <v>4390</v>
      </c>
      <c r="BT93" s="206">
        <f t="shared" si="59"/>
        <v>0</v>
      </c>
      <c r="BU93" s="151">
        <v>3972.8506787330316</v>
      </c>
      <c r="BV93" s="168">
        <v>4390</v>
      </c>
      <c r="BW93" s="206">
        <f t="shared" si="60"/>
        <v>0</v>
      </c>
      <c r="BX93" s="110">
        <f t="shared" si="61"/>
        <v>3972.8506787330316</v>
      </c>
      <c r="BY93" s="129">
        <v>4390</v>
      </c>
      <c r="BZ93" s="206">
        <f t="shared" si="62"/>
        <v>0.10025062656641603</v>
      </c>
      <c r="CA93" s="77">
        <f t="shared" si="64"/>
        <v>3610.8597285067872</v>
      </c>
      <c r="CB93" s="51">
        <v>3990</v>
      </c>
      <c r="CC93" s="206">
        <f t="shared" si="63"/>
        <v>1.0050251256281406</v>
      </c>
      <c r="CD93" s="24">
        <f t="shared" si="65"/>
        <v>1800.9049773755657</v>
      </c>
      <c r="CE93" s="51">
        <v>1990</v>
      </c>
    </row>
    <row r="94" spans="1:88" ht="15.75" thickBot="1" x14ac:dyDescent="0.3">
      <c r="A94" s="317" t="s">
        <v>20</v>
      </c>
      <c r="B94" s="282">
        <v>279</v>
      </c>
      <c r="C94" s="538" t="s">
        <v>42</v>
      </c>
      <c r="D94" s="513">
        <v>4063.3484162895929</v>
      </c>
      <c r="E94" s="933">
        <v>4490</v>
      </c>
      <c r="F94" s="359">
        <f t="shared" si="0"/>
        <v>7.1599045346062054E-2</v>
      </c>
      <c r="G94" s="513">
        <v>3791.8552036199094</v>
      </c>
      <c r="H94" s="993">
        <v>4190</v>
      </c>
      <c r="I94" s="359">
        <f t="shared" si="1"/>
        <v>5.0125313283208017E-2</v>
      </c>
      <c r="J94" s="513">
        <v>3610.8597285067872</v>
      </c>
      <c r="K94" s="871">
        <v>3990</v>
      </c>
      <c r="L94" s="359">
        <f t="shared" si="2"/>
        <v>0</v>
      </c>
      <c r="M94" s="513">
        <v>3610.8597285067872</v>
      </c>
      <c r="N94" s="871">
        <v>3990</v>
      </c>
      <c r="O94" s="359">
        <f t="shared" si="3"/>
        <v>0</v>
      </c>
      <c r="P94" s="513">
        <v>3610.8597285067872</v>
      </c>
      <c r="Q94" s="871">
        <v>3990</v>
      </c>
      <c r="R94" s="359">
        <f t="shared" si="4"/>
        <v>0</v>
      </c>
      <c r="S94" s="513">
        <v>3610.8597285067872</v>
      </c>
      <c r="T94" s="871">
        <v>3990</v>
      </c>
      <c r="U94" s="359">
        <f t="shared" si="5"/>
        <v>8.1300813008130079E-2</v>
      </c>
      <c r="V94" s="513">
        <v>3339.3665158371041</v>
      </c>
      <c r="W94" s="871">
        <v>3690</v>
      </c>
      <c r="X94" s="359">
        <f t="shared" si="6"/>
        <v>0</v>
      </c>
      <c r="Y94" s="935">
        <v>3339.3665158371041</v>
      </c>
      <c r="Z94" s="871">
        <v>3690</v>
      </c>
      <c r="AA94" s="359">
        <f t="shared" si="7"/>
        <v>0</v>
      </c>
      <c r="AB94" s="513">
        <v>3339.3665158371041</v>
      </c>
      <c r="AC94" s="871">
        <v>3690</v>
      </c>
      <c r="AD94" s="359">
        <f t="shared" si="8"/>
        <v>0</v>
      </c>
      <c r="AE94" s="513">
        <v>3339.3665158371041</v>
      </c>
      <c r="AF94" s="993">
        <v>3690</v>
      </c>
      <c r="AG94" s="359">
        <f t="shared" si="9"/>
        <v>5.730659025787966E-2</v>
      </c>
      <c r="AH94" s="108">
        <f t="shared" si="37"/>
        <v>3158.3710407239819</v>
      </c>
      <c r="AI94" s="309">
        <f>AI83</f>
        <v>3490</v>
      </c>
      <c r="AJ94" s="359">
        <f t="shared" si="10"/>
        <v>9.4043887147335428E-2</v>
      </c>
      <c r="AK94" s="699">
        <v>2886.8778280542988</v>
      </c>
      <c r="AL94" s="699">
        <v>3190</v>
      </c>
      <c r="AM94" s="359">
        <f t="shared" si="11"/>
        <v>0.14336917562724014</v>
      </c>
      <c r="AN94" s="661">
        <v>2524.8868778280544</v>
      </c>
      <c r="AO94" s="662">
        <v>2790</v>
      </c>
      <c r="AP94" s="359">
        <f t="shared" si="12"/>
        <v>3.717472118959108E-2</v>
      </c>
      <c r="AQ94" s="550">
        <v>2434.389140271493</v>
      </c>
      <c r="AR94" s="365">
        <v>2690</v>
      </c>
      <c r="AS94" s="359">
        <f t="shared" si="13"/>
        <v>0</v>
      </c>
      <c r="AT94" s="550">
        <v>2434.389140271493</v>
      </c>
      <c r="AU94" s="365">
        <v>2690</v>
      </c>
      <c r="AV94" s="359">
        <f t="shared" si="47"/>
        <v>3.8610038610038609E-2</v>
      </c>
      <c r="AW94" s="550">
        <v>2343.8914027149322</v>
      </c>
      <c r="AX94" s="365">
        <v>2590</v>
      </c>
      <c r="AY94" s="359">
        <f t="shared" si="48"/>
        <v>8.3682008368200833E-2</v>
      </c>
      <c r="AZ94" s="550">
        <v>2162.8959276018099</v>
      </c>
      <c r="BA94" s="365">
        <v>2390</v>
      </c>
      <c r="BB94" s="359">
        <f t="shared" si="49"/>
        <v>0</v>
      </c>
      <c r="BC94" s="550">
        <v>2162.8959276018099</v>
      </c>
      <c r="BD94" s="365">
        <v>2390</v>
      </c>
      <c r="BE94" s="359">
        <f t="shared" si="50"/>
        <v>0</v>
      </c>
      <c r="BF94" s="111">
        <v>2162.8959276018099</v>
      </c>
      <c r="BG94" s="137">
        <v>2390</v>
      </c>
      <c r="BH94" s="359">
        <f t="shared" si="51"/>
        <v>0</v>
      </c>
      <c r="BI94" s="111">
        <f t="shared" si="52"/>
        <v>2162.8959276018099</v>
      </c>
      <c r="BJ94" s="137">
        <v>2390</v>
      </c>
      <c r="BK94" s="359">
        <f t="shared" si="53"/>
        <v>0</v>
      </c>
      <c r="BL94" s="111">
        <f t="shared" si="54"/>
        <v>2162.8959276018099</v>
      </c>
      <c r="BM94" s="137">
        <v>2390</v>
      </c>
      <c r="BN94" s="359">
        <f t="shared" si="55"/>
        <v>0</v>
      </c>
      <c r="BO94" s="111">
        <f t="shared" si="56"/>
        <v>2162.8959276018099</v>
      </c>
      <c r="BP94" s="137">
        <v>2390</v>
      </c>
      <c r="BQ94" s="359">
        <f t="shared" si="57"/>
        <v>0</v>
      </c>
      <c r="BR94" s="111">
        <f t="shared" si="58"/>
        <v>2162.8959276018099</v>
      </c>
      <c r="BS94" s="137">
        <v>2390</v>
      </c>
      <c r="BT94" s="359">
        <f t="shared" si="59"/>
        <v>0</v>
      </c>
      <c r="BU94" s="158">
        <v>2162.8959276018099</v>
      </c>
      <c r="BV94" s="174">
        <v>2390</v>
      </c>
      <c r="BW94" s="359">
        <f t="shared" si="60"/>
        <v>0</v>
      </c>
      <c r="BX94" s="111">
        <f t="shared" si="61"/>
        <v>2162.8959276018099</v>
      </c>
      <c r="BY94" s="315">
        <v>2390</v>
      </c>
      <c r="BZ94" s="359">
        <f t="shared" si="62"/>
        <v>9.1324200913242004E-2</v>
      </c>
      <c r="CA94" s="122">
        <f t="shared" si="64"/>
        <v>1981.9004524886877</v>
      </c>
      <c r="CB94" s="53">
        <f>CB88</f>
        <v>2190</v>
      </c>
      <c r="CC94" s="359">
        <f t="shared" si="63"/>
        <v>0.84033613445378152</v>
      </c>
      <c r="CD94" s="37">
        <f t="shared" si="65"/>
        <v>1076.9230769230769</v>
      </c>
      <c r="CE94" s="53">
        <v>1190</v>
      </c>
    </row>
    <row r="95" spans="1:88" s="510" customFormat="1" x14ac:dyDescent="0.25">
      <c r="A95" s="298" t="s">
        <v>45</v>
      </c>
      <c r="B95" s="285">
        <v>184</v>
      </c>
      <c r="C95" s="535" t="s">
        <v>51</v>
      </c>
      <c r="D95" s="157">
        <v>2705.8823529411766</v>
      </c>
      <c r="E95" s="933">
        <v>2990</v>
      </c>
      <c r="F95" s="351">
        <f t="shared" si="0"/>
        <v>3.4602076124567477E-2</v>
      </c>
      <c r="G95" s="157">
        <v>2615.3846153846152</v>
      </c>
      <c r="H95" s="993">
        <v>2890</v>
      </c>
      <c r="I95" s="351">
        <f t="shared" si="1"/>
        <v>0.1606425702811245</v>
      </c>
      <c r="J95" s="157">
        <v>2253.3936651583713</v>
      </c>
      <c r="K95" s="871">
        <v>2490</v>
      </c>
      <c r="L95" s="351">
        <f t="shared" si="2"/>
        <v>4.1841004184100417E-2</v>
      </c>
      <c r="M95" s="157">
        <v>2162.8959276018099</v>
      </c>
      <c r="N95" s="871">
        <v>2390</v>
      </c>
      <c r="O95" s="351">
        <f t="shared" si="3"/>
        <v>0</v>
      </c>
      <c r="P95" s="157">
        <v>2162.8959276018099</v>
      </c>
      <c r="Q95" s="993">
        <v>2390</v>
      </c>
      <c r="R95" s="351">
        <f t="shared" si="4"/>
        <v>9.1324200913242004E-2</v>
      </c>
      <c r="S95" s="157">
        <v>1981.9004524886877</v>
      </c>
      <c r="T95" s="871">
        <v>2190</v>
      </c>
      <c r="U95" s="351">
        <f t="shared" si="5"/>
        <v>9.5547773886943466E-2</v>
      </c>
      <c r="V95" s="157">
        <v>1809.0497737556561</v>
      </c>
      <c r="W95" s="871">
        <v>1999</v>
      </c>
      <c r="X95" s="351">
        <f t="shared" si="6"/>
        <v>0</v>
      </c>
      <c r="Y95" s="936">
        <v>1809.0497737556561</v>
      </c>
      <c r="Z95" s="993">
        <v>1999</v>
      </c>
      <c r="AA95" s="351">
        <f t="shared" si="7"/>
        <v>-8.7214611872146117E-2</v>
      </c>
      <c r="AB95" s="157">
        <v>1981.9004524886877</v>
      </c>
      <c r="AC95" s="871">
        <v>2190</v>
      </c>
      <c r="AD95" s="351">
        <f t="shared" si="8"/>
        <v>0</v>
      </c>
      <c r="AE95" s="157">
        <v>1981.9004524886877</v>
      </c>
      <c r="AF95" s="871">
        <v>2190</v>
      </c>
      <c r="AG95" s="351">
        <f t="shared" si="9"/>
        <v>0</v>
      </c>
      <c r="AH95" s="109">
        <f>AI95/1.105</f>
        <v>1981.9004524886877</v>
      </c>
      <c r="AI95" s="246">
        <v>2190</v>
      </c>
      <c r="AJ95" s="351">
        <f t="shared" si="10"/>
        <v>0.10050251256281408</v>
      </c>
      <c r="AK95" s="697">
        <v>1800.9049773755657</v>
      </c>
      <c r="AL95" s="697">
        <v>1990</v>
      </c>
      <c r="AM95" s="351">
        <f t="shared" si="11"/>
        <v>0</v>
      </c>
      <c r="AN95" s="658">
        <v>1800.9049773755657</v>
      </c>
      <c r="AO95" s="180">
        <v>1990</v>
      </c>
      <c r="AP95" s="351">
        <f t="shared" si="12"/>
        <v>0</v>
      </c>
      <c r="AQ95" s="551">
        <v>1800.9049773755657</v>
      </c>
      <c r="AR95" s="372">
        <v>1990</v>
      </c>
      <c r="AS95" s="351">
        <f>(AR95-AU95)/AU95</f>
        <v>0</v>
      </c>
      <c r="AT95" s="551">
        <v>1800.9049773755657</v>
      </c>
      <c r="AU95" s="372">
        <v>1990</v>
      </c>
      <c r="AV95" s="351">
        <f>(AU95-AX95)/AX95</f>
        <v>0</v>
      </c>
      <c r="AW95" s="551">
        <v>1800.9049773755657</v>
      </c>
      <c r="AX95" s="372">
        <v>1990</v>
      </c>
      <c r="AY95" s="351">
        <f>(AX95-BA95)/BA95</f>
        <v>0</v>
      </c>
      <c r="AZ95" s="551">
        <v>1800.9049773755657</v>
      </c>
      <c r="BA95" s="372">
        <v>1990</v>
      </c>
      <c r="BB95" s="351">
        <f>(BA95-BD95)/BD95</f>
        <v>0</v>
      </c>
      <c r="BC95" s="551">
        <v>1800.9049773755657</v>
      </c>
      <c r="BD95" s="372">
        <v>1990</v>
      </c>
      <c r="BE95" s="351">
        <f>(BD95-BG95)/BG95</f>
        <v>0</v>
      </c>
      <c r="BF95" s="113">
        <v>1800.9049773755657</v>
      </c>
      <c r="BG95" s="329">
        <v>1990</v>
      </c>
      <c r="BH95" s="351">
        <f>(BG95-BJ95)/BJ95</f>
        <v>-0.16736401673640167</v>
      </c>
      <c r="BI95" s="113">
        <f>BJ95/1.105</f>
        <v>2162.8959276018099</v>
      </c>
      <c r="BJ95" s="308">
        <v>2390</v>
      </c>
      <c r="BK95" s="351">
        <f>(BJ95-BM95)/BM95</f>
        <v>0</v>
      </c>
      <c r="BL95" s="113">
        <f>BM95/1.105</f>
        <v>2162.8959276018099</v>
      </c>
      <c r="BM95" s="332">
        <v>2390</v>
      </c>
      <c r="BN95" s="351">
        <f>(BM95-BP95)/BP95</f>
        <v>0</v>
      </c>
      <c r="BO95" s="113">
        <f>BP95/1.105</f>
        <v>2162.8959276018099</v>
      </c>
      <c r="BP95" s="308">
        <v>2390</v>
      </c>
      <c r="BQ95" s="351">
        <f>(BP95-BS95)/BS95</f>
        <v>0</v>
      </c>
      <c r="BR95" s="113">
        <f>BS95/1.105</f>
        <v>2162.8959276018099</v>
      </c>
      <c r="BS95" s="308">
        <v>2390</v>
      </c>
      <c r="BT95" s="351">
        <f>(BS95-BV95)/BV95</f>
        <v>9.1324200913242004E-2</v>
      </c>
      <c r="BU95" s="164">
        <v>1981.9004524886877</v>
      </c>
      <c r="BV95" s="180">
        <v>2190</v>
      </c>
      <c r="BW95" s="351">
        <f>(BV95-BY95)/BY95</f>
        <v>0</v>
      </c>
      <c r="BX95" s="113">
        <f>BY95/1.105</f>
        <v>1981.9004524886877</v>
      </c>
      <c r="BY95" s="140">
        <v>2190</v>
      </c>
      <c r="BZ95" s="351">
        <f>(BY95-CB95)/CB95</f>
        <v>0.10050251256281408</v>
      </c>
      <c r="CA95" s="126">
        <f>CB95/1.105</f>
        <v>1800.9049773755657</v>
      </c>
      <c r="CB95" s="54">
        <v>1990</v>
      </c>
      <c r="CC95" s="351">
        <f>(CB95-CE95)/CE95</f>
        <v>4.736842105263158E-2</v>
      </c>
      <c r="CD95" s="22">
        <f>CE95/1.105</f>
        <v>1719.4570135746606</v>
      </c>
      <c r="CE95" s="54">
        <v>1900</v>
      </c>
      <c r="CF95" s="509"/>
      <c r="CG95" s="509"/>
      <c r="CH95" s="509"/>
      <c r="CI95" s="509"/>
      <c r="CJ95" s="509"/>
    </row>
    <row r="96" spans="1:88" x14ac:dyDescent="0.25">
      <c r="A96" s="299" t="s">
        <v>45</v>
      </c>
      <c r="B96" s="279">
        <v>186</v>
      </c>
      <c r="C96" s="536" t="s">
        <v>53</v>
      </c>
      <c r="D96" s="152">
        <v>9040.7239819004535</v>
      </c>
      <c r="E96" s="933">
        <v>9990</v>
      </c>
      <c r="F96" s="206">
        <f t="shared" si="0"/>
        <v>0</v>
      </c>
      <c r="G96" s="152">
        <v>9040.7239819004535</v>
      </c>
      <c r="H96" s="993">
        <v>9990</v>
      </c>
      <c r="I96" s="206">
        <f t="shared" si="1"/>
        <v>0.11123470522803114</v>
      </c>
      <c r="J96" s="152">
        <v>8135.746606334842</v>
      </c>
      <c r="K96" s="871">
        <v>8990</v>
      </c>
      <c r="L96" s="206">
        <f t="shared" si="2"/>
        <v>8.4439083232810616E-2</v>
      </c>
      <c r="M96" s="152">
        <v>7502.2624434389145</v>
      </c>
      <c r="N96" s="871">
        <v>8290</v>
      </c>
      <c r="O96" s="206">
        <f t="shared" si="3"/>
        <v>0</v>
      </c>
      <c r="P96" s="152">
        <v>7502.2624434389145</v>
      </c>
      <c r="Q96" s="871">
        <v>8290</v>
      </c>
      <c r="R96" s="206">
        <f t="shared" si="4"/>
        <v>1.221001221001221E-2</v>
      </c>
      <c r="S96" s="152">
        <v>7411.7647058823532</v>
      </c>
      <c r="T96" s="871">
        <v>8190</v>
      </c>
      <c r="U96" s="206">
        <f t="shared" si="5"/>
        <v>2.3877984748093512E-2</v>
      </c>
      <c r="V96" s="152">
        <v>7238.9140271493216</v>
      </c>
      <c r="W96" s="871">
        <v>7999</v>
      </c>
      <c r="X96" s="206">
        <f t="shared" si="6"/>
        <v>0</v>
      </c>
      <c r="Y96" s="937">
        <v>7238.9140271493216</v>
      </c>
      <c r="Z96" s="993">
        <v>7999</v>
      </c>
      <c r="AA96" s="206">
        <f t="shared" si="7"/>
        <v>2.6829268292682926E-2</v>
      </c>
      <c r="AB96" s="152">
        <v>7049.7737556561087</v>
      </c>
      <c r="AC96" s="871">
        <v>7790</v>
      </c>
      <c r="AD96" s="206">
        <f t="shared" si="8"/>
        <v>0</v>
      </c>
      <c r="AE96" s="152">
        <v>7049.7737556561087</v>
      </c>
      <c r="AF96" s="993">
        <v>7790</v>
      </c>
      <c r="AG96" s="206">
        <f t="shared" si="9"/>
        <v>0.11444921316165951</v>
      </c>
      <c r="AH96" s="111">
        <f>AI96/1.105</f>
        <v>6325.7918552036199</v>
      </c>
      <c r="AI96" s="247">
        <v>6990</v>
      </c>
      <c r="AJ96" s="206">
        <f t="shared" si="10"/>
        <v>0.11128775834658187</v>
      </c>
      <c r="AK96" s="695">
        <v>5692.3076923076924</v>
      </c>
      <c r="AL96" s="695">
        <v>6290</v>
      </c>
      <c r="AM96" s="206">
        <f t="shared" si="11"/>
        <v>5.0083472454090151E-2</v>
      </c>
      <c r="AN96" s="654">
        <v>5420.8144796380093</v>
      </c>
      <c r="AO96" s="172">
        <v>5990</v>
      </c>
      <c r="AP96" s="206">
        <f t="shared" si="12"/>
        <v>0</v>
      </c>
      <c r="AQ96" s="550">
        <v>5420.8144796380093</v>
      </c>
      <c r="AR96" s="365">
        <v>5990</v>
      </c>
      <c r="AS96" s="206">
        <f>(AR96-AU96)/AU96</f>
        <v>0</v>
      </c>
      <c r="AT96" s="550">
        <v>5420.8144796380093</v>
      </c>
      <c r="AU96" s="365">
        <v>5990</v>
      </c>
      <c r="AV96" s="206">
        <f>(AU96-AX96)/AX96</f>
        <v>7.1556350626118065E-2</v>
      </c>
      <c r="AW96" s="550">
        <v>5058.8235294117649</v>
      </c>
      <c r="AX96" s="365">
        <v>5590</v>
      </c>
      <c r="AY96" s="206">
        <f>(AX96-BA96)/BA96</f>
        <v>1.8214936247723135E-2</v>
      </c>
      <c r="AZ96" s="550">
        <v>4968.3257918552035</v>
      </c>
      <c r="BA96" s="365">
        <v>5490</v>
      </c>
      <c r="BB96" s="206">
        <f>(BA96-BD96)/BD96</f>
        <v>0</v>
      </c>
      <c r="BC96" s="550">
        <v>4968.3257918552035</v>
      </c>
      <c r="BD96" s="365">
        <v>5490</v>
      </c>
      <c r="BE96" s="206">
        <f>(BD96-BG96)/BG96</f>
        <v>0</v>
      </c>
      <c r="BF96" s="111">
        <v>4968.3257918552035</v>
      </c>
      <c r="BG96" s="330">
        <v>5490</v>
      </c>
      <c r="BH96" s="206">
        <f>(BG96-BJ96)/BJ96</f>
        <v>-0.14084507042253522</v>
      </c>
      <c r="BI96" s="111">
        <f>BJ96/1.105</f>
        <v>5782.8054298642537</v>
      </c>
      <c r="BJ96" s="137">
        <v>6390</v>
      </c>
      <c r="BK96" s="206">
        <f>(BJ96-BM96)/BM96</f>
        <v>0</v>
      </c>
      <c r="BL96" s="111">
        <f>BM96/1.105</f>
        <v>5782.8054298642537</v>
      </c>
      <c r="BM96" s="333">
        <v>6390</v>
      </c>
      <c r="BN96" s="206">
        <f>(BM96-BP96)/BP96</f>
        <v>0</v>
      </c>
      <c r="BO96" s="111">
        <f>BP96/1.105</f>
        <v>5782.8054298642537</v>
      </c>
      <c r="BP96" s="137">
        <v>6390</v>
      </c>
      <c r="BQ96" s="206">
        <f>(BP96-BS96)/BS96</f>
        <v>0</v>
      </c>
      <c r="BR96" s="111">
        <f>BS96/1.105</f>
        <v>5782.8054298642537</v>
      </c>
      <c r="BS96" s="137">
        <v>6390</v>
      </c>
      <c r="BT96" s="206">
        <f>(BS96-BV96)/BV96</f>
        <v>1.5898251192368838E-2</v>
      </c>
      <c r="BU96" s="153">
        <v>5692.3076923076924</v>
      </c>
      <c r="BV96" s="170">
        <v>6290</v>
      </c>
      <c r="BW96" s="206">
        <f>(BV96-BY96)/BY96</f>
        <v>0</v>
      </c>
      <c r="BX96" s="111">
        <f>BY96/1.105</f>
        <v>5692.3076923076924</v>
      </c>
      <c r="BY96" s="141">
        <v>6290</v>
      </c>
      <c r="BZ96" s="206">
        <f>(BY96-CB96)/CB96</f>
        <v>0.1054481546572935</v>
      </c>
      <c r="CA96" s="77">
        <f>CB96/1.105</f>
        <v>5149.3212669683262</v>
      </c>
      <c r="CB96" s="51">
        <v>5690</v>
      </c>
      <c r="CC96" s="206">
        <f>(CB96-CE96)/CE96</f>
        <v>0.14028056112224449</v>
      </c>
      <c r="CD96" s="24">
        <f>CE96/1.105</f>
        <v>4515.8371040723987</v>
      </c>
      <c r="CE96" s="51">
        <v>4990</v>
      </c>
    </row>
    <row r="97" spans="1:88" s="512" customFormat="1" ht="15.75" thickBot="1" x14ac:dyDescent="0.3">
      <c r="A97" s="300" t="s">
        <v>45</v>
      </c>
      <c r="B97" s="278">
        <v>9721</v>
      </c>
      <c r="C97" s="539" t="s">
        <v>269</v>
      </c>
      <c r="D97" s="152">
        <v>1348.4162895927602</v>
      </c>
      <c r="E97" s="933">
        <v>1490</v>
      </c>
      <c r="F97" s="217">
        <f t="shared" si="0"/>
        <v>7.1942446043165464E-2</v>
      </c>
      <c r="G97" s="152">
        <v>1257.9185520361991</v>
      </c>
      <c r="H97" s="993">
        <v>1390</v>
      </c>
      <c r="I97" s="217">
        <f t="shared" si="1"/>
        <v>0.16806722689075632</v>
      </c>
      <c r="J97" s="152">
        <v>1076.9230769230769</v>
      </c>
      <c r="K97" s="871">
        <v>1190</v>
      </c>
      <c r="L97" s="217">
        <f t="shared" si="2"/>
        <v>9.1743119266055051E-2</v>
      </c>
      <c r="M97" s="152">
        <v>986.4253393665158</v>
      </c>
      <c r="N97" s="871">
        <v>1090</v>
      </c>
      <c r="O97" s="217">
        <f t="shared" si="3"/>
        <v>0</v>
      </c>
      <c r="P97" s="152">
        <v>986.4253393665158</v>
      </c>
      <c r="Q97" s="993">
        <v>1090</v>
      </c>
      <c r="R97" s="217">
        <f t="shared" si="4"/>
        <v>0.10101010101010101</v>
      </c>
      <c r="S97" s="152">
        <v>895.92760180995481</v>
      </c>
      <c r="T97" s="871">
        <v>990</v>
      </c>
      <c r="U97" s="217">
        <f t="shared" si="5"/>
        <v>7.6086956521739135E-2</v>
      </c>
      <c r="V97" s="152">
        <v>832.57918552036199</v>
      </c>
      <c r="W97" s="871">
        <v>920</v>
      </c>
      <c r="X97" s="217">
        <f t="shared" si="6"/>
        <v>0.12195121951219512</v>
      </c>
      <c r="Y97" s="938">
        <v>742.08144796380088</v>
      </c>
      <c r="Z97" s="993">
        <v>820</v>
      </c>
      <c r="AA97" s="217">
        <f t="shared" si="7"/>
        <v>3.7974683544303799E-2</v>
      </c>
      <c r="AB97" s="152">
        <v>714.9321266968326</v>
      </c>
      <c r="AC97" s="871">
        <v>790</v>
      </c>
      <c r="AD97" s="217">
        <f t="shared" si="8"/>
        <v>0</v>
      </c>
      <c r="AE97" s="152">
        <v>714.9321266968326</v>
      </c>
      <c r="AF97" s="871">
        <v>790</v>
      </c>
      <c r="AG97" s="217">
        <f t="shared" si="9"/>
        <v>0</v>
      </c>
      <c r="AH97" s="111">
        <f>AI97/1.105</f>
        <v>714.9321266968326</v>
      </c>
      <c r="AI97" s="191">
        <v>790</v>
      </c>
      <c r="AJ97" s="217">
        <f t="shared" si="10"/>
        <v>0.14492753623188406</v>
      </c>
      <c r="AK97" s="744">
        <v>624.43438914027149</v>
      </c>
      <c r="AL97" s="744">
        <v>690</v>
      </c>
      <c r="AM97" s="217">
        <f t="shared" si="11"/>
        <v>0</v>
      </c>
      <c r="AN97" s="745">
        <v>624.43438914027149</v>
      </c>
      <c r="AO97" s="746">
        <v>690</v>
      </c>
      <c r="AP97" s="217">
        <f t="shared" si="12"/>
        <v>0</v>
      </c>
      <c r="AQ97" s="552">
        <v>624.43438914027149</v>
      </c>
      <c r="AR97" s="410">
        <v>690</v>
      </c>
      <c r="AS97" s="217">
        <f>(AR97-AU97)/AU97</f>
        <v>-0.30303030303030304</v>
      </c>
      <c r="AT97" s="552">
        <v>895.92760180995481</v>
      </c>
      <c r="AU97" s="410">
        <v>990</v>
      </c>
      <c r="AV97" s="217">
        <f>(AU97-AX97)/AX97</f>
        <v>0</v>
      </c>
      <c r="AW97" s="552">
        <v>895.92760180995481</v>
      </c>
      <c r="AX97" s="410">
        <v>990</v>
      </c>
      <c r="AY97" s="217">
        <f>(AX97-BA97)/BA97</f>
        <v>0</v>
      </c>
      <c r="AZ97" s="552">
        <v>895.92760180995481</v>
      </c>
      <c r="BA97" s="410">
        <v>990</v>
      </c>
      <c r="BB97" s="217">
        <f>(BA97-BD97)/BD97</f>
        <v>0</v>
      </c>
      <c r="BC97" s="552">
        <v>895.92760180995481</v>
      </c>
      <c r="BD97" s="410">
        <v>990</v>
      </c>
      <c r="BE97" s="217">
        <f>(BD97-BG97)/BG97</f>
        <v>0</v>
      </c>
      <c r="BF97" s="108">
        <v>895.92760180995481</v>
      </c>
      <c r="BG97" s="331">
        <v>990</v>
      </c>
      <c r="BH97" s="217">
        <f>(BG97-BJ97)/BJ97</f>
        <v>0</v>
      </c>
      <c r="BI97" s="108">
        <f>BJ97/1.105</f>
        <v>895.92760180995481</v>
      </c>
      <c r="BJ97" s="305">
        <v>990</v>
      </c>
      <c r="BK97" s="217">
        <f>(BJ97-BM97)/BM97</f>
        <v>0</v>
      </c>
      <c r="BL97" s="108">
        <f>BM97/1.105</f>
        <v>895.92760180995481</v>
      </c>
      <c r="BM97" s="331">
        <v>990</v>
      </c>
      <c r="BN97" s="217">
        <f>(BM97-BP97)/BP97</f>
        <v>0</v>
      </c>
      <c r="BO97" s="108">
        <f>BP97/1.105</f>
        <v>895.92760180995481</v>
      </c>
      <c r="BP97" s="305">
        <v>990</v>
      </c>
      <c r="BQ97" s="217">
        <f>(BP97-BS97)/BS97</f>
        <v>0</v>
      </c>
      <c r="BR97" s="108">
        <f>BS97/1.105</f>
        <v>895.92760180995481</v>
      </c>
      <c r="BS97" s="305">
        <v>990</v>
      </c>
      <c r="BT97" s="217">
        <f>(BS97-BV97)/BV97</f>
        <v>0</v>
      </c>
      <c r="BU97" s="322">
        <v>895.92760180995481</v>
      </c>
      <c r="BV97" s="323">
        <v>990</v>
      </c>
      <c r="BW97" s="217">
        <f>(BV97-BY97)/BY97</f>
        <v>0</v>
      </c>
      <c r="BX97" s="108">
        <f>BY97/1.105</f>
        <v>895.92760180995481</v>
      </c>
      <c r="BY97" s="139">
        <v>990</v>
      </c>
      <c r="BZ97" s="217">
        <f>(BY97-CB97)/CB97</f>
        <v>0.11235955056179775</v>
      </c>
      <c r="CA97" s="125">
        <f>CB97/1.105</f>
        <v>805.4298642533937</v>
      </c>
      <c r="CB97" s="55">
        <f>CB17</f>
        <v>890</v>
      </c>
      <c r="CC97" s="217">
        <f>(CB97-CE97)/CE97</f>
        <v>0.12658227848101267</v>
      </c>
      <c r="CD97" s="27">
        <f>CE97/1.105</f>
        <v>714.9321266968326</v>
      </c>
      <c r="CE97" s="55">
        <f>CE17</f>
        <v>790</v>
      </c>
      <c r="CF97" s="511"/>
      <c r="CG97" s="511"/>
      <c r="CH97" s="511"/>
      <c r="CI97" s="511"/>
      <c r="CJ97" s="511"/>
    </row>
    <row r="98" spans="1:88" x14ac:dyDescent="0.25">
      <c r="A98" s="306" t="s">
        <v>59</v>
      </c>
      <c r="B98" s="279">
        <v>787</v>
      </c>
      <c r="C98" s="556" t="s">
        <v>61</v>
      </c>
      <c r="D98" s="318">
        <v>9743.8016528925618</v>
      </c>
      <c r="E98" s="933">
        <v>11790</v>
      </c>
      <c r="F98" s="351">
        <f t="shared" si="0"/>
        <v>0</v>
      </c>
      <c r="G98" s="318">
        <v>9743.8016528925618</v>
      </c>
      <c r="H98" s="993">
        <v>11790</v>
      </c>
      <c r="I98" s="351">
        <f t="shared" si="1"/>
        <v>5.3619302949061663E-2</v>
      </c>
      <c r="J98" s="318">
        <v>9247.9338842975212</v>
      </c>
      <c r="K98" s="871">
        <v>11190</v>
      </c>
      <c r="L98" s="351">
        <f t="shared" si="2"/>
        <v>0</v>
      </c>
      <c r="M98" s="318">
        <v>9247.9338842975212</v>
      </c>
      <c r="N98" s="871">
        <v>11190</v>
      </c>
      <c r="O98" s="351">
        <f t="shared" si="3"/>
        <v>2.7548209366391185E-2</v>
      </c>
      <c r="P98" s="318">
        <v>9000</v>
      </c>
      <c r="Q98" s="993">
        <v>10890</v>
      </c>
      <c r="R98" s="351">
        <f t="shared" si="4"/>
        <v>8.9108910891089105E-2</v>
      </c>
      <c r="S98" s="318">
        <v>8263.636363636364</v>
      </c>
      <c r="T98" s="871">
        <v>9999</v>
      </c>
      <c r="U98" s="351">
        <f t="shared" si="5"/>
        <v>-1.8743866535819432E-2</v>
      </c>
      <c r="V98" s="318">
        <v>8421.4876033057863</v>
      </c>
      <c r="W98" s="871">
        <v>10190</v>
      </c>
      <c r="X98" s="351">
        <f t="shared" si="6"/>
        <v>2.002002002002002E-2</v>
      </c>
      <c r="Y98" s="935">
        <v>8256.1983471074382</v>
      </c>
      <c r="Z98" s="871">
        <v>9990</v>
      </c>
      <c r="AA98" s="351">
        <f t="shared" si="7"/>
        <v>0</v>
      </c>
      <c r="AB98" s="318">
        <v>8256.1983471074382</v>
      </c>
      <c r="AC98" s="871">
        <v>9990</v>
      </c>
      <c r="AD98" s="351">
        <f t="shared" si="8"/>
        <v>0</v>
      </c>
      <c r="AE98" s="318">
        <v>8256.1983471074382</v>
      </c>
      <c r="AF98" s="993">
        <v>9990</v>
      </c>
      <c r="AG98" s="351">
        <f t="shared" si="9"/>
        <v>5.2687038988408853E-2</v>
      </c>
      <c r="AH98" s="113">
        <f t="shared" ref="AH98:AH160" si="66">AI98/1.21</f>
        <v>7842.9752066115707</v>
      </c>
      <c r="AI98" s="304">
        <v>9490</v>
      </c>
      <c r="AJ98" s="351">
        <f t="shared" si="10"/>
        <v>0.10477299185098952</v>
      </c>
      <c r="AK98" s="642">
        <v>7099.1735537190089</v>
      </c>
      <c r="AL98" s="642">
        <v>8590</v>
      </c>
      <c r="AM98" s="351">
        <f t="shared" si="11"/>
        <v>0</v>
      </c>
      <c r="AN98" s="657">
        <v>7099.1735537190089</v>
      </c>
      <c r="AO98" s="171">
        <v>8590</v>
      </c>
      <c r="AP98" s="351">
        <f t="shared" si="12"/>
        <v>2.3837902264600714E-2</v>
      </c>
      <c r="AQ98" s="549">
        <v>6933.8842975206617</v>
      </c>
      <c r="AR98" s="165">
        <v>8390</v>
      </c>
      <c r="AS98" s="351">
        <f t="shared" si="13"/>
        <v>0</v>
      </c>
      <c r="AT98" s="549">
        <v>6933.8842975206617</v>
      </c>
      <c r="AU98" s="165">
        <v>8390</v>
      </c>
      <c r="AV98" s="351">
        <f t="shared" si="14"/>
        <v>6.3371356147021551E-2</v>
      </c>
      <c r="AW98" s="549">
        <v>6520.6611570247933</v>
      </c>
      <c r="AX98" s="165">
        <v>7890</v>
      </c>
      <c r="AY98" s="351">
        <f t="shared" si="15"/>
        <v>6.7658998646820026E-2</v>
      </c>
      <c r="AZ98" s="549">
        <v>6107.4380165289258</v>
      </c>
      <c r="BA98" s="165">
        <v>7390</v>
      </c>
      <c r="BB98" s="351">
        <f t="shared" si="16"/>
        <v>0</v>
      </c>
      <c r="BC98" s="549">
        <v>6107.4380165289258</v>
      </c>
      <c r="BD98" s="246">
        <v>7390</v>
      </c>
      <c r="BE98" s="351">
        <f t="shared" si="17"/>
        <v>-9.768009768009768E-2</v>
      </c>
      <c r="BF98" s="109">
        <v>6768.5950413223145</v>
      </c>
      <c r="BG98" s="165">
        <v>8190</v>
      </c>
      <c r="BH98" s="351">
        <f t="shared" si="18"/>
        <v>0</v>
      </c>
      <c r="BI98" s="109">
        <f t="shared" ref="BI98:BI102" si="67">BJ98/1.21</f>
        <v>6768.5950413223145</v>
      </c>
      <c r="BJ98" s="165">
        <v>8190</v>
      </c>
      <c r="BK98" s="351">
        <f t="shared" si="19"/>
        <v>0</v>
      </c>
      <c r="BL98" s="109">
        <f t="shared" ref="BL98:BL102" si="68">BM98/1.21</f>
        <v>6768.5950413223145</v>
      </c>
      <c r="BM98" s="165">
        <v>8190</v>
      </c>
      <c r="BN98" s="351">
        <f t="shared" si="20"/>
        <v>0</v>
      </c>
      <c r="BO98" s="109">
        <f t="shared" ref="BO98:BO102" si="69">BP98/1.21</f>
        <v>6768.5950413223145</v>
      </c>
      <c r="BP98" s="165">
        <v>8190</v>
      </c>
      <c r="BQ98" s="351">
        <f t="shared" si="21"/>
        <v>0</v>
      </c>
      <c r="BR98" s="109">
        <f t="shared" ref="BR98:BR102" si="70">BS98/1.21</f>
        <v>6768.5950413223145</v>
      </c>
      <c r="BS98" s="165">
        <v>8190</v>
      </c>
      <c r="BT98" s="351">
        <f t="shared" si="22"/>
        <v>9.3457943925233641E-2</v>
      </c>
      <c r="BU98" s="154">
        <v>6190.0826446280989</v>
      </c>
      <c r="BV98" s="171">
        <v>7490</v>
      </c>
      <c r="BW98" s="351">
        <f t="shared" si="23"/>
        <v>0</v>
      </c>
      <c r="BX98" s="109">
        <f t="shared" ref="BX98:BX102" si="71">BY98/1.21</f>
        <v>6190.0826446280989</v>
      </c>
      <c r="BY98" s="135">
        <v>7490</v>
      </c>
      <c r="BZ98" s="351">
        <f t="shared" si="24"/>
        <v>0.10309278350515463</v>
      </c>
      <c r="CA98" s="121">
        <f t="shared" ref="CA98:CA150" si="72">CB98/1.21</f>
        <v>5611.5702479338843</v>
      </c>
      <c r="CB98" s="52">
        <v>6790</v>
      </c>
      <c r="CC98" s="351">
        <f t="shared" si="25"/>
        <v>4.6224961479198766E-2</v>
      </c>
      <c r="CD98" s="26">
        <f t="shared" ref="CD98:CD150" si="73">CE98/1.21</f>
        <v>5363.636363636364</v>
      </c>
      <c r="CE98" s="52">
        <v>6490</v>
      </c>
      <c r="CF98" s="64"/>
    </row>
    <row r="99" spans="1:88" x14ac:dyDescent="0.25">
      <c r="A99" s="299" t="s">
        <v>59</v>
      </c>
      <c r="B99" s="279">
        <v>788</v>
      </c>
      <c r="C99" s="536" t="s">
        <v>63</v>
      </c>
      <c r="D99" s="151">
        <v>10404.958677685951</v>
      </c>
      <c r="E99" s="933">
        <v>12590</v>
      </c>
      <c r="F99" s="206">
        <f t="shared" si="0"/>
        <v>0</v>
      </c>
      <c r="G99" s="151">
        <v>10404.958677685951</v>
      </c>
      <c r="H99" s="993">
        <v>12590</v>
      </c>
      <c r="I99" s="206">
        <f t="shared" si="1"/>
        <v>5.0041701417848208E-2</v>
      </c>
      <c r="J99" s="151">
        <v>9909.0909090909099</v>
      </c>
      <c r="K99" s="871">
        <v>11990</v>
      </c>
      <c r="L99" s="206">
        <f t="shared" si="2"/>
        <v>0</v>
      </c>
      <c r="M99" s="151">
        <v>9909.0909090909099</v>
      </c>
      <c r="N99" s="871">
        <v>11990</v>
      </c>
      <c r="O99" s="206">
        <f t="shared" si="3"/>
        <v>7.1492403932082213E-2</v>
      </c>
      <c r="P99" s="151">
        <v>9247.9338842975212</v>
      </c>
      <c r="Q99" s="871">
        <v>11190</v>
      </c>
      <c r="R99" s="206">
        <f t="shared" si="4"/>
        <v>0</v>
      </c>
      <c r="S99" s="151">
        <v>9247.9338842975212</v>
      </c>
      <c r="T99" s="871">
        <v>11190</v>
      </c>
      <c r="U99" s="206">
        <f t="shared" si="5"/>
        <v>6.67302192564347E-2</v>
      </c>
      <c r="V99" s="151">
        <v>8669.4214876033056</v>
      </c>
      <c r="W99" s="871">
        <v>10490</v>
      </c>
      <c r="X99" s="206">
        <f t="shared" si="6"/>
        <v>9.6246390760346481E-3</v>
      </c>
      <c r="Y99" s="935">
        <v>8586.7768595041325</v>
      </c>
      <c r="Z99" s="871">
        <v>10390</v>
      </c>
      <c r="AA99" s="206">
        <f t="shared" si="7"/>
        <v>0</v>
      </c>
      <c r="AB99" s="151">
        <v>8586.7768595041325</v>
      </c>
      <c r="AC99" s="871">
        <v>10390</v>
      </c>
      <c r="AD99" s="206">
        <f t="shared" si="8"/>
        <v>0</v>
      </c>
      <c r="AE99" s="151">
        <v>8586.7768595041325</v>
      </c>
      <c r="AF99" s="993">
        <v>10390</v>
      </c>
      <c r="AG99" s="206">
        <f t="shared" si="9"/>
        <v>5.0556117290192111E-2</v>
      </c>
      <c r="AH99" s="110">
        <f t="shared" si="66"/>
        <v>8173.553719008265</v>
      </c>
      <c r="AI99" s="190">
        <v>9890</v>
      </c>
      <c r="AJ99" s="206">
        <f t="shared" si="10"/>
        <v>0.10011123470522804</v>
      </c>
      <c r="AK99" s="641">
        <v>7429.7520661157023</v>
      </c>
      <c r="AL99" s="641">
        <v>8990</v>
      </c>
      <c r="AM99" s="206">
        <f t="shared" si="11"/>
        <v>0</v>
      </c>
      <c r="AN99" s="653">
        <v>7429.7520661157023</v>
      </c>
      <c r="AO99" s="170">
        <v>8990</v>
      </c>
      <c r="AP99" s="206">
        <f t="shared" si="12"/>
        <v>2.2753128555176336E-2</v>
      </c>
      <c r="AQ99" s="547">
        <v>7264.462809917356</v>
      </c>
      <c r="AR99" s="136">
        <v>8790</v>
      </c>
      <c r="AS99" s="206">
        <f t="shared" si="13"/>
        <v>0</v>
      </c>
      <c r="AT99" s="547">
        <v>7264.462809917356</v>
      </c>
      <c r="AU99" s="136">
        <v>8790</v>
      </c>
      <c r="AV99" s="206">
        <f t="shared" si="14"/>
        <v>7.3260073260073263E-2</v>
      </c>
      <c r="AW99" s="547">
        <v>6768.5950413223145</v>
      </c>
      <c r="AX99" s="136">
        <v>8190</v>
      </c>
      <c r="AY99" s="206">
        <f t="shared" si="15"/>
        <v>9.3457943925233641E-2</v>
      </c>
      <c r="AZ99" s="547">
        <v>6190.0826446280989</v>
      </c>
      <c r="BA99" s="136">
        <v>7490</v>
      </c>
      <c r="BB99" s="206">
        <f t="shared" si="16"/>
        <v>0</v>
      </c>
      <c r="BC99" s="547">
        <v>6190.0826446280989</v>
      </c>
      <c r="BD99" s="190">
        <v>7490</v>
      </c>
      <c r="BE99" s="206">
        <f t="shared" si="17"/>
        <v>-0.10727056019070322</v>
      </c>
      <c r="BF99" s="110">
        <v>6933.8842975206617</v>
      </c>
      <c r="BG99" s="136">
        <v>8390</v>
      </c>
      <c r="BH99" s="206">
        <f t="shared" si="18"/>
        <v>0</v>
      </c>
      <c r="BI99" s="110">
        <f t="shared" si="67"/>
        <v>6933.8842975206617</v>
      </c>
      <c r="BJ99" s="136">
        <v>8390</v>
      </c>
      <c r="BK99" s="206">
        <f t="shared" si="19"/>
        <v>0</v>
      </c>
      <c r="BL99" s="110">
        <f t="shared" si="68"/>
        <v>6933.8842975206617</v>
      </c>
      <c r="BM99" s="136">
        <v>8390</v>
      </c>
      <c r="BN99" s="206">
        <f t="shared" si="20"/>
        <v>0</v>
      </c>
      <c r="BO99" s="110">
        <f t="shared" si="69"/>
        <v>6933.8842975206617</v>
      </c>
      <c r="BP99" s="136">
        <v>8390</v>
      </c>
      <c r="BQ99" s="206">
        <f t="shared" si="21"/>
        <v>0</v>
      </c>
      <c r="BR99" s="110">
        <f t="shared" si="70"/>
        <v>6933.8842975206617</v>
      </c>
      <c r="BS99" s="136">
        <v>8390</v>
      </c>
      <c r="BT99" s="206">
        <f t="shared" si="22"/>
        <v>9.1027308192457732E-2</v>
      </c>
      <c r="BU99" s="153">
        <v>6355.3719008264461</v>
      </c>
      <c r="BV99" s="170">
        <v>7690</v>
      </c>
      <c r="BW99" s="206">
        <f t="shared" si="23"/>
        <v>0</v>
      </c>
      <c r="BX99" s="110">
        <f t="shared" si="71"/>
        <v>6355.3719008264461</v>
      </c>
      <c r="BY99" s="129">
        <v>7690</v>
      </c>
      <c r="BZ99" s="206">
        <f t="shared" si="24"/>
        <v>0.10014306151645208</v>
      </c>
      <c r="CA99" s="77">
        <f t="shared" si="72"/>
        <v>5776.8595041322315</v>
      </c>
      <c r="CB99" s="51">
        <v>6990</v>
      </c>
      <c r="CC99" s="206">
        <f t="shared" si="25"/>
        <v>2.9455081001472753E-2</v>
      </c>
      <c r="CD99" s="24">
        <f t="shared" si="73"/>
        <v>5611.5702479338843</v>
      </c>
      <c r="CE99" s="51">
        <v>6790</v>
      </c>
      <c r="CF99" s="64"/>
    </row>
    <row r="100" spans="1:88" x14ac:dyDescent="0.25">
      <c r="A100" s="299" t="s">
        <v>59</v>
      </c>
      <c r="B100" s="279">
        <v>789</v>
      </c>
      <c r="C100" s="536" t="s">
        <v>65</v>
      </c>
      <c r="D100" s="151">
        <v>9330.5785123966944</v>
      </c>
      <c r="E100" s="933">
        <v>11290</v>
      </c>
      <c r="F100" s="206">
        <f t="shared" si="0"/>
        <v>0</v>
      </c>
      <c r="G100" s="151">
        <v>9330.5785123966944</v>
      </c>
      <c r="H100" s="993">
        <v>11290</v>
      </c>
      <c r="I100" s="206">
        <f t="shared" si="1"/>
        <v>5.6127221702525723E-2</v>
      </c>
      <c r="J100" s="151">
        <v>8834.7107438016537</v>
      </c>
      <c r="K100" s="871">
        <v>10690</v>
      </c>
      <c r="L100" s="206">
        <f t="shared" si="2"/>
        <v>0.18790976775197243</v>
      </c>
      <c r="M100" s="151">
        <v>7437.1900826446281</v>
      </c>
      <c r="N100" s="871">
        <v>8999</v>
      </c>
      <c r="O100" s="206">
        <f t="shared" si="3"/>
        <v>-0.15818521983161835</v>
      </c>
      <c r="P100" s="151">
        <v>8834.7107438016537</v>
      </c>
      <c r="Q100" s="871">
        <v>10690</v>
      </c>
      <c r="R100" s="206">
        <f t="shared" si="4"/>
        <v>0</v>
      </c>
      <c r="S100" s="151">
        <v>8834.7107438016537</v>
      </c>
      <c r="T100" s="871">
        <v>10690</v>
      </c>
      <c r="U100" s="206">
        <f t="shared" si="5"/>
        <v>7.0070070070070073E-2</v>
      </c>
      <c r="V100" s="151">
        <v>8256.1983471074382</v>
      </c>
      <c r="W100" s="871">
        <v>9990</v>
      </c>
      <c r="X100" s="206">
        <f t="shared" si="6"/>
        <v>1.0111223458038422E-2</v>
      </c>
      <c r="Y100" s="935">
        <v>8173.553719008265</v>
      </c>
      <c r="Z100" s="871">
        <v>9890</v>
      </c>
      <c r="AA100" s="206">
        <f t="shared" si="7"/>
        <v>0</v>
      </c>
      <c r="AB100" s="151">
        <v>8173.553719008265</v>
      </c>
      <c r="AC100" s="871">
        <v>9890</v>
      </c>
      <c r="AD100" s="206">
        <f t="shared" si="8"/>
        <v>0</v>
      </c>
      <c r="AE100" s="151">
        <v>8173.553719008265</v>
      </c>
      <c r="AF100" s="993">
        <v>9890</v>
      </c>
      <c r="AG100" s="206">
        <f t="shared" si="9"/>
        <v>5.3248136315228969E-2</v>
      </c>
      <c r="AH100" s="110">
        <f t="shared" si="66"/>
        <v>7760.3305785123966</v>
      </c>
      <c r="AI100" s="190">
        <v>9390</v>
      </c>
      <c r="AJ100" s="206">
        <f t="shared" si="10"/>
        <v>0.10600706713780919</v>
      </c>
      <c r="AK100" s="641">
        <v>7016.5289256198348</v>
      </c>
      <c r="AL100" s="641">
        <v>8490</v>
      </c>
      <c r="AM100" s="206">
        <f t="shared" si="11"/>
        <v>0</v>
      </c>
      <c r="AN100" s="653">
        <v>7016.5289256198348</v>
      </c>
      <c r="AO100" s="170">
        <v>8490</v>
      </c>
      <c r="AP100" s="206">
        <f t="shared" si="12"/>
        <v>2.4125452352231604E-2</v>
      </c>
      <c r="AQ100" s="547">
        <v>6851.2396694214876</v>
      </c>
      <c r="AR100" s="136">
        <v>8290</v>
      </c>
      <c r="AS100" s="206">
        <f t="shared" si="13"/>
        <v>0</v>
      </c>
      <c r="AT100" s="547">
        <v>6851.2396694214876</v>
      </c>
      <c r="AU100" s="136">
        <v>8290</v>
      </c>
      <c r="AV100" s="206">
        <f t="shared" si="14"/>
        <v>6.4184852374839535E-2</v>
      </c>
      <c r="AW100" s="547">
        <v>6438.0165289256202</v>
      </c>
      <c r="AX100" s="136">
        <v>7790</v>
      </c>
      <c r="AY100" s="206">
        <f t="shared" si="15"/>
        <v>6.8587105624142664E-2</v>
      </c>
      <c r="AZ100" s="547">
        <v>6024.7933884297527</v>
      </c>
      <c r="BA100" s="136">
        <v>7290</v>
      </c>
      <c r="BB100" s="206">
        <f t="shared" si="16"/>
        <v>0</v>
      </c>
      <c r="BC100" s="547">
        <v>6024.7933884297527</v>
      </c>
      <c r="BD100" s="190">
        <v>7290</v>
      </c>
      <c r="BE100" s="206">
        <f t="shared" si="17"/>
        <v>-5.2015604681404419E-2</v>
      </c>
      <c r="BF100" s="110">
        <v>6355.3719008264461</v>
      </c>
      <c r="BG100" s="136">
        <v>7690</v>
      </c>
      <c r="BH100" s="206">
        <f t="shared" si="18"/>
        <v>0</v>
      </c>
      <c r="BI100" s="110">
        <f t="shared" si="67"/>
        <v>6355.3719008264461</v>
      </c>
      <c r="BJ100" s="136">
        <v>7690</v>
      </c>
      <c r="BK100" s="206">
        <f t="shared" si="19"/>
        <v>0</v>
      </c>
      <c r="BL100" s="110">
        <f t="shared" si="68"/>
        <v>6355.3719008264461</v>
      </c>
      <c r="BM100" s="136">
        <v>7690</v>
      </c>
      <c r="BN100" s="206">
        <f t="shared" si="20"/>
        <v>0</v>
      </c>
      <c r="BO100" s="110">
        <f t="shared" si="69"/>
        <v>6355.3719008264461</v>
      </c>
      <c r="BP100" s="136">
        <v>7690</v>
      </c>
      <c r="BQ100" s="206">
        <f t="shared" si="21"/>
        <v>0</v>
      </c>
      <c r="BR100" s="110">
        <f t="shared" si="70"/>
        <v>6355.3719008264461</v>
      </c>
      <c r="BS100" s="136">
        <v>7690</v>
      </c>
      <c r="BT100" s="206">
        <f t="shared" si="22"/>
        <v>0.10014306151645208</v>
      </c>
      <c r="BU100" s="153">
        <v>5776.8595041322315</v>
      </c>
      <c r="BV100" s="170">
        <v>6990</v>
      </c>
      <c r="BW100" s="206">
        <f t="shared" si="23"/>
        <v>0</v>
      </c>
      <c r="BX100" s="110">
        <f t="shared" si="71"/>
        <v>5776.8595041322315</v>
      </c>
      <c r="BY100" s="129">
        <v>6990</v>
      </c>
      <c r="BZ100" s="206">
        <f t="shared" si="24"/>
        <v>9.3896713615023469E-2</v>
      </c>
      <c r="CA100" s="77">
        <f t="shared" si="72"/>
        <v>5280.9917355371899</v>
      </c>
      <c r="CB100" s="51">
        <v>6390</v>
      </c>
      <c r="CC100" s="206">
        <f t="shared" si="25"/>
        <v>3.2310177705977383E-2</v>
      </c>
      <c r="CD100" s="24">
        <f t="shared" si="73"/>
        <v>5115.7024793388427</v>
      </c>
      <c r="CE100" s="51">
        <v>6190</v>
      </c>
      <c r="CF100" s="64"/>
    </row>
    <row r="101" spans="1:88" x14ac:dyDescent="0.25">
      <c r="A101" s="299" t="s">
        <v>59</v>
      </c>
      <c r="B101" s="279">
        <v>790</v>
      </c>
      <c r="C101" s="536" t="s">
        <v>67</v>
      </c>
      <c r="D101" s="151">
        <v>8586.7768595041325</v>
      </c>
      <c r="E101" s="933">
        <v>10390</v>
      </c>
      <c r="F101" s="206">
        <f t="shared" si="0"/>
        <v>0</v>
      </c>
      <c r="G101" s="151">
        <v>8586.7768595041325</v>
      </c>
      <c r="H101" s="993">
        <v>10390</v>
      </c>
      <c r="I101" s="206">
        <f t="shared" si="1"/>
        <v>5.0556117290192111E-2</v>
      </c>
      <c r="J101" s="151">
        <v>8173.553719008265</v>
      </c>
      <c r="K101" s="871">
        <v>9890</v>
      </c>
      <c r="L101" s="206">
        <f t="shared" si="2"/>
        <v>0</v>
      </c>
      <c r="M101" s="151">
        <v>8173.553719008265</v>
      </c>
      <c r="N101" s="871">
        <v>9890</v>
      </c>
      <c r="O101" s="206">
        <f t="shared" si="3"/>
        <v>0</v>
      </c>
      <c r="P101" s="151">
        <v>8173.553719008265</v>
      </c>
      <c r="Q101" s="871">
        <v>9890</v>
      </c>
      <c r="R101" s="206">
        <f t="shared" si="4"/>
        <v>0</v>
      </c>
      <c r="S101" s="151">
        <v>8173.553719008265</v>
      </c>
      <c r="T101" s="871">
        <v>9890</v>
      </c>
      <c r="U101" s="206">
        <f t="shared" si="5"/>
        <v>7.6169749727965183E-2</v>
      </c>
      <c r="V101" s="151">
        <v>7595.0413223140495</v>
      </c>
      <c r="W101" s="871">
        <v>9190</v>
      </c>
      <c r="X101" s="206">
        <f t="shared" si="6"/>
        <v>2.224694104560623E-2</v>
      </c>
      <c r="Y101" s="935">
        <v>7429.7520661157023</v>
      </c>
      <c r="Z101" s="871">
        <v>8990</v>
      </c>
      <c r="AA101" s="206">
        <f t="shared" si="7"/>
        <v>0</v>
      </c>
      <c r="AB101" s="151">
        <v>7429.7520661157023</v>
      </c>
      <c r="AC101" s="871">
        <v>8990</v>
      </c>
      <c r="AD101" s="206">
        <f t="shared" si="8"/>
        <v>0</v>
      </c>
      <c r="AE101" s="151">
        <v>7429.7520661157023</v>
      </c>
      <c r="AF101" s="993">
        <v>8990</v>
      </c>
      <c r="AG101" s="206">
        <f t="shared" si="9"/>
        <v>5.8892815076560662E-2</v>
      </c>
      <c r="AH101" s="110">
        <f t="shared" si="66"/>
        <v>7016.5289256198348</v>
      </c>
      <c r="AI101" s="190">
        <v>8490</v>
      </c>
      <c r="AJ101" s="206">
        <f t="shared" si="10"/>
        <v>0.10403120936280884</v>
      </c>
      <c r="AK101" s="641">
        <v>6355.3719008264461</v>
      </c>
      <c r="AL101" s="641">
        <v>7690</v>
      </c>
      <c r="AM101" s="206">
        <f t="shared" si="11"/>
        <v>0</v>
      </c>
      <c r="AN101" s="653">
        <v>6355.3719008264461</v>
      </c>
      <c r="AO101" s="170">
        <v>7690</v>
      </c>
      <c r="AP101" s="206">
        <f t="shared" si="12"/>
        <v>2.67022696929239E-2</v>
      </c>
      <c r="AQ101" s="547">
        <v>6190.0826446280989</v>
      </c>
      <c r="AR101" s="136">
        <v>7490</v>
      </c>
      <c r="AS101" s="206">
        <f t="shared" si="13"/>
        <v>0</v>
      </c>
      <c r="AT101" s="547">
        <v>6190.0826446280989</v>
      </c>
      <c r="AU101" s="136">
        <v>7490</v>
      </c>
      <c r="AV101" s="206">
        <f t="shared" si="14"/>
        <v>7.1530758226037203E-2</v>
      </c>
      <c r="AW101" s="547">
        <v>5776.8595041322315</v>
      </c>
      <c r="AX101" s="136">
        <v>6990</v>
      </c>
      <c r="AY101" s="206">
        <f t="shared" si="15"/>
        <v>9.3896713615023469E-2</v>
      </c>
      <c r="AZ101" s="547">
        <v>5280.9917355371899</v>
      </c>
      <c r="BA101" s="136">
        <v>6390</v>
      </c>
      <c r="BB101" s="206">
        <f t="shared" si="16"/>
        <v>0</v>
      </c>
      <c r="BC101" s="547">
        <v>5280.9917355371899</v>
      </c>
      <c r="BD101" s="190">
        <v>6390</v>
      </c>
      <c r="BE101" s="206">
        <f t="shared" si="17"/>
        <v>-0.20025031289111389</v>
      </c>
      <c r="BF101" s="110">
        <v>6603.3057851239673</v>
      </c>
      <c r="BG101" s="136">
        <v>7990</v>
      </c>
      <c r="BH101" s="206">
        <f t="shared" si="18"/>
        <v>0</v>
      </c>
      <c r="BI101" s="110">
        <f t="shared" si="67"/>
        <v>6603.3057851239673</v>
      </c>
      <c r="BJ101" s="136">
        <v>7990</v>
      </c>
      <c r="BK101" s="206">
        <f t="shared" si="19"/>
        <v>0</v>
      </c>
      <c r="BL101" s="110">
        <f t="shared" si="68"/>
        <v>6603.3057851239673</v>
      </c>
      <c r="BM101" s="136">
        <v>7990</v>
      </c>
      <c r="BN101" s="206">
        <f t="shared" si="20"/>
        <v>0</v>
      </c>
      <c r="BO101" s="110">
        <f t="shared" si="69"/>
        <v>6603.3057851239673</v>
      </c>
      <c r="BP101" s="136">
        <v>7990</v>
      </c>
      <c r="BQ101" s="206">
        <f t="shared" si="21"/>
        <v>0</v>
      </c>
      <c r="BR101" s="110">
        <f t="shared" si="70"/>
        <v>6603.3057851239673</v>
      </c>
      <c r="BS101" s="136">
        <v>7990</v>
      </c>
      <c r="BT101" s="206">
        <f t="shared" si="22"/>
        <v>9.6021947873799723E-2</v>
      </c>
      <c r="BU101" s="153">
        <v>6024.7933884297527</v>
      </c>
      <c r="BV101" s="170">
        <v>7290</v>
      </c>
      <c r="BW101" s="206">
        <f t="shared" si="23"/>
        <v>0</v>
      </c>
      <c r="BX101" s="110">
        <f t="shared" si="71"/>
        <v>6024.7933884297527</v>
      </c>
      <c r="BY101" s="129">
        <v>7290</v>
      </c>
      <c r="BZ101" s="206">
        <f t="shared" si="24"/>
        <v>0.1062215477996965</v>
      </c>
      <c r="CA101" s="77">
        <f t="shared" si="72"/>
        <v>5446.2809917355371</v>
      </c>
      <c r="CB101" s="51">
        <v>6590</v>
      </c>
      <c r="CC101" s="206">
        <f t="shared" si="25"/>
        <v>0</v>
      </c>
      <c r="CD101" s="24">
        <f t="shared" si="73"/>
        <v>5446.2809917355371</v>
      </c>
      <c r="CE101" s="51">
        <v>6590</v>
      </c>
      <c r="CF101" s="64"/>
    </row>
    <row r="102" spans="1:88" ht="15.75" thickBot="1" x14ac:dyDescent="0.3">
      <c r="A102" s="317" t="s">
        <v>59</v>
      </c>
      <c r="B102" s="279">
        <v>511</v>
      </c>
      <c r="C102" s="534" t="s">
        <v>83</v>
      </c>
      <c r="D102" s="513">
        <v>5198.3471074380168</v>
      </c>
      <c r="E102" s="933">
        <v>6290</v>
      </c>
      <c r="F102" s="359">
        <f t="shared" si="0"/>
        <v>0</v>
      </c>
      <c r="G102" s="513">
        <v>5198.3471074380168</v>
      </c>
      <c r="H102" s="993">
        <v>6290</v>
      </c>
      <c r="I102" s="359">
        <f t="shared" si="1"/>
        <v>5.0083472454090151E-2</v>
      </c>
      <c r="J102" s="513">
        <v>4950.4132231404956</v>
      </c>
      <c r="K102" s="871">
        <v>5990</v>
      </c>
      <c r="L102" s="359">
        <f t="shared" si="2"/>
        <v>0</v>
      </c>
      <c r="M102" s="513">
        <v>4950.4132231404956</v>
      </c>
      <c r="N102" s="871">
        <v>5990</v>
      </c>
      <c r="O102" s="359">
        <f t="shared" si="3"/>
        <v>0.19823964792958593</v>
      </c>
      <c r="P102" s="513">
        <v>4131.4049586776864</v>
      </c>
      <c r="Q102" s="993">
        <v>4999</v>
      </c>
      <c r="R102" s="359">
        <f t="shared" si="4"/>
        <v>-0.16544240400667778</v>
      </c>
      <c r="S102" s="513">
        <v>4950.4132231404956</v>
      </c>
      <c r="T102" s="871">
        <v>5990</v>
      </c>
      <c r="U102" s="359">
        <f t="shared" si="5"/>
        <v>0.19823964792958593</v>
      </c>
      <c r="V102" s="513">
        <v>4131.4049586776864</v>
      </c>
      <c r="W102" s="871">
        <v>4999</v>
      </c>
      <c r="X102" s="359">
        <f t="shared" si="6"/>
        <v>0</v>
      </c>
      <c r="Y102" s="935">
        <v>4131.4049586776864</v>
      </c>
      <c r="Z102" s="993">
        <v>4999</v>
      </c>
      <c r="AA102" s="359">
        <f t="shared" si="7"/>
        <v>6.5884861407249473E-2</v>
      </c>
      <c r="AB102" s="513">
        <v>3876.0330578512398</v>
      </c>
      <c r="AC102" s="871">
        <v>4690</v>
      </c>
      <c r="AD102" s="359">
        <f t="shared" si="8"/>
        <v>0</v>
      </c>
      <c r="AE102" s="513">
        <v>3876.0330578512398</v>
      </c>
      <c r="AF102" s="993">
        <v>4690</v>
      </c>
      <c r="AG102" s="359">
        <f t="shared" si="9"/>
        <v>6.8337129840546698E-2</v>
      </c>
      <c r="AH102" s="108">
        <f t="shared" si="66"/>
        <v>3628.0991735537191</v>
      </c>
      <c r="AI102" s="309">
        <v>4390</v>
      </c>
      <c r="AJ102" s="359">
        <f t="shared" si="10"/>
        <v>0.10025062656641603</v>
      </c>
      <c r="AK102" s="695">
        <v>3297.5206611570247</v>
      </c>
      <c r="AL102" s="695">
        <v>3990</v>
      </c>
      <c r="AM102" s="359">
        <f t="shared" si="11"/>
        <v>0</v>
      </c>
      <c r="AN102" s="654">
        <v>3297.5206611570247</v>
      </c>
      <c r="AO102" s="172">
        <v>3990</v>
      </c>
      <c r="AP102" s="359">
        <f t="shared" si="12"/>
        <v>0</v>
      </c>
      <c r="AQ102" s="550">
        <v>3297.5206611570247</v>
      </c>
      <c r="AR102" s="137">
        <v>3990</v>
      </c>
      <c r="AS102" s="359">
        <f t="shared" si="13"/>
        <v>0</v>
      </c>
      <c r="AT102" s="550">
        <v>3297.5206611570247</v>
      </c>
      <c r="AU102" s="137">
        <v>3990</v>
      </c>
      <c r="AV102" s="359">
        <f t="shared" si="14"/>
        <v>0</v>
      </c>
      <c r="AW102" s="550">
        <v>3297.5206611570247</v>
      </c>
      <c r="AX102" s="137">
        <v>3990</v>
      </c>
      <c r="AY102" s="359">
        <f t="shared" si="15"/>
        <v>0.2507836990595611</v>
      </c>
      <c r="AZ102" s="550">
        <v>2636.3636363636365</v>
      </c>
      <c r="BA102" s="137">
        <v>3190</v>
      </c>
      <c r="BB102" s="359">
        <f t="shared" si="16"/>
        <v>0</v>
      </c>
      <c r="BC102" s="550">
        <v>2636.3636363636365</v>
      </c>
      <c r="BD102" s="137">
        <v>3190</v>
      </c>
      <c r="BE102" s="359">
        <f t="shared" si="17"/>
        <v>0</v>
      </c>
      <c r="BF102" s="111">
        <v>2636.3636363636365</v>
      </c>
      <c r="BG102" s="137">
        <v>3190</v>
      </c>
      <c r="BH102" s="359">
        <f t="shared" si="18"/>
        <v>0</v>
      </c>
      <c r="BI102" s="111">
        <f t="shared" si="67"/>
        <v>2636.3636363636365</v>
      </c>
      <c r="BJ102" s="137">
        <v>3190</v>
      </c>
      <c r="BK102" s="359">
        <f t="shared" si="19"/>
        <v>0</v>
      </c>
      <c r="BL102" s="111">
        <f t="shared" si="68"/>
        <v>2636.3636363636365</v>
      </c>
      <c r="BM102" s="137">
        <v>3190</v>
      </c>
      <c r="BN102" s="359">
        <f t="shared" si="20"/>
        <v>0</v>
      </c>
      <c r="BO102" s="111">
        <f t="shared" si="69"/>
        <v>2636.3636363636365</v>
      </c>
      <c r="BP102" s="137">
        <v>3190</v>
      </c>
      <c r="BQ102" s="359">
        <f t="shared" si="21"/>
        <v>0</v>
      </c>
      <c r="BR102" s="111">
        <f t="shared" si="70"/>
        <v>2636.3636363636365</v>
      </c>
      <c r="BS102" s="137">
        <v>3190</v>
      </c>
      <c r="BT102" s="359">
        <f t="shared" si="22"/>
        <v>0.14336917562724014</v>
      </c>
      <c r="BU102" s="155">
        <v>2305.7851239669421</v>
      </c>
      <c r="BV102" s="172">
        <v>2790</v>
      </c>
      <c r="BW102" s="359">
        <f t="shared" si="23"/>
        <v>7.7220077220077218E-2</v>
      </c>
      <c r="BX102" s="111">
        <f t="shared" si="71"/>
        <v>2140.495867768595</v>
      </c>
      <c r="BY102" s="315">
        <v>2590</v>
      </c>
      <c r="BZ102" s="359">
        <f t="shared" si="24"/>
        <v>0.13100436681222707</v>
      </c>
      <c r="CA102" s="122">
        <f t="shared" si="72"/>
        <v>1892.5619834710744</v>
      </c>
      <c r="CB102" s="53">
        <v>2290</v>
      </c>
      <c r="CC102" s="359">
        <f t="shared" si="25"/>
        <v>0.27932960893854747</v>
      </c>
      <c r="CD102" s="37">
        <f t="shared" si="73"/>
        <v>1479.3388429752067</v>
      </c>
      <c r="CE102" s="53">
        <v>1790</v>
      </c>
      <c r="CF102" s="64"/>
    </row>
    <row r="103" spans="1:88" s="510" customFormat="1" x14ac:dyDescent="0.25">
      <c r="A103" s="298" t="s">
        <v>95</v>
      </c>
      <c r="B103" s="293">
        <v>911</v>
      </c>
      <c r="C103" s="731" t="s">
        <v>96</v>
      </c>
      <c r="D103" s="946">
        <v>26054.298642533937</v>
      </c>
      <c r="E103" s="933">
        <v>28790</v>
      </c>
      <c r="F103" s="351">
        <f t="shared" si="0"/>
        <v>9.9274532264222989E-2</v>
      </c>
      <c r="G103" s="946">
        <v>23701.357466063349</v>
      </c>
      <c r="H103" s="933">
        <v>26190</v>
      </c>
      <c r="I103" s="351">
        <f t="shared" si="1"/>
        <v>0</v>
      </c>
      <c r="J103" s="946">
        <v>23701.357466063349</v>
      </c>
      <c r="K103" s="993">
        <v>26190</v>
      </c>
      <c r="L103" s="351">
        <f t="shared" si="2"/>
        <v>6.4022100068097318E-2</v>
      </c>
      <c r="M103" s="946">
        <v>22275.249230769234</v>
      </c>
      <c r="N103" s="871">
        <v>24614.150400000002</v>
      </c>
      <c r="O103" s="351">
        <f t="shared" si="3"/>
        <v>0</v>
      </c>
      <c r="P103" s="946">
        <v>22275.249230769234</v>
      </c>
      <c r="Q103" s="993">
        <v>24614.150400000002</v>
      </c>
      <c r="R103" s="351">
        <f t="shared" si="4"/>
        <v>7.1000000000000035E-2</v>
      </c>
      <c r="S103" s="946">
        <v>20798.552036199097</v>
      </c>
      <c r="T103" s="871">
        <v>22982.400000000001</v>
      </c>
      <c r="U103" s="351">
        <f t="shared" si="5"/>
        <v>5.0000000000000065E-2</v>
      </c>
      <c r="V103" s="946">
        <v>19808.144796380089</v>
      </c>
      <c r="W103" s="871">
        <v>21888</v>
      </c>
      <c r="X103" s="351">
        <f t="shared" si="6"/>
        <v>-0.10007192763927052</v>
      </c>
      <c r="Y103" s="932">
        <v>22010.808868778284</v>
      </c>
      <c r="Z103" s="993">
        <v>24321.943800000005</v>
      </c>
      <c r="AA103" s="351">
        <f t="shared" si="7"/>
        <v>0.10000000000000002</v>
      </c>
      <c r="AB103" s="946">
        <v>20009.826244343894</v>
      </c>
      <c r="AC103" s="871">
        <v>22110.858000000004</v>
      </c>
      <c r="AD103" s="351">
        <f t="shared" si="8"/>
        <v>0</v>
      </c>
      <c r="AE103" s="946">
        <v>20009.826244343894</v>
      </c>
      <c r="AF103" s="993">
        <v>22110.858000000004</v>
      </c>
      <c r="AG103" s="351">
        <f t="shared" si="9"/>
        <v>5.0000000000000044E-2</v>
      </c>
      <c r="AH103" s="29">
        <f t="shared" ref="AH103:AH141" si="74">AI103/1.105</f>
        <v>19056.977375565613</v>
      </c>
      <c r="AI103" s="795">
        <v>21057.960000000003</v>
      </c>
      <c r="AJ103" s="351">
        <f t="shared" si="10"/>
        <v>0.10000000000000002</v>
      </c>
      <c r="AK103" s="732">
        <v>17324.524886877829</v>
      </c>
      <c r="AL103" s="732">
        <v>19143.600000000002</v>
      </c>
      <c r="AM103" s="351">
        <f t="shared" si="11"/>
        <v>5.0000000000000121E-2</v>
      </c>
      <c r="AN103" s="733">
        <v>16499.547511312216</v>
      </c>
      <c r="AO103" s="734">
        <v>18232</v>
      </c>
      <c r="AP103" s="351">
        <f t="shared" si="12"/>
        <v>0.06</v>
      </c>
      <c r="AQ103" s="551">
        <v>15565.610859728507</v>
      </c>
      <c r="AR103" s="319">
        <v>17200</v>
      </c>
      <c r="AS103" s="351">
        <f t="shared" si="13"/>
        <v>0.14666666666666667</v>
      </c>
      <c r="AT103" s="551">
        <v>13574.660633484164</v>
      </c>
      <c r="AU103" s="319">
        <v>15000</v>
      </c>
      <c r="AV103" s="351">
        <f t="shared" si="14"/>
        <v>0</v>
      </c>
      <c r="AW103" s="551">
        <v>13574.660633484164</v>
      </c>
      <c r="AX103" s="319">
        <v>15000</v>
      </c>
      <c r="AY103" s="351">
        <f t="shared" si="15"/>
        <v>5.6338028169014086E-2</v>
      </c>
      <c r="AZ103" s="551">
        <v>12850.678733031675</v>
      </c>
      <c r="BA103" s="319">
        <v>14200</v>
      </c>
      <c r="BB103" s="351">
        <f t="shared" si="16"/>
        <v>0</v>
      </c>
      <c r="BC103" s="551">
        <v>12850.678733031675</v>
      </c>
      <c r="BD103" s="319">
        <v>14200</v>
      </c>
      <c r="BE103" s="351">
        <f t="shared" si="17"/>
        <v>0</v>
      </c>
      <c r="BF103" s="113">
        <v>12850.678733031675</v>
      </c>
      <c r="BG103" s="102">
        <v>14200</v>
      </c>
      <c r="BH103" s="351">
        <f t="shared" ref="BH103:BH141" si="75">(BG103-BJ103)/BJ103</f>
        <v>0</v>
      </c>
      <c r="BI103" s="113">
        <f t="shared" ref="BI103:BI141" si="76">BJ103/1.105</f>
        <v>12850.678733031675</v>
      </c>
      <c r="BJ103" s="102">
        <v>14200</v>
      </c>
      <c r="BK103" s="351">
        <f t="shared" ref="BK103:BK141" si="77">(BJ103-BM103)/BM103</f>
        <v>0</v>
      </c>
      <c r="BL103" s="113">
        <f t="shared" ref="BL103:BL141" si="78">BM103/1.105</f>
        <v>12850.678733031675</v>
      </c>
      <c r="BM103" s="102">
        <v>14200</v>
      </c>
      <c r="BN103" s="351">
        <f t="shared" ref="BN103:BN141" si="79">(BM103-BP103)/BP103</f>
        <v>0</v>
      </c>
      <c r="BO103" s="113">
        <f t="shared" ref="BO103:BO141" si="80">BP103/1.105</f>
        <v>12850.678733031675</v>
      </c>
      <c r="BP103" s="102">
        <v>14200</v>
      </c>
      <c r="BQ103" s="351">
        <f t="shared" ref="BQ103:BQ141" si="81">(BP103-BS103)/BS103</f>
        <v>0</v>
      </c>
      <c r="BR103" s="113">
        <f t="shared" ref="BR103:BR141" si="82">BS103/1.105</f>
        <v>12850.678733031675</v>
      </c>
      <c r="BS103" s="102">
        <v>14200</v>
      </c>
      <c r="BT103" s="351">
        <f t="shared" ref="BT103:BT141" si="83">(BS103-BV103)/BV103</f>
        <v>0</v>
      </c>
      <c r="BU103" s="735">
        <v>12850.678733031675</v>
      </c>
      <c r="BV103" s="734">
        <v>14200</v>
      </c>
      <c r="BW103" s="351">
        <f t="shared" ref="BW103:BW141" si="84">(BV103-BY103)/BY103</f>
        <v>0.10077519379844961</v>
      </c>
      <c r="BX103" s="113">
        <f t="shared" ref="BX103:BX141" si="85">BY103/1.105</f>
        <v>11674.208144796381</v>
      </c>
      <c r="BY103" s="102">
        <v>12900</v>
      </c>
      <c r="BZ103" s="351">
        <f t="shared" ref="BZ103:BZ141" si="86">(BY103-CB103)/CB103</f>
        <v>0</v>
      </c>
      <c r="CA103" s="736">
        <f>CB103/1.105</f>
        <v>11674.208144796381</v>
      </c>
      <c r="CB103" s="737">
        <v>12900</v>
      </c>
      <c r="CC103" s="351">
        <f t="shared" si="25"/>
        <v>0</v>
      </c>
      <c r="CD103" s="29">
        <f>CE103/1.105</f>
        <v>11674.208144796381</v>
      </c>
      <c r="CE103" s="730">
        <v>12900</v>
      </c>
      <c r="CF103" s="509"/>
      <c r="CG103" s="509"/>
      <c r="CH103" s="509"/>
      <c r="CI103" s="509"/>
      <c r="CJ103" s="509"/>
    </row>
    <row r="104" spans="1:88" x14ac:dyDescent="0.25">
      <c r="A104" s="299" t="s">
        <v>95</v>
      </c>
      <c r="B104" s="284">
        <v>912</v>
      </c>
      <c r="C104" s="540" t="s">
        <v>97</v>
      </c>
      <c r="D104" s="947">
        <v>21718.552036199097</v>
      </c>
      <c r="E104" s="933">
        <v>23999</v>
      </c>
      <c r="F104" s="206">
        <f t="shared" si="0"/>
        <v>-8.714340053252187E-2</v>
      </c>
      <c r="G104" s="947">
        <v>23791.855203619911</v>
      </c>
      <c r="H104" s="933">
        <v>26290</v>
      </c>
      <c r="I104" s="206">
        <f t="shared" si="1"/>
        <v>-8.999653859466944E-2</v>
      </c>
      <c r="J104" s="947">
        <v>26144.796380090498</v>
      </c>
      <c r="K104" s="993">
        <v>28890</v>
      </c>
      <c r="L104" s="206">
        <f t="shared" si="2"/>
        <v>0.35423169993026915</v>
      </c>
      <c r="M104" s="947">
        <v>19305.999395403847</v>
      </c>
      <c r="N104" s="871">
        <v>21333.129331921249</v>
      </c>
      <c r="O104" s="206">
        <f t="shared" si="3"/>
        <v>0</v>
      </c>
      <c r="P104" s="947">
        <v>19305.999395403847</v>
      </c>
      <c r="Q104" s="993">
        <v>21333.129331921249</v>
      </c>
      <c r="R104" s="206">
        <f t="shared" si="4"/>
        <v>2.9962056868593958E-2</v>
      </c>
      <c r="S104" s="947">
        <v>18744.37923868779</v>
      </c>
      <c r="T104" s="871">
        <v>20712.539058750008</v>
      </c>
      <c r="U104" s="206">
        <f t="shared" si="5"/>
        <v>5.00000000000001E-2</v>
      </c>
      <c r="V104" s="947">
        <v>17851.789751131226</v>
      </c>
      <c r="W104" s="871">
        <v>19726.227675000006</v>
      </c>
      <c r="X104" s="206">
        <f t="shared" si="6"/>
        <v>-9.9999999999999964E-2</v>
      </c>
      <c r="Y104" s="933">
        <v>19835.321945701362</v>
      </c>
      <c r="Z104" s="993">
        <v>21918.030750000005</v>
      </c>
      <c r="AA104" s="206">
        <f t="shared" si="7"/>
        <v>0.10000000000000016</v>
      </c>
      <c r="AB104" s="947">
        <v>18032.110859728509</v>
      </c>
      <c r="AC104" s="871">
        <v>19925.482500000002</v>
      </c>
      <c r="AD104" s="206">
        <f t="shared" si="8"/>
        <v>0</v>
      </c>
      <c r="AE104" s="947">
        <v>18032.110859728509</v>
      </c>
      <c r="AF104" s="993">
        <v>19925.482500000002</v>
      </c>
      <c r="AG104" s="206">
        <f t="shared" si="9"/>
        <v>5.0000000000000017E-2</v>
      </c>
      <c r="AH104" s="30">
        <f t="shared" si="74"/>
        <v>17173.438914027152</v>
      </c>
      <c r="AI104" s="191">
        <v>18976.650000000001</v>
      </c>
      <c r="AJ104" s="206">
        <f t="shared" si="10"/>
        <v>0.10000000000000009</v>
      </c>
      <c r="AK104" s="700">
        <v>15612.217194570136</v>
      </c>
      <c r="AL104" s="700">
        <v>17251.5</v>
      </c>
      <c r="AM104" s="206">
        <f t="shared" si="11"/>
        <v>0.05</v>
      </c>
      <c r="AN104" s="663">
        <v>14868.778280542987</v>
      </c>
      <c r="AO104" s="175">
        <v>16430</v>
      </c>
      <c r="AP104" s="206">
        <f t="shared" si="12"/>
        <v>0.06</v>
      </c>
      <c r="AQ104" s="547">
        <v>14027.149321266968</v>
      </c>
      <c r="AR104" s="168">
        <v>15500</v>
      </c>
      <c r="AS104" s="206">
        <f t="shared" si="13"/>
        <v>0.14814814814814814</v>
      </c>
      <c r="AT104" s="547">
        <v>12217.194570135747</v>
      </c>
      <c r="AU104" s="168">
        <v>13500</v>
      </c>
      <c r="AV104" s="206">
        <f t="shared" si="14"/>
        <v>0</v>
      </c>
      <c r="AW104" s="547">
        <v>12217.194570135747</v>
      </c>
      <c r="AX104" s="168">
        <v>13500</v>
      </c>
      <c r="AY104" s="206">
        <f t="shared" si="15"/>
        <v>4.6511627906976744E-2</v>
      </c>
      <c r="AZ104" s="547">
        <v>11674.208144796381</v>
      </c>
      <c r="BA104" s="168">
        <v>12900</v>
      </c>
      <c r="BB104" s="206">
        <f t="shared" si="16"/>
        <v>0</v>
      </c>
      <c r="BC104" s="547">
        <v>11674.208144796381</v>
      </c>
      <c r="BD104" s="168">
        <v>12900</v>
      </c>
      <c r="BE104" s="206">
        <f t="shared" si="17"/>
        <v>0</v>
      </c>
      <c r="BF104" s="110">
        <v>11674.208144796381</v>
      </c>
      <c r="BG104" s="59">
        <v>12900</v>
      </c>
      <c r="BH104" s="206">
        <f t="shared" si="75"/>
        <v>0</v>
      </c>
      <c r="BI104" s="110">
        <f t="shared" si="76"/>
        <v>11674.208144796381</v>
      </c>
      <c r="BJ104" s="248">
        <v>12900</v>
      </c>
      <c r="BK104" s="206">
        <f t="shared" si="77"/>
        <v>0.1834862385321101</v>
      </c>
      <c r="BL104" s="110">
        <f t="shared" si="78"/>
        <v>9864.253393665158</v>
      </c>
      <c r="BM104" s="59">
        <v>10900</v>
      </c>
      <c r="BN104" s="206">
        <f t="shared" si="79"/>
        <v>0</v>
      </c>
      <c r="BO104" s="110">
        <f t="shared" si="80"/>
        <v>9864.253393665158</v>
      </c>
      <c r="BP104" s="59">
        <v>10900</v>
      </c>
      <c r="BQ104" s="206">
        <f t="shared" si="81"/>
        <v>0</v>
      </c>
      <c r="BR104" s="110">
        <f t="shared" si="82"/>
        <v>9864.253393665158</v>
      </c>
      <c r="BS104" s="59">
        <v>10900</v>
      </c>
      <c r="BT104" s="206">
        <f t="shared" si="83"/>
        <v>0</v>
      </c>
      <c r="BU104" s="159">
        <v>9864.253393665158</v>
      </c>
      <c r="BV104" s="175">
        <v>10900</v>
      </c>
      <c r="BW104" s="206">
        <f t="shared" si="84"/>
        <v>0.10101010101010101</v>
      </c>
      <c r="BX104" s="110">
        <f t="shared" si="85"/>
        <v>8959.2760180995483</v>
      </c>
      <c r="BY104" s="59">
        <v>9900</v>
      </c>
      <c r="BZ104" s="206">
        <f t="shared" si="86"/>
        <v>0</v>
      </c>
      <c r="CA104" s="123">
        <f>CB104/1.105</f>
        <v>8959.2760180995483</v>
      </c>
      <c r="CB104" s="131">
        <v>9900</v>
      </c>
      <c r="CC104" s="206">
        <f t="shared" si="25"/>
        <v>0</v>
      </c>
      <c r="CD104" s="30">
        <f>CE104/1.105</f>
        <v>8959.2760180995483</v>
      </c>
      <c r="CE104" s="57">
        <v>9900</v>
      </c>
    </row>
    <row r="105" spans="1:88" x14ac:dyDescent="0.25">
      <c r="A105" s="299" t="s">
        <v>95</v>
      </c>
      <c r="B105" s="84">
        <v>913</v>
      </c>
      <c r="C105" s="492" t="s">
        <v>98</v>
      </c>
      <c r="D105" s="947">
        <v>26054.298642533937</v>
      </c>
      <c r="E105" s="933">
        <v>28790</v>
      </c>
      <c r="F105" s="206">
        <f t="shared" si="0"/>
        <v>9.9274532264222989E-2</v>
      </c>
      <c r="G105" s="947">
        <v>23701.357466063349</v>
      </c>
      <c r="H105" s="933">
        <v>26190</v>
      </c>
      <c r="I105" s="206">
        <f t="shared" si="1"/>
        <v>0</v>
      </c>
      <c r="J105" s="947">
        <v>23701.357466063349</v>
      </c>
      <c r="K105" s="993">
        <v>26190</v>
      </c>
      <c r="L105" s="206">
        <f t="shared" si="2"/>
        <v>4.5698142753788439E-2</v>
      </c>
      <c r="M105" s="947">
        <v>22665.582443942312</v>
      </c>
      <c r="N105" s="871">
        <v>25045.468600556254</v>
      </c>
      <c r="O105" s="206">
        <f t="shared" si="3"/>
        <v>0</v>
      </c>
      <c r="P105" s="947">
        <v>22665.582443942312</v>
      </c>
      <c r="Q105" s="993">
        <v>25045.468600556254</v>
      </c>
      <c r="R105" s="206">
        <f t="shared" si="4"/>
        <v>7.1000000000000077E-2</v>
      </c>
      <c r="S105" s="947">
        <v>21163.008817873306</v>
      </c>
      <c r="T105" s="871">
        <v>23385.124743750002</v>
      </c>
      <c r="U105" s="206">
        <f t="shared" si="5"/>
        <v>5.0000000000000017E-2</v>
      </c>
      <c r="V105" s="947">
        <v>20155.246493212671</v>
      </c>
      <c r="W105" s="871">
        <v>22271.547375000002</v>
      </c>
      <c r="X105" s="206">
        <f t="shared" si="6"/>
        <v>-0.10000000000000005</v>
      </c>
      <c r="Y105" s="933">
        <v>22394.718325791859</v>
      </c>
      <c r="Z105" s="993">
        <v>24746.163750000003</v>
      </c>
      <c r="AA105" s="206">
        <f t="shared" si="7"/>
        <v>0.10000000000000012</v>
      </c>
      <c r="AB105" s="947">
        <v>20358.834841628959</v>
      </c>
      <c r="AC105" s="871">
        <v>22496.512500000001</v>
      </c>
      <c r="AD105" s="206">
        <f t="shared" si="8"/>
        <v>0</v>
      </c>
      <c r="AE105" s="947">
        <v>20358.834841628959</v>
      </c>
      <c r="AF105" s="993">
        <v>22496.512500000001</v>
      </c>
      <c r="AG105" s="206">
        <f t="shared" si="9"/>
        <v>5.0000000000000031E-2</v>
      </c>
      <c r="AH105" s="30">
        <f t="shared" si="74"/>
        <v>19389.366515837104</v>
      </c>
      <c r="AI105" s="191">
        <v>21425.25</v>
      </c>
      <c r="AJ105" s="206">
        <f t="shared" si="10"/>
        <v>0.1</v>
      </c>
      <c r="AK105" s="700">
        <v>17626.696832579186</v>
      </c>
      <c r="AL105" s="700">
        <v>19477.5</v>
      </c>
      <c r="AM105" s="206">
        <f t="shared" si="11"/>
        <v>0.05</v>
      </c>
      <c r="AN105" s="663">
        <v>16787.330316742082</v>
      </c>
      <c r="AO105" s="175">
        <v>18550</v>
      </c>
      <c r="AP105" s="206">
        <f t="shared" si="12"/>
        <v>0.06</v>
      </c>
      <c r="AQ105" s="547">
        <v>15837.10407239819</v>
      </c>
      <c r="AR105" s="168">
        <v>17500</v>
      </c>
      <c r="AS105" s="206">
        <f t="shared" si="13"/>
        <v>0.15131578947368421</v>
      </c>
      <c r="AT105" s="547">
        <v>13755.656108597284</v>
      </c>
      <c r="AU105" s="168">
        <v>15200</v>
      </c>
      <c r="AV105" s="206">
        <f t="shared" si="14"/>
        <v>0</v>
      </c>
      <c r="AW105" s="547">
        <v>13755.656108597284</v>
      </c>
      <c r="AX105" s="168">
        <v>15200</v>
      </c>
      <c r="AY105" s="206">
        <f t="shared" si="15"/>
        <v>7.0422535211267609E-2</v>
      </c>
      <c r="AZ105" s="547">
        <v>12850.678733031675</v>
      </c>
      <c r="BA105" s="168">
        <v>14200</v>
      </c>
      <c r="BB105" s="206">
        <f t="shared" si="16"/>
        <v>0</v>
      </c>
      <c r="BC105" s="547">
        <v>12850.678733031675</v>
      </c>
      <c r="BD105" s="168">
        <v>14200</v>
      </c>
      <c r="BE105" s="206">
        <f t="shared" si="17"/>
        <v>0</v>
      </c>
      <c r="BF105" s="110">
        <v>12850.678733031675</v>
      </c>
      <c r="BG105" s="59">
        <v>14200</v>
      </c>
      <c r="BH105" s="206">
        <f t="shared" si="75"/>
        <v>0</v>
      </c>
      <c r="BI105" s="110">
        <f t="shared" si="76"/>
        <v>12850.678733031675</v>
      </c>
      <c r="BJ105" s="59">
        <v>14200</v>
      </c>
      <c r="BK105" s="206">
        <f t="shared" si="77"/>
        <v>0</v>
      </c>
      <c r="BL105" s="110">
        <f t="shared" si="78"/>
        <v>12850.678733031675</v>
      </c>
      <c r="BM105" s="59">
        <v>14200</v>
      </c>
      <c r="BN105" s="206">
        <f t="shared" si="79"/>
        <v>0</v>
      </c>
      <c r="BO105" s="110">
        <f t="shared" si="80"/>
        <v>12850.678733031675</v>
      </c>
      <c r="BP105" s="59">
        <v>14200</v>
      </c>
      <c r="BQ105" s="206">
        <f t="shared" si="81"/>
        <v>0</v>
      </c>
      <c r="BR105" s="110">
        <f t="shared" si="82"/>
        <v>12850.678733031675</v>
      </c>
      <c r="BS105" s="59">
        <v>14200</v>
      </c>
      <c r="BT105" s="206">
        <f t="shared" si="83"/>
        <v>0</v>
      </c>
      <c r="BU105" s="160">
        <v>12850.678733031675</v>
      </c>
      <c r="BV105" s="176">
        <v>14200</v>
      </c>
      <c r="BW105" s="206">
        <f t="shared" si="84"/>
        <v>0.10077519379844961</v>
      </c>
      <c r="BX105" s="110">
        <f t="shared" si="85"/>
        <v>11674.208144796381</v>
      </c>
      <c r="BY105" s="59">
        <v>12900</v>
      </c>
      <c r="BZ105" s="206">
        <f t="shared" si="86"/>
        <v>0</v>
      </c>
      <c r="CA105" s="123">
        <f t="shared" ref="CA105:CA141" si="87">CB105/1.105</f>
        <v>11674.208144796381</v>
      </c>
      <c r="CB105" s="131">
        <v>12900</v>
      </c>
      <c r="CC105" s="206">
        <f t="shared" si="25"/>
        <v>0</v>
      </c>
      <c r="CD105" s="30">
        <f t="shared" ref="CD105:CD126" si="88">CE105/1.105</f>
        <v>11674.208144796381</v>
      </c>
      <c r="CE105" s="57">
        <v>12900</v>
      </c>
    </row>
    <row r="106" spans="1:88" x14ac:dyDescent="0.25">
      <c r="A106" s="299" t="s">
        <v>95</v>
      </c>
      <c r="B106" s="84">
        <v>914</v>
      </c>
      <c r="C106" s="492" t="s">
        <v>99</v>
      </c>
      <c r="D106" s="947">
        <v>25330.31674208145</v>
      </c>
      <c r="E106" s="933">
        <v>27990</v>
      </c>
      <c r="F106" s="206">
        <f t="shared" si="0"/>
        <v>-6.6688896298766259E-2</v>
      </c>
      <c r="G106" s="947">
        <v>27140.271493212669</v>
      </c>
      <c r="H106" s="933">
        <v>29990</v>
      </c>
      <c r="I106" s="206">
        <f t="shared" si="1"/>
        <v>0</v>
      </c>
      <c r="J106" s="947">
        <v>27140.271493212669</v>
      </c>
      <c r="K106" s="993">
        <v>29990</v>
      </c>
      <c r="L106" s="206">
        <f t="shared" si="2"/>
        <v>0.36681151040328591</v>
      </c>
      <c r="M106" s="947">
        <v>19856.630769230771</v>
      </c>
      <c r="N106" s="871">
        <v>21941.577000000001</v>
      </c>
      <c r="O106" s="206">
        <f t="shared" si="3"/>
        <v>0</v>
      </c>
      <c r="P106" s="947">
        <v>19856.630769230771</v>
      </c>
      <c r="Q106" s="993">
        <v>21941.577000000001</v>
      </c>
      <c r="R106" s="206">
        <f t="shared" si="4"/>
        <v>1.9999999999999948E-2</v>
      </c>
      <c r="S106" s="947">
        <v>19467.285067873305</v>
      </c>
      <c r="T106" s="871">
        <v>21511.350000000002</v>
      </c>
      <c r="U106" s="206">
        <f t="shared" si="5"/>
        <v>5.0000000000000107E-2</v>
      </c>
      <c r="V106" s="947">
        <v>18540.271493212669</v>
      </c>
      <c r="W106" s="871">
        <v>20487</v>
      </c>
      <c r="X106" s="206">
        <f t="shared" si="6"/>
        <v>-0.10012402383502525</v>
      </c>
      <c r="Y106" s="933">
        <v>20603.140859728508</v>
      </c>
      <c r="Z106" s="993">
        <v>22766.470650000003</v>
      </c>
      <c r="AA106" s="206">
        <f t="shared" si="7"/>
        <v>0.10000000000000017</v>
      </c>
      <c r="AB106" s="947">
        <v>18730.128054298642</v>
      </c>
      <c r="AC106" s="871">
        <v>20696.791499999999</v>
      </c>
      <c r="AD106" s="206">
        <f t="shared" si="8"/>
        <v>0</v>
      </c>
      <c r="AE106" s="947">
        <v>18730.128054298642</v>
      </c>
      <c r="AF106" s="993">
        <v>20696.791499999999</v>
      </c>
      <c r="AG106" s="206">
        <f t="shared" si="9"/>
        <v>4.9999999999999989E-2</v>
      </c>
      <c r="AH106" s="30">
        <f t="shared" si="74"/>
        <v>17838.217194570134</v>
      </c>
      <c r="AI106" s="191">
        <v>19711.23</v>
      </c>
      <c r="AJ106" s="206">
        <f t="shared" si="10"/>
        <v>0.10000000000000002</v>
      </c>
      <c r="AK106" s="700">
        <v>16216.561085972849</v>
      </c>
      <c r="AL106" s="700">
        <v>17919.3</v>
      </c>
      <c r="AM106" s="206">
        <f t="shared" si="11"/>
        <v>4.9999999999999954E-2</v>
      </c>
      <c r="AN106" s="663">
        <v>15444.343891402716</v>
      </c>
      <c r="AO106" s="175">
        <v>17066</v>
      </c>
      <c r="AP106" s="206">
        <f t="shared" si="12"/>
        <v>6.0000000000000123E-2</v>
      </c>
      <c r="AQ106" s="547">
        <v>14570.135746606333</v>
      </c>
      <c r="AR106" s="168">
        <v>16099.999999999998</v>
      </c>
      <c r="AS106" s="206">
        <f t="shared" si="13"/>
        <v>0.14999999999999988</v>
      </c>
      <c r="AT106" s="547">
        <v>12669.683257918552</v>
      </c>
      <c r="AU106" s="168">
        <v>14000</v>
      </c>
      <c r="AV106" s="206">
        <f t="shared" si="14"/>
        <v>0</v>
      </c>
      <c r="AW106" s="547">
        <v>12669.683257918552</v>
      </c>
      <c r="AX106" s="168">
        <v>14000</v>
      </c>
      <c r="AY106" s="206">
        <f t="shared" si="15"/>
        <v>7.6923076923076927E-2</v>
      </c>
      <c r="AZ106" s="547">
        <v>11764.705882352941</v>
      </c>
      <c r="BA106" s="168">
        <v>13000</v>
      </c>
      <c r="BB106" s="206">
        <f t="shared" si="16"/>
        <v>0</v>
      </c>
      <c r="BC106" s="547">
        <v>11764.705882352941</v>
      </c>
      <c r="BD106" s="168">
        <v>13000</v>
      </c>
      <c r="BE106" s="206">
        <f t="shared" si="17"/>
        <v>0</v>
      </c>
      <c r="BF106" s="110">
        <v>11764.705882352941</v>
      </c>
      <c r="BG106" s="59">
        <v>13000</v>
      </c>
      <c r="BH106" s="206">
        <f t="shared" si="75"/>
        <v>0</v>
      </c>
      <c r="BI106" s="110">
        <f t="shared" si="76"/>
        <v>11764.705882352941</v>
      </c>
      <c r="BJ106" s="59">
        <v>13000</v>
      </c>
      <c r="BK106" s="206">
        <f t="shared" si="77"/>
        <v>0</v>
      </c>
      <c r="BL106" s="110">
        <f t="shared" si="78"/>
        <v>11764.705882352941</v>
      </c>
      <c r="BM106" s="59">
        <v>13000</v>
      </c>
      <c r="BN106" s="206">
        <f t="shared" si="79"/>
        <v>0</v>
      </c>
      <c r="BO106" s="110">
        <f t="shared" si="80"/>
        <v>11764.705882352941</v>
      </c>
      <c r="BP106" s="59">
        <v>13000</v>
      </c>
      <c r="BQ106" s="206">
        <f t="shared" si="81"/>
        <v>0</v>
      </c>
      <c r="BR106" s="110">
        <f t="shared" si="82"/>
        <v>11764.705882352941</v>
      </c>
      <c r="BS106" s="59">
        <v>13000</v>
      </c>
      <c r="BT106" s="206">
        <f t="shared" si="83"/>
        <v>0</v>
      </c>
      <c r="BU106" s="160">
        <v>11764.705882352941</v>
      </c>
      <c r="BV106" s="176">
        <v>13000</v>
      </c>
      <c r="BW106" s="206">
        <f t="shared" si="84"/>
        <v>9.2436974789915971E-2</v>
      </c>
      <c r="BX106" s="110">
        <f t="shared" si="85"/>
        <v>10769.23076923077</v>
      </c>
      <c r="BY106" s="59">
        <v>11900</v>
      </c>
      <c r="BZ106" s="206">
        <f t="shared" si="86"/>
        <v>0</v>
      </c>
      <c r="CA106" s="123">
        <f t="shared" si="87"/>
        <v>10769.23076923077</v>
      </c>
      <c r="CB106" s="131">
        <v>11900</v>
      </c>
      <c r="CC106" s="206">
        <f t="shared" si="25"/>
        <v>0</v>
      </c>
      <c r="CD106" s="30">
        <f t="shared" si="88"/>
        <v>10769.23076923077</v>
      </c>
      <c r="CE106" s="57">
        <v>11900</v>
      </c>
    </row>
    <row r="107" spans="1:88" x14ac:dyDescent="0.25">
      <c r="A107" s="299" t="s">
        <v>95</v>
      </c>
      <c r="B107" s="84">
        <v>915</v>
      </c>
      <c r="C107" s="492" t="s">
        <v>100</v>
      </c>
      <c r="D107" s="947">
        <v>29855.203619909502</v>
      </c>
      <c r="E107" s="933">
        <v>32990</v>
      </c>
      <c r="F107" s="206">
        <f t="shared" si="0"/>
        <v>9.9703323444114797E-2</v>
      </c>
      <c r="G107" s="947">
        <v>27148.416289592762</v>
      </c>
      <c r="H107" s="933">
        <v>29999</v>
      </c>
      <c r="I107" s="206">
        <f t="shared" si="1"/>
        <v>0</v>
      </c>
      <c r="J107" s="947">
        <v>27148.416289592762</v>
      </c>
      <c r="K107" s="993">
        <v>29999</v>
      </c>
      <c r="L107" s="206">
        <f t="shared" si="2"/>
        <v>0.11728244016659992</v>
      </c>
      <c r="M107" s="947">
        <v>24298.615384615383</v>
      </c>
      <c r="N107" s="871">
        <v>26849.969999999998</v>
      </c>
      <c r="O107" s="206">
        <f t="shared" si="3"/>
        <v>0</v>
      </c>
      <c r="P107" s="947">
        <v>24298.615384615383</v>
      </c>
      <c r="Q107" s="993">
        <v>26849.969999999998</v>
      </c>
      <c r="R107" s="206">
        <f t="shared" si="4"/>
        <v>7.0999999999999897E-2</v>
      </c>
      <c r="S107" s="947">
        <v>22687.782805429866</v>
      </c>
      <c r="T107" s="871">
        <v>25070</v>
      </c>
      <c r="U107" s="206">
        <f t="shared" si="5"/>
        <v>5.0008376612497907E-2</v>
      </c>
      <c r="V107" s="947">
        <v>21607.239819004524</v>
      </c>
      <c r="W107" s="871">
        <v>23876</v>
      </c>
      <c r="X107" s="206">
        <f t="shared" si="6"/>
        <v>-0.10663294598915755</v>
      </c>
      <c r="Y107" s="933">
        <v>24186.295791855209</v>
      </c>
      <c r="Z107" s="993">
        <v>26725.856850000007</v>
      </c>
      <c r="AA107" s="206">
        <f t="shared" si="7"/>
        <v>0.10000000000000005</v>
      </c>
      <c r="AB107" s="947">
        <v>21987.541628959283</v>
      </c>
      <c r="AC107" s="871">
        <v>24296.233500000006</v>
      </c>
      <c r="AD107" s="206">
        <f t="shared" si="8"/>
        <v>0</v>
      </c>
      <c r="AE107" s="947">
        <v>21987.541628959283</v>
      </c>
      <c r="AF107" s="993">
        <v>24296.233500000006</v>
      </c>
      <c r="AG107" s="206">
        <f t="shared" si="9"/>
        <v>5.0000000000000065E-2</v>
      </c>
      <c r="AH107" s="30">
        <f t="shared" si="74"/>
        <v>20940.515837104078</v>
      </c>
      <c r="AI107" s="191">
        <v>23139.270000000004</v>
      </c>
      <c r="AJ107" s="206">
        <f t="shared" si="10"/>
        <v>0.10000000000000016</v>
      </c>
      <c r="AK107" s="700">
        <v>19036.83257918552</v>
      </c>
      <c r="AL107" s="700">
        <v>21035.7</v>
      </c>
      <c r="AM107" s="206">
        <f t="shared" si="11"/>
        <v>5.0000000000000037E-2</v>
      </c>
      <c r="AN107" s="663">
        <v>18130.31674208145</v>
      </c>
      <c r="AO107" s="175">
        <v>20034</v>
      </c>
      <c r="AP107" s="206">
        <f t="shared" si="12"/>
        <v>0.06</v>
      </c>
      <c r="AQ107" s="547">
        <v>17104.072398190045</v>
      </c>
      <c r="AR107" s="168">
        <v>18900</v>
      </c>
      <c r="AS107" s="206">
        <f t="shared" si="13"/>
        <v>0.14545454545454545</v>
      </c>
      <c r="AT107" s="547">
        <v>14932.12669683258</v>
      </c>
      <c r="AU107" s="168">
        <v>16500</v>
      </c>
      <c r="AV107" s="206">
        <f t="shared" si="14"/>
        <v>0</v>
      </c>
      <c r="AW107" s="547">
        <v>14932.12669683258</v>
      </c>
      <c r="AX107" s="168">
        <v>16500</v>
      </c>
      <c r="AY107" s="206">
        <f t="shared" si="15"/>
        <v>7.8431372549019607E-2</v>
      </c>
      <c r="AZ107" s="547">
        <v>13846.153846153846</v>
      </c>
      <c r="BA107" s="168">
        <v>15300</v>
      </c>
      <c r="BB107" s="206">
        <f t="shared" si="16"/>
        <v>0</v>
      </c>
      <c r="BC107" s="547">
        <v>13846.153846153846</v>
      </c>
      <c r="BD107" s="168">
        <v>15300</v>
      </c>
      <c r="BE107" s="206">
        <f t="shared" si="17"/>
        <v>0</v>
      </c>
      <c r="BF107" s="110">
        <v>13846.153846153846</v>
      </c>
      <c r="BG107" s="59">
        <v>15300</v>
      </c>
      <c r="BH107" s="206">
        <f t="shared" si="75"/>
        <v>0</v>
      </c>
      <c r="BI107" s="110">
        <f t="shared" si="76"/>
        <v>13846.153846153846</v>
      </c>
      <c r="BJ107" s="59">
        <v>15300</v>
      </c>
      <c r="BK107" s="206">
        <f t="shared" si="77"/>
        <v>0</v>
      </c>
      <c r="BL107" s="110">
        <f t="shared" si="78"/>
        <v>13846.153846153846</v>
      </c>
      <c r="BM107" s="59">
        <v>15300</v>
      </c>
      <c r="BN107" s="206">
        <f t="shared" si="79"/>
        <v>0</v>
      </c>
      <c r="BO107" s="110">
        <f t="shared" si="80"/>
        <v>13846.153846153846</v>
      </c>
      <c r="BP107" s="59">
        <v>15300</v>
      </c>
      <c r="BQ107" s="206">
        <f t="shared" si="81"/>
        <v>0</v>
      </c>
      <c r="BR107" s="110">
        <f t="shared" si="82"/>
        <v>13846.153846153846</v>
      </c>
      <c r="BS107" s="59">
        <v>15300</v>
      </c>
      <c r="BT107" s="206">
        <f t="shared" si="83"/>
        <v>0</v>
      </c>
      <c r="BU107" s="160">
        <v>13846.153846153846</v>
      </c>
      <c r="BV107" s="176">
        <v>15300</v>
      </c>
      <c r="BW107" s="206">
        <f t="shared" si="84"/>
        <v>0.10071942446043165</v>
      </c>
      <c r="BX107" s="110">
        <f t="shared" si="85"/>
        <v>12579.185520361991</v>
      </c>
      <c r="BY107" s="59">
        <v>13900</v>
      </c>
      <c r="BZ107" s="206">
        <f t="shared" si="86"/>
        <v>0</v>
      </c>
      <c r="CA107" s="123">
        <f t="shared" si="87"/>
        <v>12579.185520361991</v>
      </c>
      <c r="CB107" s="131">
        <v>13900</v>
      </c>
      <c r="CC107" s="206">
        <f t="shared" si="25"/>
        <v>0</v>
      </c>
      <c r="CD107" s="30">
        <f t="shared" si="88"/>
        <v>12579.185520361991</v>
      </c>
      <c r="CE107" s="57">
        <v>13900</v>
      </c>
    </row>
    <row r="108" spans="1:88" x14ac:dyDescent="0.25">
      <c r="A108" s="299" t="s">
        <v>95</v>
      </c>
      <c r="B108" s="84">
        <v>916</v>
      </c>
      <c r="C108" s="492" t="s">
        <v>101</v>
      </c>
      <c r="D108" s="947">
        <v>29855.203619909502</v>
      </c>
      <c r="E108" s="933">
        <v>32990</v>
      </c>
      <c r="F108" s="206">
        <f t="shared" si="0"/>
        <v>0.10003334444814939</v>
      </c>
      <c r="G108" s="947">
        <v>27140.271493212669</v>
      </c>
      <c r="H108" s="933">
        <v>29990</v>
      </c>
      <c r="I108" s="206">
        <f t="shared" si="1"/>
        <v>0</v>
      </c>
      <c r="J108" s="947">
        <v>27140.271493212669</v>
      </c>
      <c r="K108" s="993">
        <v>29990</v>
      </c>
      <c r="L108" s="206">
        <f t="shared" si="2"/>
        <v>0.13885263162748188</v>
      </c>
      <c r="M108" s="947">
        <v>23831.240969630773</v>
      </c>
      <c r="N108" s="871">
        <v>26333.521271442005</v>
      </c>
      <c r="O108" s="206">
        <f t="shared" si="3"/>
        <v>0</v>
      </c>
      <c r="P108" s="947">
        <v>23831.240969630773</v>
      </c>
      <c r="Q108" s="993">
        <v>26333.521271442005</v>
      </c>
      <c r="R108" s="206">
        <f t="shared" si="4"/>
        <v>7.1000000000000008E-2</v>
      </c>
      <c r="S108" s="947">
        <v>22251.392128506792</v>
      </c>
      <c r="T108" s="871">
        <v>24587.788302000004</v>
      </c>
      <c r="U108" s="206">
        <f t="shared" si="5"/>
        <v>5.0000000000000024E-2</v>
      </c>
      <c r="V108" s="947">
        <v>21191.802027149326</v>
      </c>
      <c r="W108" s="871">
        <v>23416.941240000004</v>
      </c>
      <c r="X108" s="206">
        <f t="shared" si="6"/>
        <v>-9.9999999999999978E-2</v>
      </c>
      <c r="Y108" s="933">
        <v>23546.446696832583</v>
      </c>
      <c r="Z108" s="993">
        <v>26018.823600000003</v>
      </c>
      <c r="AA108" s="206">
        <f t="shared" si="7"/>
        <v>0.10000000000000003</v>
      </c>
      <c r="AB108" s="947">
        <v>21405.860633484164</v>
      </c>
      <c r="AC108" s="871">
        <v>23653.476000000002</v>
      </c>
      <c r="AD108" s="206">
        <f t="shared" si="8"/>
        <v>0</v>
      </c>
      <c r="AE108" s="947">
        <v>21405.860633484164</v>
      </c>
      <c r="AF108" s="993">
        <v>23653.476000000002</v>
      </c>
      <c r="AG108" s="206">
        <f t="shared" si="9"/>
        <v>4.9999999999999982E-2</v>
      </c>
      <c r="AH108" s="30">
        <f t="shared" si="74"/>
        <v>20386.533936651587</v>
      </c>
      <c r="AI108" s="191">
        <v>22527.120000000003</v>
      </c>
      <c r="AJ108" s="206">
        <f t="shared" si="10"/>
        <v>0.10000000000000009</v>
      </c>
      <c r="AK108" s="700">
        <v>18533.21266968326</v>
      </c>
      <c r="AL108" s="700">
        <v>20479.2</v>
      </c>
      <c r="AM108" s="206">
        <f t="shared" si="11"/>
        <v>5.0000000000000037E-2</v>
      </c>
      <c r="AN108" s="663">
        <v>17650.678733031673</v>
      </c>
      <c r="AO108" s="175">
        <v>19504</v>
      </c>
      <c r="AP108" s="206">
        <f t="shared" si="12"/>
        <v>0.06</v>
      </c>
      <c r="AQ108" s="547">
        <v>16651.583710407242</v>
      </c>
      <c r="AR108" s="168">
        <v>18400</v>
      </c>
      <c r="AS108" s="206">
        <f t="shared" si="13"/>
        <v>0.15</v>
      </c>
      <c r="AT108" s="547">
        <v>14479.638009049773</v>
      </c>
      <c r="AU108" s="168">
        <v>16000</v>
      </c>
      <c r="AV108" s="206">
        <f t="shared" si="14"/>
        <v>0</v>
      </c>
      <c r="AW108" s="547">
        <v>14479.638009049773</v>
      </c>
      <c r="AX108" s="168">
        <v>16000</v>
      </c>
      <c r="AY108" s="206">
        <f t="shared" si="15"/>
        <v>4.5751633986928102E-2</v>
      </c>
      <c r="AZ108" s="547">
        <v>13846.153846153846</v>
      </c>
      <c r="BA108" s="168">
        <v>15300</v>
      </c>
      <c r="BB108" s="206">
        <f t="shared" si="16"/>
        <v>0</v>
      </c>
      <c r="BC108" s="547">
        <v>13846.153846153846</v>
      </c>
      <c r="BD108" s="168">
        <v>15300</v>
      </c>
      <c r="BE108" s="206">
        <f t="shared" si="17"/>
        <v>0</v>
      </c>
      <c r="BF108" s="110">
        <v>13846.153846153846</v>
      </c>
      <c r="BG108" s="59">
        <v>15300</v>
      </c>
      <c r="BH108" s="206">
        <f t="shared" si="75"/>
        <v>0</v>
      </c>
      <c r="BI108" s="110">
        <f t="shared" si="76"/>
        <v>13846.153846153846</v>
      </c>
      <c r="BJ108" s="59">
        <v>15300</v>
      </c>
      <c r="BK108" s="206">
        <f t="shared" si="77"/>
        <v>0</v>
      </c>
      <c r="BL108" s="110">
        <f t="shared" si="78"/>
        <v>13846.153846153846</v>
      </c>
      <c r="BM108" s="59">
        <v>15300</v>
      </c>
      <c r="BN108" s="206">
        <f t="shared" si="79"/>
        <v>0</v>
      </c>
      <c r="BO108" s="110">
        <f t="shared" si="80"/>
        <v>13846.153846153846</v>
      </c>
      <c r="BP108" s="59">
        <v>15300</v>
      </c>
      <c r="BQ108" s="206">
        <f t="shared" si="81"/>
        <v>0</v>
      </c>
      <c r="BR108" s="110">
        <f t="shared" si="82"/>
        <v>13846.153846153846</v>
      </c>
      <c r="BS108" s="59">
        <v>15300</v>
      </c>
      <c r="BT108" s="206">
        <f t="shared" si="83"/>
        <v>0</v>
      </c>
      <c r="BU108" s="160">
        <v>13846.153846153846</v>
      </c>
      <c r="BV108" s="176">
        <v>15300</v>
      </c>
      <c r="BW108" s="206">
        <f t="shared" si="84"/>
        <v>0.10071942446043165</v>
      </c>
      <c r="BX108" s="110">
        <f t="shared" si="85"/>
        <v>12579.185520361991</v>
      </c>
      <c r="BY108" s="59">
        <v>13900</v>
      </c>
      <c r="BZ108" s="206">
        <f t="shared" si="86"/>
        <v>0</v>
      </c>
      <c r="CA108" s="123">
        <f t="shared" si="87"/>
        <v>12579.185520361991</v>
      </c>
      <c r="CB108" s="131">
        <v>13900</v>
      </c>
      <c r="CC108" s="206">
        <f t="shared" si="25"/>
        <v>0</v>
      </c>
      <c r="CD108" s="30">
        <f t="shared" si="88"/>
        <v>12579.185520361991</v>
      </c>
      <c r="CE108" s="57">
        <v>13900</v>
      </c>
    </row>
    <row r="109" spans="1:88" x14ac:dyDescent="0.25">
      <c r="A109" s="299" t="s">
        <v>95</v>
      </c>
      <c r="B109" s="84">
        <v>917</v>
      </c>
      <c r="C109" s="492" t="s">
        <v>102</v>
      </c>
      <c r="D109" s="947">
        <v>29855.203619909502</v>
      </c>
      <c r="E109" s="933">
        <v>32990</v>
      </c>
      <c r="F109" s="206">
        <f t="shared" si="0"/>
        <v>0.10003334444814939</v>
      </c>
      <c r="G109" s="947">
        <v>27140.271493212669</v>
      </c>
      <c r="H109" s="933">
        <v>29990</v>
      </c>
      <c r="I109" s="206">
        <f t="shared" si="1"/>
        <v>0</v>
      </c>
      <c r="J109" s="947">
        <v>27140.271493212669</v>
      </c>
      <c r="K109" s="993">
        <v>29990</v>
      </c>
      <c r="L109" s="206">
        <f t="shared" si="2"/>
        <v>0.13885263162748188</v>
      </c>
      <c r="M109" s="947">
        <v>23831.240969630773</v>
      </c>
      <c r="N109" s="871">
        <v>26333.521271442005</v>
      </c>
      <c r="O109" s="206">
        <f t="shared" si="3"/>
        <v>0</v>
      </c>
      <c r="P109" s="947">
        <v>23831.240969630773</v>
      </c>
      <c r="Q109" s="993">
        <v>26333.521271442005</v>
      </c>
      <c r="R109" s="206">
        <f t="shared" si="4"/>
        <v>7.1000000000000008E-2</v>
      </c>
      <c r="S109" s="947">
        <v>22251.392128506792</v>
      </c>
      <c r="T109" s="871">
        <v>24587.788302000004</v>
      </c>
      <c r="U109" s="206">
        <f t="shared" si="5"/>
        <v>5.0000000000000024E-2</v>
      </c>
      <c r="V109" s="947">
        <v>21191.802027149326</v>
      </c>
      <c r="W109" s="871">
        <v>23416.941240000004</v>
      </c>
      <c r="X109" s="206">
        <f t="shared" si="6"/>
        <v>-9.9999999999999978E-2</v>
      </c>
      <c r="Y109" s="933">
        <v>23546.446696832583</v>
      </c>
      <c r="Z109" s="993">
        <v>26018.823600000003</v>
      </c>
      <c r="AA109" s="206">
        <f t="shared" si="7"/>
        <v>0.10000000000000003</v>
      </c>
      <c r="AB109" s="947">
        <v>21405.860633484164</v>
      </c>
      <c r="AC109" s="871">
        <v>23653.476000000002</v>
      </c>
      <c r="AD109" s="206">
        <f t="shared" si="8"/>
        <v>0</v>
      </c>
      <c r="AE109" s="947">
        <v>21405.860633484164</v>
      </c>
      <c r="AF109" s="993">
        <v>23653.476000000002</v>
      </c>
      <c r="AG109" s="206">
        <f t="shared" si="9"/>
        <v>4.9999999999999982E-2</v>
      </c>
      <c r="AH109" s="30">
        <f t="shared" si="74"/>
        <v>20386.533936651587</v>
      </c>
      <c r="AI109" s="191">
        <v>22527.120000000003</v>
      </c>
      <c r="AJ109" s="206">
        <f t="shared" si="10"/>
        <v>0.10000000000000009</v>
      </c>
      <c r="AK109" s="700">
        <v>18533.21266968326</v>
      </c>
      <c r="AL109" s="700">
        <v>20479.2</v>
      </c>
      <c r="AM109" s="206">
        <f t="shared" si="11"/>
        <v>5.0000000000000037E-2</v>
      </c>
      <c r="AN109" s="663">
        <v>17650.678733031673</v>
      </c>
      <c r="AO109" s="175">
        <v>19504</v>
      </c>
      <c r="AP109" s="206">
        <f t="shared" si="12"/>
        <v>0.06</v>
      </c>
      <c r="AQ109" s="547">
        <v>16651.583710407242</v>
      </c>
      <c r="AR109" s="168">
        <v>18400</v>
      </c>
      <c r="AS109" s="206">
        <f t="shared" si="13"/>
        <v>0.15</v>
      </c>
      <c r="AT109" s="547">
        <v>14479.638009049773</v>
      </c>
      <c r="AU109" s="168">
        <v>16000</v>
      </c>
      <c r="AV109" s="206">
        <f t="shared" si="14"/>
        <v>0</v>
      </c>
      <c r="AW109" s="547">
        <v>14479.638009049773</v>
      </c>
      <c r="AX109" s="168">
        <v>16000</v>
      </c>
      <c r="AY109" s="206">
        <f t="shared" si="15"/>
        <v>4.5751633986928102E-2</v>
      </c>
      <c r="AZ109" s="547">
        <v>13846.153846153846</v>
      </c>
      <c r="BA109" s="168">
        <v>15300</v>
      </c>
      <c r="BB109" s="206">
        <f t="shared" si="16"/>
        <v>0</v>
      </c>
      <c r="BC109" s="547">
        <v>13846.153846153846</v>
      </c>
      <c r="BD109" s="168">
        <v>15300</v>
      </c>
      <c r="BE109" s="206">
        <f t="shared" si="17"/>
        <v>0</v>
      </c>
      <c r="BF109" s="110">
        <v>13846.153846153846</v>
      </c>
      <c r="BG109" s="59">
        <v>15300</v>
      </c>
      <c r="BH109" s="206">
        <f t="shared" si="75"/>
        <v>0</v>
      </c>
      <c r="BI109" s="110">
        <f t="shared" si="76"/>
        <v>13846.153846153846</v>
      </c>
      <c r="BJ109" s="59">
        <v>15300</v>
      </c>
      <c r="BK109" s="206">
        <f t="shared" si="77"/>
        <v>0</v>
      </c>
      <c r="BL109" s="110">
        <f t="shared" si="78"/>
        <v>13846.153846153846</v>
      </c>
      <c r="BM109" s="59">
        <v>15300</v>
      </c>
      <c r="BN109" s="206">
        <f t="shared" si="79"/>
        <v>0</v>
      </c>
      <c r="BO109" s="110">
        <f t="shared" si="80"/>
        <v>13846.153846153846</v>
      </c>
      <c r="BP109" s="59">
        <v>15300</v>
      </c>
      <c r="BQ109" s="206">
        <f t="shared" si="81"/>
        <v>0</v>
      </c>
      <c r="BR109" s="110">
        <f t="shared" si="82"/>
        <v>13846.153846153846</v>
      </c>
      <c r="BS109" s="59">
        <v>15300</v>
      </c>
      <c r="BT109" s="206">
        <f t="shared" si="83"/>
        <v>0</v>
      </c>
      <c r="BU109" s="160">
        <v>13846.153846153846</v>
      </c>
      <c r="BV109" s="176">
        <v>15300</v>
      </c>
      <c r="BW109" s="206">
        <f t="shared" si="84"/>
        <v>0.10071942446043165</v>
      </c>
      <c r="BX109" s="110">
        <f t="shared" si="85"/>
        <v>12579.185520361991</v>
      </c>
      <c r="BY109" s="59">
        <v>13900</v>
      </c>
      <c r="BZ109" s="206">
        <f t="shared" si="86"/>
        <v>0</v>
      </c>
      <c r="CA109" s="123">
        <f t="shared" si="87"/>
        <v>12579.185520361991</v>
      </c>
      <c r="CB109" s="131">
        <v>13900</v>
      </c>
      <c r="CC109" s="206">
        <f t="shared" si="25"/>
        <v>0</v>
      </c>
      <c r="CD109" s="30">
        <f t="shared" si="88"/>
        <v>12579.185520361991</v>
      </c>
      <c r="CE109" s="57">
        <v>13900</v>
      </c>
    </row>
    <row r="110" spans="1:88" x14ac:dyDescent="0.25">
      <c r="A110" s="299" t="s">
        <v>95</v>
      </c>
      <c r="B110" s="84">
        <v>918</v>
      </c>
      <c r="C110" s="492" t="s">
        <v>103</v>
      </c>
      <c r="D110" s="947">
        <v>15375.565610859729</v>
      </c>
      <c r="E110" s="933">
        <v>16990</v>
      </c>
      <c r="F110" s="206">
        <f t="shared" si="0"/>
        <v>0.14103425117528542</v>
      </c>
      <c r="G110" s="947">
        <v>13475.113122171946</v>
      </c>
      <c r="H110" s="933">
        <v>14890</v>
      </c>
      <c r="I110" s="206">
        <f t="shared" si="1"/>
        <v>0</v>
      </c>
      <c r="J110" s="947">
        <v>13475.113122171946</v>
      </c>
      <c r="K110" s="993">
        <v>14890</v>
      </c>
      <c r="L110" s="206">
        <f t="shared" si="2"/>
        <v>-6.6300724079224452E-2</v>
      </c>
      <c r="M110" s="947">
        <v>14431.962699000005</v>
      </c>
      <c r="N110" s="871">
        <v>15947.318782395005</v>
      </c>
      <c r="O110" s="206">
        <f t="shared" si="3"/>
        <v>0</v>
      </c>
      <c r="P110" s="947">
        <v>14431.962699000005</v>
      </c>
      <c r="Q110" s="993">
        <v>15947.318782395005</v>
      </c>
      <c r="R110" s="206">
        <f t="shared" si="4"/>
        <v>1.9999999999999948E-2</v>
      </c>
      <c r="S110" s="947">
        <v>14148.983038235299</v>
      </c>
      <c r="T110" s="871">
        <v>15634.626257250005</v>
      </c>
      <c r="U110" s="206">
        <f t="shared" si="5"/>
        <v>5.0000000000000107E-2</v>
      </c>
      <c r="V110" s="947">
        <v>13475.221941176475</v>
      </c>
      <c r="W110" s="871">
        <v>14890.120245000004</v>
      </c>
      <c r="X110" s="206">
        <f t="shared" si="6"/>
        <v>-9.9999999999999978E-2</v>
      </c>
      <c r="Y110" s="933">
        <v>14972.468823529416</v>
      </c>
      <c r="Z110" s="993">
        <v>16544.578050000004</v>
      </c>
      <c r="AA110" s="206">
        <f t="shared" si="7"/>
        <v>0.10000000000000013</v>
      </c>
      <c r="AB110" s="947">
        <v>13611.335294117649</v>
      </c>
      <c r="AC110" s="871">
        <v>15040.525500000002</v>
      </c>
      <c r="AD110" s="206">
        <f t="shared" si="8"/>
        <v>0</v>
      </c>
      <c r="AE110" s="947">
        <v>13611.335294117649</v>
      </c>
      <c r="AF110" s="993">
        <v>15040.525500000002</v>
      </c>
      <c r="AG110" s="206">
        <f t="shared" si="9"/>
        <v>5.000000000000001E-2</v>
      </c>
      <c r="AH110" s="30">
        <f t="shared" si="74"/>
        <v>12963.176470588236</v>
      </c>
      <c r="AI110" s="191">
        <v>14324.310000000001</v>
      </c>
      <c r="AJ110" s="206">
        <f t="shared" si="10"/>
        <v>0.10000000000000007</v>
      </c>
      <c r="AK110" s="700">
        <v>11784.705882352942</v>
      </c>
      <c r="AL110" s="700">
        <v>13022.1</v>
      </c>
      <c r="AM110" s="206">
        <f t="shared" si="11"/>
        <v>5.0000000000000031E-2</v>
      </c>
      <c r="AN110" s="663">
        <v>11223.529411764706</v>
      </c>
      <c r="AO110" s="175">
        <v>12402</v>
      </c>
      <c r="AP110" s="206">
        <f t="shared" si="12"/>
        <v>0.06</v>
      </c>
      <c r="AQ110" s="547">
        <v>10588.235294117647</v>
      </c>
      <c r="AR110" s="168">
        <v>11700</v>
      </c>
      <c r="AS110" s="206">
        <f t="shared" si="13"/>
        <v>0.14705882352941177</v>
      </c>
      <c r="AT110" s="547">
        <v>9230.7692307692305</v>
      </c>
      <c r="AU110" s="168">
        <v>10200</v>
      </c>
      <c r="AV110" s="206">
        <f t="shared" si="14"/>
        <v>0</v>
      </c>
      <c r="AW110" s="547">
        <v>9230.7692307692305</v>
      </c>
      <c r="AX110" s="168">
        <v>10200</v>
      </c>
      <c r="AY110" s="206">
        <f t="shared" si="15"/>
        <v>0.17241379310344829</v>
      </c>
      <c r="AZ110" s="547">
        <v>7873.303167420815</v>
      </c>
      <c r="BA110" s="168">
        <v>8700</v>
      </c>
      <c r="BB110" s="206">
        <f t="shared" si="16"/>
        <v>0</v>
      </c>
      <c r="BC110" s="547">
        <v>7873.303167420815</v>
      </c>
      <c r="BD110" s="168">
        <v>8700</v>
      </c>
      <c r="BE110" s="206">
        <f t="shared" si="17"/>
        <v>0</v>
      </c>
      <c r="BF110" s="110">
        <v>7873.303167420815</v>
      </c>
      <c r="BG110" s="59">
        <v>8700</v>
      </c>
      <c r="BH110" s="206">
        <f t="shared" si="75"/>
        <v>0</v>
      </c>
      <c r="BI110" s="110">
        <f t="shared" si="76"/>
        <v>7873.303167420815</v>
      </c>
      <c r="BJ110" s="59">
        <v>8700</v>
      </c>
      <c r="BK110" s="206">
        <f t="shared" si="77"/>
        <v>0</v>
      </c>
      <c r="BL110" s="110">
        <f t="shared" si="78"/>
        <v>7873.303167420815</v>
      </c>
      <c r="BM110" s="59">
        <v>8700</v>
      </c>
      <c r="BN110" s="206">
        <f t="shared" si="79"/>
        <v>0</v>
      </c>
      <c r="BO110" s="110">
        <f t="shared" si="80"/>
        <v>7873.303167420815</v>
      </c>
      <c r="BP110" s="59">
        <v>8700</v>
      </c>
      <c r="BQ110" s="206">
        <f t="shared" si="81"/>
        <v>0</v>
      </c>
      <c r="BR110" s="110">
        <f t="shared" si="82"/>
        <v>7873.303167420815</v>
      </c>
      <c r="BS110" s="59">
        <v>8700</v>
      </c>
      <c r="BT110" s="206">
        <f t="shared" si="83"/>
        <v>0</v>
      </c>
      <c r="BU110" s="160">
        <v>7873.303167420815</v>
      </c>
      <c r="BV110" s="176">
        <v>8700</v>
      </c>
      <c r="BW110" s="206">
        <f t="shared" si="84"/>
        <v>0.10126582278481013</v>
      </c>
      <c r="BX110" s="110">
        <f t="shared" si="85"/>
        <v>7149.3212669683262</v>
      </c>
      <c r="BY110" s="59">
        <v>7900</v>
      </c>
      <c r="BZ110" s="206">
        <f t="shared" si="86"/>
        <v>0</v>
      </c>
      <c r="CA110" s="123">
        <f t="shared" si="87"/>
        <v>7149.3212669683262</v>
      </c>
      <c r="CB110" s="131">
        <v>7900</v>
      </c>
      <c r="CC110" s="206">
        <f t="shared" si="25"/>
        <v>0</v>
      </c>
      <c r="CD110" s="30">
        <f t="shared" si="88"/>
        <v>7149.3212669683262</v>
      </c>
      <c r="CE110" s="57">
        <v>7900</v>
      </c>
    </row>
    <row r="111" spans="1:88" x14ac:dyDescent="0.25">
      <c r="A111" s="299" t="s">
        <v>95</v>
      </c>
      <c r="B111" s="84">
        <v>919</v>
      </c>
      <c r="C111" s="492" t="s">
        <v>104</v>
      </c>
      <c r="D111" s="947">
        <v>26778.280542986427</v>
      </c>
      <c r="E111" s="933">
        <v>29590</v>
      </c>
      <c r="F111" s="206">
        <f t="shared" si="0"/>
        <v>9.6331974805483514E-2</v>
      </c>
      <c r="G111" s="947">
        <v>24425.339366515836</v>
      </c>
      <c r="H111" s="933">
        <v>26990</v>
      </c>
      <c r="I111" s="206">
        <f t="shared" si="1"/>
        <v>0</v>
      </c>
      <c r="J111" s="947">
        <v>24425.339366515836</v>
      </c>
      <c r="K111" s="993">
        <v>26990</v>
      </c>
      <c r="L111" s="206">
        <f t="shared" si="2"/>
        <v>7.1517093781854377E-2</v>
      </c>
      <c r="M111" s="947">
        <v>22795.100057907697</v>
      </c>
      <c r="N111" s="871">
        <v>25188.585563988006</v>
      </c>
      <c r="O111" s="206">
        <f t="shared" si="3"/>
        <v>0</v>
      </c>
      <c r="P111" s="947">
        <v>22795.100057907697</v>
      </c>
      <c r="Q111" s="993">
        <v>25188.585563988006</v>
      </c>
      <c r="R111" s="206">
        <f t="shared" si="4"/>
        <v>7.0999999999999966E-2</v>
      </c>
      <c r="S111" s="947">
        <v>21283.940296832585</v>
      </c>
      <c r="T111" s="871">
        <v>23518.754028000007</v>
      </c>
      <c r="U111" s="206">
        <f t="shared" si="5"/>
        <v>5.0000000000000121E-2</v>
      </c>
      <c r="V111" s="947">
        <v>20270.419330316745</v>
      </c>
      <c r="W111" s="871">
        <v>22398.813360000004</v>
      </c>
      <c r="X111" s="206">
        <f t="shared" si="6"/>
        <v>-0.1</v>
      </c>
      <c r="Y111" s="933">
        <v>22522.688144796382</v>
      </c>
      <c r="Z111" s="993">
        <v>24887.570400000004</v>
      </c>
      <c r="AA111" s="206">
        <f t="shared" si="7"/>
        <v>0.10000000000000007</v>
      </c>
      <c r="AB111" s="947">
        <v>20475.171040723984</v>
      </c>
      <c r="AC111" s="871">
        <v>22625.064000000002</v>
      </c>
      <c r="AD111" s="206">
        <f t="shared" si="8"/>
        <v>0</v>
      </c>
      <c r="AE111" s="947">
        <v>20475.171040723984</v>
      </c>
      <c r="AF111" s="993">
        <v>22625.064000000002</v>
      </c>
      <c r="AG111" s="206">
        <f t="shared" si="9"/>
        <v>5.0000000000000086E-2</v>
      </c>
      <c r="AH111" s="30">
        <f t="shared" si="74"/>
        <v>19500.162895927602</v>
      </c>
      <c r="AI111" s="191">
        <v>21547.68</v>
      </c>
      <c r="AJ111" s="206">
        <f t="shared" si="10"/>
        <v>0.10000000000000006</v>
      </c>
      <c r="AK111" s="700">
        <v>17727.420814479639</v>
      </c>
      <c r="AL111" s="700">
        <v>19588.8</v>
      </c>
      <c r="AM111" s="206">
        <f t="shared" si="11"/>
        <v>4.9999999999999961E-2</v>
      </c>
      <c r="AN111" s="663">
        <v>16883.257918552037</v>
      </c>
      <c r="AO111" s="175">
        <v>18656</v>
      </c>
      <c r="AP111" s="206">
        <f t="shared" si="12"/>
        <v>0.06</v>
      </c>
      <c r="AQ111" s="547">
        <v>15927.601809954751</v>
      </c>
      <c r="AR111" s="168">
        <v>17600</v>
      </c>
      <c r="AS111" s="206">
        <f t="shared" si="13"/>
        <v>0.15032679738562091</v>
      </c>
      <c r="AT111" s="547">
        <v>13846.153846153846</v>
      </c>
      <c r="AU111" s="168">
        <v>15300</v>
      </c>
      <c r="AV111" s="206">
        <f t="shared" si="14"/>
        <v>0</v>
      </c>
      <c r="AW111" s="547">
        <v>13846.153846153846</v>
      </c>
      <c r="AX111" s="168">
        <v>15300</v>
      </c>
      <c r="AY111" s="206">
        <f t="shared" si="15"/>
        <v>7.746478873239436E-2</v>
      </c>
      <c r="AZ111" s="547">
        <v>12850.678733031675</v>
      </c>
      <c r="BA111" s="168">
        <v>14200</v>
      </c>
      <c r="BB111" s="206">
        <f t="shared" si="16"/>
        <v>0</v>
      </c>
      <c r="BC111" s="547">
        <v>12850.678733031675</v>
      </c>
      <c r="BD111" s="168">
        <v>14200</v>
      </c>
      <c r="BE111" s="206">
        <f t="shared" si="17"/>
        <v>0</v>
      </c>
      <c r="BF111" s="110">
        <v>12850.678733031675</v>
      </c>
      <c r="BG111" s="59">
        <v>14200</v>
      </c>
      <c r="BH111" s="206">
        <f t="shared" si="75"/>
        <v>0</v>
      </c>
      <c r="BI111" s="110">
        <f t="shared" si="76"/>
        <v>12850.678733031675</v>
      </c>
      <c r="BJ111" s="59">
        <v>14200</v>
      </c>
      <c r="BK111" s="206">
        <f t="shared" si="77"/>
        <v>0</v>
      </c>
      <c r="BL111" s="110">
        <f t="shared" si="78"/>
        <v>12850.678733031675</v>
      </c>
      <c r="BM111" s="59">
        <v>14200</v>
      </c>
      <c r="BN111" s="206">
        <f t="shared" si="79"/>
        <v>0</v>
      </c>
      <c r="BO111" s="110">
        <f t="shared" si="80"/>
        <v>12850.678733031675</v>
      </c>
      <c r="BP111" s="59">
        <v>14200</v>
      </c>
      <c r="BQ111" s="206">
        <f t="shared" si="81"/>
        <v>0</v>
      </c>
      <c r="BR111" s="110">
        <f t="shared" si="82"/>
        <v>12850.678733031675</v>
      </c>
      <c r="BS111" s="59">
        <v>14200</v>
      </c>
      <c r="BT111" s="206">
        <f t="shared" si="83"/>
        <v>0</v>
      </c>
      <c r="BU111" s="160">
        <v>12850.678733031675</v>
      </c>
      <c r="BV111" s="176">
        <v>14200</v>
      </c>
      <c r="BW111" s="206">
        <f t="shared" si="84"/>
        <v>0.10077519379844961</v>
      </c>
      <c r="BX111" s="110">
        <f t="shared" si="85"/>
        <v>11674.208144796381</v>
      </c>
      <c r="BY111" s="59">
        <v>12900</v>
      </c>
      <c r="BZ111" s="206">
        <f t="shared" si="86"/>
        <v>0</v>
      </c>
      <c r="CA111" s="123">
        <f t="shared" si="87"/>
        <v>11674.208144796381</v>
      </c>
      <c r="CB111" s="131">
        <v>12900</v>
      </c>
      <c r="CC111" s="206">
        <f t="shared" si="25"/>
        <v>0</v>
      </c>
      <c r="CD111" s="30">
        <f t="shared" si="88"/>
        <v>11674.208144796381</v>
      </c>
      <c r="CE111" s="57">
        <v>12900</v>
      </c>
    </row>
    <row r="112" spans="1:88" x14ac:dyDescent="0.25">
      <c r="A112" s="299" t="s">
        <v>95</v>
      </c>
      <c r="B112" s="84">
        <v>920</v>
      </c>
      <c r="C112" s="492" t="s">
        <v>105</v>
      </c>
      <c r="D112" s="947">
        <v>22623.529411764706</v>
      </c>
      <c r="E112" s="933">
        <v>24999</v>
      </c>
      <c r="F112" s="206">
        <f t="shared" si="0"/>
        <v>3.6014405762304919E-4</v>
      </c>
      <c r="G112" s="947">
        <v>22615.384615384617</v>
      </c>
      <c r="H112" s="933">
        <v>24990</v>
      </c>
      <c r="I112" s="206">
        <f t="shared" si="1"/>
        <v>0</v>
      </c>
      <c r="J112" s="947">
        <v>22615.384615384617</v>
      </c>
      <c r="K112" s="993">
        <v>24990</v>
      </c>
      <c r="L112" s="206">
        <f t="shared" si="2"/>
        <v>0.1265317722346635</v>
      </c>
      <c r="M112" s="947">
        <v>20075.23016463462</v>
      </c>
      <c r="N112" s="871">
        <v>22183.129331921256</v>
      </c>
      <c r="O112" s="206">
        <f t="shared" si="3"/>
        <v>0</v>
      </c>
      <c r="P112" s="947">
        <v>20075.23016463462</v>
      </c>
      <c r="Q112" s="993">
        <v>22183.129331921256</v>
      </c>
      <c r="R112" s="206">
        <f t="shared" si="4"/>
        <v>7.0999999999999897E-2</v>
      </c>
      <c r="S112" s="947">
        <v>18744.37923868779</v>
      </c>
      <c r="T112" s="871">
        <v>20712.539058750008</v>
      </c>
      <c r="U112" s="206">
        <f t="shared" si="5"/>
        <v>5.00000000000001E-2</v>
      </c>
      <c r="V112" s="947">
        <v>17851.789751131226</v>
      </c>
      <c r="W112" s="871">
        <v>19726.227675000006</v>
      </c>
      <c r="X112" s="206">
        <f t="shared" si="6"/>
        <v>-9.9999999999999964E-2</v>
      </c>
      <c r="Y112" s="933">
        <v>19835.321945701362</v>
      </c>
      <c r="Z112" s="993">
        <v>21918.030750000005</v>
      </c>
      <c r="AA112" s="206">
        <f t="shared" si="7"/>
        <v>0.10000000000000016</v>
      </c>
      <c r="AB112" s="947">
        <v>18032.110859728509</v>
      </c>
      <c r="AC112" s="871">
        <v>19925.482500000002</v>
      </c>
      <c r="AD112" s="206">
        <f t="shared" si="8"/>
        <v>0</v>
      </c>
      <c r="AE112" s="947">
        <v>18032.110859728509</v>
      </c>
      <c r="AF112" s="993">
        <v>19925.482500000002</v>
      </c>
      <c r="AG112" s="206">
        <f t="shared" si="9"/>
        <v>5.0000000000000017E-2</v>
      </c>
      <c r="AH112" s="30">
        <f t="shared" si="74"/>
        <v>17173.438914027152</v>
      </c>
      <c r="AI112" s="248">
        <v>18976.650000000001</v>
      </c>
      <c r="AJ112" s="206">
        <f t="shared" si="10"/>
        <v>0.10000000000000009</v>
      </c>
      <c r="AK112" s="700">
        <v>15612.217194570136</v>
      </c>
      <c r="AL112" s="700">
        <v>17251.5</v>
      </c>
      <c r="AM112" s="206">
        <f t="shared" si="11"/>
        <v>0.05</v>
      </c>
      <c r="AN112" s="663">
        <v>14868.778280542987</v>
      </c>
      <c r="AO112" s="175">
        <v>16430</v>
      </c>
      <c r="AP112" s="206">
        <f t="shared" si="12"/>
        <v>0.06</v>
      </c>
      <c r="AQ112" s="547">
        <v>14027.149321266968</v>
      </c>
      <c r="AR112" s="168">
        <v>15500</v>
      </c>
      <c r="AS112" s="206">
        <f t="shared" si="13"/>
        <v>0.14814814814814814</v>
      </c>
      <c r="AT112" s="547">
        <v>12217.194570135747</v>
      </c>
      <c r="AU112" s="168">
        <v>13500</v>
      </c>
      <c r="AV112" s="206">
        <f t="shared" si="14"/>
        <v>0</v>
      </c>
      <c r="AW112" s="547">
        <v>12217.194570135747</v>
      </c>
      <c r="AX112" s="168">
        <v>13500</v>
      </c>
      <c r="AY112" s="206">
        <f t="shared" si="15"/>
        <v>9.7560975609756101E-2</v>
      </c>
      <c r="AZ112" s="547">
        <v>11131.221719457013</v>
      </c>
      <c r="BA112" s="168">
        <v>12300</v>
      </c>
      <c r="BB112" s="206">
        <f t="shared" si="16"/>
        <v>0</v>
      </c>
      <c r="BC112" s="547">
        <v>11131.221719457013</v>
      </c>
      <c r="BD112" s="168">
        <v>12300</v>
      </c>
      <c r="BE112" s="206">
        <f t="shared" si="17"/>
        <v>0</v>
      </c>
      <c r="BF112" s="110">
        <v>11131.221719457013</v>
      </c>
      <c r="BG112" s="59">
        <v>12300</v>
      </c>
      <c r="BH112" s="206">
        <f t="shared" si="75"/>
        <v>0</v>
      </c>
      <c r="BI112" s="110">
        <f t="shared" si="76"/>
        <v>11131.221719457013</v>
      </c>
      <c r="BJ112" s="248">
        <v>12300</v>
      </c>
      <c r="BK112" s="206">
        <f t="shared" si="77"/>
        <v>2.5000000000000001E-2</v>
      </c>
      <c r="BL112" s="110">
        <f t="shared" si="78"/>
        <v>10859.728506787331</v>
      </c>
      <c r="BM112" s="59">
        <v>12000</v>
      </c>
      <c r="BN112" s="206">
        <f t="shared" si="79"/>
        <v>0</v>
      </c>
      <c r="BO112" s="110">
        <f t="shared" si="80"/>
        <v>10859.728506787331</v>
      </c>
      <c r="BP112" s="59">
        <v>12000</v>
      </c>
      <c r="BQ112" s="206">
        <f t="shared" si="81"/>
        <v>0</v>
      </c>
      <c r="BR112" s="110">
        <f t="shared" si="82"/>
        <v>10859.728506787331</v>
      </c>
      <c r="BS112" s="59">
        <v>12000</v>
      </c>
      <c r="BT112" s="206">
        <f t="shared" si="83"/>
        <v>0</v>
      </c>
      <c r="BU112" s="160">
        <v>10859.728506787331</v>
      </c>
      <c r="BV112" s="176">
        <v>12000</v>
      </c>
      <c r="BW112" s="206">
        <f t="shared" si="84"/>
        <v>0.10091743119266056</v>
      </c>
      <c r="BX112" s="110">
        <f t="shared" si="85"/>
        <v>9864.253393665158</v>
      </c>
      <c r="BY112" s="59">
        <v>10900</v>
      </c>
      <c r="BZ112" s="206">
        <f t="shared" si="86"/>
        <v>0</v>
      </c>
      <c r="CA112" s="123">
        <f t="shared" si="87"/>
        <v>9864.253393665158</v>
      </c>
      <c r="CB112" s="131">
        <v>10900</v>
      </c>
      <c r="CC112" s="206">
        <f t="shared" si="25"/>
        <v>0</v>
      </c>
      <c r="CD112" s="30">
        <f t="shared" si="88"/>
        <v>9864.253393665158</v>
      </c>
      <c r="CE112" s="57">
        <v>10900</v>
      </c>
    </row>
    <row r="113" spans="1:88" x14ac:dyDescent="0.25">
      <c r="A113" s="299" t="s">
        <v>95</v>
      </c>
      <c r="B113" s="84">
        <v>921</v>
      </c>
      <c r="C113" s="492" t="s">
        <v>106</v>
      </c>
      <c r="D113" s="947">
        <v>26778.280542986427</v>
      </c>
      <c r="E113" s="933">
        <v>29590</v>
      </c>
      <c r="F113" s="206">
        <f t="shared" si="0"/>
        <v>5.71632725973562E-2</v>
      </c>
      <c r="G113" s="947">
        <v>25330.31674208145</v>
      </c>
      <c r="H113" s="933">
        <v>27990</v>
      </c>
      <c r="I113" s="206">
        <f t="shared" si="1"/>
        <v>0</v>
      </c>
      <c r="J113" s="947">
        <v>25330.31674208145</v>
      </c>
      <c r="K113" s="993">
        <v>27990</v>
      </c>
      <c r="L113" s="206">
        <f t="shared" si="2"/>
        <v>9.2621002213348042E-2</v>
      </c>
      <c r="M113" s="947">
        <v>23183.076923076922</v>
      </c>
      <c r="N113" s="871">
        <v>25617.3</v>
      </c>
      <c r="O113" s="206">
        <f t="shared" si="3"/>
        <v>0</v>
      </c>
      <c r="P113" s="947">
        <v>23183.076923076922</v>
      </c>
      <c r="Q113" s="993">
        <v>25617.3</v>
      </c>
      <c r="R113" s="206">
        <f t="shared" si="4"/>
        <v>7.0957357859531736E-2</v>
      </c>
      <c r="S113" s="947">
        <v>21647.058823529413</v>
      </c>
      <c r="T113" s="871">
        <v>23920</v>
      </c>
      <c r="U113" s="206">
        <f t="shared" si="5"/>
        <v>5.0015720352937075E-2</v>
      </c>
      <c r="V113" s="947">
        <v>20615.937841628966</v>
      </c>
      <c r="W113" s="871">
        <v>22780.611315000006</v>
      </c>
      <c r="X113" s="206">
        <f t="shared" si="6"/>
        <v>-0.10000000000000002</v>
      </c>
      <c r="Y113" s="933">
        <v>22906.597601809961</v>
      </c>
      <c r="Z113" s="993">
        <v>25311.790350000007</v>
      </c>
      <c r="AA113" s="206">
        <f t="shared" si="7"/>
        <v>0.10000000000000016</v>
      </c>
      <c r="AB113" s="947">
        <v>20824.179638009053</v>
      </c>
      <c r="AC113" s="871">
        <v>23010.718500000003</v>
      </c>
      <c r="AD113" s="206">
        <f t="shared" si="8"/>
        <v>0</v>
      </c>
      <c r="AE113" s="947">
        <v>20824.179638009053</v>
      </c>
      <c r="AF113" s="993">
        <v>23010.718500000003</v>
      </c>
      <c r="AG113" s="206">
        <f t="shared" si="9"/>
        <v>5.0000000000000065E-2</v>
      </c>
      <c r="AH113" s="30">
        <f t="shared" si="74"/>
        <v>19832.552036199097</v>
      </c>
      <c r="AI113" s="248">
        <v>21914.97</v>
      </c>
      <c r="AJ113" s="206">
        <f t="shared" si="10"/>
        <v>0.10000000000000002</v>
      </c>
      <c r="AK113" s="700">
        <v>18029.592760180996</v>
      </c>
      <c r="AL113" s="700">
        <v>19922.7</v>
      </c>
      <c r="AM113" s="206">
        <f t="shared" si="11"/>
        <v>5.0000000000000037E-2</v>
      </c>
      <c r="AN113" s="663">
        <v>17171.0407239819</v>
      </c>
      <c r="AO113" s="175">
        <v>18974</v>
      </c>
      <c r="AP113" s="206">
        <f t="shared" si="12"/>
        <v>0.06</v>
      </c>
      <c r="AQ113" s="547">
        <v>16199.095022624435</v>
      </c>
      <c r="AR113" s="168">
        <v>17900</v>
      </c>
      <c r="AS113" s="206">
        <f t="shared" si="13"/>
        <v>0.14743589743589744</v>
      </c>
      <c r="AT113" s="547">
        <v>14117.64705882353</v>
      </c>
      <c r="AU113" s="168">
        <v>15600</v>
      </c>
      <c r="AV113" s="206">
        <f t="shared" si="14"/>
        <v>0</v>
      </c>
      <c r="AW113" s="547">
        <v>14117.64705882353</v>
      </c>
      <c r="AX113" s="168">
        <v>15600</v>
      </c>
      <c r="AY113" s="206">
        <f t="shared" si="15"/>
        <v>9.8591549295774641E-2</v>
      </c>
      <c r="AZ113" s="547">
        <v>12850.678733031675</v>
      </c>
      <c r="BA113" s="168">
        <v>14200</v>
      </c>
      <c r="BB113" s="206">
        <f t="shared" si="16"/>
        <v>0</v>
      </c>
      <c r="BC113" s="547">
        <v>12850.678733031675</v>
      </c>
      <c r="BD113" s="168">
        <v>14200</v>
      </c>
      <c r="BE113" s="206">
        <f t="shared" si="17"/>
        <v>0</v>
      </c>
      <c r="BF113" s="110">
        <v>12850.678733031675</v>
      </c>
      <c r="BG113" s="59">
        <v>14200</v>
      </c>
      <c r="BH113" s="206">
        <f t="shared" si="75"/>
        <v>0</v>
      </c>
      <c r="BI113" s="110">
        <f t="shared" si="76"/>
        <v>12850.678733031675</v>
      </c>
      <c r="BJ113" s="59">
        <v>14200</v>
      </c>
      <c r="BK113" s="206">
        <f t="shared" si="77"/>
        <v>0</v>
      </c>
      <c r="BL113" s="110">
        <f t="shared" si="78"/>
        <v>12850.678733031675</v>
      </c>
      <c r="BM113" s="59">
        <v>14200</v>
      </c>
      <c r="BN113" s="206">
        <f t="shared" si="79"/>
        <v>0</v>
      </c>
      <c r="BO113" s="110">
        <f t="shared" si="80"/>
        <v>12850.678733031675</v>
      </c>
      <c r="BP113" s="59">
        <v>14200</v>
      </c>
      <c r="BQ113" s="206">
        <f t="shared" si="81"/>
        <v>0</v>
      </c>
      <c r="BR113" s="110">
        <f t="shared" si="82"/>
        <v>12850.678733031675</v>
      </c>
      <c r="BS113" s="59">
        <v>14200</v>
      </c>
      <c r="BT113" s="206">
        <f t="shared" si="83"/>
        <v>0</v>
      </c>
      <c r="BU113" s="160">
        <v>12850.678733031675</v>
      </c>
      <c r="BV113" s="176">
        <v>14200</v>
      </c>
      <c r="BW113" s="206">
        <f t="shared" si="84"/>
        <v>0.10077519379844961</v>
      </c>
      <c r="BX113" s="110">
        <f t="shared" si="85"/>
        <v>11674.208144796381</v>
      </c>
      <c r="BY113" s="59">
        <v>12900</v>
      </c>
      <c r="BZ113" s="206">
        <f t="shared" si="86"/>
        <v>0</v>
      </c>
      <c r="CA113" s="123">
        <f t="shared" si="87"/>
        <v>11674.208144796381</v>
      </c>
      <c r="CB113" s="131">
        <v>12900</v>
      </c>
      <c r="CC113" s="206">
        <f t="shared" si="25"/>
        <v>0</v>
      </c>
      <c r="CD113" s="30">
        <f t="shared" si="88"/>
        <v>11674.208144796381</v>
      </c>
      <c r="CE113" s="57">
        <v>12900</v>
      </c>
    </row>
    <row r="114" spans="1:88" x14ac:dyDescent="0.25">
      <c r="A114" s="299" t="s">
        <v>95</v>
      </c>
      <c r="B114" s="84">
        <v>922</v>
      </c>
      <c r="C114" s="492" t="s">
        <v>107</v>
      </c>
      <c r="D114" s="947">
        <v>24425.339366515836</v>
      </c>
      <c r="E114" s="933">
        <v>26990</v>
      </c>
      <c r="F114" s="206">
        <f t="shared" si="0"/>
        <v>8.0032012805122052E-2</v>
      </c>
      <c r="G114" s="947">
        <v>22615.384615384617</v>
      </c>
      <c r="H114" s="933">
        <v>24990</v>
      </c>
      <c r="I114" s="206">
        <f t="shared" si="1"/>
        <v>0</v>
      </c>
      <c r="J114" s="947">
        <v>22615.384615384617</v>
      </c>
      <c r="K114" s="993">
        <v>24990</v>
      </c>
      <c r="L114" s="206">
        <f t="shared" si="2"/>
        <v>0.22240849399273543</v>
      </c>
      <c r="M114" s="947">
        <v>18500.676923076924</v>
      </c>
      <c r="N114" s="871">
        <v>20443.248</v>
      </c>
      <c r="O114" s="206">
        <f t="shared" si="3"/>
        <v>0</v>
      </c>
      <c r="P114" s="947">
        <v>18500.676923076924</v>
      </c>
      <c r="Q114" s="993">
        <v>20443.248</v>
      </c>
      <c r="R114" s="206">
        <f t="shared" si="4"/>
        <v>1.9999999999999907E-2</v>
      </c>
      <c r="S114" s="947">
        <v>18137.918552036201</v>
      </c>
      <c r="T114" s="871">
        <v>20042.400000000001</v>
      </c>
      <c r="U114" s="206">
        <f t="shared" si="5"/>
        <v>5.0000000000000079E-2</v>
      </c>
      <c r="V114" s="947">
        <v>17274.208144796379</v>
      </c>
      <c r="W114" s="871">
        <v>19088</v>
      </c>
      <c r="X114" s="206">
        <f t="shared" si="6"/>
        <v>-0.10008947009682129</v>
      </c>
      <c r="Y114" s="933">
        <v>19195.472850678736</v>
      </c>
      <c r="Z114" s="871">
        <v>21210.997500000001</v>
      </c>
      <c r="AA114" s="206">
        <f t="shared" si="7"/>
        <v>0</v>
      </c>
      <c r="AB114" s="947">
        <v>19195.472850678736</v>
      </c>
      <c r="AC114" s="871">
        <v>21210.997500000001</v>
      </c>
      <c r="AD114" s="206">
        <f t="shared" si="8"/>
        <v>0</v>
      </c>
      <c r="AE114" s="947">
        <v>19195.472850678736</v>
      </c>
      <c r="AF114" s="993">
        <v>21210.997500000001</v>
      </c>
      <c r="AG114" s="206">
        <f t="shared" si="9"/>
        <v>5.0000000000000024E-2</v>
      </c>
      <c r="AH114" s="30">
        <f t="shared" si="74"/>
        <v>18281.402714932126</v>
      </c>
      <c r="AI114" s="248">
        <v>20200.95</v>
      </c>
      <c r="AJ114" s="206">
        <f t="shared" si="10"/>
        <v>0.10000000000000003</v>
      </c>
      <c r="AK114" s="700">
        <v>16619.457013574662</v>
      </c>
      <c r="AL114" s="700">
        <v>18364.5</v>
      </c>
      <c r="AM114" s="206">
        <f t="shared" si="11"/>
        <v>0.05</v>
      </c>
      <c r="AN114" s="663">
        <v>15828.054298642533</v>
      </c>
      <c r="AO114" s="175">
        <v>17490</v>
      </c>
      <c r="AP114" s="206">
        <f t="shared" si="12"/>
        <v>0.06</v>
      </c>
      <c r="AQ114" s="547">
        <v>14932.12669683258</v>
      </c>
      <c r="AR114" s="168">
        <v>16500</v>
      </c>
      <c r="AS114" s="206">
        <f t="shared" si="13"/>
        <v>0.14583333333333334</v>
      </c>
      <c r="AT114" s="547">
        <v>13031.674208144797</v>
      </c>
      <c r="AU114" s="168">
        <v>14400</v>
      </c>
      <c r="AV114" s="206">
        <f t="shared" si="14"/>
        <v>0</v>
      </c>
      <c r="AW114" s="547">
        <v>13031.674208144797</v>
      </c>
      <c r="AX114" s="168">
        <v>14400</v>
      </c>
      <c r="AY114" s="206">
        <f t="shared" si="15"/>
        <v>9.9236641221374045E-2</v>
      </c>
      <c r="AZ114" s="547">
        <v>11855.203619909502</v>
      </c>
      <c r="BA114" s="168">
        <v>13100</v>
      </c>
      <c r="BB114" s="206">
        <f t="shared" si="16"/>
        <v>0</v>
      </c>
      <c r="BC114" s="547">
        <v>11855.203619909502</v>
      </c>
      <c r="BD114" s="168">
        <v>13100</v>
      </c>
      <c r="BE114" s="206">
        <f t="shared" si="17"/>
        <v>0</v>
      </c>
      <c r="BF114" s="110">
        <v>11855.203619909502</v>
      </c>
      <c r="BG114" s="59">
        <v>13100</v>
      </c>
      <c r="BH114" s="206">
        <f t="shared" si="75"/>
        <v>0</v>
      </c>
      <c r="BI114" s="110">
        <f t="shared" si="76"/>
        <v>11855.203619909502</v>
      </c>
      <c r="BJ114" s="59">
        <v>13100</v>
      </c>
      <c r="BK114" s="206">
        <f t="shared" si="77"/>
        <v>0</v>
      </c>
      <c r="BL114" s="110">
        <f t="shared" si="78"/>
        <v>11855.203619909502</v>
      </c>
      <c r="BM114" s="59">
        <v>13100</v>
      </c>
      <c r="BN114" s="206">
        <f t="shared" si="79"/>
        <v>0</v>
      </c>
      <c r="BO114" s="110">
        <f t="shared" si="80"/>
        <v>11855.203619909502</v>
      </c>
      <c r="BP114" s="59">
        <v>13100</v>
      </c>
      <c r="BQ114" s="206">
        <f t="shared" si="81"/>
        <v>0</v>
      </c>
      <c r="BR114" s="110">
        <f t="shared" si="82"/>
        <v>11855.203619909502</v>
      </c>
      <c r="BS114" s="59">
        <v>13100</v>
      </c>
      <c r="BT114" s="206">
        <f t="shared" si="83"/>
        <v>0</v>
      </c>
      <c r="BU114" s="160">
        <v>11855.203619909502</v>
      </c>
      <c r="BV114" s="176">
        <v>13100</v>
      </c>
      <c r="BW114" s="206">
        <f t="shared" si="84"/>
        <v>0.10084033613445378</v>
      </c>
      <c r="BX114" s="110">
        <f t="shared" si="85"/>
        <v>10769.23076923077</v>
      </c>
      <c r="BY114" s="59">
        <v>11900</v>
      </c>
      <c r="BZ114" s="206">
        <f t="shared" si="86"/>
        <v>0</v>
      </c>
      <c r="CA114" s="123">
        <f t="shared" si="87"/>
        <v>10769.23076923077</v>
      </c>
      <c r="CB114" s="131">
        <v>11900</v>
      </c>
      <c r="CC114" s="206">
        <f t="shared" si="25"/>
        <v>0</v>
      </c>
      <c r="CD114" s="30">
        <f t="shared" si="88"/>
        <v>10769.23076923077</v>
      </c>
      <c r="CE114" s="57">
        <v>11900</v>
      </c>
    </row>
    <row r="115" spans="1:88" x14ac:dyDescent="0.25">
      <c r="A115" s="299" t="s">
        <v>95</v>
      </c>
      <c r="B115" s="84">
        <v>923</v>
      </c>
      <c r="C115" s="492" t="s">
        <v>108</v>
      </c>
      <c r="D115" s="947">
        <v>25330.31674208145</v>
      </c>
      <c r="E115" s="933">
        <v>27990</v>
      </c>
      <c r="F115" s="206">
        <f t="shared" si="0"/>
        <v>0.12004801920768307</v>
      </c>
      <c r="G115" s="947">
        <v>22615.384615384617</v>
      </c>
      <c r="H115" s="933">
        <v>24990</v>
      </c>
      <c r="I115" s="206">
        <f t="shared" si="1"/>
        <v>0</v>
      </c>
      <c r="J115" s="947">
        <v>22615.384615384617</v>
      </c>
      <c r="K115" s="993">
        <v>24990</v>
      </c>
      <c r="L115" s="206">
        <f t="shared" si="2"/>
        <v>2.4247491638796078E-2</v>
      </c>
      <c r="M115" s="947">
        <v>22080</v>
      </c>
      <c r="N115" s="871">
        <v>24398.399999999998</v>
      </c>
      <c r="O115" s="206">
        <f t="shared" si="3"/>
        <v>0</v>
      </c>
      <c r="P115" s="947">
        <v>22080</v>
      </c>
      <c r="Q115" s="993">
        <v>24398.399999999998</v>
      </c>
      <c r="R115" s="206">
        <f t="shared" si="4"/>
        <v>1.999999999999991E-2</v>
      </c>
      <c r="S115" s="947">
        <v>21647.058823529413</v>
      </c>
      <c r="T115" s="871">
        <v>23920</v>
      </c>
      <c r="U115" s="206">
        <f t="shared" si="5"/>
        <v>5.0015720352937075E-2</v>
      </c>
      <c r="V115" s="947">
        <v>20615.937841628966</v>
      </c>
      <c r="W115" s="871">
        <v>22780.611315000006</v>
      </c>
      <c r="X115" s="206">
        <f t="shared" si="6"/>
        <v>-0.10000000000000002</v>
      </c>
      <c r="Y115" s="933">
        <v>22906.597601809961</v>
      </c>
      <c r="Z115" s="993">
        <v>25311.790350000007</v>
      </c>
      <c r="AA115" s="206">
        <f t="shared" si="7"/>
        <v>0.10000000000000016</v>
      </c>
      <c r="AB115" s="947">
        <v>20824.179638009053</v>
      </c>
      <c r="AC115" s="871">
        <v>23010.718500000003</v>
      </c>
      <c r="AD115" s="206">
        <f t="shared" si="8"/>
        <v>0</v>
      </c>
      <c r="AE115" s="947">
        <v>20824.179638009053</v>
      </c>
      <c r="AF115" s="993">
        <v>23010.718500000003</v>
      </c>
      <c r="AG115" s="206">
        <f t="shared" si="9"/>
        <v>5.0000000000000065E-2</v>
      </c>
      <c r="AH115" s="30">
        <f t="shared" si="74"/>
        <v>19832.552036199097</v>
      </c>
      <c r="AI115" s="248">
        <v>21914.97</v>
      </c>
      <c r="AJ115" s="206">
        <f t="shared" si="10"/>
        <v>0.10000000000000002</v>
      </c>
      <c r="AK115" s="700">
        <v>18029.592760180996</v>
      </c>
      <c r="AL115" s="700">
        <v>19922.7</v>
      </c>
      <c r="AM115" s="206">
        <f t="shared" si="11"/>
        <v>5.0000000000000037E-2</v>
      </c>
      <c r="AN115" s="663">
        <v>17171.0407239819</v>
      </c>
      <c r="AO115" s="175">
        <v>18974</v>
      </c>
      <c r="AP115" s="206">
        <f t="shared" si="12"/>
        <v>0.06</v>
      </c>
      <c r="AQ115" s="547">
        <v>16199.095022624435</v>
      </c>
      <c r="AR115" s="168">
        <v>17900</v>
      </c>
      <c r="AS115" s="206">
        <f t="shared" si="13"/>
        <v>0.14743589743589744</v>
      </c>
      <c r="AT115" s="547">
        <v>14117.64705882353</v>
      </c>
      <c r="AU115" s="168">
        <v>15600</v>
      </c>
      <c r="AV115" s="206">
        <f t="shared" si="14"/>
        <v>0</v>
      </c>
      <c r="AW115" s="547">
        <v>14117.64705882353</v>
      </c>
      <c r="AX115" s="168">
        <v>15600</v>
      </c>
      <c r="AY115" s="206">
        <f t="shared" si="15"/>
        <v>9.8591549295774641E-2</v>
      </c>
      <c r="AZ115" s="547">
        <v>12850.678733031675</v>
      </c>
      <c r="BA115" s="168">
        <v>14200</v>
      </c>
      <c r="BB115" s="206">
        <f t="shared" si="16"/>
        <v>0</v>
      </c>
      <c r="BC115" s="547">
        <v>12850.678733031675</v>
      </c>
      <c r="BD115" s="168">
        <v>14200</v>
      </c>
      <c r="BE115" s="206">
        <f t="shared" si="17"/>
        <v>0</v>
      </c>
      <c r="BF115" s="110">
        <v>12850.678733031675</v>
      </c>
      <c r="BG115" s="59">
        <v>14200</v>
      </c>
      <c r="BH115" s="206">
        <f t="shared" si="75"/>
        <v>0</v>
      </c>
      <c r="BI115" s="110">
        <f t="shared" si="76"/>
        <v>12850.678733031675</v>
      </c>
      <c r="BJ115" s="59">
        <v>14200</v>
      </c>
      <c r="BK115" s="206">
        <f t="shared" si="77"/>
        <v>0</v>
      </c>
      <c r="BL115" s="110">
        <f t="shared" si="78"/>
        <v>12850.678733031675</v>
      </c>
      <c r="BM115" s="59">
        <v>14200</v>
      </c>
      <c r="BN115" s="206">
        <f t="shared" si="79"/>
        <v>0</v>
      </c>
      <c r="BO115" s="110">
        <f t="shared" si="80"/>
        <v>12850.678733031675</v>
      </c>
      <c r="BP115" s="59">
        <v>14200</v>
      </c>
      <c r="BQ115" s="206">
        <f t="shared" si="81"/>
        <v>0</v>
      </c>
      <c r="BR115" s="110">
        <f t="shared" si="82"/>
        <v>12850.678733031675</v>
      </c>
      <c r="BS115" s="59">
        <v>14200</v>
      </c>
      <c r="BT115" s="206">
        <f t="shared" si="83"/>
        <v>0</v>
      </c>
      <c r="BU115" s="160">
        <v>12850.678733031675</v>
      </c>
      <c r="BV115" s="176">
        <v>14200</v>
      </c>
      <c r="BW115" s="206">
        <f t="shared" si="84"/>
        <v>0.10077519379844961</v>
      </c>
      <c r="BX115" s="110">
        <f t="shared" si="85"/>
        <v>11674.208144796381</v>
      </c>
      <c r="BY115" s="59">
        <v>12900</v>
      </c>
      <c r="BZ115" s="206">
        <f t="shared" si="86"/>
        <v>0</v>
      </c>
      <c r="CA115" s="123">
        <f t="shared" si="87"/>
        <v>11674.208144796381</v>
      </c>
      <c r="CB115" s="131">
        <v>12900</v>
      </c>
      <c r="CC115" s="206">
        <f t="shared" si="25"/>
        <v>0</v>
      </c>
      <c r="CD115" s="30">
        <f t="shared" si="88"/>
        <v>11674.208144796381</v>
      </c>
      <c r="CE115" s="57">
        <v>12900</v>
      </c>
    </row>
    <row r="116" spans="1:88" x14ac:dyDescent="0.25">
      <c r="A116" s="299" t="s">
        <v>95</v>
      </c>
      <c r="B116" s="84">
        <v>924</v>
      </c>
      <c r="C116" s="492" t="s">
        <v>109</v>
      </c>
      <c r="D116" s="947">
        <v>20805.429864253394</v>
      </c>
      <c r="E116" s="933">
        <v>22990</v>
      </c>
      <c r="F116" s="206">
        <f t="shared" si="0"/>
        <v>0.15585721468074409</v>
      </c>
      <c r="G116" s="947">
        <v>18000</v>
      </c>
      <c r="H116" s="933">
        <v>19890</v>
      </c>
      <c r="I116" s="206">
        <f t="shared" si="1"/>
        <v>0</v>
      </c>
      <c r="J116" s="947">
        <v>18000</v>
      </c>
      <c r="K116" s="993">
        <v>19890</v>
      </c>
      <c r="L116" s="206">
        <f t="shared" si="2"/>
        <v>7.0814201654154189E-3</v>
      </c>
      <c r="M116" s="947">
        <v>17873.430727223087</v>
      </c>
      <c r="N116" s="871">
        <v>19750.140953581511</v>
      </c>
      <c r="O116" s="206">
        <f t="shared" si="3"/>
        <v>0</v>
      </c>
      <c r="P116" s="947">
        <v>17873.430727223087</v>
      </c>
      <c r="Q116" s="993">
        <v>19750.140953581511</v>
      </c>
      <c r="R116" s="206">
        <f t="shared" si="4"/>
        <v>7.1000000000000132E-2</v>
      </c>
      <c r="S116" s="947">
        <v>16688.544096380097</v>
      </c>
      <c r="T116" s="871">
        <v>18440.841226500008</v>
      </c>
      <c r="U116" s="206">
        <f t="shared" si="5"/>
        <v>5.000000000000001E-2</v>
      </c>
      <c r="V116" s="947">
        <v>15893.851520361997</v>
      </c>
      <c r="W116" s="871">
        <v>17562.705930000007</v>
      </c>
      <c r="X116" s="206">
        <f t="shared" si="6"/>
        <v>-9.9999999999999908E-2</v>
      </c>
      <c r="Y116" s="871">
        <v>17659.83502262444</v>
      </c>
      <c r="Z116" s="993">
        <v>19514.117700000006</v>
      </c>
      <c r="AA116" s="206">
        <f t="shared" si="7"/>
        <v>0.10000000000000012</v>
      </c>
      <c r="AB116" s="947">
        <v>16054.395475113126</v>
      </c>
      <c r="AC116" s="871">
        <v>17740.107000000004</v>
      </c>
      <c r="AD116" s="206">
        <f t="shared" si="8"/>
        <v>0</v>
      </c>
      <c r="AE116" s="947">
        <v>16054.395475113126</v>
      </c>
      <c r="AF116" s="993">
        <v>17740.107000000004</v>
      </c>
      <c r="AG116" s="206">
        <f t="shared" si="9"/>
        <v>4.9999999999999975E-2</v>
      </c>
      <c r="AH116" s="30">
        <f t="shared" si="74"/>
        <v>15289.900452488691</v>
      </c>
      <c r="AI116" s="248">
        <v>16895.340000000004</v>
      </c>
      <c r="AJ116" s="206">
        <f t="shared" si="10"/>
        <v>0.10000000000000014</v>
      </c>
      <c r="AK116" s="700">
        <v>13899.909502262444</v>
      </c>
      <c r="AL116" s="700">
        <v>15359.400000000001</v>
      </c>
      <c r="AM116" s="206">
        <f t="shared" si="11"/>
        <v>5.00000000000001E-2</v>
      </c>
      <c r="AN116" s="663">
        <v>13238.009049773756</v>
      </c>
      <c r="AO116" s="175">
        <v>14628</v>
      </c>
      <c r="AP116" s="206">
        <f t="shared" si="12"/>
        <v>0.06</v>
      </c>
      <c r="AQ116" s="547">
        <v>12488.687782805429</v>
      </c>
      <c r="AR116" s="168">
        <v>13800</v>
      </c>
      <c r="AS116" s="206">
        <f t="shared" si="13"/>
        <v>0.15095913261050875</v>
      </c>
      <c r="AT116" s="547">
        <v>10850.678733031675</v>
      </c>
      <c r="AU116" s="168">
        <v>11990</v>
      </c>
      <c r="AV116" s="206">
        <f t="shared" si="14"/>
        <v>-1.7213114754098362E-2</v>
      </c>
      <c r="AW116" s="547">
        <v>11040.723981900454</v>
      </c>
      <c r="AX116" s="168">
        <v>12200</v>
      </c>
      <c r="AY116" s="206">
        <f t="shared" si="15"/>
        <v>0.11926605504587157</v>
      </c>
      <c r="AZ116" s="547">
        <v>9864.253393665158</v>
      </c>
      <c r="BA116" s="168">
        <v>10900</v>
      </c>
      <c r="BB116" s="206">
        <f t="shared" si="16"/>
        <v>0</v>
      </c>
      <c r="BC116" s="547">
        <v>9864.253393665158</v>
      </c>
      <c r="BD116" s="168">
        <v>10900</v>
      </c>
      <c r="BE116" s="206">
        <f t="shared" si="17"/>
        <v>0</v>
      </c>
      <c r="BF116" s="110">
        <v>9864.253393665158</v>
      </c>
      <c r="BG116" s="59">
        <v>10900</v>
      </c>
      <c r="BH116" s="206">
        <f t="shared" si="75"/>
        <v>0</v>
      </c>
      <c r="BI116" s="110">
        <f t="shared" si="76"/>
        <v>9864.253393665158</v>
      </c>
      <c r="BJ116" s="59">
        <v>10900</v>
      </c>
      <c r="BK116" s="206">
        <f t="shared" si="77"/>
        <v>0</v>
      </c>
      <c r="BL116" s="110">
        <f t="shared" si="78"/>
        <v>9864.253393665158</v>
      </c>
      <c r="BM116" s="59">
        <v>10900</v>
      </c>
      <c r="BN116" s="206">
        <f t="shared" si="79"/>
        <v>0</v>
      </c>
      <c r="BO116" s="110">
        <f t="shared" si="80"/>
        <v>9864.253393665158</v>
      </c>
      <c r="BP116" s="59">
        <v>10900</v>
      </c>
      <c r="BQ116" s="206">
        <f t="shared" si="81"/>
        <v>0</v>
      </c>
      <c r="BR116" s="110">
        <f t="shared" si="82"/>
        <v>9864.253393665158</v>
      </c>
      <c r="BS116" s="59">
        <v>10900</v>
      </c>
      <c r="BT116" s="206">
        <f t="shared" si="83"/>
        <v>0</v>
      </c>
      <c r="BU116" s="160">
        <v>9864.253393665158</v>
      </c>
      <c r="BV116" s="176">
        <v>10900</v>
      </c>
      <c r="BW116" s="206">
        <f t="shared" si="84"/>
        <v>0.10101010101010101</v>
      </c>
      <c r="BX116" s="110">
        <f t="shared" si="85"/>
        <v>8959.2760180995483</v>
      </c>
      <c r="BY116" s="59">
        <v>9900</v>
      </c>
      <c r="BZ116" s="206">
        <f t="shared" si="86"/>
        <v>0</v>
      </c>
      <c r="CA116" s="123">
        <f t="shared" si="87"/>
        <v>8959.2760180995483</v>
      </c>
      <c r="CB116" s="132">
        <v>9900</v>
      </c>
      <c r="CC116" s="206">
        <f t="shared" si="25"/>
        <v>0</v>
      </c>
      <c r="CD116" s="30">
        <f t="shared" si="88"/>
        <v>8959.2760180995483</v>
      </c>
      <c r="CE116" s="58">
        <v>9900</v>
      </c>
    </row>
    <row r="117" spans="1:88" x14ac:dyDescent="0.25">
      <c r="A117" s="852" t="s">
        <v>95</v>
      </c>
      <c r="B117" s="15">
        <v>2070</v>
      </c>
      <c r="C117" s="189" t="s">
        <v>531</v>
      </c>
      <c r="D117" s="947">
        <v>21710.407239819004</v>
      </c>
      <c r="E117" s="933">
        <v>23990</v>
      </c>
      <c r="F117" s="206"/>
      <c r="G117" s="947">
        <v>18098.642533936651</v>
      </c>
      <c r="H117" s="933">
        <v>19999</v>
      </c>
      <c r="I117" s="206"/>
      <c r="J117" s="947">
        <v>17193.665158371041</v>
      </c>
      <c r="K117" s="993">
        <v>18999</v>
      </c>
      <c r="L117" s="206"/>
      <c r="M117" s="947">
        <v>14765.007992053854</v>
      </c>
      <c r="N117" s="871">
        <v>16315.333831219508</v>
      </c>
      <c r="O117" s="206"/>
      <c r="P117" s="947">
        <v>14765.007992053854</v>
      </c>
      <c r="Q117" s="993">
        <v>16315.333831219508</v>
      </c>
      <c r="R117" s="206"/>
      <c r="S117" s="947">
        <v>17370.597637710416</v>
      </c>
      <c r="T117" s="933">
        <v>19194.510389670009</v>
      </c>
      <c r="U117" s="206"/>
      <c r="V117" s="947"/>
      <c r="W117" s="871"/>
      <c r="X117" s="206"/>
      <c r="Y117" s="1290"/>
      <c r="Z117" s="993"/>
      <c r="AA117" s="206"/>
      <c r="AB117" s="947"/>
      <c r="AC117" s="871"/>
      <c r="AD117" s="206"/>
      <c r="AE117" s="947"/>
      <c r="AF117" s="993"/>
      <c r="AG117" s="206"/>
      <c r="AH117" s="30"/>
      <c r="AI117" s="248"/>
      <c r="AJ117" s="206"/>
      <c r="AK117" s="596"/>
      <c r="AL117" s="596"/>
      <c r="AM117" s="206"/>
      <c r="AN117" s="615"/>
      <c r="AO117" s="612"/>
      <c r="AP117" s="206"/>
      <c r="AQ117" s="1292"/>
      <c r="AR117" s="168"/>
      <c r="AS117" s="206"/>
      <c r="AT117" s="1292"/>
      <c r="AU117" s="168"/>
      <c r="AV117" s="206"/>
      <c r="AW117" s="1292"/>
      <c r="AX117" s="168"/>
      <c r="AY117" s="206"/>
      <c r="AZ117" s="1292"/>
      <c r="BA117" s="168"/>
      <c r="BB117" s="206"/>
      <c r="BC117" s="1292"/>
      <c r="BD117" s="168"/>
      <c r="BE117" s="206"/>
      <c r="BF117" s="1291"/>
      <c r="BG117" s="59"/>
      <c r="BH117" s="206"/>
      <c r="BI117" s="1291"/>
      <c r="BJ117" s="59"/>
      <c r="BK117" s="206"/>
      <c r="BL117" s="1291"/>
      <c r="BM117" s="59"/>
      <c r="BN117" s="206"/>
      <c r="BO117" s="1291"/>
      <c r="BP117" s="59"/>
      <c r="BQ117" s="206"/>
      <c r="BR117" s="1291"/>
      <c r="BS117" s="59"/>
      <c r="BT117" s="206"/>
      <c r="BU117" s="162"/>
      <c r="BV117" s="178"/>
      <c r="BW117" s="206"/>
      <c r="BX117" s="1291"/>
      <c r="BY117" s="59"/>
      <c r="BZ117" s="206"/>
      <c r="CA117" s="124"/>
      <c r="CB117" s="133"/>
      <c r="CC117" s="206"/>
      <c r="CD117" s="68"/>
      <c r="CE117" s="69"/>
    </row>
    <row r="118" spans="1:88" x14ac:dyDescent="0.25">
      <c r="A118" s="299" t="s">
        <v>95</v>
      </c>
      <c r="B118" s="294">
        <v>1065</v>
      </c>
      <c r="C118" s="456" t="s">
        <v>115</v>
      </c>
      <c r="D118" s="947">
        <v>21710.407239819004</v>
      </c>
      <c r="E118" s="933">
        <v>23990</v>
      </c>
      <c r="F118" s="206">
        <f t="shared" si="0"/>
        <v>0.19955997799889993</v>
      </c>
      <c r="G118" s="947">
        <v>18098.642533936651</v>
      </c>
      <c r="H118" s="933">
        <v>19999</v>
      </c>
      <c r="I118" s="206">
        <f t="shared" si="1"/>
        <v>5.2634349176272438E-2</v>
      </c>
      <c r="J118" s="947">
        <v>17193.665158371041</v>
      </c>
      <c r="K118" s="993">
        <v>18999</v>
      </c>
      <c r="L118" s="206">
        <f t="shared" si="2"/>
        <v>0.16448735873520878</v>
      </c>
      <c r="M118" s="947">
        <v>14765.007992053854</v>
      </c>
      <c r="N118" s="871">
        <v>16315.333831219508</v>
      </c>
      <c r="O118" s="206">
        <f t="shared" si="3"/>
        <v>0</v>
      </c>
      <c r="P118" s="947">
        <v>14765.007992053854</v>
      </c>
      <c r="Q118" s="993">
        <v>16315.333831219508</v>
      </c>
      <c r="R118" s="206">
        <f t="shared" si="4"/>
        <v>7.1000000000000035E-2</v>
      </c>
      <c r="S118" s="947">
        <v>13786.188601357473</v>
      </c>
      <c r="T118" s="871">
        <v>15233.738404500007</v>
      </c>
      <c r="U118" s="206">
        <f t="shared" si="5"/>
        <v>5.0000000000000093E-2</v>
      </c>
      <c r="V118" s="947">
        <v>13129.703429864259</v>
      </c>
      <c r="W118" s="871">
        <v>14508.322290000006</v>
      </c>
      <c r="X118" s="206">
        <f t="shared" si="6"/>
        <v>-9.9999999999999936E-2</v>
      </c>
      <c r="Y118" s="933">
        <v>14588.559366515841</v>
      </c>
      <c r="Z118" s="993">
        <v>16120.358100000005</v>
      </c>
      <c r="AA118" s="206">
        <f t="shared" si="7"/>
        <v>0.10000000000000013</v>
      </c>
      <c r="AB118" s="947">
        <v>13262.326696832582</v>
      </c>
      <c r="AC118" s="871">
        <v>14654.871000000003</v>
      </c>
      <c r="AD118" s="206">
        <f t="shared" si="8"/>
        <v>0</v>
      </c>
      <c r="AE118" s="947">
        <v>13262.326696832582</v>
      </c>
      <c r="AF118" s="993">
        <v>14654.871000000003</v>
      </c>
      <c r="AG118" s="206">
        <f t="shared" si="9"/>
        <v>5.0000000000000031E-2</v>
      </c>
      <c r="AH118" s="30">
        <f t="shared" si="74"/>
        <v>12630.787330316743</v>
      </c>
      <c r="AI118" s="248">
        <v>13957.020000000002</v>
      </c>
      <c r="AJ118" s="206">
        <f t="shared" si="10"/>
        <v>0.10000000000000012</v>
      </c>
      <c r="AK118" s="591">
        <v>11482.533936651584</v>
      </c>
      <c r="AL118" s="591">
        <v>12688.2</v>
      </c>
      <c r="AM118" s="206">
        <f t="shared" si="11"/>
        <v>5.0000000000000058E-2</v>
      </c>
      <c r="AN118" s="585">
        <v>10935.746606334842</v>
      </c>
      <c r="AO118" s="599">
        <v>12084</v>
      </c>
      <c r="AP118" s="206">
        <f t="shared" si="12"/>
        <v>0.06</v>
      </c>
      <c r="AQ118" s="547">
        <v>10316.742081447965</v>
      </c>
      <c r="AR118" s="168">
        <v>11400</v>
      </c>
      <c r="AS118" s="206">
        <f t="shared" si="13"/>
        <v>0.15151515151515152</v>
      </c>
      <c r="AT118" s="547">
        <v>8959.2760180995483</v>
      </c>
      <c r="AU118" s="168">
        <v>9900</v>
      </c>
      <c r="AV118" s="206">
        <f t="shared" si="14"/>
        <v>0</v>
      </c>
      <c r="AW118" s="547">
        <v>8959.2760180995483</v>
      </c>
      <c r="AX118" s="168">
        <v>9900</v>
      </c>
      <c r="AY118" s="206">
        <f t="shared" si="15"/>
        <v>0.15116279069767441</v>
      </c>
      <c r="AZ118" s="547">
        <v>7782.8054298642537</v>
      </c>
      <c r="BA118" s="168">
        <v>8600</v>
      </c>
      <c r="BB118" s="206">
        <f t="shared" si="16"/>
        <v>0</v>
      </c>
      <c r="BC118" s="547">
        <v>7782.8054298642537</v>
      </c>
      <c r="BD118" s="168">
        <v>8600</v>
      </c>
      <c r="BE118" s="206">
        <f t="shared" si="17"/>
        <v>0</v>
      </c>
      <c r="BF118" s="110">
        <v>7782.8054298642537</v>
      </c>
      <c r="BG118" s="59">
        <v>8600</v>
      </c>
      <c r="BH118" s="206">
        <f t="shared" si="75"/>
        <v>0</v>
      </c>
      <c r="BI118" s="110">
        <f t="shared" si="76"/>
        <v>7782.8054298642537</v>
      </c>
      <c r="BJ118" s="59">
        <v>8600</v>
      </c>
      <c r="BK118" s="206">
        <f t="shared" si="77"/>
        <v>0</v>
      </c>
      <c r="BL118" s="110">
        <f t="shared" si="78"/>
        <v>7782.8054298642537</v>
      </c>
      <c r="BM118" s="59">
        <v>8600</v>
      </c>
      <c r="BN118" s="206">
        <f t="shared" si="79"/>
        <v>0</v>
      </c>
      <c r="BO118" s="110">
        <f t="shared" si="80"/>
        <v>7782.8054298642537</v>
      </c>
      <c r="BP118" s="59">
        <v>8600</v>
      </c>
      <c r="BQ118" s="206">
        <f t="shared" si="81"/>
        <v>0</v>
      </c>
      <c r="BR118" s="110">
        <f t="shared" si="82"/>
        <v>7782.8054298642537</v>
      </c>
      <c r="BS118" s="59">
        <v>8600</v>
      </c>
      <c r="BT118" s="206">
        <f t="shared" si="83"/>
        <v>0</v>
      </c>
      <c r="BU118" s="161">
        <v>7782.8054298642537</v>
      </c>
      <c r="BV118" s="177">
        <v>8600</v>
      </c>
      <c r="BW118" s="206">
        <f t="shared" si="84"/>
        <v>0.10256410256410256</v>
      </c>
      <c r="BX118" s="110">
        <f t="shared" si="85"/>
        <v>7058.8235294117649</v>
      </c>
      <c r="BY118" s="59">
        <v>7800</v>
      </c>
      <c r="BZ118" s="206">
        <f t="shared" si="86"/>
        <v>0</v>
      </c>
      <c r="CA118" s="123">
        <f t="shared" si="87"/>
        <v>7058.8235294117649</v>
      </c>
      <c r="CB118" s="117">
        <v>7800</v>
      </c>
      <c r="CC118" s="206">
        <f t="shared" si="25"/>
        <v>0</v>
      </c>
      <c r="CD118" s="30">
        <f t="shared" si="88"/>
        <v>7058.8235294117649</v>
      </c>
      <c r="CE118" s="59">
        <v>7800</v>
      </c>
    </row>
    <row r="119" spans="1:88" x14ac:dyDescent="0.25">
      <c r="A119" s="299" t="s">
        <v>95</v>
      </c>
      <c r="B119" s="84">
        <v>1066</v>
      </c>
      <c r="C119" s="456" t="s">
        <v>114</v>
      </c>
      <c r="D119" s="947">
        <v>21710.407239819004</v>
      </c>
      <c r="E119" s="933">
        <v>23990</v>
      </c>
      <c r="F119" s="206">
        <f t="shared" si="0"/>
        <v>0.19955997799889993</v>
      </c>
      <c r="G119" s="947">
        <v>18098.642533936651</v>
      </c>
      <c r="H119" s="933">
        <v>19999</v>
      </c>
      <c r="I119" s="206">
        <f t="shared" si="1"/>
        <v>5.2634349176272438E-2</v>
      </c>
      <c r="J119" s="947">
        <v>17193.665158371041</v>
      </c>
      <c r="K119" s="993">
        <v>18999</v>
      </c>
      <c r="L119" s="206">
        <f t="shared" si="2"/>
        <v>0.16448735873520878</v>
      </c>
      <c r="M119" s="947">
        <v>14765.007992053854</v>
      </c>
      <c r="N119" s="871">
        <v>16315.333831219508</v>
      </c>
      <c r="O119" s="206">
        <f t="shared" si="3"/>
        <v>0</v>
      </c>
      <c r="P119" s="947">
        <v>14765.007992053854</v>
      </c>
      <c r="Q119" s="993">
        <v>16315.333831219508</v>
      </c>
      <c r="R119" s="206">
        <f t="shared" si="4"/>
        <v>7.1000000000000035E-2</v>
      </c>
      <c r="S119" s="947">
        <v>13786.188601357473</v>
      </c>
      <c r="T119" s="871">
        <v>15233.738404500007</v>
      </c>
      <c r="U119" s="206">
        <f t="shared" si="5"/>
        <v>5.0000000000000093E-2</v>
      </c>
      <c r="V119" s="947">
        <v>13129.703429864259</v>
      </c>
      <c r="W119" s="871">
        <v>14508.322290000006</v>
      </c>
      <c r="X119" s="206">
        <f t="shared" si="6"/>
        <v>-9.9999999999999936E-2</v>
      </c>
      <c r="Y119" s="933">
        <v>14588.559366515841</v>
      </c>
      <c r="Z119" s="993">
        <v>16120.358100000005</v>
      </c>
      <c r="AA119" s="206">
        <f t="shared" si="7"/>
        <v>0.10000000000000013</v>
      </c>
      <c r="AB119" s="947">
        <v>13262.326696832582</v>
      </c>
      <c r="AC119" s="871">
        <v>14654.871000000003</v>
      </c>
      <c r="AD119" s="206">
        <f t="shared" si="8"/>
        <v>0</v>
      </c>
      <c r="AE119" s="947">
        <v>13262.326696832582</v>
      </c>
      <c r="AF119" s="993">
        <v>14654.871000000003</v>
      </c>
      <c r="AG119" s="206">
        <f t="shared" si="9"/>
        <v>5.0000000000000031E-2</v>
      </c>
      <c r="AH119" s="30">
        <f t="shared" si="74"/>
        <v>12630.787330316743</v>
      </c>
      <c r="AI119" s="248">
        <v>13957.020000000002</v>
      </c>
      <c r="AJ119" s="206">
        <f t="shared" si="10"/>
        <v>0.10000000000000012</v>
      </c>
      <c r="AK119" s="591">
        <v>11482.533936651584</v>
      </c>
      <c r="AL119" s="591">
        <v>12688.2</v>
      </c>
      <c r="AM119" s="206">
        <f t="shared" si="11"/>
        <v>5.0000000000000058E-2</v>
      </c>
      <c r="AN119" s="585">
        <v>10935.746606334842</v>
      </c>
      <c r="AO119" s="599">
        <v>12084</v>
      </c>
      <c r="AP119" s="206">
        <f t="shared" si="12"/>
        <v>0.06</v>
      </c>
      <c r="AQ119" s="547">
        <v>10316.742081447965</v>
      </c>
      <c r="AR119" s="168">
        <v>11400</v>
      </c>
      <c r="AS119" s="206">
        <f t="shared" si="13"/>
        <v>0.15151515151515152</v>
      </c>
      <c r="AT119" s="547">
        <v>8959.2760180995483</v>
      </c>
      <c r="AU119" s="168">
        <v>9900</v>
      </c>
      <c r="AV119" s="206">
        <f t="shared" si="14"/>
        <v>0</v>
      </c>
      <c r="AW119" s="547">
        <v>8959.2760180995483</v>
      </c>
      <c r="AX119" s="168">
        <v>9900</v>
      </c>
      <c r="AY119" s="206">
        <f t="shared" si="15"/>
        <v>0.13793103448275862</v>
      </c>
      <c r="AZ119" s="547">
        <v>7873.303167420815</v>
      </c>
      <c r="BA119" s="168">
        <v>8700</v>
      </c>
      <c r="BB119" s="206">
        <f t="shared" si="16"/>
        <v>0</v>
      </c>
      <c r="BC119" s="547">
        <v>7873.303167420815</v>
      </c>
      <c r="BD119" s="168">
        <v>8700</v>
      </c>
      <c r="BE119" s="206">
        <f t="shared" si="17"/>
        <v>0</v>
      </c>
      <c r="BF119" s="110">
        <v>7873.303167420815</v>
      </c>
      <c r="BG119" s="59">
        <v>8700</v>
      </c>
      <c r="BH119" s="206">
        <f t="shared" si="75"/>
        <v>0</v>
      </c>
      <c r="BI119" s="110">
        <f t="shared" si="76"/>
        <v>7873.303167420815</v>
      </c>
      <c r="BJ119" s="59">
        <v>8700</v>
      </c>
      <c r="BK119" s="206">
        <f t="shared" si="77"/>
        <v>0</v>
      </c>
      <c r="BL119" s="110">
        <f t="shared" si="78"/>
        <v>7873.303167420815</v>
      </c>
      <c r="BM119" s="59">
        <v>8700</v>
      </c>
      <c r="BN119" s="206">
        <f t="shared" si="79"/>
        <v>0</v>
      </c>
      <c r="BO119" s="110">
        <f t="shared" si="80"/>
        <v>7873.303167420815</v>
      </c>
      <c r="BP119" s="59">
        <v>8700</v>
      </c>
      <c r="BQ119" s="206">
        <f t="shared" si="81"/>
        <v>0</v>
      </c>
      <c r="BR119" s="110">
        <f t="shared" si="82"/>
        <v>7873.303167420815</v>
      </c>
      <c r="BS119" s="59">
        <v>8700</v>
      </c>
      <c r="BT119" s="206">
        <f t="shared" si="83"/>
        <v>0</v>
      </c>
      <c r="BU119" s="161">
        <v>7873.303167420815</v>
      </c>
      <c r="BV119" s="177">
        <v>8700</v>
      </c>
      <c r="BW119" s="206">
        <f t="shared" si="84"/>
        <v>0.10126582278481013</v>
      </c>
      <c r="BX119" s="110">
        <f t="shared" si="85"/>
        <v>7149.3212669683262</v>
      </c>
      <c r="BY119" s="59">
        <v>7900</v>
      </c>
      <c r="BZ119" s="206">
        <f t="shared" si="86"/>
        <v>0</v>
      </c>
      <c r="CA119" s="123">
        <f t="shared" si="87"/>
        <v>7149.3212669683262</v>
      </c>
      <c r="CB119" s="117">
        <v>7900</v>
      </c>
      <c r="CC119" s="206">
        <f t="shared" si="25"/>
        <v>0</v>
      </c>
      <c r="CD119" s="30">
        <f t="shared" si="88"/>
        <v>7149.3212669683262</v>
      </c>
      <c r="CE119" s="59">
        <v>7900</v>
      </c>
    </row>
    <row r="120" spans="1:88" x14ac:dyDescent="0.25">
      <c r="A120" s="299" t="s">
        <v>95</v>
      </c>
      <c r="B120" s="84">
        <v>1068</v>
      </c>
      <c r="C120" s="456" t="s">
        <v>118</v>
      </c>
      <c r="D120" s="947">
        <v>22615.384615384617</v>
      </c>
      <c r="E120" s="933">
        <v>24990</v>
      </c>
      <c r="F120" s="206">
        <f t="shared" si="0"/>
        <v>0.13642564802182811</v>
      </c>
      <c r="G120" s="947">
        <v>19900.452488687784</v>
      </c>
      <c r="H120" s="933">
        <v>21990</v>
      </c>
      <c r="I120" s="206">
        <f t="shared" si="1"/>
        <v>0</v>
      </c>
      <c r="J120" s="947">
        <v>19900.452488687784</v>
      </c>
      <c r="K120" s="993">
        <v>21990</v>
      </c>
      <c r="L120" s="206">
        <f t="shared" si="2"/>
        <v>0.223378907786004</v>
      </c>
      <c r="M120" s="947">
        <v>16266.793846153845</v>
      </c>
      <c r="N120" s="871">
        <v>17974.807199999999</v>
      </c>
      <c r="O120" s="206">
        <f t="shared" si="3"/>
        <v>0</v>
      </c>
      <c r="P120" s="947">
        <v>16266.793846153845</v>
      </c>
      <c r="Q120" s="993">
        <v>17974.807199999999</v>
      </c>
      <c r="R120" s="206">
        <f t="shared" si="4"/>
        <v>7.099999999999991E-2</v>
      </c>
      <c r="S120" s="947">
        <v>15188.41628959276</v>
      </c>
      <c r="T120" s="871">
        <v>16783.2</v>
      </c>
      <c r="U120" s="206">
        <f t="shared" si="5"/>
        <v>5.0000000000000044E-2</v>
      </c>
      <c r="V120" s="947">
        <v>14465.158371040725</v>
      </c>
      <c r="W120" s="871">
        <v>15984</v>
      </c>
      <c r="X120" s="206">
        <f t="shared" si="6"/>
        <v>-4.207031905045483E-2</v>
      </c>
      <c r="Y120" s="933">
        <v>15100.438642533943</v>
      </c>
      <c r="Z120" s="993">
        <v>16685.984700000008</v>
      </c>
      <c r="AA120" s="206">
        <f t="shared" si="7"/>
        <v>0.10000000000000019</v>
      </c>
      <c r="AB120" s="947">
        <v>13727.671493212674</v>
      </c>
      <c r="AC120" s="871">
        <v>15169.077000000005</v>
      </c>
      <c r="AD120" s="206">
        <f t="shared" si="8"/>
        <v>0</v>
      </c>
      <c r="AE120" s="947">
        <v>13727.671493212674</v>
      </c>
      <c r="AF120" s="993">
        <v>15169.077000000005</v>
      </c>
      <c r="AG120" s="206">
        <f t="shared" si="9"/>
        <v>5.0000000000000079E-2</v>
      </c>
      <c r="AH120" s="30">
        <f t="shared" si="74"/>
        <v>13073.972850678736</v>
      </c>
      <c r="AI120" s="248">
        <v>14446.740000000003</v>
      </c>
      <c r="AJ120" s="206">
        <f t="shared" si="10"/>
        <v>0.10000000000000014</v>
      </c>
      <c r="AK120" s="591">
        <v>11885.429864253396</v>
      </c>
      <c r="AL120" s="591">
        <v>13133.400000000001</v>
      </c>
      <c r="AM120" s="206">
        <f t="shared" si="11"/>
        <v>5.0000000000000114E-2</v>
      </c>
      <c r="AN120" s="585">
        <v>11319.457013574662</v>
      </c>
      <c r="AO120" s="599">
        <v>12508</v>
      </c>
      <c r="AP120" s="206">
        <f t="shared" si="12"/>
        <v>0.06</v>
      </c>
      <c r="AQ120" s="547">
        <v>10678.733031674208</v>
      </c>
      <c r="AR120" s="168">
        <v>11800</v>
      </c>
      <c r="AS120" s="206">
        <f t="shared" si="13"/>
        <v>0.14563106796116504</v>
      </c>
      <c r="AT120" s="547">
        <v>9321.2669683257918</v>
      </c>
      <c r="AU120" s="168">
        <v>10300</v>
      </c>
      <c r="AV120" s="206">
        <f t="shared" si="14"/>
        <v>0</v>
      </c>
      <c r="AW120" s="547">
        <v>9321.2669683257918</v>
      </c>
      <c r="AX120" s="168">
        <v>10300</v>
      </c>
      <c r="AY120" s="206">
        <f t="shared" si="15"/>
        <v>0.11956521739130435</v>
      </c>
      <c r="AZ120" s="547">
        <v>8325.7918552036208</v>
      </c>
      <c r="BA120" s="168">
        <v>9200</v>
      </c>
      <c r="BB120" s="206">
        <f t="shared" si="16"/>
        <v>0</v>
      </c>
      <c r="BC120" s="547">
        <v>8325.7918552036208</v>
      </c>
      <c r="BD120" s="168">
        <v>9200</v>
      </c>
      <c r="BE120" s="206">
        <f t="shared" si="17"/>
        <v>0</v>
      </c>
      <c r="BF120" s="110">
        <v>8325.7918552036208</v>
      </c>
      <c r="BG120" s="59">
        <v>9200</v>
      </c>
      <c r="BH120" s="206">
        <f t="shared" si="75"/>
        <v>0</v>
      </c>
      <c r="BI120" s="110">
        <f t="shared" si="76"/>
        <v>8325.7918552036208</v>
      </c>
      <c r="BJ120" s="248">
        <v>9200</v>
      </c>
      <c r="BK120" s="206">
        <f t="shared" si="77"/>
        <v>4.5454545454545456E-2</v>
      </c>
      <c r="BL120" s="110">
        <f t="shared" si="78"/>
        <v>7963.8009049773755</v>
      </c>
      <c r="BM120" s="59">
        <v>8800</v>
      </c>
      <c r="BN120" s="206">
        <f t="shared" si="79"/>
        <v>0</v>
      </c>
      <c r="BO120" s="110">
        <f t="shared" si="80"/>
        <v>7963.8009049773755</v>
      </c>
      <c r="BP120" s="59">
        <v>8800</v>
      </c>
      <c r="BQ120" s="206">
        <f t="shared" si="81"/>
        <v>0</v>
      </c>
      <c r="BR120" s="110">
        <f t="shared" si="82"/>
        <v>7963.8009049773755</v>
      </c>
      <c r="BS120" s="59">
        <v>8800</v>
      </c>
      <c r="BT120" s="206">
        <f t="shared" si="83"/>
        <v>0</v>
      </c>
      <c r="BU120" s="161">
        <v>7963.8009049773755</v>
      </c>
      <c r="BV120" s="177">
        <v>8800</v>
      </c>
      <c r="BW120" s="206">
        <f t="shared" si="84"/>
        <v>0.10137672090112641</v>
      </c>
      <c r="BX120" s="110">
        <f t="shared" si="85"/>
        <v>7230.7692307692305</v>
      </c>
      <c r="BY120" s="59">
        <v>7990</v>
      </c>
      <c r="BZ120" s="206">
        <f t="shared" si="86"/>
        <v>-0.15</v>
      </c>
      <c r="CA120" s="123">
        <f t="shared" si="87"/>
        <v>8506.7873303167416</v>
      </c>
      <c r="CB120" s="117">
        <v>9400</v>
      </c>
      <c r="CC120" s="206">
        <f t="shared" si="25"/>
        <v>0</v>
      </c>
      <c r="CD120" s="30">
        <f t="shared" si="88"/>
        <v>8506.7873303167416</v>
      </c>
      <c r="CE120" s="59">
        <v>9400</v>
      </c>
    </row>
    <row r="121" spans="1:88" x14ac:dyDescent="0.25">
      <c r="A121" s="299" t="s">
        <v>95</v>
      </c>
      <c r="B121" s="84">
        <v>1069</v>
      </c>
      <c r="C121" s="456" t="s">
        <v>119</v>
      </c>
      <c r="D121" s="947">
        <v>22615.384615384617</v>
      </c>
      <c r="E121" s="933">
        <v>24990</v>
      </c>
      <c r="F121" s="206">
        <f t="shared" si="0"/>
        <v>8.6994345367551115E-2</v>
      </c>
      <c r="G121" s="947">
        <v>20805.429864253394</v>
      </c>
      <c r="H121" s="933">
        <v>22990</v>
      </c>
      <c r="I121" s="206">
        <f t="shared" si="1"/>
        <v>0</v>
      </c>
      <c r="J121" s="947">
        <v>20805.429864253394</v>
      </c>
      <c r="K121" s="993">
        <v>22990</v>
      </c>
      <c r="L121" s="206">
        <f t="shared" si="2"/>
        <v>0.27901232787631797</v>
      </c>
      <c r="M121" s="947">
        <v>16266.793846153845</v>
      </c>
      <c r="N121" s="871">
        <v>17974.807199999999</v>
      </c>
      <c r="O121" s="206">
        <f t="shared" si="3"/>
        <v>0</v>
      </c>
      <c r="P121" s="947">
        <v>16266.793846153845</v>
      </c>
      <c r="Q121" s="993">
        <v>17974.807199999999</v>
      </c>
      <c r="R121" s="206">
        <f t="shared" si="4"/>
        <v>7.099999999999991E-2</v>
      </c>
      <c r="S121" s="947">
        <v>15188.41628959276</v>
      </c>
      <c r="T121" s="871">
        <v>16783.2</v>
      </c>
      <c r="U121" s="206">
        <f t="shared" si="5"/>
        <v>5.0000000000000044E-2</v>
      </c>
      <c r="V121" s="947">
        <v>14465.158371040725</v>
      </c>
      <c r="W121" s="871">
        <v>15984</v>
      </c>
      <c r="X121" s="206">
        <f t="shared" si="6"/>
        <v>-0.10289125117423523</v>
      </c>
      <c r="Y121" s="933">
        <v>16124.197194570139</v>
      </c>
      <c r="Z121" s="993">
        <v>17817.237900000004</v>
      </c>
      <c r="AA121" s="206">
        <f t="shared" si="7"/>
        <v>0.1</v>
      </c>
      <c r="AB121" s="947">
        <v>14658.361085972854</v>
      </c>
      <c r="AC121" s="871">
        <v>16197.489000000003</v>
      </c>
      <c r="AD121" s="206">
        <f t="shared" si="8"/>
        <v>0</v>
      </c>
      <c r="AE121" s="947">
        <v>14658.361085972854</v>
      </c>
      <c r="AF121" s="993">
        <v>16197.489000000003</v>
      </c>
      <c r="AG121" s="206">
        <f t="shared" si="9"/>
        <v>5.0000000000000065E-2</v>
      </c>
      <c r="AH121" s="30">
        <f t="shared" si="74"/>
        <v>13960.343891402717</v>
      </c>
      <c r="AI121" s="248">
        <v>15426.180000000002</v>
      </c>
      <c r="AJ121" s="206">
        <f t="shared" si="10"/>
        <v>0.10000000000000006</v>
      </c>
      <c r="AK121" s="591">
        <v>12691.221719457015</v>
      </c>
      <c r="AL121" s="591">
        <v>14023.800000000001</v>
      </c>
      <c r="AM121" s="206">
        <f t="shared" si="11"/>
        <v>5.0000000000000079E-2</v>
      </c>
      <c r="AN121" s="585">
        <v>12086.877828054299</v>
      </c>
      <c r="AO121" s="599">
        <v>13356</v>
      </c>
      <c r="AP121" s="206">
        <f t="shared" si="12"/>
        <v>0.06</v>
      </c>
      <c r="AQ121" s="547">
        <v>11402.714932126697</v>
      </c>
      <c r="AR121" s="168">
        <v>12600</v>
      </c>
      <c r="AS121" s="206">
        <f t="shared" si="13"/>
        <v>0.14545454545454545</v>
      </c>
      <c r="AT121" s="547">
        <v>9954.7511312217193</v>
      </c>
      <c r="AU121" s="168">
        <v>11000</v>
      </c>
      <c r="AV121" s="206">
        <f t="shared" si="14"/>
        <v>0</v>
      </c>
      <c r="AW121" s="547">
        <v>9954.7511312217193</v>
      </c>
      <c r="AX121" s="168">
        <v>11000</v>
      </c>
      <c r="AY121" s="206">
        <f t="shared" si="15"/>
        <v>0.12244897959183673</v>
      </c>
      <c r="AZ121" s="547">
        <v>8868.778280542987</v>
      </c>
      <c r="BA121" s="168">
        <v>9800</v>
      </c>
      <c r="BB121" s="206">
        <f t="shared" si="16"/>
        <v>0</v>
      </c>
      <c r="BC121" s="547">
        <v>8868.778280542987</v>
      </c>
      <c r="BD121" s="168">
        <v>9800</v>
      </c>
      <c r="BE121" s="206">
        <f t="shared" si="17"/>
        <v>0</v>
      </c>
      <c r="BF121" s="110">
        <v>8868.778280542987</v>
      </c>
      <c r="BG121" s="59">
        <v>9800</v>
      </c>
      <c r="BH121" s="206">
        <f t="shared" si="75"/>
        <v>0</v>
      </c>
      <c r="BI121" s="110">
        <f t="shared" si="76"/>
        <v>8868.778280542987</v>
      </c>
      <c r="BJ121" s="59">
        <v>9800</v>
      </c>
      <c r="BK121" s="206">
        <f t="shared" si="77"/>
        <v>0</v>
      </c>
      <c r="BL121" s="110">
        <f t="shared" si="78"/>
        <v>8868.778280542987</v>
      </c>
      <c r="BM121" s="59">
        <v>9800</v>
      </c>
      <c r="BN121" s="206">
        <f t="shared" si="79"/>
        <v>0</v>
      </c>
      <c r="BO121" s="110">
        <f t="shared" si="80"/>
        <v>8868.778280542987</v>
      </c>
      <c r="BP121" s="59">
        <v>9800</v>
      </c>
      <c r="BQ121" s="206">
        <f t="shared" si="81"/>
        <v>0</v>
      </c>
      <c r="BR121" s="110">
        <f t="shared" si="82"/>
        <v>8868.778280542987</v>
      </c>
      <c r="BS121" s="59">
        <v>9800</v>
      </c>
      <c r="BT121" s="206">
        <f t="shared" si="83"/>
        <v>0</v>
      </c>
      <c r="BU121" s="161">
        <v>8868.778280542987</v>
      </c>
      <c r="BV121" s="177">
        <v>9800</v>
      </c>
      <c r="BW121" s="206">
        <f t="shared" si="84"/>
        <v>0.10236220472440945</v>
      </c>
      <c r="BX121" s="110">
        <f t="shared" si="85"/>
        <v>8045.2488687782807</v>
      </c>
      <c r="BY121" s="59">
        <v>8890</v>
      </c>
      <c r="BZ121" s="206">
        <f t="shared" si="86"/>
        <v>-5.4255319148936172E-2</v>
      </c>
      <c r="CA121" s="123">
        <f t="shared" si="87"/>
        <v>8506.7873303167416</v>
      </c>
      <c r="CB121" s="117">
        <v>9400</v>
      </c>
      <c r="CC121" s="206">
        <f t="shared" si="25"/>
        <v>0</v>
      </c>
      <c r="CD121" s="30">
        <f t="shared" si="88"/>
        <v>8506.7873303167416</v>
      </c>
      <c r="CE121" s="59">
        <v>9400</v>
      </c>
    </row>
    <row r="122" spans="1:88" x14ac:dyDescent="0.25">
      <c r="A122" s="299" t="s">
        <v>95</v>
      </c>
      <c r="B122" s="84">
        <v>1070</v>
      </c>
      <c r="C122" s="456" t="s">
        <v>111</v>
      </c>
      <c r="D122" s="947">
        <v>22615.384615384617</v>
      </c>
      <c r="E122" s="933">
        <v>24990</v>
      </c>
      <c r="F122" s="206">
        <f t="shared" si="0"/>
        <v>8.6994345367551115E-2</v>
      </c>
      <c r="G122" s="947">
        <v>20805.429864253394</v>
      </c>
      <c r="H122" s="933">
        <v>22990</v>
      </c>
      <c r="I122" s="206">
        <f t="shared" si="1"/>
        <v>0</v>
      </c>
      <c r="J122" s="947">
        <v>20805.429864253394</v>
      </c>
      <c r="K122" s="993">
        <v>22990</v>
      </c>
      <c r="L122" s="206">
        <f t="shared" si="2"/>
        <v>0.20780873839971314</v>
      </c>
      <c r="M122" s="947">
        <v>17225.765307692309</v>
      </c>
      <c r="N122" s="871">
        <v>19034.470665000001</v>
      </c>
      <c r="O122" s="206">
        <f t="shared" si="3"/>
        <v>0</v>
      </c>
      <c r="P122" s="947">
        <v>17225.765307692309</v>
      </c>
      <c r="Q122" s="993">
        <v>19034.470665000001</v>
      </c>
      <c r="R122" s="206">
        <f t="shared" si="4"/>
        <v>7.0999999999999938E-2</v>
      </c>
      <c r="S122" s="947">
        <v>16083.814479638011</v>
      </c>
      <c r="T122" s="871">
        <v>17772.615000000002</v>
      </c>
      <c r="U122" s="206">
        <f t="shared" si="5"/>
        <v>5.0000000000000142E-2</v>
      </c>
      <c r="V122" s="947">
        <v>15317.918552036199</v>
      </c>
      <c r="W122" s="871">
        <v>16926.3</v>
      </c>
      <c r="X122" s="206">
        <f t="shared" si="6"/>
        <v>-5.0004265812716359E-2</v>
      </c>
      <c r="Y122" s="933">
        <v>16124.197194570139</v>
      </c>
      <c r="Z122" s="993">
        <v>17817.237900000004</v>
      </c>
      <c r="AA122" s="206">
        <f t="shared" si="7"/>
        <v>0.1</v>
      </c>
      <c r="AB122" s="947">
        <v>14658.361085972854</v>
      </c>
      <c r="AC122" s="871">
        <v>16197.489000000003</v>
      </c>
      <c r="AD122" s="206">
        <f t="shared" si="8"/>
        <v>0</v>
      </c>
      <c r="AE122" s="947">
        <v>14658.361085972854</v>
      </c>
      <c r="AF122" s="993">
        <v>16197.489000000003</v>
      </c>
      <c r="AG122" s="206">
        <f t="shared" si="9"/>
        <v>5.0000000000000065E-2</v>
      </c>
      <c r="AH122" s="30">
        <f t="shared" si="74"/>
        <v>13960.343891402717</v>
      </c>
      <c r="AI122" s="248">
        <v>15426.180000000002</v>
      </c>
      <c r="AJ122" s="206">
        <f t="shared" si="10"/>
        <v>0.10000000000000006</v>
      </c>
      <c r="AK122" s="591">
        <v>12691.221719457015</v>
      </c>
      <c r="AL122" s="591">
        <v>14023.800000000001</v>
      </c>
      <c r="AM122" s="206">
        <f t="shared" si="11"/>
        <v>5.0000000000000079E-2</v>
      </c>
      <c r="AN122" s="585">
        <v>12086.877828054299</v>
      </c>
      <c r="AO122" s="599">
        <v>13356</v>
      </c>
      <c r="AP122" s="206">
        <f t="shared" si="12"/>
        <v>0.06</v>
      </c>
      <c r="AQ122" s="547">
        <v>11402.714932126697</v>
      </c>
      <c r="AR122" s="168">
        <v>12600</v>
      </c>
      <c r="AS122" s="206">
        <f t="shared" si="13"/>
        <v>0.14545454545454545</v>
      </c>
      <c r="AT122" s="547">
        <v>9954.7511312217193</v>
      </c>
      <c r="AU122" s="168">
        <v>11000</v>
      </c>
      <c r="AV122" s="206">
        <f t="shared" si="14"/>
        <v>0</v>
      </c>
      <c r="AW122" s="547">
        <v>9954.7511312217193</v>
      </c>
      <c r="AX122" s="168">
        <v>11000</v>
      </c>
      <c r="AY122" s="206">
        <f t="shared" si="15"/>
        <v>0.1111111111111111</v>
      </c>
      <c r="AZ122" s="547">
        <v>8959.2760180995483</v>
      </c>
      <c r="BA122" s="168">
        <v>9900</v>
      </c>
      <c r="BB122" s="206">
        <f t="shared" si="16"/>
        <v>0</v>
      </c>
      <c r="BC122" s="547">
        <v>8959.2760180995483</v>
      </c>
      <c r="BD122" s="168">
        <v>9900</v>
      </c>
      <c r="BE122" s="206">
        <f t="shared" si="17"/>
        <v>0</v>
      </c>
      <c r="BF122" s="110">
        <v>8959.2760180995483</v>
      </c>
      <c r="BG122" s="59">
        <v>9900</v>
      </c>
      <c r="BH122" s="206">
        <f t="shared" si="75"/>
        <v>0</v>
      </c>
      <c r="BI122" s="110">
        <f t="shared" si="76"/>
        <v>8959.2760180995483</v>
      </c>
      <c r="BJ122" s="59">
        <v>9900</v>
      </c>
      <c r="BK122" s="206">
        <f t="shared" si="77"/>
        <v>0</v>
      </c>
      <c r="BL122" s="110">
        <f t="shared" si="78"/>
        <v>8959.2760180995483</v>
      </c>
      <c r="BM122" s="59">
        <v>9900</v>
      </c>
      <c r="BN122" s="206">
        <f t="shared" si="79"/>
        <v>0</v>
      </c>
      <c r="BO122" s="110">
        <f t="shared" si="80"/>
        <v>8959.2760180995483</v>
      </c>
      <c r="BP122" s="59">
        <v>9900</v>
      </c>
      <c r="BQ122" s="206">
        <f t="shared" si="81"/>
        <v>0</v>
      </c>
      <c r="BR122" s="110">
        <f t="shared" si="82"/>
        <v>8959.2760180995483</v>
      </c>
      <c r="BS122" s="59">
        <v>9900</v>
      </c>
      <c r="BT122" s="206">
        <f t="shared" si="83"/>
        <v>0</v>
      </c>
      <c r="BU122" s="161">
        <v>8959.2760180995483</v>
      </c>
      <c r="BV122" s="177">
        <v>9900</v>
      </c>
      <c r="BW122" s="206">
        <f t="shared" si="84"/>
        <v>0.10122358175750834</v>
      </c>
      <c r="BX122" s="110">
        <f t="shared" si="85"/>
        <v>8135.746606334842</v>
      </c>
      <c r="BY122" s="59">
        <v>8990</v>
      </c>
      <c r="BZ122" s="206">
        <f t="shared" si="86"/>
        <v>-5.3684210526315793E-2</v>
      </c>
      <c r="CA122" s="123">
        <f t="shared" si="87"/>
        <v>8597.285067873303</v>
      </c>
      <c r="CB122" s="117">
        <v>9500</v>
      </c>
      <c r="CC122" s="206">
        <f t="shared" si="25"/>
        <v>0</v>
      </c>
      <c r="CD122" s="30">
        <f t="shared" si="88"/>
        <v>8597.285067873303</v>
      </c>
      <c r="CE122" s="59">
        <v>9500</v>
      </c>
    </row>
    <row r="123" spans="1:88" x14ac:dyDescent="0.25">
      <c r="A123" s="299" t="s">
        <v>95</v>
      </c>
      <c r="B123" s="84">
        <v>1071</v>
      </c>
      <c r="C123" s="456" t="s">
        <v>113</v>
      </c>
      <c r="D123" s="947">
        <v>21710.407239819004</v>
      </c>
      <c r="E123" s="933">
        <v>23990</v>
      </c>
      <c r="F123" s="206">
        <f t="shared" si="0"/>
        <v>0.19955997799889993</v>
      </c>
      <c r="G123" s="947">
        <v>18098.642533936651</v>
      </c>
      <c r="H123" s="933">
        <v>19999</v>
      </c>
      <c r="I123" s="206">
        <f t="shared" si="1"/>
        <v>5.2634349176272438E-2</v>
      </c>
      <c r="J123" s="947">
        <v>17193.665158371041</v>
      </c>
      <c r="K123" s="993">
        <v>18999</v>
      </c>
      <c r="L123" s="206">
        <f t="shared" si="2"/>
        <v>-1.8679782269637969E-3</v>
      </c>
      <c r="M123" s="947">
        <v>17225.842657396162</v>
      </c>
      <c r="N123" s="871">
        <v>19034.556136422758</v>
      </c>
      <c r="O123" s="206">
        <f t="shared" si="3"/>
        <v>0</v>
      </c>
      <c r="P123" s="947">
        <v>17225.842657396162</v>
      </c>
      <c r="Q123" s="993">
        <v>19034.556136422758</v>
      </c>
      <c r="R123" s="206">
        <f t="shared" si="4"/>
        <v>7.0999999999999938E-2</v>
      </c>
      <c r="S123" s="947">
        <v>16083.886701583719</v>
      </c>
      <c r="T123" s="871">
        <v>17772.694805250008</v>
      </c>
      <c r="U123" s="206">
        <f t="shared" si="5"/>
        <v>5.0000000000000148E-2</v>
      </c>
      <c r="V123" s="947">
        <v>15317.987334841635</v>
      </c>
      <c r="W123" s="871">
        <v>16926.376005000006</v>
      </c>
      <c r="X123" s="206">
        <f t="shared" si="6"/>
        <v>-9.9999999999999978E-2</v>
      </c>
      <c r="Y123" s="933">
        <v>17019.985927601814</v>
      </c>
      <c r="Z123" s="993">
        <v>18807.084450000006</v>
      </c>
      <c r="AA123" s="206">
        <f t="shared" si="7"/>
        <v>0.10000000000000009</v>
      </c>
      <c r="AB123" s="947">
        <v>15472.714479638013</v>
      </c>
      <c r="AC123" s="871">
        <v>17097.349500000004</v>
      </c>
      <c r="AD123" s="206">
        <f t="shared" si="8"/>
        <v>0</v>
      </c>
      <c r="AE123" s="947">
        <v>15472.714479638013</v>
      </c>
      <c r="AF123" s="993">
        <v>17097.349500000004</v>
      </c>
      <c r="AG123" s="206">
        <f t="shared" si="9"/>
        <v>5.0000000000000086E-2</v>
      </c>
      <c r="AH123" s="30">
        <f t="shared" si="74"/>
        <v>14735.918552036201</v>
      </c>
      <c r="AI123" s="248">
        <v>16283.190000000002</v>
      </c>
      <c r="AJ123" s="206">
        <f t="shared" si="10"/>
        <v>0.10000000000000005</v>
      </c>
      <c r="AK123" s="591">
        <v>13396.289592760182</v>
      </c>
      <c r="AL123" s="591">
        <v>14802.900000000001</v>
      </c>
      <c r="AM123" s="206">
        <f t="shared" si="11"/>
        <v>5.00000000000001E-2</v>
      </c>
      <c r="AN123" s="585">
        <v>12758.371040723981</v>
      </c>
      <c r="AO123" s="599">
        <v>14098</v>
      </c>
      <c r="AP123" s="206">
        <f t="shared" si="12"/>
        <v>0.06</v>
      </c>
      <c r="AQ123" s="547">
        <v>12036.199095022625</v>
      </c>
      <c r="AR123" s="168">
        <v>13300</v>
      </c>
      <c r="AS123" s="206">
        <f t="shared" si="13"/>
        <v>0.14655172413793102</v>
      </c>
      <c r="AT123" s="547">
        <v>10497.737556561086</v>
      </c>
      <c r="AU123" s="168">
        <v>11600</v>
      </c>
      <c r="AV123" s="206">
        <f t="shared" si="14"/>
        <v>0</v>
      </c>
      <c r="AW123" s="547">
        <v>10497.737556561086</v>
      </c>
      <c r="AX123" s="168">
        <v>11600</v>
      </c>
      <c r="AY123" s="206">
        <f t="shared" si="15"/>
        <v>8.4112149532710276E-2</v>
      </c>
      <c r="AZ123" s="547">
        <v>9683.2579185520372</v>
      </c>
      <c r="BA123" s="168">
        <v>10700</v>
      </c>
      <c r="BB123" s="206">
        <f t="shared" si="16"/>
        <v>0</v>
      </c>
      <c r="BC123" s="547">
        <v>9683.2579185520372</v>
      </c>
      <c r="BD123" s="168">
        <v>10700</v>
      </c>
      <c r="BE123" s="206">
        <f t="shared" si="17"/>
        <v>0</v>
      </c>
      <c r="BF123" s="110">
        <v>9683.2579185520372</v>
      </c>
      <c r="BG123" s="59">
        <v>10700</v>
      </c>
      <c r="BH123" s="206">
        <f t="shared" si="75"/>
        <v>0</v>
      </c>
      <c r="BI123" s="110">
        <f t="shared" si="76"/>
        <v>9683.2579185520372</v>
      </c>
      <c r="BJ123" s="59">
        <v>10700</v>
      </c>
      <c r="BK123" s="206">
        <f t="shared" si="77"/>
        <v>0</v>
      </c>
      <c r="BL123" s="110">
        <f t="shared" si="78"/>
        <v>9683.2579185520372</v>
      </c>
      <c r="BM123" s="59">
        <v>10700</v>
      </c>
      <c r="BN123" s="206">
        <f t="shared" si="79"/>
        <v>0</v>
      </c>
      <c r="BO123" s="110">
        <f t="shared" si="80"/>
        <v>9683.2579185520372</v>
      </c>
      <c r="BP123" s="59">
        <v>10700</v>
      </c>
      <c r="BQ123" s="206">
        <f t="shared" si="81"/>
        <v>0</v>
      </c>
      <c r="BR123" s="110">
        <f t="shared" si="82"/>
        <v>9683.2579185520372</v>
      </c>
      <c r="BS123" s="59">
        <v>10700</v>
      </c>
      <c r="BT123" s="206">
        <f t="shared" si="83"/>
        <v>0</v>
      </c>
      <c r="BU123" s="161">
        <v>9683.2579185520372</v>
      </c>
      <c r="BV123" s="177">
        <v>10700</v>
      </c>
      <c r="BW123" s="206">
        <f t="shared" si="84"/>
        <v>0.10309278350515463</v>
      </c>
      <c r="BX123" s="110">
        <f t="shared" si="85"/>
        <v>8778.2805429864256</v>
      </c>
      <c r="BY123" s="59">
        <v>9700</v>
      </c>
      <c r="BZ123" s="206">
        <f t="shared" si="86"/>
        <v>0</v>
      </c>
      <c r="CA123" s="123">
        <f t="shared" si="87"/>
        <v>8778.2805429864256</v>
      </c>
      <c r="CB123" s="117">
        <v>9700</v>
      </c>
      <c r="CC123" s="206">
        <f t="shared" si="25"/>
        <v>0</v>
      </c>
      <c r="CD123" s="30">
        <f t="shared" si="88"/>
        <v>8778.2805429864256</v>
      </c>
      <c r="CE123" s="59">
        <v>9700</v>
      </c>
    </row>
    <row r="124" spans="1:88" x14ac:dyDescent="0.25">
      <c r="A124" s="299" t="s">
        <v>95</v>
      </c>
      <c r="B124" s="84">
        <v>1072</v>
      </c>
      <c r="C124" s="456" t="s">
        <v>117</v>
      </c>
      <c r="D124" s="947">
        <v>22615.384615384617</v>
      </c>
      <c r="E124" s="933">
        <v>24990</v>
      </c>
      <c r="F124" s="206">
        <f t="shared" si="0"/>
        <v>8.6994345367551115E-2</v>
      </c>
      <c r="G124" s="947">
        <v>20805.429864253394</v>
      </c>
      <c r="H124" s="933">
        <v>22990</v>
      </c>
      <c r="I124" s="206">
        <f t="shared" si="1"/>
        <v>0</v>
      </c>
      <c r="J124" s="947">
        <v>20805.429864253394</v>
      </c>
      <c r="K124" s="993">
        <v>22990</v>
      </c>
      <c r="L124" s="206">
        <f t="shared" si="2"/>
        <v>0.20780873839971314</v>
      </c>
      <c r="M124" s="947">
        <v>17225.765307692309</v>
      </c>
      <c r="N124" s="871">
        <v>19034.470665000001</v>
      </c>
      <c r="O124" s="206">
        <f t="shared" si="3"/>
        <v>0</v>
      </c>
      <c r="P124" s="947">
        <v>17225.765307692309</v>
      </c>
      <c r="Q124" s="993">
        <v>19034.470665000001</v>
      </c>
      <c r="R124" s="206">
        <f t="shared" si="4"/>
        <v>7.0999999999999938E-2</v>
      </c>
      <c r="S124" s="947">
        <v>16083.814479638011</v>
      </c>
      <c r="T124" s="871">
        <v>17772.615000000002</v>
      </c>
      <c r="U124" s="206">
        <f t="shared" si="5"/>
        <v>5.0000000000000142E-2</v>
      </c>
      <c r="V124" s="947">
        <v>15317.918552036199</v>
      </c>
      <c r="W124" s="871">
        <v>16926.3</v>
      </c>
      <c r="X124" s="206">
        <f t="shared" si="6"/>
        <v>-5.0004265812716359E-2</v>
      </c>
      <c r="Y124" s="933">
        <v>16124.197194570139</v>
      </c>
      <c r="Z124" s="993">
        <v>17817.237900000004</v>
      </c>
      <c r="AA124" s="206">
        <f t="shared" si="7"/>
        <v>0.1</v>
      </c>
      <c r="AB124" s="947">
        <v>14658.361085972854</v>
      </c>
      <c r="AC124" s="871">
        <v>16197.489000000003</v>
      </c>
      <c r="AD124" s="206">
        <f t="shared" si="8"/>
        <v>0</v>
      </c>
      <c r="AE124" s="947">
        <v>14658.361085972854</v>
      </c>
      <c r="AF124" s="993">
        <v>16197.489000000003</v>
      </c>
      <c r="AG124" s="206">
        <f t="shared" si="9"/>
        <v>5.0000000000000065E-2</v>
      </c>
      <c r="AH124" s="30">
        <f t="shared" si="74"/>
        <v>13960.343891402717</v>
      </c>
      <c r="AI124" s="248">
        <v>15426.180000000002</v>
      </c>
      <c r="AJ124" s="206">
        <f t="shared" si="10"/>
        <v>0.10000000000000006</v>
      </c>
      <c r="AK124" s="591">
        <v>12691.221719457015</v>
      </c>
      <c r="AL124" s="591">
        <v>14023.800000000001</v>
      </c>
      <c r="AM124" s="206">
        <f t="shared" si="11"/>
        <v>5.0000000000000079E-2</v>
      </c>
      <c r="AN124" s="585">
        <v>12086.877828054299</v>
      </c>
      <c r="AO124" s="599">
        <v>13356</v>
      </c>
      <c r="AP124" s="206">
        <f t="shared" si="12"/>
        <v>0.06</v>
      </c>
      <c r="AQ124" s="547">
        <v>11402.714932126697</v>
      </c>
      <c r="AR124" s="168">
        <v>12600</v>
      </c>
      <c r="AS124" s="206">
        <f t="shared" si="13"/>
        <v>0.14545454545454545</v>
      </c>
      <c r="AT124" s="547">
        <v>9954.7511312217193</v>
      </c>
      <c r="AU124" s="168">
        <v>11000</v>
      </c>
      <c r="AV124" s="206">
        <f t="shared" si="14"/>
        <v>0</v>
      </c>
      <c r="AW124" s="547">
        <v>9954.7511312217193</v>
      </c>
      <c r="AX124" s="168">
        <v>11000</v>
      </c>
      <c r="AY124" s="206">
        <f t="shared" si="15"/>
        <v>0.13402061855670103</v>
      </c>
      <c r="AZ124" s="547">
        <v>8778.2805429864256</v>
      </c>
      <c r="BA124" s="168">
        <v>9700</v>
      </c>
      <c r="BB124" s="206">
        <f t="shared" si="16"/>
        <v>0</v>
      </c>
      <c r="BC124" s="547">
        <v>8778.2805429864256</v>
      </c>
      <c r="BD124" s="168">
        <v>9700</v>
      </c>
      <c r="BE124" s="206">
        <f t="shared" si="17"/>
        <v>0</v>
      </c>
      <c r="BF124" s="110">
        <v>8778.2805429864256</v>
      </c>
      <c r="BG124" s="59">
        <v>9700</v>
      </c>
      <c r="BH124" s="206">
        <f t="shared" si="75"/>
        <v>0</v>
      </c>
      <c r="BI124" s="110">
        <f t="shared" si="76"/>
        <v>8778.2805429864256</v>
      </c>
      <c r="BJ124" s="59">
        <v>9700</v>
      </c>
      <c r="BK124" s="206">
        <f t="shared" si="77"/>
        <v>0</v>
      </c>
      <c r="BL124" s="110">
        <f t="shared" si="78"/>
        <v>8778.2805429864256</v>
      </c>
      <c r="BM124" s="59">
        <v>9700</v>
      </c>
      <c r="BN124" s="206">
        <f t="shared" si="79"/>
        <v>0</v>
      </c>
      <c r="BO124" s="110">
        <f t="shared" si="80"/>
        <v>8778.2805429864256</v>
      </c>
      <c r="BP124" s="59">
        <v>9700</v>
      </c>
      <c r="BQ124" s="206">
        <f t="shared" si="81"/>
        <v>0</v>
      </c>
      <c r="BR124" s="110">
        <f t="shared" si="82"/>
        <v>8778.2805429864256</v>
      </c>
      <c r="BS124" s="59">
        <v>9700</v>
      </c>
      <c r="BT124" s="206">
        <f t="shared" si="83"/>
        <v>0</v>
      </c>
      <c r="BU124" s="161">
        <v>8778.2805429864256</v>
      </c>
      <c r="BV124" s="177">
        <v>9700</v>
      </c>
      <c r="BW124" s="206">
        <f t="shared" si="84"/>
        <v>0.10352673492605233</v>
      </c>
      <c r="BX124" s="110">
        <f t="shared" si="85"/>
        <v>7954.7511312217193</v>
      </c>
      <c r="BY124" s="59">
        <v>8790</v>
      </c>
      <c r="BZ124" s="206">
        <f t="shared" si="86"/>
        <v>-0.15480769230769231</v>
      </c>
      <c r="CA124" s="123">
        <f t="shared" si="87"/>
        <v>9411.7647058823532</v>
      </c>
      <c r="CB124" s="117">
        <v>10400</v>
      </c>
      <c r="CC124" s="206">
        <f t="shared" si="25"/>
        <v>0</v>
      </c>
      <c r="CD124" s="30">
        <f t="shared" si="88"/>
        <v>9411.7647058823532</v>
      </c>
      <c r="CE124" s="59">
        <v>10400</v>
      </c>
    </row>
    <row r="125" spans="1:88" x14ac:dyDescent="0.25">
      <c r="A125" s="299" t="s">
        <v>95</v>
      </c>
      <c r="B125" s="84">
        <v>1073</v>
      </c>
      <c r="C125" s="456" t="s">
        <v>120</v>
      </c>
      <c r="D125" s="947">
        <v>22615.384615384617</v>
      </c>
      <c r="E125" s="933">
        <v>24990</v>
      </c>
      <c r="F125" s="206">
        <f t="shared" si="0"/>
        <v>8.6994345367551115E-2</v>
      </c>
      <c r="G125" s="947">
        <v>20805.429864253394</v>
      </c>
      <c r="H125" s="933">
        <v>22990</v>
      </c>
      <c r="I125" s="206">
        <f t="shared" si="1"/>
        <v>0</v>
      </c>
      <c r="J125" s="947">
        <v>20805.429864253394</v>
      </c>
      <c r="K125" s="993">
        <v>22990</v>
      </c>
      <c r="L125" s="206">
        <f t="shared" si="2"/>
        <v>0.27901232787631797</v>
      </c>
      <c r="M125" s="947">
        <v>16266.793846153845</v>
      </c>
      <c r="N125" s="871">
        <v>17974.807199999999</v>
      </c>
      <c r="O125" s="206">
        <f t="shared" si="3"/>
        <v>0</v>
      </c>
      <c r="P125" s="947">
        <v>16266.793846153845</v>
      </c>
      <c r="Q125" s="993">
        <v>17974.807199999999</v>
      </c>
      <c r="R125" s="206">
        <f t="shared" si="4"/>
        <v>7.099999999999991E-2</v>
      </c>
      <c r="S125" s="947">
        <v>15188.41628959276</v>
      </c>
      <c r="T125" s="871">
        <v>16783.2</v>
      </c>
      <c r="U125" s="206">
        <f t="shared" si="5"/>
        <v>5.0000000000000044E-2</v>
      </c>
      <c r="V125" s="947">
        <v>14465.158371040725</v>
      </c>
      <c r="W125" s="871">
        <v>15984</v>
      </c>
      <c r="X125" s="206">
        <f t="shared" si="6"/>
        <v>-0.10289125117423523</v>
      </c>
      <c r="Y125" s="933">
        <v>16124.197194570139</v>
      </c>
      <c r="Z125" s="993">
        <v>17817.237900000004</v>
      </c>
      <c r="AA125" s="206">
        <f t="shared" si="7"/>
        <v>0.1</v>
      </c>
      <c r="AB125" s="947">
        <v>14658.361085972854</v>
      </c>
      <c r="AC125" s="871">
        <v>16197.489000000003</v>
      </c>
      <c r="AD125" s="206">
        <f t="shared" si="8"/>
        <v>0</v>
      </c>
      <c r="AE125" s="947">
        <v>14658.361085972854</v>
      </c>
      <c r="AF125" s="993">
        <v>16197.489000000003</v>
      </c>
      <c r="AG125" s="206">
        <f t="shared" si="9"/>
        <v>5.0000000000000065E-2</v>
      </c>
      <c r="AH125" s="30">
        <f t="shared" si="74"/>
        <v>13960.343891402717</v>
      </c>
      <c r="AI125" s="248">
        <v>15426.180000000002</v>
      </c>
      <c r="AJ125" s="206">
        <f t="shared" si="10"/>
        <v>0.10000000000000006</v>
      </c>
      <c r="AK125" s="591">
        <v>12691.221719457015</v>
      </c>
      <c r="AL125" s="591">
        <v>14023.800000000001</v>
      </c>
      <c r="AM125" s="206">
        <f t="shared" si="11"/>
        <v>5.0000000000000079E-2</v>
      </c>
      <c r="AN125" s="585">
        <v>12086.877828054299</v>
      </c>
      <c r="AO125" s="599">
        <v>13356</v>
      </c>
      <c r="AP125" s="206">
        <f t="shared" si="12"/>
        <v>0.06</v>
      </c>
      <c r="AQ125" s="547">
        <v>11402.714932126697</v>
      </c>
      <c r="AR125" s="168">
        <v>12600</v>
      </c>
      <c r="AS125" s="206">
        <f t="shared" si="13"/>
        <v>0.14545454545454545</v>
      </c>
      <c r="AT125" s="547">
        <v>9954.7511312217193</v>
      </c>
      <c r="AU125" s="168">
        <v>11000</v>
      </c>
      <c r="AV125" s="206">
        <f t="shared" si="14"/>
        <v>0</v>
      </c>
      <c r="AW125" s="547">
        <v>9954.7511312217193</v>
      </c>
      <c r="AX125" s="168">
        <v>11000</v>
      </c>
      <c r="AY125" s="206">
        <f t="shared" si="15"/>
        <v>0.13402061855670103</v>
      </c>
      <c r="AZ125" s="547">
        <v>8778.2805429864256</v>
      </c>
      <c r="BA125" s="168">
        <v>9700</v>
      </c>
      <c r="BB125" s="206">
        <f t="shared" si="16"/>
        <v>0</v>
      </c>
      <c r="BC125" s="547">
        <v>8778.2805429864256</v>
      </c>
      <c r="BD125" s="168">
        <v>9700</v>
      </c>
      <c r="BE125" s="206">
        <f t="shared" si="17"/>
        <v>0</v>
      </c>
      <c r="BF125" s="110">
        <v>8778.2805429864256</v>
      </c>
      <c r="BG125" s="59">
        <v>9700</v>
      </c>
      <c r="BH125" s="206">
        <f t="shared" si="75"/>
        <v>0</v>
      </c>
      <c r="BI125" s="110">
        <f t="shared" si="76"/>
        <v>8778.2805429864256</v>
      </c>
      <c r="BJ125" s="59">
        <v>9700</v>
      </c>
      <c r="BK125" s="206">
        <f t="shared" si="77"/>
        <v>0</v>
      </c>
      <c r="BL125" s="110">
        <f t="shared" si="78"/>
        <v>8778.2805429864256</v>
      </c>
      <c r="BM125" s="59">
        <v>9700</v>
      </c>
      <c r="BN125" s="206">
        <f t="shared" si="79"/>
        <v>0</v>
      </c>
      <c r="BO125" s="110">
        <f t="shared" si="80"/>
        <v>8778.2805429864256</v>
      </c>
      <c r="BP125" s="59">
        <v>9700</v>
      </c>
      <c r="BQ125" s="206">
        <f t="shared" si="81"/>
        <v>0</v>
      </c>
      <c r="BR125" s="110">
        <f t="shared" si="82"/>
        <v>8778.2805429864256</v>
      </c>
      <c r="BS125" s="59">
        <v>9700</v>
      </c>
      <c r="BT125" s="206">
        <f t="shared" si="83"/>
        <v>0</v>
      </c>
      <c r="BU125" s="161">
        <v>8778.2805429864256</v>
      </c>
      <c r="BV125" s="177">
        <v>9700</v>
      </c>
      <c r="BW125" s="206">
        <f t="shared" si="84"/>
        <v>0.10352673492605233</v>
      </c>
      <c r="BX125" s="110">
        <f t="shared" si="85"/>
        <v>7954.7511312217193</v>
      </c>
      <c r="BY125" s="59">
        <v>8790</v>
      </c>
      <c r="BZ125" s="206">
        <f t="shared" si="86"/>
        <v>-0.15480769230769231</v>
      </c>
      <c r="CA125" s="123">
        <f t="shared" si="87"/>
        <v>9411.7647058823532</v>
      </c>
      <c r="CB125" s="117">
        <v>10400</v>
      </c>
      <c r="CC125" s="206">
        <f t="shared" si="25"/>
        <v>0</v>
      </c>
      <c r="CD125" s="30">
        <f t="shared" si="88"/>
        <v>9411.7647058823532</v>
      </c>
      <c r="CE125" s="59">
        <v>10400</v>
      </c>
    </row>
    <row r="126" spans="1:88" x14ac:dyDescent="0.25">
      <c r="A126" s="299" t="s">
        <v>95</v>
      </c>
      <c r="B126" s="84">
        <v>1074</v>
      </c>
      <c r="C126" s="541" t="s">
        <v>112</v>
      </c>
      <c r="D126" s="947">
        <v>23520.361990950227</v>
      </c>
      <c r="E126" s="933">
        <v>25990</v>
      </c>
      <c r="F126" s="206">
        <f t="shared" si="0"/>
        <v>0.13049151805132667</v>
      </c>
      <c r="G126" s="947">
        <v>20805.429864253394</v>
      </c>
      <c r="H126" s="933">
        <v>22990</v>
      </c>
      <c r="I126" s="206">
        <f t="shared" si="1"/>
        <v>0</v>
      </c>
      <c r="J126" s="947">
        <v>20805.429864253394</v>
      </c>
      <c r="K126" s="993">
        <v>22990</v>
      </c>
      <c r="L126" s="206">
        <f t="shared" si="2"/>
        <v>4.3160244659418881E-2</v>
      </c>
      <c r="M126" s="947">
        <v>19944.615384615383</v>
      </c>
      <c r="N126" s="871">
        <v>22038.799999999999</v>
      </c>
      <c r="O126" s="206">
        <f t="shared" si="3"/>
        <v>0</v>
      </c>
      <c r="P126" s="947">
        <v>19944.615384615383</v>
      </c>
      <c r="Q126" s="993">
        <v>22038.799999999999</v>
      </c>
      <c r="R126" s="206">
        <f t="shared" si="4"/>
        <v>7.094108684557221E-2</v>
      </c>
      <c r="S126" s="947">
        <v>18623.447759728508</v>
      </c>
      <c r="T126" s="871">
        <v>20578.9097745</v>
      </c>
      <c r="U126" s="206">
        <f t="shared" si="5"/>
        <v>4.9999999999999989E-2</v>
      </c>
      <c r="V126" s="947">
        <v>17736.616914027149</v>
      </c>
      <c r="W126" s="871">
        <v>19598.96169</v>
      </c>
      <c r="X126" s="206">
        <f t="shared" si="6"/>
        <v>-0.10000000000000003</v>
      </c>
      <c r="Y126" s="933">
        <v>19707.352126696835</v>
      </c>
      <c r="Z126" s="993">
        <v>21776.624100000001</v>
      </c>
      <c r="AA126" s="206">
        <f t="shared" si="7"/>
        <v>0.10000000000000002</v>
      </c>
      <c r="AB126" s="947">
        <v>17915.774660633484</v>
      </c>
      <c r="AC126" s="871">
        <v>19796.931</v>
      </c>
      <c r="AD126" s="206">
        <f t="shared" si="8"/>
        <v>0</v>
      </c>
      <c r="AE126" s="947">
        <v>17915.774660633484</v>
      </c>
      <c r="AF126" s="993">
        <v>19796.931</v>
      </c>
      <c r="AG126" s="206">
        <f t="shared" si="9"/>
        <v>4.9999999999999961E-2</v>
      </c>
      <c r="AH126" s="30">
        <f t="shared" si="74"/>
        <v>17062.642533936654</v>
      </c>
      <c r="AI126" s="248">
        <v>18854.22</v>
      </c>
      <c r="AJ126" s="206">
        <f t="shared" si="10"/>
        <v>0.10000000000000002</v>
      </c>
      <c r="AK126" s="596">
        <v>15511.493212669684</v>
      </c>
      <c r="AL126" s="596">
        <v>17140.2</v>
      </c>
      <c r="AM126" s="206">
        <f t="shared" si="11"/>
        <v>5.0000000000000044E-2</v>
      </c>
      <c r="AN126" s="615">
        <v>14772.850678733032</v>
      </c>
      <c r="AO126" s="612">
        <v>16324</v>
      </c>
      <c r="AP126" s="206">
        <f t="shared" si="12"/>
        <v>0.06</v>
      </c>
      <c r="AQ126" s="547">
        <v>13936.651583710407</v>
      </c>
      <c r="AR126" s="168">
        <v>15400</v>
      </c>
      <c r="AS126" s="206">
        <f t="shared" si="13"/>
        <v>0.14925373134328357</v>
      </c>
      <c r="AT126" s="547">
        <v>12126.696832579186</v>
      </c>
      <c r="AU126" s="168">
        <v>13400</v>
      </c>
      <c r="AV126" s="206">
        <f t="shared" si="14"/>
        <v>0</v>
      </c>
      <c r="AW126" s="547">
        <v>12126.696832579186</v>
      </c>
      <c r="AX126" s="168">
        <v>13400</v>
      </c>
      <c r="AY126" s="206">
        <f t="shared" si="15"/>
        <v>0.11666666666666667</v>
      </c>
      <c r="AZ126" s="547">
        <v>10859.728506787331</v>
      </c>
      <c r="BA126" s="168">
        <v>12000</v>
      </c>
      <c r="BB126" s="206">
        <f t="shared" si="16"/>
        <v>0</v>
      </c>
      <c r="BC126" s="547">
        <v>10859.728506787331</v>
      </c>
      <c r="BD126" s="168">
        <v>12000</v>
      </c>
      <c r="BE126" s="206">
        <f t="shared" si="17"/>
        <v>0</v>
      </c>
      <c r="BF126" s="110">
        <v>10859.728506787331</v>
      </c>
      <c r="BG126" s="59">
        <v>12000</v>
      </c>
      <c r="BH126" s="206">
        <f t="shared" si="75"/>
        <v>0</v>
      </c>
      <c r="BI126" s="110">
        <f t="shared" si="76"/>
        <v>10859.728506787331</v>
      </c>
      <c r="BJ126" s="59">
        <v>12000</v>
      </c>
      <c r="BK126" s="206">
        <f t="shared" si="77"/>
        <v>0</v>
      </c>
      <c r="BL126" s="110">
        <f t="shared" si="78"/>
        <v>10859.728506787331</v>
      </c>
      <c r="BM126" s="59">
        <v>12000</v>
      </c>
      <c r="BN126" s="206">
        <f t="shared" si="79"/>
        <v>0</v>
      </c>
      <c r="BO126" s="110">
        <f t="shared" si="80"/>
        <v>10859.728506787331</v>
      </c>
      <c r="BP126" s="59">
        <v>12000</v>
      </c>
      <c r="BQ126" s="206">
        <f t="shared" si="81"/>
        <v>0</v>
      </c>
      <c r="BR126" s="110">
        <f t="shared" si="82"/>
        <v>10859.728506787331</v>
      </c>
      <c r="BS126" s="59">
        <v>12000</v>
      </c>
      <c r="BT126" s="206">
        <f t="shared" si="83"/>
        <v>0</v>
      </c>
      <c r="BU126" s="162">
        <v>10859.728506787331</v>
      </c>
      <c r="BV126" s="178">
        <v>12000</v>
      </c>
      <c r="BW126" s="206">
        <f t="shared" si="84"/>
        <v>0.10091743119266056</v>
      </c>
      <c r="BX126" s="110">
        <f t="shared" si="85"/>
        <v>9864.253393665158</v>
      </c>
      <c r="BY126" s="59">
        <v>10900</v>
      </c>
      <c r="BZ126" s="206">
        <f t="shared" si="86"/>
        <v>0</v>
      </c>
      <c r="CA126" s="124">
        <f t="shared" si="87"/>
        <v>9864.253393665158</v>
      </c>
      <c r="CB126" s="133">
        <v>10900</v>
      </c>
      <c r="CC126" s="206">
        <f t="shared" si="25"/>
        <v>0</v>
      </c>
      <c r="CD126" s="68">
        <f t="shared" si="88"/>
        <v>9864.253393665158</v>
      </c>
      <c r="CE126" s="69">
        <v>10900</v>
      </c>
    </row>
    <row r="127" spans="1:88" x14ac:dyDescent="0.25">
      <c r="A127" s="852" t="s">
        <v>95</v>
      </c>
      <c r="B127" s="17">
        <v>1408</v>
      </c>
      <c r="C127" s="189" t="s">
        <v>614</v>
      </c>
      <c r="D127" s="947"/>
      <c r="E127" s="933"/>
      <c r="F127" s="206"/>
      <c r="G127" s="947"/>
      <c r="H127" s="933"/>
      <c r="I127" s="206"/>
      <c r="J127" s="947"/>
      <c r="K127" s="871"/>
      <c r="L127" s="206"/>
      <c r="M127" s="933">
        <v>17370.597637710416</v>
      </c>
      <c r="N127" s="1147">
        <v>19194.510389670009</v>
      </c>
      <c r="O127" s="206"/>
      <c r="P127" s="1290"/>
      <c r="Q127" s="1147"/>
      <c r="R127" s="206"/>
      <c r="S127" s="1290"/>
      <c r="T127" s="1147"/>
      <c r="U127" s="206"/>
      <c r="V127" s="1290"/>
      <c r="W127" s="1147"/>
      <c r="X127" s="206"/>
      <c r="Y127" s="1290"/>
      <c r="Z127" s="1216"/>
      <c r="AA127" s="206"/>
      <c r="AB127" s="134"/>
      <c r="AC127" s="1216"/>
      <c r="AD127" s="206"/>
      <c r="AE127" s="1290"/>
      <c r="AF127" s="1216"/>
      <c r="AG127" s="206"/>
      <c r="AH127" s="1290"/>
      <c r="AI127" s="1216"/>
      <c r="AJ127" s="206"/>
      <c r="AK127" s="1291"/>
      <c r="AL127" s="100"/>
      <c r="AM127" s="206"/>
      <c r="AN127" s="134"/>
      <c r="AO127" s="161"/>
      <c r="AP127" s="206"/>
      <c r="AQ127" s="134"/>
      <c r="AR127" s="161"/>
      <c r="AS127" s="206"/>
      <c r="AT127" s="134"/>
      <c r="AU127" s="161"/>
      <c r="AV127" s="206"/>
      <c r="AW127" s="1291"/>
      <c r="AX127" s="173"/>
      <c r="AY127" s="206"/>
      <c r="AZ127" s="1291"/>
      <c r="BA127" s="173"/>
      <c r="BB127" s="206"/>
      <c r="BC127" s="443"/>
      <c r="BD127" s="177"/>
      <c r="BE127" s="206"/>
      <c r="BF127" s="1291"/>
      <c r="BG127" s="173"/>
      <c r="BH127" s="206"/>
      <c r="BI127" s="1291"/>
      <c r="BJ127" s="100"/>
      <c r="BK127" s="206"/>
      <c r="BL127" s="30"/>
      <c r="BM127" s="117"/>
      <c r="BN127" s="205"/>
      <c r="BO127" s="30"/>
      <c r="BP127" s="59"/>
      <c r="BQ127" s="206"/>
      <c r="BR127" s="30"/>
      <c r="BS127" s="216"/>
      <c r="BT127" s="205"/>
      <c r="BU127" s="30"/>
      <c r="BV127" s="129"/>
      <c r="BW127" s="206"/>
      <c r="BX127" s="30"/>
      <c r="BY127" s="204"/>
      <c r="BZ127" s="205"/>
      <c r="CA127" s="30"/>
      <c r="CB127" s="202"/>
      <c r="CC127" s="206"/>
      <c r="CD127" s="30"/>
      <c r="CE127" s="202"/>
      <c r="CF127" s="84"/>
      <c r="CG127" s="84"/>
      <c r="CH127" s="84"/>
      <c r="CJ127"/>
    </row>
    <row r="128" spans="1:88" x14ac:dyDescent="0.25">
      <c r="A128" s="852" t="s">
        <v>95</v>
      </c>
      <c r="B128" s="17">
        <v>1409</v>
      </c>
      <c r="C128" s="189" t="s">
        <v>615</v>
      </c>
      <c r="D128" s="947"/>
      <c r="E128" s="933"/>
      <c r="F128" s="206"/>
      <c r="G128" s="947"/>
      <c r="H128" s="933"/>
      <c r="I128" s="206"/>
      <c r="J128" s="947"/>
      <c r="K128" s="871"/>
      <c r="L128" s="206"/>
      <c r="M128" s="933">
        <v>17370.597637710416</v>
      </c>
      <c r="N128" s="1147">
        <v>19194.510389670009</v>
      </c>
      <c r="O128" s="206"/>
      <c r="P128" s="1290"/>
      <c r="Q128" s="1147"/>
      <c r="R128" s="206"/>
      <c r="S128" s="1290"/>
      <c r="T128" s="1147"/>
      <c r="U128" s="206"/>
      <c r="V128" s="1290"/>
      <c r="W128" s="1147"/>
      <c r="X128" s="206"/>
      <c r="Y128" s="1290"/>
      <c r="Z128" s="1216"/>
      <c r="AA128" s="206"/>
      <c r="AB128" s="134"/>
      <c r="AC128" s="1216"/>
      <c r="AD128" s="206"/>
      <c r="AE128" s="1290"/>
      <c r="AF128" s="1216"/>
      <c r="AG128" s="206"/>
      <c r="AH128" s="1290"/>
      <c r="AI128" s="1216"/>
      <c r="AJ128" s="206"/>
      <c r="AK128" s="1291"/>
      <c r="AL128" s="100"/>
      <c r="AM128" s="206"/>
      <c r="AN128" s="134"/>
      <c r="AO128" s="161"/>
      <c r="AP128" s="206"/>
      <c r="AQ128" s="134"/>
      <c r="AR128" s="161"/>
      <c r="AS128" s="206"/>
      <c r="AT128" s="134"/>
      <c r="AU128" s="161"/>
      <c r="AV128" s="206"/>
      <c r="AW128" s="1291"/>
      <c r="AX128" s="173"/>
      <c r="AY128" s="206"/>
      <c r="AZ128" s="1291"/>
      <c r="BA128" s="173"/>
      <c r="BB128" s="206"/>
      <c r="BC128" s="443"/>
      <c r="BD128" s="177"/>
      <c r="BE128" s="206"/>
      <c r="BF128" s="1291"/>
      <c r="BG128" s="173"/>
      <c r="BH128" s="206"/>
      <c r="BI128" s="1291"/>
      <c r="BJ128" s="100"/>
      <c r="BK128" s="206"/>
      <c r="BL128" s="30"/>
      <c r="BM128" s="117"/>
      <c r="BN128" s="205"/>
      <c r="BO128" s="30"/>
      <c r="BP128" s="59"/>
      <c r="BQ128" s="206"/>
      <c r="BR128" s="30"/>
      <c r="BS128" s="216"/>
      <c r="BT128" s="205"/>
      <c r="BU128" s="30"/>
      <c r="BV128" s="129"/>
      <c r="BW128" s="206"/>
      <c r="BX128" s="30"/>
      <c r="BY128" s="204"/>
      <c r="BZ128" s="205"/>
      <c r="CA128" s="30"/>
      <c r="CB128" s="202"/>
      <c r="CC128" s="206"/>
      <c r="CD128" s="30"/>
      <c r="CE128" s="202"/>
      <c r="CF128" s="84"/>
      <c r="CG128" s="84"/>
      <c r="CH128" s="84"/>
      <c r="CJ128"/>
    </row>
    <row r="129" spans="1:88" x14ac:dyDescent="0.25">
      <c r="A129" s="852" t="s">
        <v>95</v>
      </c>
      <c r="B129" s="17">
        <v>1410</v>
      </c>
      <c r="C129" s="189" t="s">
        <v>616</v>
      </c>
      <c r="D129" s="947"/>
      <c r="E129" s="933"/>
      <c r="F129" s="206"/>
      <c r="G129" s="947"/>
      <c r="H129" s="933"/>
      <c r="I129" s="206"/>
      <c r="J129" s="947"/>
      <c r="K129" s="871"/>
      <c r="L129" s="206"/>
      <c r="M129" s="933">
        <v>17370.597637710416</v>
      </c>
      <c r="N129" s="1147">
        <v>19194.510389670009</v>
      </c>
      <c r="O129" s="206"/>
      <c r="P129" s="1290"/>
      <c r="Q129" s="1147"/>
      <c r="R129" s="206"/>
      <c r="S129" s="1290"/>
      <c r="T129" s="1147"/>
      <c r="U129" s="206"/>
      <c r="V129" s="1290"/>
      <c r="W129" s="1147"/>
      <c r="X129" s="206"/>
      <c r="Y129" s="1290"/>
      <c r="Z129" s="1216"/>
      <c r="AA129" s="206"/>
      <c r="AB129" s="134"/>
      <c r="AC129" s="1216"/>
      <c r="AD129" s="206"/>
      <c r="AE129" s="1290"/>
      <c r="AF129" s="1216"/>
      <c r="AG129" s="206"/>
      <c r="AH129" s="1290"/>
      <c r="AI129" s="1216"/>
      <c r="AJ129" s="206"/>
      <c r="AK129" s="1291"/>
      <c r="AL129" s="100"/>
      <c r="AM129" s="206"/>
      <c r="AN129" s="134"/>
      <c r="AO129" s="161"/>
      <c r="AP129" s="206"/>
      <c r="AQ129" s="134"/>
      <c r="AR129" s="161"/>
      <c r="AS129" s="206"/>
      <c r="AT129" s="134"/>
      <c r="AU129" s="161"/>
      <c r="AV129" s="206"/>
      <c r="AW129" s="1291"/>
      <c r="AX129" s="173"/>
      <c r="AY129" s="206"/>
      <c r="AZ129" s="1291"/>
      <c r="BA129" s="173"/>
      <c r="BB129" s="206"/>
      <c r="BC129" s="443"/>
      <c r="BD129" s="177"/>
      <c r="BE129" s="206"/>
      <c r="BF129" s="1291"/>
      <c r="BG129" s="173"/>
      <c r="BH129" s="206"/>
      <c r="BI129" s="1291"/>
      <c r="BJ129" s="100"/>
      <c r="BK129" s="206"/>
      <c r="BL129" s="30"/>
      <c r="BM129" s="117"/>
      <c r="BN129" s="205"/>
      <c r="BO129" s="30"/>
      <c r="BP129" s="59"/>
      <c r="BQ129" s="206"/>
      <c r="BR129" s="30"/>
      <c r="BS129" s="216"/>
      <c r="BT129" s="205"/>
      <c r="BU129" s="30"/>
      <c r="BV129" s="129"/>
      <c r="BW129" s="206"/>
      <c r="BX129" s="30"/>
      <c r="BY129" s="204"/>
      <c r="BZ129" s="205"/>
      <c r="CA129" s="30"/>
      <c r="CB129" s="202"/>
      <c r="CC129" s="206"/>
      <c r="CD129" s="30"/>
      <c r="CE129" s="202"/>
      <c r="CF129" s="84"/>
      <c r="CG129" s="84"/>
      <c r="CH129" s="84"/>
      <c r="CJ129"/>
    </row>
    <row r="130" spans="1:88" x14ac:dyDescent="0.25">
      <c r="A130" s="852" t="s">
        <v>95</v>
      </c>
      <c r="B130" s="17">
        <v>1412</v>
      </c>
      <c r="C130" s="189" t="s">
        <v>617</v>
      </c>
      <c r="D130" s="947"/>
      <c r="E130" s="933"/>
      <c r="F130" s="206"/>
      <c r="G130" s="947"/>
      <c r="H130" s="933"/>
      <c r="I130" s="206"/>
      <c r="J130" s="947"/>
      <c r="K130" s="871"/>
      <c r="L130" s="206"/>
      <c r="M130" s="933">
        <v>19137.404524886875</v>
      </c>
      <c r="N130" s="1147">
        <v>21146.831999999999</v>
      </c>
      <c r="O130" s="206"/>
      <c r="P130" s="1290"/>
      <c r="Q130" s="1147"/>
      <c r="R130" s="206"/>
      <c r="S130" s="1290"/>
      <c r="T130" s="1147"/>
      <c r="U130" s="206"/>
      <c r="V130" s="1290"/>
      <c r="W130" s="1147"/>
      <c r="X130" s="206"/>
      <c r="Y130" s="1290"/>
      <c r="Z130" s="1216"/>
      <c r="AA130" s="206"/>
      <c r="AB130" s="134"/>
      <c r="AC130" s="1216"/>
      <c r="AD130" s="206"/>
      <c r="AE130" s="1290"/>
      <c r="AF130" s="1216"/>
      <c r="AG130" s="206"/>
      <c r="AH130" s="1290"/>
      <c r="AI130" s="1216"/>
      <c r="AJ130" s="206"/>
      <c r="AK130" s="1291"/>
      <c r="AL130" s="100"/>
      <c r="AM130" s="206"/>
      <c r="AN130" s="134"/>
      <c r="AO130" s="161"/>
      <c r="AP130" s="206"/>
      <c r="AQ130" s="134"/>
      <c r="AR130" s="161"/>
      <c r="AS130" s="206"/>
      <c r="AT130" s="134"/>
      <c r="AU130" s="161"/>
      <c r="AV130" s="206"/>
      <c r="AW130" s="1291"/>
      <c r="AX130" s="173"/>
      <c r="AY130" s="206"/>
      <c r="AZ130" s="1291"/>
      <c r="BA130" s="173"/>
      <c r="BB130" s="206"/>
      <c r="BC130" s="443"/>
      <c r="BD130" s="177"/>
      <c r="BE130" s="206"/>
      <c r="BF130" s="1291"/>
      <c r="BG130" s="173"/>
      <c r="BH130" s="206"/>
      <c r="BI130" s="1291"/>
      <c r="BJ130" s="100"/>
      <c r="BK130" s="206"/>
      <c r="BL130" s="30"/>
      <c r="BM130" s="117"/>
      <c r="BN130" s="205"/>
      <c r="BO130" s="30"/>
      <c r="BP130" s="59"/>
      <c r="BQ130" s="206"/>
      <c r="BR130" s="30"/>
      <c r="BS130" s="216"/>
      <c r="BT130" s="205"/>
      <c r="BU130" s="30"/>
      <c r="BV130" s="129"/>
      <c r="BW130" s="206"/>
      <c r="BX130" s="30"/>
      <c r="BY130" s="204"/>
      <c r="BZ130" s="205"/>
      <c r="CA130" s="30"/>
      <c r="CB130" s="202"/>
      <c r="CC130" s="206"/>
      <c r="CD130" s="30"/>
      <c r="CE130" s="202"/>
      <c r="CF130" s="84"/>
      <c r="CG130" s="84"/>
      <c r="CH130" s="84"/>
      <c r="CJ130"/>
    </row>
    <row r="131" spans="1:88" x14ac:dyDescent="0.25">
      <c r="A131" s="852" t="s">
        <v>95</v>
      </c>
      <c r="B131" s="17">
        <v>1413</v>
      </c>
      <c r="C131" s="189" t="s">
        <v>618</v>
      </c>
      <c r="D131" s="947"/>
      <c r="E131" s="933"/>
      <c r="F131" s="206"/>
      <c r="G131" s="947"/>
      <c r="H131" s="933"/>
      <c r="I131" s="206"/>
      <c r="J131" s="947"/>
      <c r="K131" s="871"/>
      <c r="L131" s="206"/>
      <c r="M131" s="933">
        <v>19137.404524886875</v>
      </c>
      <c r="N131" s="1147">
        <v>21146.831999999999</v>
      </c>
      <c r="O131" s="206"/>
      <c r="P131" s="1290"/>
      <c r="Q131" s="1147"/>
      <c r="R131" s="206"/>
      <c r="S131" s="1290"/>
      <c r="T131" s="1147"/>
      <c r="U131" s="206"/>
      <c r="V131" s="1290"/>
      <c r="W131" s="1147"/>
      <c r="X131" s="206"/>
      <c r="Y131" s="1290"/>
      <c r="Z131" s="1216"/>
      <c r="AA131" s="206"/>
      <c r="AB131" s="134"/>
      <c r="AC131" s="1216"/>
      <c r="AD131" s="206"/>
      <c r="AE131" s="1290"/>
      <c r="AF131" s="1216"/>
      <c r="AG131" s="206"/>
      <c r="AH131" s="1290"/>
      <c r="AI131" s="1216"/>
      <c r="AJ131" s="206"/>
      <c r="AK131" s="1291"/>
      <c r="AL131" s="100"/>
      <c r="AM131" s="206"/>
      <c r="AN131" s="134"/>
      <c r="AO131" s="161"/>
      <c r="AP131" s="206"/>
      <c r="AQ131" s="134"/>
      <c r="AR131" s="161"/>
      <c r="AS131" s="206"/>
      <c r="AT131" s="134"/>
      <c r="AU131" s="161"/>
      <c r="AV131" s="206"/>
      <c r="AW131" s="1291"/>
      <c r="AX131" s="173"/>
      <c r="AY131" s="206"/>
      <c r="AZ131" s="1291"/>
      <c r="BA131" s="173"/>
      <c r="BB131" s="206"/>
      <c r="BC131" s="443"/>
      <c r="BD131" s="177"/>
      <c r="BE131" s="206"/>
      <c r="BF131" s="1291"/>
      <c r="BG131" s="173"/>
      <c r="BH131" s="206"/>
      <c r="BI131" s="1291"/>
      <c r="BJ131" s="100"/>
      <c r="BK131" s="206"/>
      <c r="BL131" s="30"/>
      <c r="BM131" s="117"/>
      <c r="BN131" s="205"/>
      <c r="BO131" s="30"/>
      <c r="BP131" s="59"/>
      <c r="BQ131" s="206"/>
      <c r="BR131" s="30"/>
      <c r="BS131" s="216"/>
      <c r="BT131" s="205"/>
      <c r="BU131" s="30"/>
      <c r="BV131" s="129"/>
      <c r="BW131" s="206"/>
      <c r="BX131" s="30"/>
      <c r="BY131" s="204"/>
      <c r="BZ131" s="205"/>
      <c r="CA131" s="30"/>
      <c r="CB131" s="202"/>
      <c r="CC131" s="206"/>
      <c r="CD131" s="30"/>
      <c r="CE131" s="202"/>
      <c r="CF131" s="84"/>
      <c r="CG131" s="84"/>
      <c r="CH131" s="84"/>
      <c r="CJ131"/>
    </row>
    <row r="132" spans="1:88" x14ac:dyDescent="0.25">
      <c r="A132" s="852" t="s">
        <v>95</v>
      </c>
      <c r="B132" s="17">
        <v>1414</v>
      </c>
      <c r="C132" s="189" t="s">
        <v>619</v>
      </c>
      <c r="D132" s="947"/>
      <c r="E132" s="933"/>
      <c r="F132" s="206"/>
      <c r="G132" s="947"/>
      <c r="H132" s="933"/>
      <c r="I132" s="206"/>
      <c r="J132" s="947"/>
      <c r="K132" s="871"/>
      <c r="L132" s="206"/>
      <c r="M132" s="933">
        <v>20265.606244343893</v>
      </c>
      <c r="N132" s="1147">
        <v>22393.494900000002</v>
      </c>
      <c r="O132" s="206"/>
      <c r="P132" s="1290"/>
      <c r="Q132" s="1147"/>
      <c r="R132" s="206"/>
      <c r="S132" s="1290"/>
      <c r="T132" s="1147"/>
      <c r="U132" s="206"/>
      <c r="V132" s="1290"/>
      <c r="W132" s="1147"/>
      <c r="X132" s="206"/>
      <c r="Y132" s="1290"/>
      <c r="Z132" s="1216"/>
      <c r="AA132" s="206"/>
      <c r="AB132" s="134"/>
      <c r="AC132" s="1216"/>
      <c r="AD132" s="206"/>
      <c r="AE132" s="1290"/>
      <c r="AF132" s="1216"/>
      <c r="AG132" s="206"/>
      <c r="AH132" s="1290"/>
      <c r="AI132" s="1216"/>
      <c r="AJ132" s="206"/>
      <c r="AK132" s="1291"/>
      <c r="AL132" s="100"/>
      <c r="AM132" s="206"/>
      <c r="AN132" s="134"/>
      <c r="AO132" s="161"/>
      <c r="AP132" s="206"/>
      <c r="AQ132" s="134"/>
      <c r="AR132" s="161"/>
      <c r="AS132" s="206"/>
      <c r="AT132" s="134"/>
      <c r="AU132" s="161"/>
      <c r="AV132" s="206"/>
      <c r="AW132" s="1291"/>
      <c r="AX132" s="173"/>
      <c r="AY132" s="206"/>
      <c r="AZ132" s="1291"/>
      <c r="BA132" s="173"/>
      <c r="BB132" s="206"/>
      <c r="BC132" s="443"/>
      <c r="BD132" s="177"/>
      <c r="BE132" s="206"/>
      <c r="BF132" s="1291"/>
      <c r="BG132" s="173"/>
      <c r="BH132" s="206"/>
      <c r="BI132" s="1291"/>
      <c r="BJ132" s="100"/>
      <c r="BK132" s="206"/>
      <c r="BL132" s="30"/>
      <c r="BM132" s="117"/>
      <c r="BN132" s="205"/>
      <c r="BO132" s="30"/>
      <c r="BP132" s="59"/>
      <c r="BQ132" s="206"/>
      <c r="BR132" s="30"/>
      <c r="BS132" s="216"/>
      <c r="BT132" s="205"/>
      <c r="BU132" s="30"/>
      <c r="BV132" s="129"/>
      <c r="BW132" s="206"/>
      <c r="BX132" s="30"/>
      <c r="BY132" s="204"/>
      <c r="BZ132" s="205"/>
      <c r="CA132" s="30"/>
      <c r="CB132" s="202"/>
      <c r="CC132" s="206"/>
      <c r="CD132" s="30"/>
      <c r="CE132" s="202"/>
      <c r="CF132" s="84"/>
      <c r="CG132" s="84"/>
      <c r="CH132" s="84"/>
      <c r="CJ132"/>
    </row>
    <row r="133" spans="1:88" x14ac:dyDescent="0.25">
      <c r="A133" s="852" t="s">
        <v>95</v>
      </c>
      <c r="B133" s="17">
        <v>1415</v>
      </c>
      <c r="C133" s="189" t="s">
        <v>620</v>
      </c>
      <c r="D133" s="947"/>
      <c r="E133" s="933"/>
      <c r="F133" s="206"/>
      <c r="G133" s="947"/>
      <c r="H133" s="933"/>
      <c r="I133" s="206"/>
      <c r="J133" s="947"/>
      <c r="K133" s="871"/>
      <c r="L133" s="206"/>
      <c r="M133" s="933">
        <v>20265.697243995484</v>
      </c>
      <c r="N133" s="1147">
        <v>22393.59545461501</v>
      </c>
      <c r="O133" s="206"/>
      <c r="P133" s="1290"/>
      <c r="Q133" s="1147"/>
      <c r="R133" s="206"/>
      <c r="S133" s="1290"/>
      <c r="T133" s="1147"/>
      <c r="U133" s="206"/>
      <c r="V133" s="1290"/>
      <c r="W133" s="1147"/>
      <c r="X133" s="206"/>
      <c r="Y133" s="1290"/>
      <c r="Z133" s="1216"/>
      <c r="AA133" s="206"/>
      <c r="AB133" s="134"/>
      <c r="AC133" s="1216"/>
      <c r="AD133" s="206"/>
      <c r="AE133" s="1290"/>
      <c r="AF133" s="1216"/>
      <c r="AG133" s="206"/>
      <c r="AH133" s="1290"/>
      <c r="AI133" s="1216"/>
      <c r="AJ133" s="206"/>
      <c r="AK133" s="1291"/>
      <c r="AL133" s="100"/>
      <c r="AM133" s="206"/>
      <c r="AN133" s="134"/>
      <c r="AO133" s="161"/>
      <c r="AP133" s="206"/>
      <c r="AQ133" s="134"/>
      <c r="AR133" s="161"/>
      <c r="AS133" s="206"/>
      <c r="AT133" s="134"/>
      <c r="AU133" s="161"/>
      <c r="AV133" s="206"/>
      <c r="AW133" s="1291"/>
      <c r="AX133" s="173"/>
      <c r="AY133" s="206"/>
      <c r="AZ133" s="1291"/>
      <c r="BA133" s="173"/>
      <c r="BB133" s="206"/>
      <c r="BC133" s="443"/>
      <c r="BD133" s="177"/>
      <c r="BE133" s="206"/>
      <c r="BF133" s="1291"/>
      <c r="BG133" s="173"/>
      <c r="BH133" s="206"/>
      <c r="BI133" s="1291"/>
      <c r="BJ133" s="100"/>
      <c r="BK133" s="206"/>
      <c r="BL133" s="30"/>
      <c r="BM133" s="117"/>
      <c r="BN133" s="205"/>
      <c r="BO133" s="30"/>
      <c r="BP133" s="59"/>
      <c r="BQ133" s="206"/>
      <c r="BR133" s="30"/>
      <c r="BS133" s="216"/>
      <c r="BT133" s="205"/>
      <c r="BU133" s="30"/>
      <c r="BV133" s="129"/>
      <c r="BW133" s="206"/>
      <c r="BX133" s="30"/>
      <c r="BY133" s="204"/>
      <c r="BZ133" s="205"/>
      <c r="CA133" s="30"/>
      <c r="CB133" s="202"/>
      <c r="CC133" s="206"/>
      <c r="CD133" s="30"/>
      <c r="CE133" s="202"/>
      <c r="CF133" s="84"/>
      <c r="CG133" s="84"/>
      <c r="CH133" s="84"/>
      <c r="CJ133"/>
    </row>
    <row r="134" spans="1:88" x14ac:dyDescent="0.25">
      <c r="A134" s="852" t="s">
        <v>95</v>
      </c>
      <c r="B134" s="17">
        <v>1416</v>
      </c>
      <c r="C134" s="189" t="s">
        <v>621</v>
      </c>
      <c r="D134" s="947"/>
      <c r="E134" s="933"/>
      <c r="F134" s="206"/>
      <c r="G134" s="947"/>
      <c r="H134" s="933"/>
      <c r="I134" s="206"/>
      <c r="J134" s="947"/>
      <c r="K134" s="871"/>
      <c r="L134" s="206"/>
      <c r="M134" s="933">
        <v>23464.25339366516</v>
      </c>
      <c r="N134" s="1147">
        <v>25928</v>
      </c>
      <c r="O134" s="206"/>
      <c r="P134" s="1290"/>
      <c r="Q134" s="1147"/>
      <c r="R134" s="206"/>
      <c r="S134" s="1290"/>
      <c r="T134" s="1147"/>
      <c r="U134" s="206"/>
      <c r="V134" s="1290"/>
      <c r="W134" s="1147"/>
      <c r="X134" s="206"/>
      <c r="Y134" s="1290"/>
      <c r="Z134" s="1216"/>
      <c r="AA134" s="206"/>
      <c r="AB134" s="134"/>
      <c r="AC134" s="1216"/>
      <c r="AD134" s="206"/>
      <c r="AE134" s="1290"/>
      <c r="AF134" s="1216"/>
      <c r="AG134" s="206"/>
      <c r="AH134" s="1290"/>
      <c r="AI134" s="1216"/>
      <c r="AJ134" s="206"/>
      <c r="AK134" s="1291"/>
      <c r="AL134" s="100"/>
      <c r="AM134" s="206"/>
      <c r="AN134" s="134"/>
      <c r="AO134" s="161"/>
      <c r="AP134" s="206"/>
      <c r="AQ134" s="134"/>
      <c r="AR134" s="161"/>
      <c r="AS134" s="206"/>
      <c r="AT134" s="134"/>
      <c r="AU134" s="161"/>
      <c r="AV134" s="206"/>
      <c r="AW134" s="1291"/>
      <c r="AX134" s="173"/>
      <c r="AY134" s="206"/>
      <c r="AZ134" s="1291"/>
      <c r="BA134" s="173"/>
      <c r="BB134" s="206"/>
      <c r="BC134" s="443"/>
      <c r="BD134" s="177"/>
      <c r="BE134" s="206"/>
      <c r="BF134" s="1291"/>
      <c r="BG134" s="173"/>
      <c r="BH134" s="206"/>
      <c r="BI134" s="1291"/>
      <c r="BJ134" s="100"/>
      <c r="BK134" s="206"/>
      <c r="BL134" s="30"/>
      <c r="BM134" s="117"/>
      <c r="BN134" s="205"/>
      <c r="BO134" s="30"/>
      <c r="BP134" s="59"/>
      <c r="BQ134" s="206"/>
      <c r="BR134" s="30"/>
      <c r="BS134" s="216"/>
      <c r="BT134" s="205"/>
      <c r="BU134" s="30"/>
      <c r="BV134" s="129"/>
      <c r="BW134" s="206"/>
      <c r="BX134" s="30"/>
      <c r="BY134" s="204"/>
      <c r="BZ134" s="205"/>
      <c r="CA134" s="30"/>
      <c r="CB134" s="202"/>
      <c r="CC134" s="206"/>
      <c r="CD134" s="30"/>
      <c r="CE134" s="202"/>
      <c r="CF134" s="84"/>
      <c r="CG134" s="84"/>
      <c r="CH134" s="84"/>
      <c r="CJ134"/>
    </row>
    <row r="135" spans="1:88" x14ac:dyDescent="0.25">
      <c r="A135" s="852" t="s">
        <v>95</v>
      </c>
      <c r="B135" s="17">
        <v>1417</v>
      </c>
      <c r="C135" s="189" t="s">
        <v>622</v>
      </c>
      <c r="D135" s="947"/>
      <c r="E135" s="933"/>
      <c r="F135" s="206"/>
      <c r="G135" s="947"/>
      <c r="H135" s="933"/>
      <c r="I135" s="206"/>
      <c r="J135" s="947"/>
      <c r="K135" s="871"/>
      <c r="L135" s="206"/>
      <c r="M135" s="933">
        <v>20265.606244343893</v>
      </c>
      <c r="N135" s="1147">
        <v>22393.494900000002</v>
      </c>
      <c r="O135" s="206"/>
      <c r="P135" s="1290"/>
      <c r="Q135" s="1147"/>
      <c r="R135" s="206"/>
      <c r="S135" s="1290"/>
      <c r="T135" s="1147"/>
      <c r="U135" s="206"/>
      <c r="V135" s="1290"/>
      <c r="W135" s="1147"/>
      <c r="X135" s="206"/>
      <c r="Y135" s="1290"/>
      <c r="Z135" s="1216"/>
      <c r="AA135" s="206"/>
      <c r="AB135" s="134"/>
      <c r="AC135" s="1216"/>
      <c r="AD135" s="206"/>
      <c r="AE135" s="1290"/>
      <c r="AF135" s="1216"/>
      <c r="AG135" s="206"/>
      <c r="AH135" s="1290"/>
      <c r="AI135" s="1216"/>
      <c r="AJ135" s="206"/>
      <c r="AK135" s="1291"/>
      <c r="AL135" s="100"/>
      <c r="AM135" s="206"/>
      <c r="AN135" s="134"/>
      <c r="AO135" s="161"/>
      <c r="AP135" s="206"/>
      <c r="AQ135" s="134"/>
      <c r="AR135" s="161"/>
      <c r="AS135" s="206"/>
      <c r="AT135" s="134"/>
      <c r="AU135" s="161"/>
      <c r="AV135" s="206"/>
      <c r="AW135" s="1291"/>
      <c r="AX135" s="173"/>
      <c r="AY135" s="206"/>
      <c r="AZ135" s="1291"/>
      <c r="BA135" s="173"/>
      <c r="BB135" s="206"/>
      <c r="BC135" s="443"/>
      <c r="BD135" s="177"/>
      <c r="BE135" s="206"/>
      <c r="BF135" s="1291"/>
      <c r="BG135" s="173"/>
      <c r="BH135" s="206"/>
      <c r="BI135" s="1291"/>
      <c r="BJ135" s="100"/>
      <c r="BK135" s="206"/>
      <c r="BL135" s="30"/>
      <c r="BM135" s="117"/>
      <c r="BN135" s="205"/>
      <c r="BO135" s="30"/>
      <c r="BP135" s="59"/>
      <c r="BQ135" s="206"/>
      <c r="BR135" s="30"/>
      <c r="BS135" s="216"/>
      <c r="BT135" s="205"/>
      <c r="BU135" s="30"/>
      <c r="BV135" s="129"/>
      <c r="BW135" s="206"/>
      <c r="BX135" s="30"/>
      <c r="BY135" s="204"/>
      <c r="BZ135" s="205"/>
      <c r="CA135" s="30"/>
      <c r="CB135" s="202"/>
      <c r="CC135" s="206"/>
      <c r="CD135" s="30"/>
      <c r="CE135" s="202"/>
      <c r="CF135" s="84"/>
      <c r="CG135" s="84"/>
      <c r="CH135" s="84"/>
      <c r="CJ135"/>
    </row>
    <row r="136" spans="1:88" x14ac:dyDescent="0.25">
      <c r="A136" s="852" t="s">
        <v>95</v>
      </c>
      <c r="B136" s="17">
        <v>1418</v>
      </c>
      <c r="C136" s="189" t="s">
        <v>623</v>
      </c>
      <c r="D136" s="947"/>
      <c r="E136" s="933"/>
      <c r="F136" s="206"/>
      <c r="G136" s="947"/>
      <c r="H136" s="933"/>
      <c r="I136" s="206"/>
      <c r="J136" s="947"/>
      <c r="K136" s="871"/>
      <c r="L136" s="206"/>
      <c r="M136" s="933">
        <v>19137.404524886875</v>
      </c>
      <c r="N136" s="1147">
        <v>21146.831999999999</v>
      </c>
      <c r="O136" s="206"/>
      <c r="P136" s="1290"/>
      <c r="Q136" s="1147"/>
      <c r="R136" s="206"/>
      <c r="S136" s="1290"/>
      <c r="T136" s="1147"/>
      <c r="U136" s="206"/>
      <c r="V136" s="1290"/>
      <c r="W136" s="1147"/>
      <c r="X136" s="206"/>
      <c r="Y136" s="1290"/>
      <c r="Z136" s="1216"/>
      <c r="AA136" s="206"/>
      <c r="AB136" s="134"/>
      <c r="AC136" s="1216"/>
      <c r="AD136" s="206"/>
      <c r="AE136" s="1290"/>
      <c r="AF136" s="1216"/>
      <c r="AG136" s="206"/>
      <c r="AH136" s="1290"/>
      <c r="AI136" s="1216"/>
      <c r="AJ136" s="206"/>
      <c r="AK136" s="1291"/>
      <c r="AL136" s="100"/>
      <c r="AM136" s="206"/>
      <c r="AN136" s="134"/>
      <c r="AO136" s="161"/>
      <c r="AP136" s="206"/>
      <c r="AQ136" s="134"/>
      <c r="AR136" s="161"/>
      <c r="AS136" s="206"/>
      <c r="AT136" s="134"/>
      <c r="AU136" s="161"/>
      <c r="AV136" s="206"/>
      <c r="AW136" s="1291"/>
      <c r="AX136" s="173"/>
      <c r="AY136" s="206"/>
      <c r="AZ136" s="1291"/>
      <c r="BA136" s="173"/>
      <c r="BB136" s="206"/>
      <c r="BC136" s="443"/>
      <c r="BD136" s="177"/>
      <c r="BE136" s="206"/>
      <c r="BF136" s="1291"/>
      <c r="BG136" s="173"/>
      <c r="BH136" s="206"/>
      <c r="BI136" s="1291"/>
      <c r="BJ136" s="100"/>
      <c r="BK136" s="206"/>
      <c r="BL136" s="30"/>
      <c r="BM136" s="117"/>
      <c r="BN136" s="205"/>
      <c r="BO136" s="30"/>
      <c r="BP136" s="59"/>
      <c r="BQ136" s="206"/>
      <c r="BR136" s="30"/>
      <c r="BS136" s="216"/>
      <c r="BT136" s="205"/>
      <c r="BU136" s="30"/>
      <c r="BV136" s="129"/>
      <c r="BW136" s="206"/>
      <c r="BX136" s="30"/>
      <c r="BY136" s="204"/>
      <c r="BZ136" s="205"/>
      <c r="CA136" s="30"/>
      <c r="CB136" s="202"/>
      <c r="CC136" s="206"/>
      <c r="CD136" s="30"/>
      <c r="CE136" s="202"/>
      <c r="CF136" s="84"/>
      <c r="CG136" s="84"/>
      <c r="CH136" s="84"/>
      <c r="CJ136"/>
    </row>
    <row r="137" spans="1:88" x14ac:dyDescent="0.25">
      <c r="A137" s="299" t="s">
        <v>95</v>
      </c>
      <c r="B137" s="294">
        <v>925</v>
      </c>
      <c r="C137" s="493" t="s">
        <v>139</v>
      </c>
      <c r="D137" s="947">
        <v>10850.678733031675</v>
      </c>
      <c r="E137" s="933">
        <v>11990</v>
      </c>
      <c r="F137" s="206">
        <f t="shared" si="0"/>
        <v>9.0991810737033663E-2</v>
      </c>
      <c r="G137" s="947">
        <v>9945.7013574660632</v>
      </c>
      <c r="H137" s="933">
        <v>10990</v>
      </c>
      <c r="I137" s="206">
        <f t="shared" si="1"/>
        <v>0</v>
      </c>
      <c r="J137" s="947">
        <v>9945.7013574660632</v>
      </c>
      <c r="K137" s="871">
        <v>10990</v>
      </c>
      <c r="L137" s="206">
        <f t="shared" si="2"/>
        <v>-0.19348085955419542</v>
      </c>
      <c r="M137" s="947">
        <v>12331.637104072401</v>
      </c>
      <c r="N137" s="871">
        <v>13626.459000000003</v>
      </c>
      <c r="O137" s="206">
        <f t="shared" si="3"/>
        <v>0</v>
      </c>
      <c r="P137" s="947">
        <v>12331.637104072401</v>
      </c>
      <c r="Q137" s="993">
        <v>13626.459000000003</v>
      </c>
      <c r="R137" s="206">
        <f t="shared" si="4"/>
        <v>5.0000000000000058E-2</v>
      </c>
      <c r="S137" s="947">
        <v>11744.416289592762</v>
      </c>
      <c r="T137" s="871">
        <v>12977.580000000002</v>
      </c>
      <c r="U137" s="206">
        <f t="shared" si="5"/>
        <v>0</v>
      </c>
      <c r="V137" s="947">
        <v>11744.416289592762</v>
      </c>
      <c r="W137" s="871">
        <v>12977.580000000002</v>
      </c>
      <c r="X137" s="206">
        <f t="shared" si="6"/>
        <v>0</v>
      </c>
      <c r="Y137" s="939">
        <v>11744.416289592762</v>
      </c>
      <c r="Z137" s="993">
        <v>12977.580000000002</v>
      </c>
      <c r="AA137" s="206">
        <f t="shared" si="7"/>
        <v>0.10000000000000005</v>
      </c>
      <c r="AB137" s="947">
        <v>10676.742081447965</v>
      </c>
      <c r="AC137" s="871">
        <v>11797.800000000001</v>
      </c>
      <c r="AD137" s="206">
        <f t="shared" si="8"/>
        <v>0</v>
      </c>
      <c r="AE137" s="947">
        <v>10676.742081447965</v>
      </c>
      <c r="AF137" s="993">
        <v>11797.800000000001</v>
      </c>
      <c r="AG137" s="206">
        <f t="shared" si="9"/>
        <v>5.00000000000001E-2</v>
      </c>
      <c r="AH137" s="30">
        <f t="shared" si="74"/>
        <v>10168.325791855204</v>
      </c>
      <c r="AI137" s="179">
        <v>11236</v>
      </c>
      <c r="AJ137" s="206">
        <f t="shared" si="10"/>
        <v>0</v>
      </c>
      <c r="AK137" s="701">
        <v>10168.325791855204</v>
      </c>
      <c r="AL137" s="701">
        <v>11236</v>
      </c>
      <c r="AM137" s="206">
        <f t="shared" si="11"/>
        <v>0</v>
      </c>
      <c r="AN137" s="664">
        <v>10168.325791855204</v>
      </c>
      <c r="AO137" s="665">
        <v>11236</v>
      </c>
      <c r="AP137" s="206">
        <f t="shared" si="12"/>
        <v>0.06</v>
      </c>
      <c r="AQ137" s="409">
        <v>9592.7601809954758</v>
      </c>
      <c r="AR137" s="168">
        <v>10600</v>
      </c>
      <c r="AS137" s="206">
        <f t="shared" si="13"/>
        <v>0.15217391304347827</v>
      </c>
      <c r="AT137" s="409">
        <v>8325.7918552036208</v>
      </c>
      <c r="AU137" s="168">
        <v>9200</v>
      </c>
      <c r="AV137" s="206">
        <f t="shared" si="14"/>
        <v>0</v>
      </c>
      <c r="AW137" s="409">
        <v>8325.7918552036208</v>
      </c>
      <c r="AX137" s="168">
        <v>9200</v>
      </c>
      <c r="AY137" s="206">
        <f t="shared" si="15"/>
        <v>8.2352941176470587E-2</v>
      </c>
      <c r="AZ137" s="409">
        <v>7692.3076923076924</v>
      </c>
      <c r="BA137" s="168">
        <v>8500</v>
      </c>
      <c r="BB137" s="206">
        <f t="shared" si="16"/>
        <v>0</v>
      </c>
      <c r="BC137" s="409">
        <v>7692.3076923076924</v>
      </c>
      <c r="BD137" s="168">
        <v>8500</v>
      </c>
      <c r="BE137" s="206">
        <f t="shared" si="17"/>
        <v>0</v>
      </c>
      <c r="BF137" s="130">
        <v>7692.3076923076924</v>
      </c>
      <c r="BG137" s="59">
        <v>8500</v>
      </c>
      <c r="BH137" s="206">
        <f t="shared" si="75"/>
        <v>0</v>
      </c>
      <c r="BI137" s="130">
        <f t="shared" si="76"/>
        <v>7692.3076923076924</v>
      </c>
      <c r="BJ137" s="248">
        <v>8500</v>
      </c>
      <c r="BK137" s="206">
        <f t="shared" si="77"/>
        <v>0.328125</v>
      </c>
      <c r="BL137" s="130">
        <f t="shared" si="78"/>
        <v>5791.8552036199098</v>
      </c>
      <c r="BM137" s="59">
        <v>6400</v>
      </c>
      <c r="BN137" s="206">
        <f t="shared" si="79"/>
        <v>0</v>
      </c>
      <c r="BO137" s="130">
        <f t="shared" si="80"/>
        <v>5791.8552036199098</v>
      </c>
      <c r="BP137" s="59">
        <v>6400</v>
      </c>
      <c r="BQ137" s="206">
        <f t="shared" si="81"/>
        <v>0</v>
      </c>
      <c r="BR137" s="130">
        <f t="shared" si="82"/>
        <v>5791.8552036199098</v>
      </c>
      <c r="BS137" s="59">
        <v>6400</v>
      </c>
      <c r="BT137" s="206">
        <f t="shared" si="83"/>
        <v>0</v>
      </c>
      <c r="BU137" s="163">
        <v>5791.8552036199098</v>
      </c>
      <c r="BV137" s="179">
        <v>6400</v>
      </c>
      <c r="BW137" s="206">
        <f t="shared" si="84"/>
        <v>0.10535405872193437</v>
      </c>
      <c r="BX137" s="130">
        <f t="shared" si="85"/>
        <v>5239.8190045248866</v>
      </c>
      <c r="BY137" s="59">
        <v>5790</v>
      </c>
      <c r="BZ137" s="206">
        <f t="shared" si="86"/>
        <v>0</v>
      </c>
      <c r="CA137" s="30">
        <f t="shared" si="87"/>
        <v>5239.8190045248866</v>
      </c>
      <c r="CB137" s="134">
        <v>5790</v>
      </c>
      <c r="CC137" s="206"/>
      <c r="CD137" s="97"/>
      <c r="CE137" s="99"/>
    </row>
    <row r="138" spans="1:88" x14ac:dyDescent="0.25">
      <c r="A138" s="299" t="s">
        <v>95</v>
      </c>
      <c r="B138" s="84">
        <v>926</v>
      </c>
      <c r="C138" s="493" t="s">
        <v>138</v>
      </c>
      <c r="D138" s="947">
        <v>11755.656108597284</v>
      </c>
      <c r="E138" s="933">
        <v>12990</v>
      </c>
      <c r="F138" s="206">
        <f t="shared" si="0"/>
        <v>8.3402835696413671E-2</v>
      </c>
      <c r="G138" s="947">
        <v>10850.678733031675</v>
      </c>
      <c r="H138" s="933">
        <v>11990</v>
      </c>
      <c r="I138" s="206">
        <f t="shared" si="1"/>
        <v>0</v>
      </c>
      <c r="J138" s="947">
        <v>10850.678733031675</v>
      </c>
      <c r="K138" s="871">
        <v>11990</v>
      </c>
      <c r="L138" s="206">
        <f t="shared" si="2"/>
        <v>-8.5588113652169506E-2</v>
      </c>
      <c r="M138" s="947">
        <v>11866.292307692309</v>
      </c>
      <c r="N138" s="871">
        <v>13112.253000000001</v>
      </c>
      <c r="O138" s="206">
        <f t="shared" si="3"/>
        <v>0</v>
      </c>
      <c r="P138" s="947">
        <v>11866.292307692309</v>
      </c>
      <c r="Q138" s="993">
        <v>13112.253000000001</v>
      </c>
      <c r="R138" s="206">
        <f t="shared" si="4"/>
        <v>0.05</v>
      </c>
      <c r="S138" s="947">
        <v>11301.23076923077</v>
      </c>
      <c r="T138" s="871">
        <v>12487.86</v>
      </c>
      <c r="U138" s="206">
        <f t="shared" si="5"/>
        <v>0</v>
      </c>
      <c r="V138" s="947">
        <v>11301.23076923077</v>
      </c>
      <c r="W138" s="871">
        <v>12487.86</v>
      </c>
      <c r="X138" s="206">
        <f t="shared" si="6"/>
        <v>0</v>
      </c>
      <c r="Y138" s="97">
        <v>11301.23076923077</v>
      </c>
      <c r="Z138" s="993">
        <v>12487.86</v>
      </c>
      <c r="AA138" s="206">
        <f t="shared" si="7"/>
        <v>0.10000000000000002</v>
      </c>
      <c r="AB138" s="947">
        <v>10273.846153846154</v>
      </c>
      <c r="AC138" s="871">
        <v>11352.6</v>
      </c>
      <c r="AD138" s="206">
        <f t="shared" si="8"/>
        <v>0</v>
      </c>
      <c r="AE138" s="947">
        <v>10273.846153846154</v>
      </c>
      <c r="AF138" s="993">
        <v>11352.6</v>
      </c>
      <c r="AG138" s="206">
        <f t="shared" si="9"/>
        <v>5.0000000000000031E-2</v>
      </c>
      <c r="AH138" s="30">
        <f t="shared" si="74"/>
        <v>9784.6153846153848</v>
      </c>
      <c r="AI138" s="179">
        <v>10812</v>
      </c>
      <c r="AJ138" s="206">
        <f t="shared" si="10"/>
        <v>0</v>
      </c>
      <c r="AK138" s="701">
        <v>9784.6153846153848</v>
      </c>
      <c r="AL138" s="701">
        <v>10812</v>
      </c>
      <c r="AM138" s="206">
        <f t="shared" si="11"/>
        <v>0</v>
      </c>
      <c r="AN138" s="664">
        <v>9784.6153846153848</v>
      </c>
      <c r="AO138" s="665">
        <v>10812</v>
      </c>
      <c r="AP138" s="206">
        <f t="shared" si="12"/>
        <v>0.06</v>
      </c>
      <c r="AQ138" s="554">
        <v>9230.7692307692305</v>
      </c>
      <c r="AR138" s="168">
        <v>10200</v>
      </c>
      <c r="AS138" s="206">
        <f t="shared" si="13"/>
        <v>0.14606741573033707</v>
      </c>
      <c r="AT138" s="554">
        <v>8054.2986425339368</v>
      </c>
      <c r="AU138" s="168">
        <v>8900</v>
      </c>
      <c r="AV138" s="206">
        <f t="shared" si="14"/>
        <v>0</v>
      </c>
      <c r="AW138" s="554">
        <v>8054.2986425339368</v>
      </c>
      <c r="AX138" s="168">
        <v>8900</v>
      </c>
      <c r="AY138" s="206">
        <f t="shared" si="15"/>
        <v>0.14102564102564102</v>
      </c>
      <c r="AZ138" s="554">
        <v>7058.8235294117649</v>
      </c>
      <c r="BA138" s="173">
        <v>7800</v>
      </c>
      <c r="BB138" s="206">
        <f t="shared" si="16"/>
        <v>0</v>
      </c>
      <c r="BC138" s="554">
        <v>7058.8235294117649</v>
      </c>
      <c r="BD138" s="173">
        <v>7800</v>
      </c>
      <c r="BE138" s="206">
        <f t="shared" si="17"/>
        <v>0</v>
      </c>
      <c r="BF138" s="30">
        <v>7058.8235294117649</v>
      </c>
      <c r="BG138" s="100">
        <v>7800</v>
      </c>
      <c r="BH138" s="206">
        <f t="shared" si="75"/>
        <v>0</v>
      </c>
      <c r="BI138" s="30">
        <f t="shared" si="76"/>
        <v>7058.8235294117649</v>
      </c>
      <c r="BJ138" s="247">
        <v>7800</v>
      </c>
      <c r="BK138" s="206">
        <f t="shared" si="77"/>
        <v>0.32203389830508472</v>
      </c>
      <c r="BL138" s="30">
        <f t="shared" si="78"/>
        <v>5339.3665158371041</v>
      </c>
      <c r="BM138" s="100">
        <v>5900</v>
      </c>
      <c r="BN138" s="206">
        <f t="shared" si="79"/>
        <v>0</v>
      </c>
      <c r="BO138" s="30">
        <f t="shared" si="80"/>
        <v>5339.3665158371041</v>
      </c>
      <c r="BP138" s="100">
        <v>5900</v>
      </c>
      <c r="BQ138" s="206">
        <f t="shared" si="81"/>
        <v>0</v>
      </c>
      <c r="BR138" s="30">
        <f t="shared" si="82"/>
        <v>5339.3665158371041</v>
      </c>
      <c r="BS138" s="100">
        <v>5900</v>
      </c>
      <c r="BT138" s="206">
        <f t="shared" si="83"/>
        <v>0</v>
      </c>
      <c r="BU138" s="163">
        <v>5339.3665158371041</v>
      </c>
      <c r="BV138" s="179">
        <v>5900</v>
      </c>
      <c r="BW138" s="206">
        <f t="shared" si="84"/>
        <v>0.11531190926275993</v>
      </c>
      <c r="BX138" s="30">
        <f t="shared" si="85"/>
        <v>4787.3303167420818</v>
      </c>
      <c r="BY138" s="100">
        <v>5290</v>
      </c>
      <c r="BZ138" s="206">
        <f t="shared" si="86"/>
        <v>0</v>
      </c>
      <c r="CA138" s="30">
        <f t="shared" si="87"/>
        <v>4787.3303167420818</v>
      </c>
      <c r="CB138" s="134">
        <v>5290</v>
      </c>
      <c r="CC138" s="206"/>
      <c r="CD138" s="97"/>
      <c r="CE138" s="99"/>
    </row>
    <row r="139" spans="1:88" x14ac:dyDescent="0.25">
      <c r="A139" s="299" t="s">
        <v>95</v>
      </c>
      <c r="B139" s="84">
        <v>927</v>
      </c>
      <c r="C139" s="493" t="s">
        <v>137</v>
      </c>
      <c r="D139" s="947">
        <v>11755.656108597284</v>
      </c>
      <c r="E139" s="933">
        <v>12990</v>
      </c>
      <c r="F139" s="206">
        <f t="shared" si="0"/>
        <v>8.3402835696413671E-2</v>
      </c>
      <c r="G139" s="947">
        <v>10850.678733031675</v>
      </c>
      <c r="H139" s="933">
        <v>11990</v>
      </c>
      <c r="I139" s="206">
        <f t="shared" si="1"/>
        <v>0</v>
      </c>
      <c r="J139" s="947">
        <v>10850.678733031675</v>
      </c>
      <c r="K139" s="871">
        <v>11990</v>
      </c>
      <c r="L139" s="206">
        <f t="shared" si="2"/>
        <v>-0.167232032076083</v>
      </c>
      <c r="M139" s="947">
        <v>13029.654298642536</v>
      </c>
      <c r="N139" s="871">
        <v>14397.768000000002</v>
      </c>
      <c r="O139" s="206">
        <f t="shared" si="3"/>
        <v>0</v>
      </c>
      <c r="P139" s="947">
        <v>13029.654298642536</v>
      </c>
      <c r="Q139" s="993">
        <v>14397.768000000002</v>
      </c>
      <c r="R139" s="206">
        <f t="shared" si="4"/>
        <v>5.000000000000001E-2</v>
      </c>
      <c r="S139" s="947">
        <v>12409.194570135749</v>
      </c>
      <c r="T139" s="871">
        <v>13712.160000000002</v>
      </c>
      <c r="U139" s="206">
        <f t="shared" si="5"/>
        <v>0</v>
      </c>
      <c r="V139" s="947">
        <v>12409.194570135749</v>
      </c>
      <c r="W139" s="871">
        <v>13712.160000000002</v>
      </c>
      <c r="X139" s="206">
        <f t="shared" si="6"/>
        <v>0</v>
      </c>
      <c r="Y139" s="97">
        <v>12409.194570135749</v>
      </c>
      <c r="Z139" s="993">
        <v>13712.160000000002</v>
      </c>
      <c r="AA139" s="206">
        <f t="shared" si="7"/>
        <v>0.1000000000000001</v>
      </c>
      <c r="AB139" s="947">
        <v>11281.085972850678</v>
      </c>
      <c r="AC139" s="871">
        <v>12465.6</v>
      </c>
      <c r="AD139" s="206">
        <f t="shared" si="8"/>
        <v>0</v>
      </c>
      <c r="AE139" s="947">
        <v>11281.085972850678</v>
      </c>
      <c r="AF139" s="993">
        <v>12465.6</v>
      </c>
      <c r="AG139" s="206">
        <f t="shared" si="9"/>
        <v>5.0000000000000031E-2</v>
      </c>
      <c r="AH139" s="30">
        <f t="shared" si="74"/>
        <v>10743.891402714933</v>
      </c>
      <c r="AI139" s="179">
        <v>11872</v>
      </c>
      <c r="AJ139" s="206">
        <f t="shared" si="10"/>
        <v>0</v>
      </c>
      <c r="AK139" s="701">
        <v>10743.891402714933</v>
      </c>
      <c r="AL139" s="701">
        <v>11872</v>
      </c>
      <c r="AM139" s="206">
        <f t="shared" si="11"/>
        <v>0</v>
      </c>
      <c r="AN139" s="664">
        <v>10743.891402714933</v>
      </c>
      <c r="AO139" s="665">
        <v>11872</v>
      </c>
      <c r="AP139" s="206">
        <f t="shared" si="12"/>
        <v>0.06</v>
      </c>
      <c r="AQ139" s="554">
        <v>10135.746606334842</v>
      </c>
      <c r="AR139" s="168">
        <v>11200</v>
      </c>
      <c r="AS139" s="206">
        <f t="shared" si="13"/>
        <v>0.15463917525773196</v>
      </c>
      <c r="AT139" s="554">
        <v>8778.2805429864256</v>
      </c>
      <c r="AU139" s="168">
        <v>9700</v>
      </c>
      <c r="AV139" s="206">
        <f t="shared" si="14"/>
        <v>0</v>
      </c>
      <c r="AW139" s="554">
        <v>8778.2805429864256</v>
      </c>
      <c r="AX139" s="168">
        <v>9700</v>
      </c>
      <c r="AY139" s="206">
        <f t="shared" si="15"/>
        <v>0.11494252873563218</v>
      </c>
      <c r="AZ139" s="554">
        <v>7873.303167420815</v>
      </c>
      <c r="BA139" s="173">
        <v>8700</v>
      </c>
      <c r="BB139" s="206">
        <f t="shared" si="16"/>
        <v>0</v>
      </c>
      <c r="BC139" s="554">
        <v>7873.303167420815</v>
      </c>
      <c r="BD139" s="173">
        <v>8700</v>
      </c>
      <c r="BE139" s="206">
        <f t="shared" si="17"/>
        <v>0</v>
      </c>
      <c r="BF139" s="30">
        <v>7873.303167420815</v>
      </c>
      <c r="BG139" s="100">
        <v>8700</v>
      </c>
      <c r="BH139" s="206">
        <f t="shared" si="75"/>
        <v>0</v>
      </c>
      <c r="BI139" s="30">
        <f t="shared" si="76"/>
        <v>7873.303167420815</v>
      </c>
      <c r="BJ139" s="247">
        <v>8700</v>
      </c>
      <c r="BK139" s="206">
        <f t="shared" si="77"/>
        <v>0.29850746268656714</v>
      </c>
      <c r="BL139" s="30">
        <f t="shared" si="78"/>
        <v>6063.3484162895929</v>
      </c>
      <c r="BM139" s="100">
        <v>6700</v>
      </c>
      <c r="BN139" s="206">
        <f t="shared" si="79"/>
        <v>0</v>
      </c>
      <c r="BO139" s="30">
        <f t="shared" si="80"/>
        <v>6063.3484162895929</v>
      </c>
      <c r="BP139" s="100">
        <v>6700</v>
      </c>
      <c r="BQ139" s="206">
        <f t="shared" si="81"/>
        <v>0</v>
      </c>
      <c r="BR139" s="30">
        <f t="shared" si="82"/>
        <v>6063.3484162895929</v>
      </c>
      <c r="BS139" s="100">
        <v>6700</v>
      </c>
      <c r="BT139" s="206">
        <f t="shared" si="83"/>
        <v>0</v>
      </c>
      <c r="BU139" s="163">
        <v>6063.3484162895929</v>
      </c>
      <c r="BV139" s="179">
        <v>6700</v>
      </c>
      <c r="BW139" s="206">
        <f t="shared" si="84"/>
        <v>0.10016420361247948</v>
      </c>
      <c r="BX139" s="30">
        <f t="shared" si="85"/>
        <v>5511.3122171945706</v>
      </c>
      <c r="BY139" s="100">
        <v>6090</v>
      </c>
      <c r="BZ139" s="206">
        <f t="shared" si="86"/>
        <v>0</v>
      </c>
      <c r="CA139" s="30">
        <f t="shared" si="87"/>
        <v>5511.3122171945706</v>
      </c>
      <c r="CB139" s="134">
        <v>6090</v>
      </c>
      <c r="CC139" s="206"/>
      <c r="CD139" s="97"/>
      <c r="CE139" s="99"/>
    </row>
    <row r="140" spans="1:88" x14ac:dyDescent="0.25">
      <c r="A140" s="299" t="s">
        <v>95</v>
      </c>
      <c r="B140" s="84">
        <v>928</v>
      </c>
      <c r="C140" s="493" t="s">
        <v>136</v>
      </c>
      <c r="D140" s="947">
        <v>16280.54298642534</v>
      </c>
      <c r="E140" s="933">
        <v>17990</v>
      </c>
      <c r="F140" s="206">
        <f t="shared" si="0"/>
        <v>5.885815185403178E-2</v>
      </c>
      <c r="G140" s="947">
        <v>15375.565610859729</v>
      </c>
      <c r="H140" s="933">
        <v>16990</v>
      </c>
      <c r="I140" s="206">
        <f t="shared" si="1"/>
        <v>6.2539086929330828E-2</v>
      </c>
      <c r="J140" s="947">
        <v>14470.588235294117</v>
      </c>
      <c r="K140" s="871">
        <v>15990</v>
      </c>
      <c r="L140" s="206">
        <f t="shared" si="2"/>
        <v>-9.865256167846112E-2</v>
      </c>
      <c r="M140" s="947">
        <v>16054.395475113122</v>
      </c>
      <c r="N140" s="871">
        <v>17740.107</v>
      </c>
      <c r="O140" s="206">
        <f t="shared" si="3"/>
        <v>0</v>
      </c>
      <c r="P140" s="947">
        <v>16054.395475113122</v>
      </c>
      <c r="Q140" s="993">
        <v>17740.107</v>
      </c>
      <c r="R140" s="206">
        <f t="shared" si="4"/>
        <v>4.9999999999999989E-2</v>
      </c>
      <c r="S140" s="947">
        <v>15289.900452488688</v>
      </c>
      <c r="T140" s="871">
        <v>16895.34</v>
      </c>
      <c r="U140" s="206">
        <f t="shared" si="5"/>
        <v>0</v>
      </c>
      <c r="V140" s="947">
        <v>15289.900452488688</v>
      </c>
      <c r="W140" s="871">
        <v>16895.34</v>
      </c>
      <c r="X140" s="206">
        <f t="shared" si="6"/>
        <v>0</v>
      </c>
      <c r="Y140" s="97">
        <v>15289.900452488688</v>
      </c>
      <c r="Z140" s="993">
        <v>16895.34</v>
      </c>
      <c r="AA140" s="206">
        <f t="shared" si="7"/>
        <v>0.10000000000000003</v>
      </c>
      <c r="AB140" s="947">
        <v>13899.909502262444</v>
      </c>
      <c r="AC140" s="871">
        <v>15359.4</v>
      </c>
      <c r="AD140" s="206">
        <f t="shared" si="8"/>
        <v>0</v>
      </c>
      <c r="AE140" s="947">
        <v>13899.909502262444</v>
      </c>
      <c r="AF140" s="993">
        <v>15359.4</v>
      </c>
      <c r="AG140" s="206">
        <f t="shared" si="9"/>
        <v>5.0000000000000107E-2</v>
      </c>
      <c r="AH140" s="30">
        <f t="shared" si="74"/>
        <v>13238.009049773755</v>
      </c>
      <c r="AI140" s="179">
        <v>14627.999999999998</v>
      </c>
      <c r="AJ140" s="206">
        <f t="shared" si="10"/>
        <v>0</v>
      </c>
      <c r="AK140" s="701">
        <v>13238.009049773755</v>
      </c>
      <c r="AL140" s="701">
        <v>14627.999999999998</v>
      </c>
      <c r="AM140" s="206">
        <f t="shared" si="11"/>
        <v>0</v>
      </c>
      <c r="AN140" s="664">
        <v>13238.009049773755</v>
      </c>
      <c r="AO140" s="665">
        <v>14627.999999999998</v>
      </c>
      <c r="AP140" s="206">
        <f t="shared" si="12"/>
        <v>6.0000000000000005E-2</v>
      </c>
      <c r="AQ140" s="554">
        <v>12488.687782805428</v>
      </c>
      <c r="AR140" s="168">
        <v>13799.999999999998</v>
      </c>
      <c r="AS140" s="206">
        <f t="shared" si="13"/>
        <v>0.14999999999999986</v>
      </c>
      <c r="AT140" s="554">
        <v>10859.728506787331</v>
      </c>
      <c r="AU140" s="168">
        <v>12000</v>
      </c>
      <c r="AV140" s="206">
        <f t="shared" si="14"/>
        <v>0</v>
      </c>
      <c r="AW140" s="554">
        <v>10859.728506787331</v>
      </c>
      <c r="AX140" s="168">
        <v>12000</v>
      </c>
      <c r="AY140" s="206">
        <f t="shared" si="15"/>
        <v>0.21212121212121213</v>
      </c>
      <c r="AZ140" s="554">
        <v>8959.2760180995483</v>
      </c>
      <c r="BA140" s="173">
        <v>9900</v>
      </c>
      <c r="BB140" s="206">
        <f t="shared" si="16"/>
        <v>0</v>
      </c>
      <c r="BC140" s="554">
        <v>8959.2760180995483</v>
      </c>
      <c r="BD140" s="173">
        <v>9900</v>
      </c>
      <c r="BE140" s="206">
        <f t="shared" si="17"/>
        <v>0</v>
      </c>
      <c r="BF140" s="30">
        <v>8959.2760180995483</v>
      </c>
      <c r="BG140" s="100">
        <v>9900</v>
      </c>
      <c r="BH140" s="206">
        <f t="shared" si="75"/>
        <v>0</v>
      </c>
      <c r="BI140" s="30">
        <f t="shared" si="76"/>
        <v>8959.2760180995483</v>
      </c>
      <c r="BJ140" s="247">
        <v>9900</v>
      </c>
      <c r="BK140" s="206">
        <f t="shared" si="77"/>
        <v>0.2857142857142857</v>
      </c>
      <c r="BL140" s="30">
        <f t="shared" si="78"/>
        <v>6968.3257918552035</v>
      </c>
      <c r="BM140" s="100">
        <v>7700</v>
      </c>
      <c r="BN140" s="206">
        <f t="shared" si="79"/>
        <v>0</v>
      </c>
      <c r="BO140" s="30">
        <f t="shared" si="80"/>
        <v>6968.3257918552035</v>
      </c>
      <c r="BP140" s="100">
        <v>7700</v>
      </c>
      <c r="BQ140" s="206">
        <f t="shared" si="81"/>
        <v>0</v>
      </c>
      <c r="BR140" s="30">
        <f t="shared" si="82"/>
        <v>6968.3257918552035</v>
      </c>
      <c r="BS140" s="100">
        <v>7700</v>
      </c>
      <c r="BT140" s="206">
        <f t="shared" si="83"/>
        <v>0</v>
      </c>
      <c r="BU140" s="163">
        <v>6968.3257918552035</v>
      </c>
      <c r="BV140" s="179">
        <v>7700</v>
      </c>
      <c r="BW140" s="206">
        <f t="shared" si="84"/>
        <v>0.10157367668097282</v>
      </c>
      <c r="BX140" s="30">
        <f t="shared" si="85"/>
        <v>6325.7918552036199</v>
      </c>
      <c r="BY140" s="100">
        <v>6990</v>
      </c>
      <c r="BZ140" s="206">
        <f t="shared" si="86"/>
        <v>0</v>
      </c>
      <c r="CA140" s="30">
        <f t="shared" si="87"/>
        <v>6325.7918552036199</v>
      </c>
      <c r="CB140" s="134">
        <v>6990</v>
      </c>
      <c r="CC140" s="206"/>
      <c r="CD140" s="97"/>
      <c r="CE140" s="99"/>
    </row>
    <row r="141" spans="1:88" s="512" customFormat="1" ht="15.75" thickBot="1" x14ac:dyDescent="0.3">
      <c r="A141" s="300" t="s">
        <v>95</v>
      </c>
      <c r="B141" s="307">
        <v>929</v>
      </c>
      <c r="C141" s="738" t="s">
        <v>135</v>
      </c>
      <c r="D141" s="950">
        <v>9040.7239819004535</v>
      </c>
      <c r="E141" s="935">
        <v>9990</v>
      </c>
      <c r="F141" s="359">
        <f t="shared" si="0"/>
        <v>0</v>
      </c>
      <c r="G141" s="950">
        <v>9040.7239819004535</v>
      </c>
      <c r="H141" s="935">
        <v>9990</v>
      </c>
      <c r="I141" s="359">
        <f t="shared" si="1"/>
        <v>0</v>
      </c>
      <c r="J141" s="950">
        <v>9040.7239819004535</v>
      </c>
      <c r="K141" s="937">
        <v>9990</v>
      </c>
      <c r="L141" s="359">
        <f t="shared" si="2"/>
        <v>6.4548566671669499E-2</v>
      </c>
      <c r="M141" s="948">
        <v>8492.5425339366539</v>
      </c>
      <c r="N141" s="871">
        <v>9384.2595000000019</v>
      </c>
      <c r="O141" s="359">
        <f t="shared" si="3"/>
        <v>0</v>
      </c>
      <c r="P141" s="948">
        <v>8492.5425339366539</v>
      </c>
      <c r="Q141" s="993">
        <v>9384.2595000000019</v>
      </c>
      <c r="R141" s="359">
        <f t="shared" si="4"/>
        <v>5.0000000000000072E-2</v>
      </c>
      <c r="S141" s="948">
        <v>8088.1357466063364</v>
      </c>
      <c r="T141" s="871">
        <v>8937.3900000000012</v>
      </c>
      <c r="U141" s="359">
        <f t="shared" si="5"/>
        <v>0</v>
      </c>
      <c r="V141" s="948">
        <v>8088.1357466063364</v>
      </c>
      <c r="W141" s="871">
        <v>8937.3900000000012</v>
      </c>
      <c r="X141" s="359">
        <f t="shared" si="6"/>
        <v>0</v>
      </c>
      <c r="Y141" s="327">
        <v>8088.1357466063364</v>
      </c>
      <c r="Z141" s="1149">
        <v>8937.3900000000012</v>
      </c>
      <c r="AA141" s="359">
        <f t="shared" si="7"/>
        <v>0.10000000000000007</v>
      </c>
      <c r="AB141" s="948">
        <v>7352.8506787330325</v>
      </c>
      <c r="AC141" s="871">
        <v>8124.9000000000005</v>
      </c>
      <c r="AD141" s="359">
        <f t="shared" si="8"/>
        <v>0</v>
      </c>
      <c r="AE141" s="948">
        <v>7352.8506787330325</v>
      </c>
      <c r="AF141" s="993">
        <v>8124.9000000000005</v>
      </c>
      <c r="AG141" s="359">
        <f t="shared" si="9"/>
        <v>5.0000000000000072E-2</v>
      </c>
      <c r="AH141" s="192">
        <f t="shared" si="74"/>
        <v>7002.714932126697</v>
      </c>
      <c r="AI141" s="741">
        <v>7738</v>
      </c>
      <c r="AJ141" s="359">
        <f t="shared" si="10"/>
        <v>0</v>
      </c>
      <c r="AK141" s="739">
        <v>7002.714932126697</v>
      </c>
      <c r="AL141" s="739">
        <v>7738</v>
      </c>
      <c r="AM141" s="359">
        <f t="shared" si="11"/>
        <v>0</v>
      </c>
      <c r="AN141" s="666">
        <v>7002.714932126697</v>
      </c>
      <c r="AO141" s="667">
        <v>7738</v>
      </c>
      <c r="AP141" s="359">
        <f t="shared" si="12"/>
        <v>0.06</v>
      </c>
      <c r="AQ141" s="555">
        <v>6606.3348416289591</v>
      </c>
      <c r="AR141" s="198">
        <v>7300</v>
      </c>
      <c r="AS141" s="359">
        <f t="shared" si="13"/>
        <v>0.140625</v>
      </c>
      <c r="AT141" s="555">
        <v>5791.8552036199098</v>
      </c>
      <c r="AU141" s="198">
        <v>6400</v>
      </c>
      <c r="AV141" s="359">
        <f t="shared" si="14"/>
        <v>0</v>
      </c>
      <c r="AW141" s="555">
        <v>5791.8552036199098</v>
      </c>
      <c r="AX141" s="198">
        <v>6400</v>
      </c>
      <c r="AY141" s="359">
        <f t="shared" si="15"/>
        <v>0.28000000000000003</v>
      </c>
      <c r="AZ141" s="555">
        <v>4524.8868778280548</v>
      </c>
      <c r="BA141" s="411">
        <v>5000</v>
      </c>
      <c r="BB141" s="359">
        <f t="shared" si="16"/>
        <v>0</v>
      </c>
      <c r="BC141" s="555">
        <v>4524.8868778280548</v>
      </c>
      <c r="BD141" s="411">
        <v>5000</v>
      </c>
      <c r="BE141" s="359">
        <f t="shared" si="17"/>
        <v>0</v>
      </c>
      <c r="BF141" s="192">
        <v>4524.8868778280548</v>
      </c>
      <c r="BG141" s="103">
        <v>5000</v>
      </c>
      <c r="BH141" s="359">
        <f t="shared" si="75"/>
        <v>0</v>
      </c>
      <c r="BI141" s="192">
        <f t="shared" si="76"/>
        <v>4524.8868778280548</v>
      </c>
      <c r="BJ141" s="303">
        <v>5000</v>
      </c>
      <c r="BK141" s="359">
        <f t="shared" si="77"/>
        <v>0.28205128205128205</v>
      </c>
      <c r="BL141" s="192">
        <f t="shared" si="78"/>
        <v>3529.4117647058824</v>
      </c>
      <c r="BM141" s="103">
        <v>3900</v>
      </c>
      <c r="BN141" s="359">
        <f t="shared" si="79"/>
        <v>0</v>
      </c>
      <c r="BO141" s="192">
        <f t="shared" si="80"/>
        <v>3529.4117647058824</v>
      </c>
      <c r="BP141" s="103">
        <v>3900</v>
      </c>
      <c r="BQ141" s="359">
        <f t="shared" si="81"/>
        <v>0</v>
      </c>
      <c r="BR141" s="192">
        <f t="shared" si="82"/>
        <v>3529.4117647058824</v>
      </c>
      <c r="BS141" s="103">
        <v>3900</v>
      </c>
      <c r="BT141" s="359">
        <f t="shared" si="83"/>
        <v>0</v>
      </c>
      <c r="BU141" s="740">
        <v>3529.4117647058824</v>
      </c>
      <c r="BV141" s="741">
        <v>3900</v>
      </c>
      <c r="BW141" s="359">
        <f t="shared" si="84"/>
        <v>0.1174785100286533</v>
      </c>
      <c r="BX141" s="192">
        <f t="shared" si="85"/>
        <v>3158.3710407239819</v>
      </c>
      <c r="BY141" s="103">
        <v>3490</v>
      </c>
      <c r="BZ141" s="359">
        <f t="shared" si="86"/>
        <v>-0.16706443914081145</v>
      </c>
      <c r="CA141" s="192">
        <f t="shared" si="87"/>
        <v>3791.8552036199094</v>
      </c>
      <c r="CB141" s="742">
        <v>4190</v>
      </c>
      <c r="CC141" s="359"/>
      <c r="CD141" s="743"/>
      <c r="CE141" s="600"/>
      <c r="CF141" s="511"/>
      <c r="CG141" s="511"/>
      <c r="CH141" s="511"/>
      <c r="CI141" s="511"/>
      <c r="CJ141" s="511"/>
    </row>
    <row r="142" spans="1:88" s="40" customFormat="1" x14ac:dyDescent="0.25">
      <c r="A142" s="299" t="s">
        <v>95</v>
      </c>
      <c r="B142" s="282">
        <v>1393</v>
      </c>
      <c r="C142" s="448" t="s">
        <v>518</v>
      </c>
      <c r="D142" s="1547">
        <v>9040.7239819004535</v>
      </c>
      <c r="E142" s="1131">
        <v>9990</v>
      </c>
      <c r="F142" s="1310"/>
      <c r="G142" s="1547">
        <v>8135.746606334842</v>
      </c>
      <c r="H142" s="1131">
        <v>8990</v>
      </c>
      <c r="I142" s="1310"/>
      <c r="J142" s="1547">
        <v>8135.746606334842</v>
      </c>
      <c r="K142" s="1037">
        <v>8990</v>
      </c>
      <c r="L142" s="1310"/>
      <c r="M142" s="1305">
        <v>9040.7239819004535</v>
      </c>
      <c r="N142" s="871">
        <v>9990</v>
      </c>
      <c r="O142" s="1310"/>
      <c r="P142" s="1305">
        <v>9040.7239819004535</v>
      </c>
      <c r="Q142" s="871">
        <v>9990</v>
      </c>
      <c r="R142" s="1310"/>
      <c r="S142" s="97">
        <f t="shared" ref="S142:S144" si="89">T142/1.105</f>
        <v>9040.7239819004535</v>
      </c>
      <c r="T142" s="1132">
        <v>9990</v>
      </c>
      <c r="U142" s="1310"/>
      <c r="V142" s="1310"/>
      <c r="W142" s="1310"/>
      <c r="X142" s="1310"/>
      <c r="Y142" s="1310"/>
      <c r="Z142" s="1310"/>
      <c r="AA142" s="1310"/>
      <c r="AB142" s="1310"/>
      <c r="AC142" s="1310"/>
      <c r="AD142" s="814"/>
      <c r="AE142" s="15"/>
      <c r="AF142" s="834"/>
      <c r="AG142" s="1301"/>
      <c r="AH142" s="1311"/>
      <c r="AI142" s="1312"/>
      <c r="AJ142" s="1313"/>
      <c r="AK142" s="1313"/>
      <c r="AL142" s="1313"/>
      <c r="AM142" s="1313"/>
      <c r="AN142" s="1313"/>
      <c r="AO142" s="1313"/>
      <c r="AP142" s="1313"/>
      <c r="AQ142" s="1313"/>
      <c r="AR142" s="1313"/>
      <c r="AS142" s="1313"/>
      <c r="AT142" s="1313"/>
      <c r="AU142" s="1313"/>
      <c r="AV142" s="834"/>
      <c r="AW142" s="84"/>
      <c r="AY142" s="1047"/>
      <c r="AZ142" s="1313"/>
      <c r="BA142" s="1313"/>
      <c r="BB142" s="1313"/>
      <c r="BC142" s="1314"/>
      <c r="BD142" s="1313"/>
      <c r="BE142" s="1313"/>
      <c r="BF142" s="834"/>
      <c r="BG142" s="834"/>
      <c r="BH142" s="834"/>
      <c r="BI142" s="834"/>
      <c r="BJ142" s="834"/>
      <c r="BK142" s="834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  <c r="CE142" s="834"/>
      <c r="CF142" s="834"/>
      <c r="CG142" s="834"/>
    </row>
    <row r="143" spans="1:88" s="40" customFormat="1" x14ac:dyDescent="0.25">
      <c r="A143" s="299" t="s">
        <v>95</v>
      </c>
      <c r="B143" s="282">
        <v>1394</v>
      </c>
      <c r="C143" s="448" t="s">
        <v>534</v>
      </c>
      <c r="D143" s="947">
        <v>7230.7692307692305</v>
      </c>
      <c r="E143" s="1132">
        <v>7990</v>
      </c>
      <c r="F143" s="1310"/>
      <c r="G143" s="947">
        <v>6325.7918552036199</v>
      </c>
      <c r="H143" s="1132">
        <v>6990</v>
      </c>
      <c r="I143" s="1310"/>
      <c r="J143" s="947">
        <v>6325.7918552036199</v>
      </c>
      <c r="K143" s="99">
        <v>6990</v>
      </c>
      <c r="L143" s="1310"/>
      <c r="M143" s="1305">
        <v>8588.2352941176468</v>
      </c>
      <c r="N143" s="871">
        <v>9490</v>
      </c>
      <c r="O143" s="1310"/>
      <c r="P143" s="1305">
        <v>8588.2352941176468</v>
      </c>
      <c r="Q143" s="871">
        <v>9490</v>
      </c>
      <c r="R143" s="1310"/>
      <c r="S143" s="97">
        <f t="shared" si="89"/>
        <v>8588.2352941176468</v>
      </c>
      <c r="T143" s="1132">
        <v>9490</v>
      </c>
      <c r="U143" s="1310"/>
      <c r="V143" s="1310"/>
      <c r="W143" s="1310"/>
      <c r="X143" s="1310"/>
      <c r="Y143" s="1310"/>
      <c r="Z143" s="1310"/>
      <c r="AA143" s="1310"/>
      <c r="AB143" s="1310"/>
      <c r="AC143" s="1310"/>
      <c r="AD143" s="814"/>
      <c r="AE143" s="15"/>
      <c r="AF143" s="834"/>
      <c r="AG143" s="1301"/>
      <c r="AH143" s="1311"/>
      <c r="AI143" s="1312"/>
      <c r="AJ143" s="1313"/>
      <c r="AK143" s="1313"/>
      <c r="AL143" s="1313"/>
      <c r="AM143" s="1313"/>
      <c r="AN143" s="1313"/>
      <c r="AO143" s="1313"/>
      <c r="AP143" s="1313"/>
      <c r="AQ143" s="1313"/>
      <c r="AR143" s="1313"/>
      <c r="AS143" s="1313"/>
      <c r="AT143" s="1313"/>
      <c r="AU143" s="1313"/>
      <c r="AV143" s="834"/>
      <c r="AW143" s="84"/>
      <c r="AY143" s="1047"/>
      <c r="AZ143" s="1313"/>
      <c r="BA143" s="1313"/>
      <c r="BB143" s="1313"/>
      <c r="BC143" s="1314"/>
      <c r="BD143" s="1313"/>
      <c r="BE143" s="1313"/>
      <c r="BF143" s="834"/>
      <c r="BG143" s="834"/>
      <c r="BH143" s="834"/>
      <c r="BI143" s="834"/>
      <c r="BJ143" s="834"/>
      <c r="BK143" s="834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  <c r="CE143" s="834"/>
      <c r="CF143" s="834"/>
      <c r="CG143" s="834"/>
    </row>
    <row r="144" spans="1:88" s="40" customFormat="1" x14ac:dyDescent="0.25">
      <c r="A144" s="299" t="s">
        <v>95</v>
      </c>
      <c r="B144" s="282">
        <v>1395</v>
      </c>
      <c r="C144" s="448" t="s">
        <v>517</v>
      </c>
      <c r="D144" s="947">
        <v>21710.407239819004</v>
      </c>
      <c r="E144" s="1132">
        <v>23990</v>
      </c>
      <c r="F144" s="1310"/>
      <c r="G144" s="947">
        <v>20805.429864253394</v>
      </c>
      <c r="H144" s="1132">
        <v>22990</v>
      </c>
      <c r="I144" s="1310"/>
      <c r="J144" s="947">
        <v>19900.452488687784</v>
      </c>
      <c r="K144" s="99">
        <v>21990</v>
      </c>
      <c r="L144" s="1310"/>
      <c r="M144" s="1305">
        <v>22615.384615384617</v>
      </c>
      <c r="N144" s="871">
        <v>24990</v>
      </c>
      <c r="O144" s="1310"/>
      <c r="P144" s="1305">
        <v>22615.384615384617</v>
      </c>
      <c r="Q144" s="871">
        <v>24990</v>
      </c>
      <c r="R144" s="1310"/>
      <c r="S144" s="97">
        <f t="shared" si="89"/>
        <v>22615.384615384617</v>
      </c>
      <c r="T144" s="1132">
        <v>24990</v>
      </c>
      <c r="U144" s="1310"/>
      <c r="V144" s="1310"/>
      <c r="W144" s="1310"/>
      <c r="X144" s="1310"/>
      <c r="Y144" s="1310"/>
      <c r="Z144" s="1310"/>
      <c r="AA144" s="1310"/>
      <c r="AB144" s="1310"/>
      <c r="AC144" s="1310"/>
      <c r="AD144" s="814"/>
      <c r="AE144" s="15"/>
      <c r="AF144" s="834"/>
      <c r="AG144" s="1301"/>
      <c r="AH144" s="1311"/>
      <c r="AI144" s="1312"/>
      <c r="AJ144" s="1313"/>
      <c r="AK144" s="1313"/>
      <c r="AL144" s="1313"/>
      <c r="AM144" s="1313"/>
      <c r="AN144" s="1313"/>
      <c r="AO144" s="1313"/>
      <c r="AP144" s="1313"/>
      <c r="AQ144" s="1313"/>
      <c r="AR144" s="1313"/>
      <c r="AS144" s="1313"/>
      <c r="AT144" s="1313"/>
      <c r="AU144" s="1313"/>
      <c r="AV144" s="834"/>
      <c r="AW144" s="84"/>
      <c r="AY144" s="1047"/>
      <c r="AZ144" s="1313"/>
      <c r="BA144" s="1313"/>
      <c r="BB144" s="1313"/>
      <c r="BC144" s="1314"/>
      <c r="BD144" s="1313"/>
      <c r="BE144" s="1313"/>
      <c r="BF144" s="834"/>
      <c r="BG144" s="834"/>
      <c r="BH144" s="834"/>
      <c r="BI144" s="834"/>
      <c r="BJ144" s="834"/>
      <c r="BK144" s="834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  <c r="CE144" s="834"/>
      <c r="CF144" s="834"/>
      <c r="CG144" s="834"/>
    </row>
    <row r="145" spans="1:88" s="40" customFormat="1" x14ac:dyDescent="0.25">
      <c r="A145" s="299" t="s">
        <v>95</v>
      </c>
      <c r="B145" s="84">
        <v>1047</v>
      </c>
      <c r="C145" s="809" t="s">
        <v>625</v>
      </c>
      <c r="D145" s="947">
        <v>13113.122171945701</v>
      </c>
      <c r="E145" s="1132">
        <v>14490</v>
      </c>
      <c r="F145" s="1310"/>
      <c r="G145" s="947">
        <v>11755.656108597284</v>
      </c>
      <c r="H145" s="1132">
        <v>12990</v>
      </c>
      <c r="I145" s="1310"/>
      <c r="J145" s="947">
        <v>10850.678733031675</v>
      </c>
      <c r="K145" s="99">
        <v>11990</v>
      </c>
      <c r="L145" s="1310"/>
      <c r="M145" s="1305"/>
      <c r="N145" s="871"/>
      <c r="O145" s="1310"/>
      <c r="P145" s="1305"/>
      <c r="Q145" s="871"/>
      <c r="R145" s="1310"/>
      <c r="S145" s="1307"/>
      <c r="T145" s="1308"/>
      <c r="U145" s="1310"/>
      <c r="V145" s="1310"/>
      <c r="W145" s="1310"/>
      <c r="X145" s="1310"/>
      <c r="Y145" s="1310"/>
      <c r="Z145" s="1310"/>
      <c r="AA145" s="1310"/>
      <c r="AB145" s="1310"/>
      <c r="AC145" s="1310"/>
      <c r="AD145" s="814"/>
      <c r="AE145" s="15"/>
      <c r="AF145" s="834"/>
      <c r="AG145" s="1301"/>
      <c r="AH145" s="1311"/>
      <c r="AI145" s="1312"/>
      <c r="AJ145" s="1313"/>
      <c r="AK145" s="1313"/>
      <c r="AL145" s="1313"/>
      <c r="AM145" s="1313"/>
      <c r="AN145" s="1313"/>
      <c r="AO145" s="1313"/>
      <c r="AP145" s="1313"/>
      <c r="AQ145" s="1313"/>
      <c r="AR145" s="1313"/>
      <c r="AS145" s="1313"/>
      <c r="AT145" s="1313"/>
      <c r="AU145" s="1313"/>
      <c r="AV145" s="834"/>
      <c r="AW145" s="84"/>
      <c r="AY145" s="1047"/>
      <c r="AZ145" s="1313"/>
      <c r="BA145" s="1313"/>
      <c r="BB145" s="1313"/>
      <c r="BC145" s="1314"/>
      <c r="BD145" s="1313"/>
      <c r="BE145" s="1313"/>
      <c r="BF145" s="834"/>
      <c r="BG145" s="834"/>
      <c r="BH145" s="834"/>
      <c r="BI145" s="834"/>
      <c r="BJ145" s="834"/>
      <c r="BK145" s="834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  <c r="CE145" s="834"/>
      <c r="CF145" s="834"/>
      <c r="CG145" s="834"/>
    </row>
    <row r="146" spans="1:88" s="40" customFormat="1" x14ac:dyDescent="0.25">
      <c r="A146" s="299" t="s">
        <v>95</v>
      </c>
      <c r="B146" s="84">
        <v>1048</v>
      </c>
      <c r="C146" s="965" t="s">
        <v>626</v>
      </c>
      <c r="D146" s="947">
        <v>12208.144796380091</v>
      </c>
      <c r="E146" s="1132">
        <v>13490</v>
      </c>
      <c r="F146" s="1310"/>
      <c r="G146" s="947">
        <v>10850.678733031675</v>
      </c>
      <c r="H146" s="1132">
        <v>11990</v>
      </c>
      <c r="I146" s="1310"/>
      <c r="J146" s="947">
        <v>10850.678733031675</v>
      </c>
      <c r="K146" s="99">
        <v>11990</v>
      </c>
      <c r="L146" s="1310"/>
      <c r="M146" s="1305"/>
      <c r="N146" s="871"/>
      <c r="O146" s="1310"/>
      <c r="P146" s="1305"/>
      <c r="Q146" s="871"/>
      <c r="R146" s="1310"/>
      <c r="S146" s="1307"/>
      <c r="T146" s="1308"/>
      <c r="U146" s="1310"/>
      <c r="V146" s="1310"/>
      <c r="W146" s="1310"/>
      <c r="X146" s="1310"/>
      <c r="Y146" s="1310"/>
      <c r="Z146" s="1310"/>
      <c r="AA146" s="1310"/>
      <c r="AB146" s="1310"/>
      <c r="AC146" s="1310"/>
      <c r="AD146" s="814"/>
      <c r="AE146" s="15"/>
      <c r="AF146" s="834"/>
      <c r="AG146" s="1301"/>
      <c r="AH146" s="1311"/>
      <c r="AI146" s="1312"/>
      <c r="AJ146" s="1313"/>
      <c r="AK146" s="1313"/>
      <c r="AL146" s="1313"/>
      <c r="AM146" s="1313"/>
      <c r="AN146" s="1313"/>
      <c r="AO146" s="1313"/>
      <c r="AP146" s="1313"/>
      <c r="AQ146" s="1313"/>
      <c r="AR146" s="1313"/>
      <c r="AS146" s="1313"/>
      <c r="AT146" s="1313"/>
      <c r="AU146" s="1313"/>
      <c r="AV146" s="834"/>
      <c r="AW146" s="84"/>
      <c r="AY146" s="1047"/>
      <c r="AZ146" s="1313"/>
      <c r="BA146" s="1313"/>
      <c r="BB146" s="1313"/>
      <c r="BC146" s="1314"/>
      <c r="BD146" s="1313"/>
      <c r="BE146" s="1313"/>
      <c r="BF146" s="834"/>
      <c r="BG146" s="834"/>
      <c r="BH146" s="834"/>
      <c r="BI146" s="834"/>
      <c r="BJ146" s="834"/>
      <c r="BK146" s="834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  <c r="CE146" s="834"/>
      <c r="CF146" s="834"/>
      <c r="CG146" s="834"/>
    </row>
    <row r="147" spans="1:88" s="40" customFormat="1" ht="15.75" thickBot="1" x14ac:dyDescent="0.3">
      <c r="A147" s="299" t="s">
        <v>95</v>
      </c>
      <c r="B147" s="307">
        <v>1046</v>
      </c>
      <c r="C147" s="811" t="s">
        <v>624</v>
      </c>
      <c r="D147" s="948">
        <v>9040.7239819004535</v>
      </c>
      <c r="E147" s="1160">
        <v>9990</v>
      </c>
      <c r="F147" s="1310"/>
      <c r="G147" s="948">
        <v>7230.7692307692305</v>
      </c>
      <c r="H147" s="1160">
        <v>7990</v>
      </c>
      <c r="I147" s="1310"/>
      <c r="J147" s="948">
        <v>7230.7692307692305</v>
      </c>
      <c r="K147" s="600">
        <v>7990</v>
      </c>
      <c r="L147" s="1310"/>
      <c r="M147" s="1305"/>
      <c r="N147" s="871"/>
      <c r="O147" s="1310"/>
      <c r="P147" s="1305"/>
      <c r="Q147" s="871"/>
      <c r="R147" s="1310"/>
      <c r="S147" s="1307"/>
      <c r="T147" s="1308"/>
      <c r="U147" s="1310"/>
      <c r="V147" s="1310"/>
      <c r="W147" s="1310"/>
      <c r="X147" s="1310"/>
      <c r="Y147" s="1310"/>
      <c r="Z147" s="1310"/>
      <c r="AA147" s="1310"/>
      <c r="AB147" s="1310"/>
      <c r="AC147" s="1310"/>
      <c r="AD147" s="814"/>
      <c r="AE147" s="15"/>
      <c r="AF147" s="834"/>
      <c r="AG147" s="1301"/>
      <c r="AH147" s="1311"/>
      <c r="AI147" s="1312"/>
      <c r="AJ147" s="1313"/>
      <c r="AK147" s="1313"/>
      <c r="AL147" s="1313"/>
      <c r="AM147" s="1313"/>
      <c r="AN147" s="1313"/>
      <c r="AO147" s="1313"/>
      <c r="AP147" s="1313"/>
      <c r="AQ147" s="1313"/>
      <c r="AR147" s="1313"/>
      <c r="AS147" s="1313"/>
      <c r="AT147" s="1313"/>
      <c r="AU147" s="1313"/>
      <c r="AV147" s="834"/>
      <c r="AW147" s="84"/>
      <c r="AY147" s="1047"/>
      <c r="AZ147" s="1313"/>
      <c r="BA147" s="1313"/>
      <c r="BB147" s="1313"/>
      <c r="BC147" s="1314"/>
      <c r="BD147" s="1313"/>
      <c r="BE147" s="1313"/>
      <c r="BF147" s="834"/>
      <c r="BG147" s="834"/>
      <c r="BH147" s="834"/>
      <c r="BI147" s="834"/>
      <c r="BJ147" s="834"/>
      <c r="BK147" s="834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  <c r="CE147" s="834"/>
      <c r="CF147" s="834"/>
      <c r="CG147" s="834"/>
    </row>
    <row r="148" spans="1:88" x14ac:dyDescent="0.25">
      <c r="A148" s="808" t="s">
        <v>95</v>
      </c>
      <c r="B148" s="84">
        <v>1376</v>
      </c>
      <c r="C148" s="809" t="s">
        <v>627</v>
      </c>
      <c r="D148" s="949">
        <v>10805.429864253394</v>
      </c>
      <c r="E148" s="934">
        <v>11940</v>
      </c>
      <c r="F148" s="428"/>
      <c r="G148" s="949">
        <v>10805.429864253394</v>
      </c>
      <c r="H148" s="934">
        <v>11940</v>
      </c>
      <c r="I148" s="428"/>
      <c r="J148" s="949">
        <v>10805.429864253394</v>
      </c>
      <c r="K148" s="1261">
        <v>11940</v>
      </c>
      <c r="L148" s="428"/>
      <c r="M148" s="1305"/>
      <c r="N148" s="871"/>
      <c r="O148" s="428"/>
      <c r="P148" s="1305"/>
      <c r="Q148" s="993"/>
      <c r="R148" s="428"/>
      <c r="S148" s="950"/>
      <c r="T148" s="1484"/>
      <c r="U148" s="428"/>
      <c r="V148" s="1301"/>
      <c r="W148" s="1311"/>
      <c r="X148" s="428"/>
      <c r="Y148" s="1307"/>
      <c r="Z148" s="1485"/>
      <c r="AA148" s="428"/>
      <c r="AB148" s="1301"/>
      <c r="AC148" s="1311"/>
      <c r="AD148" s="428"/>
      <c r="AE148" s="1301"/>
      <c r="AF148" s="1485"/>
      <c r="AG148" s="428"/>
      <c r="AH148" s="426"/>
      <c r="AI148" s="1479"/>
      <c r="AJ148" s="428"/>
      <c r="AK148" s="1479"/>
      <c r="AL148" s="1479"/>
      <c r="AM148" s="428"/>
      <c r="AN148" s="1479"/>
      <c r="AO148" s="1479"/>
      <c r="AP148" s="428"/>
      <c r="AQ148" s="426"/>
      <c r="AR148" s="699"/>
      <c r="AS148" s="428"/>
      <c r="AT148" s="426"/>
      <c r="AU148" s="699"/>
      <c r="AV148" s="428"/>
      <c r="AW148" s="426"/>
      <c r="AX148" s="699"/>
      <c r="AY148" s="428"/>
      <c r="AZ148" s="426"/>
      <c r="BA148" s="699"/>
      <c r="BB148" s="428"/>
      <c r="BC148" s="426"/>
      <c r="BD148" s="699"/>
      <c r="BE148" s="428"/>
      <c r="BF148" s="426"/>
      <c r="BG148" s="427"/>
      <c r="BH148" s="428"/>
      <c r="BI148" s="426"/>
      <c r="BJ148" s="1481"/>
      <c r="BK148" s="428"/>
      <c r="BL148" s="426"/>
      <c r="BM148" s="427"/>
      <c r="BN148" s="428"/>
      <c r="BO148" s="426"/>
      <c r="BP148" s="427"/>
      <c r="BQ148" s="428"/>
      <c r="BR148" s="426"/>
      <c r="BS148" s="427"/>
      <c r="BT148" s="428"/>
      <c r="BU148" s="1479"/>
      <c r="BV148" s="1479"/>
      <c r="BW148" s="428"/>
      <c r="BX148" s="426"/>
      <c r="BY148" s="427"/>
      <c r="BZ148" s="428"/>
      <c r="CA148" s="426"/>
      <c r="CB148" s="1233"/>
      <c r="CC148" s="428"/>
      <c r="CD148" s="1307"/>
      <c r="CE148" s="1311"/>
    </row>
    <row r="149" spans="1:88" ht="15.75" thickBot="1" x14ac:dyDescent="0.3">
      <c r="A149" s="1468" t="s">
        <v>95</v>
      </c>
      <c r="B149" s="84">
        <v>1377</v>
      </c>
      <c r="C149" s="809" t="s">
        <v>628</v>
      </c>
      <c r="D149" s="947">
        <v>7665.158371040724</v>
      </c>
      <c r="E149" s="933">
        <v>8470</v>
      </c>
      <c r="F149" s="428"/>
      <c r="G149" s="947">
        <v>7665.158371040724</v>
      </c>
      <c r="H149" s="933">
        <v>8470</v>
      </c>
      <c r="I149" s="428"/>
      <c r="J149" s="947">
        <v>7665.158371040724</v>
      </c>
      <c r="K149" s="871">
        <v>8470</v>
      </c>
      <c r="L149" s="428"/>
      <c r="M149" s="1305"/>
      <c r="N149" s="871"/>
      <c r="O149" s="428"/>
      <c r="P149" s="1305"/>
      <c r="Q149" s="993"/>
      <c r="R149" s="428"/>
      <c r="S149" s="950"/>
      <c r="T149" s="1484"/>
      <c r="U149" s="428"/>
      <c r="V149" s="1301"/>
      <c r="W149" s="1311"/>
      <c r="X149" s="428"/>
      <c r="Y149" s="1307"/>
      <c r="Z149" s="1485"/>
      <c r="AA149" s="428"/>
      <c r="AB149" s="1301"/>
      <c r="AC149" s="1311"/>
      <c r="AD149" s="428"/>
      <c r="AE149" s="1301"/>
      <c r="AF149" s="1485"/>
      <c r="AG149" s="428"/>
      <c r="AH149" s="426"/>
      <c r="AI149" s="1479"/>
      <c r="AJ149" s="428"/>
      <c r="AK149" s="1479"/>
      <c r="AL149" s="1479"/>
      <c r="AM149" s="428"/>
      <c r="AN149" s="1479"/>
      <c r="AO149" s="1479"/>
      <c r="AP149" s="428"/>
      <c r="AQ149" s="426"/>
      <c r="AR149" s="699"/>
      <c r="AS149" s="428"/>
      <c r="AT149" s="426"/>
      <c r="AU149" s="699"/>
      <c r="AV149" s="428"/>
      <c r="AW149" s="426"/>
      <c r="AX149" s="699"/>
      <c r="AY149" s="428"/>
      <c r="AZ149" s="426"/>
      <c r="BA149" s="699"/>
      <c r="BB149" s="428"/>
      <c r="BC149" s="426"/>
      <c r="BD149" s="699"/>
      <c r="BE149" s="428"/>
      <c r="BF149" s="426"/>
      <c r="BG149" s="427"/>
      <c r="BH149" s="428"/>
      <c r="BI149" s="426"/>
      <c r="BJ149" s="1481"/>
      <c r="BK149" s="428"/>
      <c r="BL149" s="426"/>
      <c r="BM149" s="427"/>
      <c r="BN149" s="428"/>
      <c r="BO149" s="426"/>
      <c r="BP149" s="427"/>
      <c r="BQ149" s="428"/>
      <c r="BR149" s="426"/>
      <c r="BS149" s="427"/>
      <c r="BT149" s="428"/>
      <c r="BU149" s="1479"/>
      <c r="BV149" s="1479"/>
      <c r="BW149" s="428"/>
      <c r="BX149" s="426"/>
      <c r="BY149" s="427"/>
      <c r="BZ149" s="428"/>
      <c r="CA149" s="426"/>
      <c r="CB149" s="1233"/>
      <c r="CC149" s="428"/>
      <c r="CD149" s="1307"/>
      <c r="CE149" s="1311"/>
    </row>
    <row r="150" spans="1:88" s="510" customFormat="1" x14ac:dyDescent="0.25">
      <c r="A150" s="298" t="s">
        <v>110</v>
      </c>
      <c r="B150" s="283">
        <v>936</v>
      </c>
      <c r="C150" s="483" t="s">
        <v>353</v>
      </c>
      <c r="D150" s="146">
        <v>12719.008264462811</v>
      </c>
      <c r="E150" s="933">
        <v>15390</v>
      </c>
      <c r="F150" s="351">
        <f t="shared" si="0"/>
        <v>0</v>
      </c>
      <c r="G150" s="146">
        <v>12719.008264462811</v>
      </c>
      <c r="H150" s="993">
        <v>15390</v>
      </c>
      <c r="I150" s="351">
        <f t="shared" si="1"/>
        <v>4.7651463580667124E-2</v>
      </c>
      <c r="J150" s="146">
        <v>12140.495867768595</v>
      </c>
      <c r="K150" s="871">
        <v>14690</v>
      </c>
      <c r="L150" s="351">
        <f t="shared" si="2"/>
        <v>0</v>
      </c>
      <c r="M150" s="156">
        <v>12140.495867768595</v>
      </c>
      <c r="N150" s="871">
        <v>14690</v>
      </c>
      <c r="O150" s="351">
        <f t="shared" si="3"/>
        <v>0</v>
      </c>
      <c r="P150" s="156">
        <v>12140.495867768595</v>
      </c>
      <c r="Q150" s="871">
        <v>14690</v>
      </c>
      <c r="R150" s="351">
        <f t="shared" si="4"/>
        <v>0</v>
      </c>
      <c r="S150" s="156">
        <v>12140.495867768595</v>
      </c>
      <c r="T150" s="871">
        <v>14690</v>
      </c>
      <c r="U150" s="351">
        <f t="shared" si="5"/>
        <v>6.5264684554024649E-2</v>
      </c>
      <c r="V150" s="156">
        <v>11396.694214876034</v>
      </c>
      <c r="W150" s="871">
        <v>13790</v>
      </c>
      <c r="X150" s="351">
        <f t="shared" si="6"/>
        <v>0</v>
      </c>
      <c r="Y150" s="1133">
        <v>11396.694214876034</v>
      </c>
      <c r="Z150" s="1131">
        <v>13790</v>
      </c>
      <c r="AA150" s="351">
        <f t="shared" si="7"/>
        <v>0</v>
      </c>
      <c r="AB150" s="156">
        <v>11396.694214876034</v>
      </c>
      <c r="AC150" s="871">
        <v>13790</v>
      </c>
      <c r="AD150" s="351">
        <f t="shared" si="8"/>
        <v>3.7622272385252072E-2</v>
      </c>
      <c r="AE150" s="156">
        <v>10983.471074380166</v>
      </c>
      <c r="AF150" s="871">
        <v>13290</v>
      </c>
      <c r="AG150" s="351">
        <f t="shared" si="9"/>
        <v>0</v>
      </c>
      <c r="AH150" s="112">
        <f t="shared" si="66"/>
        <v>10983.471074380166</v>
      </c>
      <c r="AI150" s="100">
        <v>13290</v>
      </c>
      <c r="AJ150" s="351">
        <f t="shared" si="10"/>
        <v>0</v>
      </c>
      <c r="AK150" s="631">
        <v>10983.471074380166</v>
      </c>
      <c r="AL150" s="631">
        <v>13290</v>
      </c>
      <c r="AM150" s="351">
        <f t="shared" si="11"/>
        <v>0</v>
      </c>
      <c r="AN150" s="644">
        <v>10983.471074380166</v>
      </c>
      <c r="AO150" s="645">
        <v>13290</v>
      </c>
      <c r="AP150" s="351">
        <f t="shared" si="12"/>
        <v>8.1366965012205042E-2</v>
      </c>
      <c r="AQ150" s="542">
        <v>10157.024793388429</v>
      </c>
      <c r="AR150" s="308">
        <v>12290</v>
      </c>
      <c r="AS150" s="351">
        <f t="shared" si="13"/>
        <v>0</v>
      </c>
      <c r="AT150" s="542">
        <v>10157.024793388429</v>
      </c>
      <c r="AU150" s="308">
        <v>12290</v>
      </c>
      <c r="AV150" s="351">
        <f t="shared" si="14"/>
        <v>0</v>
      </c>
      <c r="AW150" s="542">
        <v>10157.024793388429</v>
      </c>
      <c r="AX150" s="102">
        <v>12290</v>
      </c>
      <c r="AY150" s="351">
        <f t="shared" si="15"/>
        <v>0.11828935395814377</v>
      </c>
      <c r="AZ150" s="542">
        <v>9082.6446280991731</v>
      </c>
      <c r="BA150" s="102">
        <v>10990</v>
      </c>
      <c r="BB150" s="351">
        <f t="shared" si="16"/>
        <v>0</v>
      </c>
      <c r="BC150" s="542">
        <v>9082.6446280991731</v>
      </c>
      <c r="BD150" s="102">
        <v>10990</v>
      </c>
      <c r="BE150" s="351">
        <f t="shared" si="17"/>
        <v>0</v>
      </c>
      <c r="BF150" s="516">
        <v>9082.6446280991731</v>
      </c>
      <c r="BG150" s="102">
        <v>10990</v>
      </c>
      <c r="BH150" s="351">
        <f t="shared" ref="BH150:BH160" si="90">(BG150-BJ150)/BJ150</f>
        <v>0</v>
      </c>
      <c r="BI150" s="516">
        <f t="shared" ref="BI150:BI160" si="91">BJ150/1.21</f>
        <v>9082.6446280991731</v>
      </c>
      <c r="BJ150" s="102">
        <v>10990</v>
      </c>
      <c r="BK150" s="351">
        <f t="shared" ref="BK150:BK160" si="92">(BJ150-BM150)/BM150</f>
        <v>0</v>
      </c>
      <c r="BL150" s="516">
        <f t="shared" ref="BL150:BL160" si="93">BM150/1.21</f>
        <v>9082.6446280991731</v>
      </c>
      <c r="BM150" s="712">
        <v>10990</v>
      </c>
      <c r="BN150" s="351">
        <f t="shared" ref="BN150:BN160" si="94">(BM150-BP150)/BP150</f>
        <v>0</v>
      </c>
      <c r="BO150" s="516">
        <f t="shared" ref="BO150:BO160" si="95">BP150/1.21</f>
        <v>9082.6446280991731</v>
      </c>
      <c r="BP150" s="712">
        <v>10990</v>
      </c>
      <c r="BQ150" s="351">
        <f t="shared" ref="BQ150:BQ160" si="96">(BP150-BS150)/BS150</f>
        <v>0.10010010010010011</v>
      </c>
      <c r="BR150" s="516">
        <f t="shared" ref="BR150:BR160" si="97">BS150/1.21</f>
        <v>8256.1983471074382</v>
      </c>
      <c r="BS150" s="712">
        <v>9990</v>
      </c>
      <c r="BT150" s="351">
        <f t="shared" ref="BT150:BT160" si="98">(BS150-BV150)/BV150</f>
        <v>9.0909090909090905E-3</v>
      </c>
      <c r="BU150" s="514">
        <v>8181.818181818182</v>
      </c>
      <c r="BV150" s="645">
        <v>9900</v>
      </c>
      <c r="BW150" s="351">
        <f t="shared" ref="BW150:BW160" si="99">(BV150-BY150)/BY150</f>
        <v>0</v>
      </c>
      <c r="BX150" s="516">
        <f t="shared" ref="BX150:BX160" si="100">BY150/1.21</f>
        <v>8181.818181818182</v>
      </c>
      <c r="BY150" s="645">
        <v>9900</v>
      </c>
      <c r="BZ150" s="351">
        <f t="shared" ref="BZ150:BZ160" si="101">(BY150-CB150)/CB150</f>
        <v>0</v>
      </c>
      <c r="CA150" s="31">
        <f t="shared" si="72"/>
        <v>8181.818181818182</v>
      </c>
      <c r="CB150" s="127">
        <v>9900</v>
      </c>
      <c r="CC150" s="351">
        <f t="shared" si="25"/>
        <v>0</v>
      </c>
      <c r="CD150" s="28">
        <f t="shared" si="73"/>
        <v>8181.818181818182</v>
      </c>
      <c r="CE150" s="127">
        <v>9900</v>
      </c>
      <c r="CF150" s="509"/>
      <c r="CG150" s="509"/>
      <c r="CH150" s="509"/>
      <c r="CI150" s="509"/>
      <c r="CJ150" s="509"/>
    </row>
    <row r="151" spans="1:88" x14ac:dyDescent="0.25">
      <c r="A151" s="306" t="s">
        <v>110</v>
      </c>
      <c r="B151" s="282">
        <v>1341</v>
      </c>
      <c r="C151" s="484" t="s">
        <v>354</v>
      </c>
      <c r="D151" s="146">
        <v>12471.07438016529</v>
      </c>
      <c r="E151" s="933">
        <v>15090</v>
      </c>
      <c r="F151" s="335">
        <f t="shared" si="0"/>
        <v>0</v>
      </c>
      <c r="G151" s="146">
        <v>12471.07438016529</v>
      </c>
      <c r="H151" s="993">
        <v>15090</v>
      </c>
      <c r="I151" s="335">
        <f t="shared" si="1"/>
        <v>4.8644892286309936E-2</v>
      </c>
      <c r="J151" s="146">
        <v>11892.561983471074</v>
      </c>
      <c r="K151" s="871">
        <v>14390</v>
      </c>
      <c r="L151" s="335">
        <f t="shared" si="2"/>
        <v>0</v>
      </c>
      <c r="M151" s="156">
        <v>11892.561983471074</v>
      </c>
      <c r="N151" s="871">
        <v>14390</v>
      </c>
      <c r="O151" s="335">
        <f t="shared" si="3"/>
        <v>0</v>
      </c>
      <c r="P151" s="156">
        <v>11892.561983471074</v>
      </c>
      <c r="Q151" s="871">
        <v>14390</v>
      </c>
      <c r="R151" s="335">
        <f t="shared" si="4"/>
        <v>0</v>
      </c>
      <c r="S151" s="156">
        <v>11892.561983471074</v>
      </c>
      <c r="T151" s="871">
        <v>14390</v>
      </c>
      <c r="U151" s="335">
        <f t="shared" si="5"/>
        <v>2.8591851322373123E-2</v>
      </c>
      <c r="V151" s="156">
        <v>11561.98347107438</v>
      </c>
      <c r="W151" s="871">
        <v>13990</v>
      </c>
      <c r="X151" s="335">
        <f t="shared" si="6"/>
        <v>0</v>
      </c>
      <c r="Y151" s="871">
        <v>11561.98347107438</v>
      </c>
      <c r="Z151" s="1132">
        <v>13990</v>
      </c>
      <c r="AA151" s="335">
        <f t="shared" si="7"/>
        <v>0</v>
      </c>
      <c r="AB151" s="156">
        <v>11561.98347107438</v>
      </c>
      <c r="AC151" s="871">
        <v>13990</v>
      </c>
      <c r="AD151" s="335">
        <f t="shared" si="8"/>
        <v>3.7064492216456635E-2</v>
      </c>
      <c r="AE151" s="156">
        <v>11148.760330578512</v>
      </c>
      <c r="AF151" s="871">
        <v>13490</v>
      </c>
      <c r="AG151" s="335">
        <f t="shared" si="9"/>
        <v>0</v>
      </c>
      <c r="AH151" s="112">
        <f t="shared" si="66"/>
        <v>11148.760330578512</v>
      </c>
      <c r="AI151" s="100">
        <v>13490</v>
      </c>
      <c r="AJ151" s="335">
        <f t="shared" si="10"/>
        <v>0</v>
      </c>
      <c r="AK151" s="632">
        <v>11148.760330578512</v>
      </c>
      <c r="AL151" s="632">
        <v>13490</v>
      </c>
      <c r="AM151" s="335">
        <f t="shared" si="11"/>
        <v>0</v>
      </c>
      <c r="AN151" s="646">
        <v>11148.760330578512</v>
      </c>
      <c r="AO151" s="128">
        <v>13490</v>
      </c>
      <c r="AP151" s="335">
        <f t="shared" si="12"/>
        <v>9.7640358014646059E-2</v>
      </c>
      <c r="AQ151" s="543">
        <v>10157.024793388429</v>
      </c>
      <c r="AR151" s="136">
        <v>12290</v>
      </c>
      <c r="AS151" s="335">
        <f t="shared" si="13"/>
        <v>0</v>
      </c>
      <c r="AT151" s="543">
        <v>10157.024793388429</v>
      </c>
      <c r="AU151" s="136">
        <v>12290</v>
      </c>
      <c r="AV151" s="335">
        <f t="shared" si="14"/>
        <v>0</v>
      </c>
      <c r="AW151" s="543">
        <v>10157.024793388429</v>
      </c>
      <c r="AX151" s="100">
        <v>12290</v>
      </c>
      <c r="AY151" s="335">
        <f t="shared" si="15"/>
        <v>0.11828935395814377</v>
      </c>
      <c r="AZ151" s="543">
        <v>9082.6446280991731</v>
      </c>
      <c r="BA151" s="100">
        <v>10990</v>
      </c>
      <c r="BB151" s="335"/>
      <c r="BC151" s="543"/>
      <c r="BD151" s="100">
        <v>10990</v>
      </c>
      <c r="BE151" s="335"/>
      <c r="BF151" s="112"/>
      <c r="BG151" s="100"/>
      <c r="BH151" s="335"/>
      <c r="BI151" s="112"/>
      <c r="BJ151" s="100"/>
      <c r="BK151" s="335"/>
      <c r="BL151" s="112"/>
      <c r="BM151" s="181"/>
      <c r="BN151" s="335"/>
      <c r="BO151" s="112"/>
      <c r="BP151" s="181"/>
      <c r="BQ151" s="335"/>
      <c r="BR151" s="112"/>
      <c r="BS151" s="181"/>
      <c r="BT151" s="335"/>
      <c r="BU151" s="156"/>
      <c r="BV151" s="128"/>
      <c r="BW151" s="335"/>
      <c r="BX151" s="112"/>
      <c r="BY151" s="128"/>
      <c r="BZ151" s="335"/>
      <c r="CA151" s="12"/>
      <c r="CB151" s="70"/>
      <c r="CC151" s="335"/>
      <c r="CD151" s="7"/>
      <c r="CE151" s="70"/>
    </row>
    <row r="152" spans="1:88" x14ac:dyDescent="0.25">
      <c r="A152" s="299" t="s">
        <v>110</v>
      </c>
      <c r="B152" s="282">
        <v>938</v>
      </c>
      <c r="C152" s="485" t="s">
        <v>79</v>
      </c>
      <c r="D152" s="146">
        <v>14785.123966942148</v>
      </c>
      <c r="E152" s="933">
        <v>17890</v>
      </c>
      <c r="F152" s="206">
        <f t="shared" ref="F152:F160" si="102">(E152-H152)/H152</f>
        <v>0</v>
      </c>
      <c r="G152" s="146">
        <v>14785.123966942148</v>
      </c>
      <c r="H152" s="993">
        <v>17890</v>
      </c>
      <c r="I152" s="206">
        <f t="shared" ref="I152:I160" si="103">(H152-K152)/K152</f>
        <v>5.2972336668628606E-2</v>
      </c>
      <c r="J152" s="146">
        <v>14041.322314049587</v>
      </c>
      <c r="K152" s="871">
        <v>16990</v>
      </c>
      <c r="L152" s="206">
        <f t="shared" ref="L152:L160" si="104">(K152-N152)/N152</f>
        <v>0</v>
      </c>
      <c r="M152" s="156">
        <v>14041.322314049587</v>
      </c>
      <c r="N152" s="871">
        <v>16990</v>
      </c>
      <c r="O152" s="206">
        <f t="shared" ref="O152:O160" si="105">(N152-Q152)/Q152</f>
        <v>0</v>
      </c>
      <c r="P152" s="156">
        <v>14041.322314049587</v>
      </c>
      <c r="Q152" s="993">
        <v>16990</v>
      </c>
      <c r="R152" s="206">
        <f t="shared" ref="R152:R160" si="106">(Q152-T152)/T152</f>
        <v>3.6607687614399025E-2</v>
      </c>
      <c r="S152" s="156">
        <v>13545.454545454546</v>
      </c>
      <c r="T152" s="871">
        <v>16390</v>
      </c>
      <c r="U152" s="206">
        <f t="shared" ref="U152:U160" si="107">(T152-W152)/W152</f>
        <v>2.5015634771732333E-2</v>
      </c>
      <c r="V152" s="156">
        <v>13214.876033057852</v>
      </c>
      <c r="W152" s="871">
        <v>15990</v>
      </c>
      <c r="X152" s="206">
        <f t="shared" ref="X152:X160" si="108">(W152-Z152)/Z152</f>
        <v>0</v>
      </c>
      <c r="Y152" s="871">
        <v>13214.876033057852</v>
      </c>
      <c r="Z152" s="1132">
        <v>15990</v>
      </c>
      <c r="AA152" s="206">
        <f t="shared" ref="AA152:AA160" si="109">(Z152-AC152)/AC152</f>
        <v>0</v>
      </c>
      <c r="AB152" s="156">
        <v>13214.876033057852</v>
      </c>
      <c r="AC152" s="871">
        <v>15990</v>
      </c>
      <c r="AD152" s="206">
        <f t="shared" ref="AD152:AD160" si="110">(AC152-AF152)/AF152</f>
        <v>6.6711140760507007E-2</v>
      </c>
      <c r="AE152" s="156">
        <v>12388.429752066117</v>
      </c>
      <c r="AF152" s="993">
        <v>14990</v>
      </c>
      <c r="AG152" s="206">
        <f t="shared" ref="AG152:AG160" si="111">(AF152-AI152)/AI152</f>
        <v>7.147962830593281E-2</v>
      </c>
      <c r="AH152" s="112">
        <f t="shared" si="66"/>
        <v>11561.98347107438</v>
      </c>
      <c r="AI152" s="100">
        <v>13990</v>
      </c>
      <c r="AJ152" s="206">
        <f t="shared" ref="AJ152:AJ160" si="112">(AI152-AL152)/AL152</f>
        <v>0</v>
      </c>
      <c r="AK152" s="632">
        <v>11561.98347107438</v>
      </c>
      <c r="AL152" s="632">
        <v>13990</v>
      </c>
      <c r="AM152" s="206">
        <f t="shared" ref="AM152:AM181" si="113">(AL152-AO152)/AO152</f>
        <v>7.199424046076314E-3</v>
      </c>
      <c r="AN152" s="646">
        <v>11479.338842975207</v>
      </c>
      <c r="AO152" s="128">
        <v>13890</v>
      </c>
      <c r="AP152" s="206">
        <f t="shared" ref="AP152:AP178" si="114">(AO152-AR152)/AR152</f>
        <v>6.9284064665127015E-2</v>
      </c>
      <c r="AQ152" s="543">
        <v>10735.537190082645</v>
      </c>
      <c r="AR152" s="136">
        <v>12990</v>
      </c>
      <c r="AS152" s="206">
        <f t="shared" ref="AS152:AS178" si="115">(AR152-AU152)/AU152</f>
        <v>0</v>
      </c>
      <c r="AT152" s="543">
        <v>10735.537190082645</v>
      </c>
      <c r="AU152" s="136">
        <v>12990</v>
      </c>
      <c r="AV152" s="206">
        <f t="shared" ref="AV152:AV178" si="116">(AU152-AX152)/AX152</f>
        <v>0</v>
      </c>
      <c r="AW152" s="543">
        <v>10735.537190082645</v>
      </c>
      <c r="AX152" s="100">
        <v>12990</v>
      </c>
      <c r="AY152" s="206">
        <f t="shared" ref="AY152:AY178" si="117">(AX152-BA152)/BA152</f>
        <v>8.3402835696413671E-2</v>
      </c>
      <c r="AZ152" s="543">
        <v>9909.0909090909099</v>
      </c>
      <c r="BA152" s="100">
        <v>11990</v>
      </c>
      <c r="BB152" s="206">
        <f t="shared" ref="BB152:BB178" si="118">(BA152-BD152)/BD152</f>
        <v>0</v>
      </c>
      <c r="BC152" s="543">
        <v>9909.0909090909099</v>
      </c>
      <c r="BD152" s="100">
        <v>11990</v>
      </c>
      <c r="BE152" s="206">
        <f t="shared" ref="BE152:BE178" si="119">(BD152-BG152)/BG152</f>
        <v>0</v>
      </c>
      <c r="BF152" s="112">
        <v>9909.0909090909099</v>
      </c>
      <c r="BG152" s="100">
        <v>11990</v>
      </c>
      <c r="BH152" s="206">
        <f t="shared" si="90"/>
        <v>0</v>
      </c>
      <c r="BI152" s="112">
        <f t="shared" si="91"/>
        <v>9909.0909090909099</v>
      </c>
      <c r="BJ152" s="100">
        <v>11990</v>
      </c>
      <c r="BK152" s="206">
        <f t="shared" si="92"/>
        <v>0</v>
      </c>
      <c r="BL152" s="112">
        <f t="shared" si="93"/>
        <v>9909.0909090909099</v>
      </c>
      <c r="BM152" s="181">
        <v>11990</v>
      </c>
      <c r="BN152" s="206">
        <f t="shared" si="94"/>
        <v>0</v>
      </c>
      <c r="BO152" s="112">
        <f t="shared" si="95"/>
        <v>9909.0909090909099</v>
      </c>
      <c r="BP152" s="181">
        <v>11990</v>
      </c>
      <c r="BQ152" s="206">
        <f t="shared" si="96"/>
        <v>0.10101010101010101</v>
      </c>
      <c r="BR152" s="112">
        <f t="shared" si="97"/>
        <v>9000</v>
      </c>
      <c r="BS152" s="181">
        <v>10890</v>
      </c>
      <c r="BT152" s="206">
        <f t="shared" si="98"/>
        <v>4.7115384615384615E-2</v>
      </c>
      <c r="BU152" s="156">
        <v>8595.0413223140495</v>
      </c>
      <c r="BV152" s="128">
        <v>10400</v>
      </c>
      <c r="BW152" s="206">
        <f t="shared" si="99"/>
        <v>0</v>
      </c>
      <c r="BX152" s="112">
        <f t="shared" si="100"/>
        <v>8595.0413223140495</v>
      </c>
      <c r="BY152" s="128">
        <v>10400</v>
      </c>
      <c r="BZ152" s="206">
        <f t="shared" si="101"/>
        <v>0</v>
      </c>
      <c r="CA152" s="12">
        <f t="shared" ref="CA152:CA160" si="120">CB152/1.21</f>
        <v>8595.0413223140495</v>
      </c>
      <c r="CB152" s="56">
        <v>10400</v>
      </c>
      <c r="CC152" s="206">
        <f t="shared" si="25"/>
        <v>0</v>
      </c>
      <c r="CD152" s="7">
        <f t="shared" ref="CD152:CD160" si="121">CE152/1.21</f>
        <v>8595.0413223140495</v>
      </c>
      <c r="CE152" s="56">
        <v>10400</v>
      </c>
    </row>
    <row r="153" spans="1:88" x14ac:dyDescent="0.25">
      <c r="A153" s="299" t="s">
        <v>110</v>
      </c>
      <c r="B153" s="282">
        <v>939</v>
      </c>
      <c r="C153" s="485" t="s">
        <v>81</v>
      </c>
      <c r="D153" s="146">
        <v>10404.958677685951</v>
      </c>
      <c r="E153" s="933">
        <v>12590</v>
      </c>
      <c r="F153" s="206">
        <f t="shared" si="102"/>
        <v>0</v>
      </c>
      <c r="G153" s="146">
        <v>10404.958677685951</v>
      </c>
      <c r="H153" s="993">
        <v>12590</v>
      </c>
      <c r="I153" s="206">
        <f t="shared" si="103"/>
        <v>5.0041701417848208E-2</v>
      </c>
      <c r="J153" s="146">
        <v>9909.0909090909099</v>
      </c>
      <c r="K153" s="871">
        <v>11990</v>
      </c>
      <c r="L153" s="206">
        <f t="shared" si="104"/>
        <v>0</v>
      </c>
      <c r="M153" s="156">
        <v>9909.0909090909099</v>
      </c>
      <c r="N153" s="871">
        <v>11990</v>
      </c>
      <c r="O153" s="206">
        <f t="shared" si="105"/>
        <v>0</v>
      </c>
      <c r="P153" s="156">
        <v>9909.0909090909099</v>
      </c>
      <c r="Q153" s="871">
        <v>11990</v>
      </c>
      <c r="R153" s="206">
        <f t="shared" si="106"/>
        <v>0</v>
      </c>
      <c r="S153" s="156">
        <v>9909.0909090909099</v>
      </c>
      <c r="T153" s="871">
        <v>11990</v>
      </c>
      <c r="U153" s="206">
        <f t="shared" si="107"/>
        <v>0</v>
      </c>
      <c r="V153" s="156">
        <v>9909.0909090909099</v>
      </c>
      <c r="W153" s="871">
        <v>11990</v>
      </c>
      <c r="X153" s="206">
        <f t="shared" si="108"/>
        <v>0</v>
      </c>
      <c r="Y153" s="871">
        <v>9909.0909090909099</v>
      </c>
      <c r="Z153" s="1132">
        <v>11990</v>
      </c>
      <c r="AA153" s="206">
        <f t="shared" si="109"/>
        <v>0</v>
      </c>
      <c r="AB153" s="156">
        <v>9909.0909090909099</v>
      </c>
      <c r="AC153" s="871">
        <v>11990</v>
      </c>
      <c r="AD153" s="206">
        <f t="shared" si="110"/>
        <v>0</v>
      </c>
      <c r="AE153" s="156">
        <v>9909.0909090909099</v>
      </c>
      <c r="AF153" s="871">
        <v>11990</v>
      </c>
      <c r="AG153" s="206">
        <f t="shared" si="111"/>
        <v>0</v>
      </c>
      <c r="AH153" s="112">
        <f t="shared" si="66"/>
        <v>9909.0909090909099</v>
      </c>
      <c r="AI153" s="100">
        <v>11990</v>
      </c>
      <c r="AJ153" s="206">
        <f t="shared" si="112"/>
        <v>0</v>
      </c>
      <c r="AK153" s="632">
        <v>9909.0909090909099</v>
      </c>
      <c r="AL153" s="632">
        <v>11990</v>
      </c>
      <c r="AM153" s="206">
        <f t="shared" si="113"/>
        <v>0</v>
      </c>
      <c r="AN153" s="646">
        <v>9909.0909090909099</v>
      </c>
      <c r="AO153" s="128">
        <v>11990</v>
      </c>
      <c r="AP153" s="206">
        <f t="shared" si="114"/>
        <v>0</v>
      </c>
      <c r="AQ153" s="543">
        <v>9909.0909090909099</v>
      </c>
      <c r="AR153" s="136">
        <v>11990</v>
      </c>
      <c r="AS153" s="206">
        <f t="shared" si="115"/>
        <v>0</v>
      </c>
      <c r="AT153" s="543">
        <v>9909.0909090909099</v>
      </c>
      <c r="AU153" s="136">
        <v>11990</v>
      </c>
      <c r="AV153" s="206">
        <f t="shared" si="116"/>
        <v>0</v>
      </c>
      <c r="AW153" s="543">
        <v>9909.0909090909099</v>
      </c>
      <c r="AX153" s="100">
        <v>11990</v>
      </c>
      <c r="AY153" s="206">
        <f t="shared" si="117"/>
        <v>9.0991810737033663E-2</v>
      </c>
      <c r="AZ153" s="543">
        <v>9082.6446280991731</v>
      </c>
      <c r="BA153" s="100">
        <v>10990</v>
      </c>
      <c r="BB153" s="206">
        <f t="shared" si="118"/>
        <v>0</v>
      </c>
      <c r="BC153" s="543">
        <v>9082.6446280991731</v>
      </c>
      <c r="BD153" s="100">
        <v>10990</v>
      </c>
      <c r="BE153" s="206">
        <f t="shared" si="119"/>
        <v>0</v>
      </c>
      <c r="BF153" s="112">
        <v>9082.6446280991731</v>
      </c>
      <c r="BG153" s="100">
        <v>10990</v>
      </c>
      <c r="BH153" s="206">
        <f t="shared" si="90"/>
        <v>0</v>
      </c>
      <c r="BI153" s="112">
        <f t="shared" si="91"/>
        <v>9082.6446280991731</v>
      </c>
      <c r="BJ153" s="100">
        <v>10990</v>
      </c>
      <c r="BK153" s="206">
        <f t="shared" si="92"/>
        <v>0</v>
      </c>
      <c r="BL153" s="112">
        <f t="shared" si="93"/>
        <v>9082.6446280991731</v>
      </c>
      <c r="BM153" s="181">
        <v>10990</v>
      </c>
      <c r="BN153" s="206">
        <f t="shared" si="94"/>
        <v>0</v>
      </c>
      <c r="BO153" s="112">
        <f t="shared" si="95"/>
        <v>9082.6446280991731</v>
      </c>
      <c r="BP153" s="181">
        <v>10990</v>
      </c>
      <c r="BQ153" s="206">
        <f t="shared" si="96"/>
        <v>0.10010010010010011</v>
      </c>
      <c r="BR153" s="112">
        <f t="shared" si="97"/>
        <v>8256.1983471074382</v>
      </c>
      <c r="BS153" s="181">
        <v>9990</v>
      </c>
      <c r="BT153" s="206">
        <f t="shared" si="98"/>
        <v>0.13522727272727272</v>
      </c>
      <c r="BU153" s="156">
        <v>7272.727272727273</v>
      </c>
      <c r="BV153" s="128">
        <v>8800</v>
      </c>
      <c r="BW153" s="206">
        <f t="shared" si="99"/>
        <v>0</v>
      </c>
      <c r="BX153" s="112">
        <f t="shared" si="100"/>
        <v>7272.727272727273</v>
      </c>
      <c r="BY153" s="128">
        <v>8800</v>
      </c>
      <c r="BZ153" s="206">
        <f t="shared" si="101"/>
        <v>0</v>
      </c>
      <c r="CA153" s="12">
        <f t="shared" si="120"/>
        <v>7272.727272727273</v>
      </c>
      <c r="CB153" s="56">
        <v>8800</v>
      </c>
      <c r="CC153" s="206">
        <f t="shared" si="25"/>
        <v>0</v>
      </c>
      <c r="CD153" s="7">
        <f t="shared" si="121"/>
        <v>7272.727272727273</v>
      </c>
      <c r="CE153" s="56">
        <v>8800</v>
      </c>
    </row>
    <row r="154" spans="1:88" x14ac:dyDescent="0.25">
      <c r="A154" s="299" t="s">
        <v>110</v>
      </c>
      <c r="B154" s="282">
        <v>940</v>
      </c>
      <c r="C154" s="485" t="s">
        <v>82</v>
      </c>
      <c r="D154" s="146">
        <v>13545.454545454546</v>
      </c>
      <c r="E154" s="933">
        <v>16390</v>
      </c>
      <c r="F154" s="206">
        <f t="shared" si="102"/>
        <v>0</v>
      </c>
      <c r="G154" s="146">
        <v>13545.454545454546</v>
      </c>
      <c r="H154" s="993">
        <v>16390</v>
      </c>
      <c r="I154" s="206">
        <f t="shared" si="103"/>
        <v>5.1314945477870431E-2</v>
      </c>
      <c r="J154" s="146">
        <v>12884.297520661157</v>
      </c>
      <c r="K154" s="871">
        <v>15590</v>
      </c>
      <c r="L154" s="206">
        <f t="shared" si="104"/>
        <v>0</v>
      </c>
      <c r="M154" s="156">
        <v>12884.297520661157</v>
      </c>
      <c r="N154" s="871">
        <v>15590</v>
      </c>
      <c r="O154" s="206">
        <f t="shared" si="105"/>
        <v>0</v>
      </c>
      <c r="P154" s="156">
        <v>12884.297520661157</v>
      </c>
      <c r="Q154" s="871">
        <v>15590</v>
      </c>
      <c r="R154" s="206">
        <f t="shared" si="106"/>
        <v>0</v>
      </c>
      <c r="S154" s="156">
        <v>12884.297520661157</v>
      </c>
      <c r="T154" s="871">
        <v>15590</v>
      </c>
      <c r="U154" s="206">
        <f t="shared" si="107"/>
        <v>0</v>
      </c>
      <c r="V154" s="156">
        <v>12884.297520661157</v>
      </c>
      <c r="W154" s="871">
        <v>15590</v>
      </c>
      <c r="X154" s="206">
        <f t="shared" si="108"/>
        <v>0</v>
      </c>
      <c r="Y154" s="871">
        <v>12884.297520661157</v>
      </c>
      <c r="Z154" s="1132">
        <v>15590</v>
      </c>
      <c r="AA154" s="206">
        <f t="shared" si="109"/>
        <v>0</v>
      </c>
      <c r="AB154" s="156">
        <v>12884.297520661157</v>
      </c>
      <c r="AC154" s="871">
        <v>15590</v>
      </c>
      <c r="AD154" s="206">
        <f t="shared" si="110"/>
        <v>0</v>
      </c>
      <c r="AE154" s="156">
        <v>12884.297520661157</v>
      </c>
      <c r="AF154" s="871">
        <v>15590</v>
      </c>
      <c r="AG154" s="206">
        <f t="shared" si="111"/>
        <v>0</v>
      </c>
      <c r="AH154" s="112">
        <f t="shared" si="66"/>
        <v>12884.297520661157</v>
      </c>
      <c r="AI154" s="100">
        <v>15590</v>
      </c>
      <c r="AJ154" s="206">
        <f t="shared" si="112"/>
        <v>0</v>
      </c>
      <c r="AK154" s="632">
        <v>12884.297520661157</v>
      </c>
      <c r="AL154" s="632">
        <v>15590</v>
      </c>
      <c r="AM154" s="206">
        <f t="shared" si="113"/>
        <v>0</v>
      </c>
      <c r="AN154" s="646">
        <v>12884.297520661157</v>
      </c>
      <c r="AO154" s="128">
        <v>15590</v>
      </c>
      <c r="AP154" s="206">
        <f t="shared" si="114"/>
        <v>0</v>
      </c>
      <c r="AQ154" s="543">
        <v>12884.297520661157</v>
      </c>
      <c r="AR154" s="136">
        <v>15590</v>
      </c>
      <c r="AS154" s="206">
        <f t="shared" si="115"/>
        <v>0</v>
      </c>
      <c r="AT154" s="543">
        <v>12884.297520661157</v>
      </c>
      <c r="AU154" s="136">
        <v>15590</v>
      </c>
      <c r="AV154" s="206">
        <f t="shared" si="116"/>
        <v>0</v>
      </c>
      <c r="AW154" s="543">
        <v>12884.297520661157</v>
      </c>
      <c r="AX154" s="100">
        <v>15590</v>
      </c>
      <c r="AY154" s="206">
        <f t="shared" si="117"/>
        <v>9.8661028893587036E-2</v>
      </c>
      <c r="AZ154" s="543">
        <v>11727.272727272728</v>
      </c>
      <c r="BA154" s="100">
        <v>14190</v>
      </c>
      <c r="BB154" s="206">
        <f t="shared" si="118"/>
        <v>0</v>
      </c>
      <c r="BC154" s="543">
        <v>11727.272727272728</v>
      </c>
      <c r="BD154" s="100">
        <v>14190</v>
      </c>
      <c r="BE154" s="206">
        <f t="shared" si="119"/>
        <v>0</v>
      </c>
      <c r="BF154" s="112">
        <v>11727.272727272728</v>
      </c>
      <c r="BG154" s="100">
        <v>14190</v>
      </c>
      <c r="BH154" s="206">
        <f t="shared" si="90"/>
        <v>0</v>
      </c>
      <c r="BI154" s="112">
        <f t="shared" si="91"/>
        <v>11727.272727272728</v>
      </c>
      <c r="BJ154" s="100">
        <v>14190</v>
      </c>
      <c r="BK154" s="206">
        <f t="shared" si="92"/>
        <v>0</v>
      </c>
      <c r="BL154" s="112">
        <f t="shared" si="93"/>
        <v>11727.272727272728</v>
      </c>
      <c r="BM154" s="181">
        <v>14190</v>
      </c>
      <c r="BN154" s="206">
        <f t="shared" si="94"/>
        <v>0</v>
      </c>
      <c r="BO154" s="112">
        <f t="shared" si="95"/>
        <v>11727.272727272728</v>
      </c>
      <c r="BP154" s="181">
        <v>14190</v>
      </c>
      <c r="BQ154" s="206">
        <f t="shared" si="96"/>
        <v>0.10085337470907681</v>
      </c>
      <c r="BR154" s="112">
        <f t="shared" si="97"/>
        <v>10652.892561983472</v>
      </c>
      <c r="BS154" s="181">
        <v>12890</v>
      </c>
      <c r="BT154" s="206">
        <f t="shared" si="98"/>
        <v>1.0980392156862745E-2</v>
      </c>
      <c r="BU154" s="156">
        <v>10537.190082644629</v>
      </c>
      <c r="BV154" s="128">
        <v>12750</v>
      </c>
      <c r="BW154" s="206">
        <f t="shared" si="99"/>
        <v>0</v>
      </c>
      <c r="BX154" s="112">
        <f t="shared" si="100"/>
        <v>10537.190082644629</v>
      </c>
      <c r="BY154" s="128">
        <v>12750</v>
      </c>
      <c r="BZ154" s="206">
        <f t="shared" si="101"/>
        <v>0</v>
      </c>
      <c r="CA154" s="12">
        <f t="shared" si="120"/>
        <v>10537.190082644629</v>
      </c>
      <c r="CB154" s="56">
        <v>12750</v>
      </c>
      <c r="CC154" s="206">
        <f t="shared" si="25"/>
        <v>0</v>
      </c>
      <c r="CD154" s="7">
        <f t="shared" si="121"/>
        <v>10537.190082644629</v>
      </c>
      <c r="CE154" s="56">
        <v>12750</v>
      </c>
    </row>
    <row r="155" spans="1:88" x14ac:dyDescent="0.25">
      <c r="A155" s="299" t="s">
        <v>110</v>
      </c>
      <c r="B155" s="282">
        <v>941</v>
      </c>
      <c r="C155" s="485" t="s">
        <v>84</v>
      </c>
      <c r="D155" s="146">
        <v>20652.89256198347</v>
      </c>
      <c r="E155" s="933">
        <v>24990</v>
      </c>
      <c r="F155" s="206">
        <f t="shared" si="102"/>
        <v>0</v>
      </c>
      <c r="G155" s="146">
        <v>20652.89256198347</v>
      </c>
      <c r="H155" s="993">
        <v>24990</v>
      </c>
      <c r="I155" s="206">
        <f t="shared" si="103"/>
        <v>4.6044370029300966E-2</v>
      </c>
      <c r="J155" s="146">
        <v>19743.801652892562</v>
      </c>
      <c r="K155" s="871">
        <v>23890</v>
      </c>
      <c r="L155" s="206">
        <f t="shared" si="104"/>
        <v>0</v>
      </c>
      <c r="M155" s="156">
        <v>19743.801652892562</v>
      </c>
      <c r="N155" s="871">
        <v>23890</v>
      </c>
      <c r="O155" s="206">
        <f t="shared" si="105"/>
        <v>0</v>
      </c>
      <c r="P155" s="156">
        <v>19743.801652892562</v>
      </c>
      <c r="Q155" s="871">
        <v>23890</v>
      </c>
      <c r="R155" s="206">
        <f t="shared" si="106"/>
        <v>0</v>
      </c>
      <c r="S155" s="156">
        <v>19743.801652892562</v>
      </c>
      <c r="T155" s="871">
        <v>23890</v>
      </c>
      <c r="U155" s="206">
        <f t="shared" si="107"/>
        <v>3.0185424752048298E-2</v>
      </c>
      <c r="V155" s="156">
        <v>19165.289256198346</v>
      </c>
      <c r="W155" s="871">
        <v>23190</v>
      </c>
      <c r="X155" s="206">
        <f t="shared" si="108"/>
        <v>0</v>
      </c>
      <c r="Y155" s="871">
        <v>19165.289256198346</v>
      </c>
      <c r="Z155" s="1132">
        <v>23190</v>
      </c>
      <c r="AA155" s="206">
        <f t="shared" si="109"/>
        <v>0</v>
      </c>
      <c r="AB155" s="156">
        <v>19165.289256198346</v>
      </c>
      <c r="AC155" s="871">
        <v>23190</v>
      </c>
      <c r="AD155" s="206">
        <f t="shared" si="110"/>
        <v>0</v>
      </c>
      <c r="AE155" s="156">
        <v>19165.289256198346</v>
      </c>
      <c r="AF155" s="871">
        <v>23190</v>
      </c>
      <c r="AG155" s="206">
        <f t="shared" si="111"/>
        <v>0</v>
      </c>
      <c r="AH155" s="112">
        <f t="shared" si="66"/>
        <v>19165.289256198346</v>
      </c>
      <c r="AI155" s="100">
        <v>23190</v>
      </c>
      <c r="AJ155" s="206">
        <f t="shared" si="112"/>
        <v>0</v>
      </c>
      <c r="AK155" s="632">
        <v>19165.289256198346</v>
      </c>
      <c r="AL155" s="632">
        <v>23190</v>
      </c>
      <c r="AM155" s="206">
        <f t="shared" si="113"/>
        <v>0</v>
      </c>
      <c r="AN155" s="646">
        <v>19165.289256198346</v>
      </c>
      <c r="AO155" s="128">
        <v>23190</v>
      </c>
      <c r="AP155" s="206">
        <f t="shared" si="114"/>
        <v>0.16008004002001</v>
      </c>
      <c r="AQ155" s="543">
        <v>16520.661157024795</v>
      </c>
      <c r="AR155" s="136">
        <v>19990</v>
      </c>
      <c r="AS155" s="206">
        <f t="shared" si="115"/>
        <v>0</v>
      </c>
      <c r="AT155" s="543">
        <v>16520.661157024795</v>
      </c>
      <c r="AU155" s="136">
        <v>19990</v>
      </c>
      <c r="AV155" s="206">
        <f t="shared" si="116"/>
        <v>0</v>
      </c>
      <c r="AW155" s="543">
        <v>16520.661157024795</v>
      </c>
      <c r="AX155" s="100">
        <v>19990</v>
      </c>
      <c r="AY155" s="206">
        <f t="shared" si="117"/>
        <v>0</v>
      </c>
      <c r="AZ155" s="543">
        <v>16520.661157024795</v>
      </c>
      <c r="BA155" s="100">
        <v>19990</v>
      </c>
      <c r="BB155" s="206">
        <f t="shared" si="118"/>
        <v>0</v>
      </c>
      <c r="BC155" s="543">
        <v>16520.661157024795</v>
      </c>
      <c r="BD155" s="100">
        <v>19990</v>
      </c>
      <c r="BE155" s="206">
        <f t="shared" si="119"/>
        <v>-0.13799051315222077</v>
      </c>
      <c r="BF155" s="112">
        <v>19165.289256198346</v>
      </c>
      <c r="BG155" s="100">
        <v>23190</v>
      </c>
      <c r="BH155" s="206">
        <f t="shared" si="90"/>
        <v>0</v>
      </c>
      <c r="BI155" s="112">
        <f t="shared" si="91"/>
        <v>19165.289256198346</v>
      </c>
      <c r="BJ155" s="100">
        <v>23190</v>
      </c>
      <c r="BK155" s="206">
        <f t="shared" si="92"/>
        <v>0.63424947145877375</v>
      </c>
      <c r="BL155" s="112">
        <f t="shared" si="93"/>
        <v>11727.272727272728</v>
      </c>
      <c r="BM155" s="181">
        <v>14190</v>
      </c>
      <c r="BN155" s="206">
        <f t="shared" si="94"/>
        <v>0</v>
      </c>
      <c r="BO155" s="112">
        <f t="shared" si="95"/>
        <v>11727.272727272728</v>
      </c>
      <c r="BP155" s="181">
        <v>14190</v>
      </c>
      <c r="BQ155" s="206">
        <f t="shared" si="96"/>
        <v>0.10085337470907681</v>
      </c>
      <c r="BR155" s="112">
        <f t="shared" si="97"/>
        <v>10652.892561983472</v>
      </c>
      <c r="BS155" s="181">
        <v>12890</v>
      </c>
      <c r="BT155" s="206">
        <f t="shared" si="98"/>
        <v>0.10170940170940171</v>
      </c>
      <c r="BU155" s="156">
        <v>9669.4214876033056</v>
      </c>
      <c r="BV155" s="128">
        <v>11700</v>
      </c>
      <c r="BW155" s="206">
        <f t="shared" si="99"/>
        <v>0</v>
      </c>
      <c r="BX155" s="112">
        <f t="shared" si="100"/>
        <v>9669.4214876033056</v>
      </c>
      <c r="BY155" s="128">
        <v>11700</v>
      </c>
      <c r="BZ155" s="206">
        <f t="shared" si="101"/>
        <v>0</v>
      </c>
      <c r="CA155" s="12">
        <f t="shared" si="120"/>
        <v>9669.4214876033056</v>
      </c>
      <c r="CB155" s="56">
        <v>11700</v>
      </c>
      <c r="CC155" s="206">
        <f t="shared" si="25"/>
        <v>0</v>
      </c>
      <c r="CD155" s="7">
        <f t="shared" si="121"/>
        <v>9669.4214876033056</v>
      </c>
      <c r="CE155" s="56">
        <v>11700</v>
      </c>
    </row>
    <row r="156" spans="1:88" x14ac:dyDescent="0.25">
      <c r="A156" s="299" t="s">
        <v>110</v>
      </c>
      <c r="B156" s="282">
        <v>944</v>
      </c>
      <c r="C156" s="485" t="s">
        <v>85</v>
      </c>
      <c r="D156" s="146">
        <v>16933.884297520661</v>
      </c>
      <c r="E156" s="933">
        <v>20490</v>
      </c>
      <c r="F156" s="206">
        <f t="shared" si="102"/>
        <v>0</v>
      </c>
      <c r="G156" s="146">
        <v>16933.884297520661</v>
      </c>
      <c r="H156" s="993">
        <v>20490</v>
      </c>
      <c r="I156" s="206">
        <f t="shared" si="103"/>
        <v>5.1308363263211906E-2</v>
      </c>
      <c r="J156" s="146">
        <v>16107.438016528926</v>
      </c>
      <c r="K156" s="871">
        <v>19490</v>
      </c>
      <c r="L156" s="206">
        <f t="shared" si="104"/>
        <v>0</v>
      </c>
      <c r="M156" s="156">
        <v>16107.438016528926</v>
      </c>
      <c r="N156" s="871">
        <v>19490</v>
      </c>
      <c r="O156" s="206">
        <f t="shared" si="105"/>
        <v>0</v>
      </c>
      <c r="P156" s="156">
        <v>16107.438016528926</v>
      </c>
      <c r="Q156" s="993">
        <v>19490</v>
      </c>
      <c r="R156" s="206">
        <f t="shared" si="106"/>
        <v>5.4083288263926443E-2</v>
      </c>
      <c r="S156" s="156">
        <v>15280.991735537191</v>
      </c>
      <c r="T156" s="871">
        <v>18490</v>
      </c>
      <c r="U156" s="206">
        <f t="shared" si="107"/>
        <v>2.7793218454697052E-2</v>
      </c>
      <c r="V156" s="156">
        <v>14867.768595041323</v>
      </c>
      <c r="W156" s="871">
        <v>17990</v>
      </c>
      <c r="X156" s="206">
        <f t="shared" si="108"/>
        <v>0</v>
      </c>
      <c r="Y156" s="871">
        <v>14867.768595041323</v>
      </c>
      <c r="Z156" s="1132">
        <v>17990</v>
      </c>
      <c r="AA156" s="206">
        <f t="shared" si="109"/>
        <v>0</v>
      </c>
      <c r="AB156" s="156">
        <v>14867.768595041323</v>
      </c>
      <c r="AC156" s="871">
        <v>17990</v>
      </c>
      <c r="AD156" s="206">
        <f t="shared" si="110"/>
        <v>5.885815185403178E-2</v>
      </c>
      <c r="AE156" s="156">
        <v>14041.322314049587</v>
      </c>
      <c r="AF156" s="993">
        <v>16990</v>
      </c>
      <c r="AG156" s="206">
        <f t="shared" si="111"/>
        <v>0.13342228152101401</v>
      </c>
      <c r="AH156" s="112">
        <f t="shared" si="66"/>
        <v>12388.429752066117</v>
      </c>
      <c r="AI156" s="100">
        <v>14990</v>
      </c>
      <c r="AJ156" s="206">
        <f t="shared" si="112"/>
        <v>0</v>
      </c>
      <c r="AK156" s="632">
        <v>12388.429752066117</v>
      </c>
      <c r="AL156" s="632">
        <v>14990</v>
      </c>
      <c r="AM156" s="206">
        <f t="shared" si="113"/>
        <v>0</v>
      </c>
      <c r="AN156" s="646">
        <v>12388.429752066117</v>
      </c>
      <c r="AO156" s="128">
        <v>14990</v>
      </c>
      <c r="AP156" s="206">
        <f t="shared" si="114"/>
        <v>8.7019579405366212E-2</v>
      </c>
      <c r="AQ156" s="543">
        <v>11396.694214876034</v>
      </c>
      <c r="AR156" s="136">
        <v>13790</v>
      </c>
      <c r="AS156" s="206">
        <f t="shared" si="115"/>
        <v>0</v>
      </c>
      <c r="AT156" s="543">
        <v>11396.694214876034</v>
      </c>
      <c r="AU156" s="136">
        <v>13790</v>
      </c>
      <c r="AV156" s="206">
        <f t="shared" si="116"/>
        <v>0</v>
      </c>
      <c r="AW156" s="543">
        <v>11396.694214876034</v>
      </c>
      <c r="AX156" s="100">
        <v>13790</v>
      </c>
      <c r="AY156" s="206">
        <f t="shared" si="117"/>
        <v>9.5313741064336779E-2</v>
      </c>
      <c r="AZ156" s="543">
        <v>10404.958677685951</v>
      </c>
      <c r="BA156" s="100">
        <v>12590</v>
      </c>
      <c r="BB156" s="206">
        <f t="shared" si="118"/>
        <v>0</v>
      </c>
      <c r="BC156" s="543">
        <v>10404.958677685951</v>
      </c>
      <c r="BD156" s="100">
        <v>12590</v>
      </c>
      <c r="BE156" s="206">
        <f t="shared" si="119"/>
        <v>0</v>
      </c>
      <c r="BF156" s="112">
        <v>10404.958677685951</v>
      </c>
      <c r="BG156" s="100">
        <v>12590</v>
      </c>
      <c r="BH156" s="206">
        <f t="shared" si="90"/>
        <v>0</v>
      </c>
      <c r="BI156" s="112">
        <f t="shared" si="91"/>
        <v>10404.958677685951</v>
      </c>
      <c r="BJ156" s="100">
        <v>12590</v>
      </c>
      <c r="BK156" s="206">
        <f t="shared" si="92"/>
        <v>0</v>
      </c>
      <c r="BL156" s="112">
        <f t="shared" si="93"/>
        <v>10404.958677685951</v>
      </c>
      <c r="BM156" s="181">
        <v>12590</v>
      </c>
      <c r="BN156" s="206">
        <f t="shared" si="94"/>
        <v>0</v>
      </c>
      <c r="BO156" s="112">
        <f t="shared" si="95"/>
        <v>10404.958677685951</v>
      </c>
      <c r="BP156" s="181">
        <v>12590</v>
      </c>
      <c r="BQ156" s="206">
        <f t="shared" si="96"/>
        <v>9.5735422106179288E-2</v>
      </c>
      <c r="BR156" s="112">
        <f t="shared" si="97"/>
        <v>9495.8677685950424</v>
      </c>
      <c r="BS156" s="181">
        <v>11490</v>
      </c>
      <c r="BT156" s="206">
        <f t="shared" si="98"/>
        <v>0.12647058823529411</v>
      </c>
      <c r="BU156" s="156">
        <v>8429.7520661157032</v>
      </c>
      <c r="BV156" s="128">
        <v>10200</v>
      </c>
      <c r="BW156" s="206">
        <f t="shared" si="99"/>
        <v>0</v>
      </c>
      <c r="BX156" s="112">
        <f t="shared" si="100"/>
        <v>8429.7520661157032</v>
      </c>
      <c r="BY156" s="128">
        <v>10200</v>
      </c>
      <c r="BZ156" s="206">
        <f t="shared" si="101"/>
        <v>0</v>
      </c>
      <c r="CA156" s="12">
        <f t="shared" si="120"/>
        <v>8429.7520661157032</v>
      </c>
      <c r="CB156" s="56">
        <v>10200</v>
      </c>
      <c r="CC156" s="206">
        <f t="shared" si="25"/>
        <v>0</v>
      </c>
      <c r="CD156" s="7">
        <f t="shared" si="121"/>
        <v>8429.7520661157032</v>
      </c>
      <c r="CE156" s="56">
        <v>10200</v>
      </c>
    </row>
    <row r="157" spans="1:88" x14ac:dyDescent="0.25">
      <c r="A157" s="299" t="s">
        <v>110</v>
      </c>
      <c r="B157" s="282">
        <v>946</v>
      </c>
      <c r="C157" s="485" t="s">
        <v>87</v>
      </c>
      <c r="D157" s="146">
        <v>9578.5123966942156</v>
      </c>
      <c r="E157" s="933">
        <v>11590</v>
      </c>
      <c r="F157" s="206">
        <f t="shared" si="102"/>
        <v>0</v>
      </c>
      <c r="G157" s="146">
        <v>9578.5123966942156</v>
      </c>
      <c r="H157" s="993">
        <v>11590</v>
      </c>
      <c r="I157" s="206">
        <f t="shared" si="103"/>
        <v>5.4595086442220199E-2</v>
      </c>
      <c r="J157" s="146">
        <v>9082.6446280991731</v>
      </c>
      <c r="K157" s="871">
        <v>10990</v>
      </c>
      <c r="L157" s="206">
        <f t="shared" si="104"/>
        <v>0</v>
      </c>
      <c r="M157" s="156">
        <v>9082.6446280991731</v>
      </c>
      <c r="N157" s="871">
        <v>10990</v>
      </c>
      <c r="O157" s="206">
        <f t="shared" si="105"/>
        <v>0</v>
      </c>
      <c r="P157" s="156">
        <v>9082.6446280991731</v>
      </c>
      <c r="Q157" s="871">
        <v>10990</v>
      </c>
      <c r="R157" s="206">
        <f t="shared" si="106"/>
        <v>0</v>
      </c>
      <c r="S157" s="156">
        <v>9082.6446280991731</v>
      </c>
      <c r="T157" s="871">
        <v>10990</v>
      </c>
      <c r="U157" s="206">
        <f t="shared" si="107"/>
        <v>5.7747834456207889E-2</v>
      </c>
      <c r="V157" s="156">
        <v>8586.7768595041325</v>
      </c>
      <c r="W157" s="871">
        <v>10390</v>
      </c>
      <c r="X157" s="206">
        <f t="shared" si="108"/>
        <v>0</v>
      </c>
      <c r="Y157" s="871">
        <v>8586.7768595041325</v>
      </c>
      <c r="Z157" s="1132">
        <v>10390</v>
      </c>
      <c r="AA157" s="206">
        <f t="shared" si="109"/>
        <v>0</v>
      </c>
      <c r="AB157" s="156">
        <v>8586.7768595041325</v>
      </c>
      <c r="AC157" s="871">
        <v>10390</v>
      </c>
      <c r="AD157" s="206">
        <f t="shared" si="110"/>
        <v>5.0556117290192111E-2</v>
      </c>
      <c r="AE157" s="156">
        <v>8173.553719008265</v>
      </c>
      <c r="AF157" s="993">
        <v>9890</v>
      </c>
      <c r="AG157" s="206">
        <f t="shared" si="111"/>
        <v>3.1282586027111578E-2</v>
      </c>
      <c r="AH157" s="112">
        <f t="shared" si="66"/>
        <v>7925.6198347107438</v>
      </c>
      <c r="AI157" s="100">
        <v>9590</v>
      </c>
      <c r="AJ157" s="206">
        <f t="shared" si="112"/>
        <v>0</v>
      </c>
      <c r="AK157" s="632">
        <v>7925.6198347107438</v>
      </c>
      <c r="AL157" s="632">
        <v>9590</v>
      </c>
      <c r="AM157" s="206">
        <f t="shared" si="113"/>
        <v>1.053740779768177E-2</v>
      </c>
      <c r="AN157" s="646">
        <v>7842.9752066115707</v>
      </c>
      <c r="AO157" s="128">
        <v>9490</v>
      </c>
      <c r="AP157" s="206">
        <f t="shared" si="114"/>
        <v>7.9635949943117179E-2</v>
      </c>
      <c r="AQ157" s="543">
        <v>7264.462809917356</v>
      </c>
      <c r="AR157" s="136">
        <v>8790</v>
      </c>
      <c r="AS157" s="206">
        <f t="shared" si="115"/>
        <v>0</v>
      </c>
      <c r="AT157" s="543">
        <v>7264.462809917356</v>
      </c>
      <c r="AU157" s="136">
        <v>8790</v>
      </c>
      <c r="AV157" s="206">
        <f t="shared" si="116"/>
        <v>0</v>
      </c>
      <c r="AW157" s="543">
        <v>7264.462809917356</v>
      </c>
      <c r="AX157" s="100">
        <v>8790</v>
      </c>
      <c r="AY157" s="206">
        <f t="shared" si="117"/>
        <v>0.10012515644555695</v>
      </c>
      <c r="AZ157" s="543">
        <v>6603.3057851239673</v>
      </c>
      <c r="BA157" s="100">
        <v>7990</v>
      </c>
      <c r="BB157" s="206">
        <f t="shared" si="118"/>
        <v>0</v>
      </c>
      <c r="BC157" s="543">
        <v>6603.3057851239673</v>
      </c>
      <c r="BD157" s="100">
        <v>7990</v>
      </c>
      <c r="BE157" s="206">
        <f t="shared" si="119"/>
        <v>0</v>
      </c>
      <c r="BF157" s="112">
        <v>6603.3057851239673</v>
      </c>
      <c r="BG157" s="100">
        <v>7990</v>
      </c>
      <c r="BH157" s="206">
        <f t="shared" si="90"/>
        <v>0</v>
      </c>
      <c r="BI157" s="112">
        <f t="shared" si="91"/>
        <v>6603.3057851239673</v>
      </c>
      <c r="BJ157" s="100">
        <v>7990</v>
      </c>
      <c r="BK157" s="206">
        <f t="shared" si="92"/>
        <v>0</v>
      </c>
      <c r="BL157" s="112">
        <f t="shared" si="93"/>
        <v>6603.3057851239673</v>
      </c>
      <c r="BM157" s="181">
        <v>7990</v>
      </c>
      <c r="BN157" s="206">
        <f t="shared" si="94"/>
        <v>0</v>
      </c>
      <c r="BO157" s="112">
        <f t="shared" si="95"/>
        <v>6603.3057851239673</v>
      </c>
      <c r="BP157" s="181">
        <v>7990</v>
      </c>
      <c r="BQ157" s="206">
        <f t="shared" si="96"/>
        <v>9.6021947873799723E-2</v>
      </c>
      <c r="BR157" s="112">
        <f t="shared" si="97"/>
        <v>6024.7933884297527</v>
      </c>
      <c r="BS157" s="181">
        <v>7290</v>
      </c>
      <c r="BT157" s="206">
        <f t="shared" si="98"/>
        <v>1.2500000000000001E-2</v>
      </c>
      <c r="BU157" s="156">
        <v>5950.4132231404965</v>
      </c>
      <c r="BV157" s="128">
        <v>7200</v>
      </c>
      <c r="BW157" s="206">
        <f t="shared" si="99"/>
        <v>0</v>
      </c>
      <c r="BX157" s="112">
        <f t="shared" si="100"/>
        <v>5950.4132231404965</v>
      </c>
      <c r="BY157" s="128">
        <v>7200</v>
      </c>
      <c r="BZ157" s="206">
        <f t="shared" si="101"/>
        <v>0</v>
      </c>
      <c r="CA157" s="12">
        <f t="shared" si="120"/>
        <v>5950.4132231404965</v>
      </c>
      <c r="CB157" s="56">
        <v>7200</v>
      </c>
      <c r="CC157" s="206">
        <f t="shared" si="25"/>
        <v>0</v>
      </c>
      <c r="CD157" s="7">
        <f t="shared" si="121"/>
        <v>5950.4132231404965</v>
      </c>
      <c r="CE157" s="56">
        <v>7200</v>
      </c>
    </row>
    <row r="158" spans="1:88" x14ac:dyDescent="0.25">
      <c r="A158" s="299" t="s">
        <v>110</v>
      </c>
      <c r="B158" s="282">
        <v>947</v>
      </c>
      <c r="C158" s="485" t="s">
        <v>89</v>
      </c>
      <c r="D158" s="146">
        <v>10818.181818181818</v>
      </c>
      <c r="E158" s="933">
        <v>13090</v>
      </c>
      <c r="F158" s="206">
        <f t="shared" si="102"/>
        <v>0</v>
      </c>
      <c r="G158" s="146">
        <v>10818.181818181818</v>
      </c>
      <c r="H158" s="993">
        <v>13090</v>
      </c>
      <c r="I158" s="206">
        <f t="shared" si="103"/>
        <v>4.8038430744595677E-2</v>
      </c>
      <c r="J158" s="146">
        <v>10322.314049586777</v>
      </c>
      <c r="K158" s="871">
        <v>12490</v>
      </c>
      <c r="L158" s="206">
        <f t="shared" si="104"/>
        <v>0</v>
      </c>
      <c r="M158" s="156">
        <v>10322.314049586777</v>
      </c>
      <c r="N158" s="871">
        <v>12490</v>
      </c>
      <c r="O158" s="206">
        <f t="shared" si="105"/>
        <v>0</v>
      </c>
      <c r="P158" s="156">
        <v>10322.314049586777</v>
      </c>
      <c r="Q158" s="993">
        <v>12490</v>
      </c>
      <c r="R158" s="206">
        <f t="shared" si="106"/>
        <v>4.1701417848206836E-2</v>
      </c>
      <c r="S158" s="156">
        <v>9909.0909090909099</v>
      </c>
      <c r="T158" s="871">
        <v>11990</v>
      </c>
      <c r="U158" s="206">
        <f t="shared" si="107"/>
        <v>3.4512510785159621E-2</v>
      </c>
      <c r="V158" s="156">
        <v>9578.5123966942156</v>
      </c>
      <c r="W158" s="871">
        <v>11590</v>
      </c>
      <c r="X158" s="206">
        <f t="shared" si="108"/>
        <v>0</v>
      </c>
      <c r="Y158" s="871">
        <v>9578.5123966942156</v>
      </c>
      <c r="Z158" s="1132">
        <v>11590</v>
      </c>
      <c r="AA158" s="206">
        <f t="shared" si="109"/>
        <v>0</v>
      </c>
      <c r="AB158" s="156">
        <v>9578.5123966942156</v>
      </c>
      <c r="AC158" s="871">
        <v>11590</v>
      </c>
      <c r="AD158" s="206">
        <f t="shared" si="110"/>
        <v>5.4595086442220199E-2</v>
      </c>
      <c r="AE158" s="156">
        <v>9082.6446280991731</v>
      </c>
      <c r="AF158" s="993">
        <v>10990</v>
      </c>
      <c r="AG158" s="206">
        <f t="shared" si="111"/>
        <v>2.8063610851262862E-2</v>
      </c>
      <c r="AH158" s="112">
        <f t="shared" si="66"/>
        <v>8834.7107438016537</v>
      </c>
      <c r="AI158" s="100">
        <v>10690</v>
      </c>
      <c r="AJ158" s="206">
        <f t="shared" si="112"/>
        <v>0</v>
      </c>
      <c r="AK158" s="632">
        <v>8834.7107438016537</v>
      </c>
      <c r="AL158" s="632">
        <v>10690</v>
      </c>
      <c r="AM158" s="206">
        <f t="shared" si="113"/>
        <v>1.9065776930409915E-2</v>
      </c>
      <c r="AN158" s="646">
        <v>8669.4214876033056</v>
      </c>
      <c r="AO158" s="128">
        <v>10490</v>
      </c>
      <c r="AP158" s="206">
        <f t="shared" si="114"/>
        <v>0.10537407797681771</v>
      </c>
      <c r="AQ158" s="543">
        <v>7842.9752066115707</v>
      </c>
      <c r="AR158" s="136">
        <v>9490</v>
      </c>
      <c r="AS158" s="206">
        <f t="shared" si="115"/>
        <v>0</v>
      </c>
      <c r="AT158" s="543">
        <v>7842.9752066115707</v>
      </c>
      <c r="AU158" s="136">
        <v>9490</v>
      </c>
      <c r="AV158" s="206">
        <f t="shared" si="116"/>
        <v>0</v>
      </c>
      <c r="AW158" s="543">
        <v>7842.9752066115707</v>
      </c>
      <c r="AX158" s="100">
        <v>9490</v>
      </c>
      <c r="AY158" s="206">
        <f t="shared" si="117"/>
        <v>9.2059838895281937E-2</v>
      </c>
      <c r="AZ158" s="543">
        <v>7181.818181818182</v>
      </c>
      <c r="BA158" s="100">
        <v>8690</v>
      </c>
      <c r="BB158" s="206">
        <f t="shared" si="118"/>
        <v>0</v>
      </c>
      <c r="BC158" s="543">
        <v>7181.818181818182</v>
      </c>
      <c r="BD158" s="100">
        <v>8690</v>
      </c>
      <c r="BE158" s="206">
        <f t="shared" si="119"/>
        <v>0</v>
      </c>
      <c r="BF158" s="112">
        <v>7181.818181818182</v>
      </c>
      <c r="BG158" s="100">
        <v>8690</v>
      </c>
      <c r="BH158" s="206">
        <f t="shared" si="90"/>
        <v>0</v>
      </c>
      <c r="BI158" s="112">
        <f t="shared" si="91"/>
        <v>7181.818181818182</v>
      </c>
      <c r="BJ158" s="100">
        <v>8690</v>
      </c>
      <c r="BK158" s="206">
        <f t="shared" si="92"/>
        <v>0</v>
      </c>
      <c r="BL158" s="112">
        <f t="shared" si="93"/>
        <v>7181.818181818182</v>
      </c>
      <c r="BM158" s="181">
        <v>8690</v>
      </c>
      <c r="BN158" s="206">
        <f t="shared" si="94"/>
        <v>0</v>
      </c>
      <c r="BO158" s="112">
        <f t="shared" si="95"/>
        <v>7181.818181818182</v>
      </c>
      <c r="BP158" s="181">
        <v>8690</v>
      </c>
      <c r="BQ158" s="206">
        <f t="shared" si="96"/>
        <v>0.10139416983523447</v>
      </c>
      <c r="BR158" s="112">
        <f t="shared" si="97"/>
        <v>6520.6611570247933</v>
      </c>
      <c r="BS158" s="181">
        <v>7890</v>
      </c>
      <c r="BT158" s="206">
        <f t="shared" si="98"/>
        <v>1.1538461538461539E-2</v>
      </c>
      <c r="BU158" s="156">
        <v>6446.2809917355371</v>
      </c>
      <c r="BV158" s="128">
        <v>7800</v>
      </c>
      <c r="BW158" s="206">
        <f t="shared" si="99"/>
        <v>0</v>
      </c>
      <c r="BX158" s="112">
        <f t="shared" si="100"/>
        <v>6446.2809917355371</v>
      </c>
      <c r="BY158" s="128">
        <v>7800</v>
      </c>
      <c r="BZ158" s="206">
        <f t="shared" si="101"/>
        <v>0</v>
      </c>
      <c r="CA158" s="12">
        <f t="shared" si="120"/>
        <v>6446.2809917355371</v>
      </c>
      <c r="CB158" s="56">
        <v>7800</v>
      </c>
      <c r="CC158" s="206">
        <f t="shared" si="25"/>
        <v>0</v>
      </c>
      <c r="CD158" s="7">
        <f t="shared" si="121"/>
        <v>6446.2809917355371</v>
      </c>
      <c r="CE158" s="56">
        <v>7800</v>
      </c>
    </row>
    <row r="159" spans="1:88" x14ac:dyDescent="0.25">
      <c r="A159" s="299" t="s">
        <v>110</v>
      </c>
      <c r="B159" s="282">
        <v>983</v>
      </c>
      <c r="C159" s="485" t="s">
        <v>91</v>
      </c>
      <c r="D159" s="146">
        <v>13876.03305785124</v>
      </c>
      <c r="E159" s="933">
        <v>16790</v>
      </c>
      <c r="F159" s="206">
        <f t="shared" si="102"/>
        <v>0</v>
      </c>
      <c r="G159" s="146">
        <v>13876.03305785124</v>
      </c>
      <c r="H159" s="993">
        <v>16790</v>
      </c>
      <c r="I159" s="206">
        <f t="shared" si="103"/>
        <v>5.0031269543464665E-2</v>
      </c>
      <c r="J159" s="146">
        <v>13214.876033057852</v>
      </c>
      <c r="K159" s="871">
        <v>15990</v>
      </c>
      <c r="L159" s="206">
        <f t="shared" si="104"/>
        <v>0</v>
      </c>
      <c r="M159" s="156">
        <v>13214.876033057852</v>
      </c>
      <c r="N159" s="871">
        <v>15990</v>
      </c>
      <c r="O159" s="206">
        <f t="shared" si="105"/>
        <v>0</v>
      </c>
      <c r="P159" s="156">
        <v>13214.876033057852</v>
      </c>
      <c r="Q159" s="993">
        <v>15990</v>
      </c>
      <c r="R159" s="206">
        <f t="shared" si="106"/>
        <v>3.2278889606197549E-2</v>
      </c>
      <c r="S159" s="156">
        <v>12801.652892561984</v>
      </c>
      <c r="T159" s="871">
        <v>15490</v>
      </c>
      <c r="U159" s="206">
        <f t="shared" si="107"/>
        <v>3.3355570380253503E-2</v>
      </c>
      <c r="V159" s="156">
        <v>12388.429752066117</v>
      </c>
      <c r="W159" s="871">
        <v>14990</v>
      </c>
      <c r="X159" s="206">
        <f t="shared" si="108"/>
        <v>0</v>
      </c>
      <c r="Y159" s="871">
        <v>12388.429752066117</v>
      </c>
      <c r="Z159" s="1132">
        <v>14990</v>
      </c>
      <c r="AA159" s="206">
        <f t="shared" si="109"/>
        <v>0</v>
      </c>
      <c r="AB159" s="156">
        <v>12388.429752066117</v>
      </c>
      <c r="AC159" s="871">
        <v>14990</v>
      </c>
      <c r="AD159" s="206">
        <f t="shared" si="110"/>
        <v>7.147962830593281E-2</v>
      </c>
      <c r="AE159" s="156">
        <v>11561.98347107438</v>
      </c>
      <c r="AF159" s="993">
        <v>13990</v>
      </c>
      <c r="AG159" s="206">
        <f t="shared" si="111"/>
        <v>7.199424046076314E-3</v>
      </c>
      <c r="AH159" s="112">
        <f t="shared" si="66"/>
        <v>11479.338842975207</v>
      </c>
      <c r="AI159" s="100">
        <v>13890</v>
      </c>
      <c r="AJ159" s="206">
        <f t="shared" si="112"/>
        <v>0</v>
      </c>
      <c r="AK159" s="632">
        <v>11479.338842975207</v>
      </c>
      <c r="AL159" s="632">
        <v>13890</v>
      </c>
      <c r="AM159" s="206">
        <f t="shared" si="113"/>
        <v>1.4609203798392988E-2</v>
      </c>
      <c r="AN159" s="646">
        <v>11314.04958677686</v>
      </c>
      <c r="AO159" s="128">
        <v>13690</v>
      </c>
      <c r="AP159" s="206">
        <f t="shared" si="114"/>
        <v>5.3887605850654351E-2</v>
      </c>
      <c r="AQ159" s="543">
        <v>10735.537190082645</v>
      </c>
      <c r="AR159" s="136">
        <v>12990</v>
      </c>
      <c r="AS159" s="206">
        <f t="shared" si="115"/>
        <v>0</v>
      </c>
      <c r="AT159" s="543">
        <v>10735.537190082645</v>
      </c>
      <c r="AU159" s="136">
        <v>12990</v>
      </c>
      <c r="AV159" s="206">
        <f t="shared" si="116"/>
        <v>0</v>
      </c>
      <c r="AW159" s="543">
        <v>10735.537190082645</v>
      </c>
      <c r="AX159" s="100">
        <v>12990</v>
      </c>
      <c r="AY159" s="206">
        <f t="shared" si="117"/>
        <v>8.3402835696413671E-2</v>
      </c>
      <c r="AZ159" s="543">
        <v>9909.0909090909099</v>
      </c>
      <c r="BA159" s="100">
        <v>11990</v>
      </c>
      <c r="BB159" s="206">
        <f t="shared" si="118"/>
        <v>0</v>
      </c>
      <c r="BC159" s="543">
        <v>9909.0909090909099</v>
      </c>
      <c r="BD159" s="100">
        <v>11990</v>
      </c>
      <c r="BE159" s="206">
        <f t="shared" si="119"/>
        <v>0</v>
      </c>
      <c r="BF159" s="112">
        <v>9909.0909090909099</v>
      </c>
      <c r="BG159" s="100">
        <v>11990</v>
      </c>
      <c r="BH159" s="206">
        <f t="shared" si="90"/>
        <v>0</v>
      </c>
      <c r="BI159" s="112">
        <f t="shared" si="91"/>
        <v>9909.0909090909099</v>
      </c>
      <c r="BJ159" s="100">
        <v>11990</v>
      </c>
      <c r="BK159" s="206">
        <f t="shared" si="92"/>
        <v>0</v>
      </c>
      <c r="BL159" s="112">
        <f t="shared" si="93"/>
        <v>9909.0909090909099</v>
      </c>
      <c r="BM159" s="181">
        <v>11990</v>
      </c>
      <c r="BN159" s="206">
        <f t="shared" si="94"/>
        <v>0</v>
      </c>
      <c r="BO159" s="112">
        <f t="shared" si="95"/>
        <v>9909.0909090909099</v>
      </c>
      <c r="BP159" s="181">
        <v>11990</v>
      </c>
      <c r="BQ159" s="206">
        <f t="shared" si="96"/>
        <v>0.10101010101010101</v>
      </c>
      <c r="BR159" s="112">
        <f t="shared" si="97"/>
        <v>9000</v>
      </c>
      <c r="BS159" s="181">
        <v>10890</v>
      </c>
      <c r="BT159" s="206">
        <f t="shared" si="98"/>
        <v>0.1463157894736842</v>
      </c>
      <c r="BU159" s="156">
        <v>7851.2396694214876</v>
      </c>
      <c r="BV159" s="128">
        <v>9500</v>
      </c>
      <c r="BW159" s="206">
        <f t="shared" si="99"/>
        <v>0</v>
      </c>
      <c r="BX159" s="112">
        <f t="shared" si="100"/>
        <v>7851.2396694214876</v>
      </c>
      <c r="BY159" s="128">
        <v>9500</v>
      </c>
      <c r="BZ159" s="206">
        <f t="shared" si="101"/>
        <v>0</v>
      </c>
      <c r="CA159" s="12">
        <f t="shared" si="120"/>
        <v>7851.2396694214876</v>
      </c>
      <c r="CB159" s="56">
        <v>9500</v>
      </c>
      <c r="CC159" s="206">
        <f t="shared" si="25"/>
        <v>0</v>
      </c>
      <c r="CD159" s="7">
        <f t="shared" si="121"/>
        <v>7851.2396694214876</v>
      </c>
      <c r="CE159" s="56">
        <v>9500</v>
      </c>
    </row>
    <row r="160" spans="1:88" ht="15.75" thickBot="1" x14ac:dyDescent="0.3">
      <c r="A160" s="317" t="s">
        <v>110</v>
      </c>
      <c r="B160" s="282">
        <v>945</v>
      </c>
      <c r="C160" s="486" t="s">
        <v>93</v>
      </c>
      <c r="D160" s="146">
        <v>19991.735537190085</v>
      </c>
      <c r="E160" s="933">
        <v>24190</v>
      </c>
      <c r="F160" s="359">
        <f t="shared" si="102"/>
        <v>0</v>
      </c>
      <c r="G160" s="146">
        <v>19991.735537190085</v>
      </c>
      <c r="H160" s="993">
        <v>24190</v>
      </c>
      <c r="I160" s="359">
        <f t="shared" si="103"/>
        <v>5.2196607220530662E-2</v>
      </c>
      <c r="J160" s="146">
        <v>19000</v>
      </c>
      <c r="K160" s="871">
        <v>22990</v>
      </c>
      <c r="L160" s="359">
        <f t="shared" si="104"/>
        <v>0</v>
      </c>
      <c r="M160" s="788">
        <v>19000</v>
      </c>
      <c r="N160" s="871">
        <v>22990</v>
      </c>
      <c r="O160" s="359">
        <f t="shared" si="105"/>
        <v>0</v>
      </c>
      <c r="P160" s="788">
        <v>19000</v>
      </c>
      <c r="Q160" s="993">
        <v>22990</v>
      </c>
      <c r="R160" s="359">
        <f t="shared" si="106"/>
        <v>4.5475216007276033E-2</v>
      </c>
      <c r="S160" s="788">
        <v>18173.553719008265</v>
      </c>
      <c r="T160" s="937">
        <v>21990</v>
      </c>
      <c r="U160" s="359">
        <f t="shared" si="107"/>
        <v>2.8050490883590462E-2</v>
      </c>
      <c r="V160" s="788">
        <v>17677.685950413223</v>
      </c>
      <c r="W160" s="937">
        <v>21390</v>
      </c>
      <c r="X160" s="359">
        <f t="shared" si="108"/>
        <v>0</v>
      </c>
      <c r="Y160" s="937">
        <v>17677.685950413223</v>
      </c>
      <c r="Z160" s="1134">
        <v>21390</v>
      </c>
      <c r="AA160" s="359">
        <f t="shared" si="109"/>
        <v>0</v>
      </c>
      <c r="AB160" s="788">
        <v>17677.685950413223</v>
      </c>
      <c r="AC160" s="937">
        <v>21390</v>
      </c>
      <c r="AD160" s="359">
        <f t="shared" si="110"/>
        <v>7.5414781297134234E-2</v>
      </c>
      <c r="AE160" s="788">
        <v>16438.016528925622</v>
      </c>
      <c r="AF160" s="1149">
        <v>19890</v>
      </c>
      <c r="AG160" s="359">
        <f t="shared" si="111"/>
        <v>7.5716603569497026E-2</v>
      </c>
      <c r="AH160" s="302">
        <f t="shared" si="66"/>
        <v>15280.991735537191</v>
      </c>
      <c r="AI160" s="101">
        <v>18490</v>
      </c>
      <c r="AJ160" s="359">
        <f t="shared" si="112"/>
        <v>0</v>
      </c>
      <c r="AK160" s="787">
        <v>15280.991735537191</v>
      </c>
      <c r="AL160" s="787">
        <v>18490</v>
      </c>
      <c r="AM160" s="359">
        <f t="shared" si="113"/>
        <v>2.7793218454697052E-2</v>
      </c>
      <c r="AN160" s="1195">
        <v>14867.768595041323</v>
      </c>
      <c r="AO160" s="1257">
        <v>17990</v>
      </c>
      <c r="AP160" s="359">
        <f t="shared" si="114"/>
        <v>8.4388185654008435E-2</v>
      </c>
      <c r="AQ160" s="1258">
        <v>13710.743801652892</v>
      </c>
      <c r="AR160" s="137">
        <v>16590</v>
      </c>
      <c r="AS160" s="359">
        <f t="shared" si="115"/>
        <v>0</v>
      </c>
      <c r="AT160" s="1258">
        <v>13710.743801652892</v>
      </c>
      <c r="AU160" s="137">
        <v>16590</v>
      </c>
      <c r="AV160" s="359">
        <f t="shared" si="116"/>
        <v>0</v>
      </c>
      <c r="AW160" s="1258">
        <v>13710.743801652892</v>
      </c>
      <c r="AX160" s="101">
        <v>16590</v>
      </c>
      <c r="AY160" s="359">
        <f t="shared" si="117"/>
        <v>8.5022890778286467E-2</v>
      </c>
      <c r="AZ160" s="1258">
        <v>12636.363636363636</v>
      </c>
      <c r="BA160" s="101">
        <v>15290</v>
      </c>
      <c r="BB160" s="359">
        <f t="shared" si="118"/>
        <v>0</v>
      </c>
      <c r="BC160" s="1258">
        <v>12636.363636363636</v>
      </c>
      <c r="BD160" s="101">
        <v>15290</v>
      </c>
      <c r="BE160" s="359">
        <f t="shared" si="119"/>
        <v>0</v>
      </c>
      <c r="BF160" s="302">
        <v>12636.363636363636</v>
      </c>
      <c r="BG160" s="101">
        <v>15290</v>
      </c>
      <c r="BH160" s="359">
        <f t="shared" si="90"/>
        <v>0</v>
      </c>
      <c r="BI160" s="302">
        <f t="shared" si="91"/>
        <v>12636.363636363636</v>
      </c>
      <c r="BJ160" s="101">
        <v>15290</v>
      </c>
      <c r="BK160" s="359">
        <f t="shared" si="92"/>
        <v>0</v>
      </c>
      <c r="BL160" s="302">
        <f t="shared" si="93"/>
        <v>12636.363636363636</v>
      </c>
      <c r="BM160" s="1034">
        <v>15290</v>
      </c>
      <c r="BN160" s="359">
        <f t="shared" si="94"/>
        <v>0</v>
      </c>
      <c r="BO160" s="302">
        <f t="shared" si="95"/>
        <v>12636.363636363636</v>
      </c>
      <c r="BP160" s="1034">
        <v>15290</v>
      </c>
      <c r="BQ160" s="359">
        <f t="shared" si="96"/>
        <v>0.1007919366450684</v>
      </c>
      <c r="BR160" s="302">
        <f t="shared" si="97"/>
        <v>11479.338842975207</v>
      </c>
      <c r="BS160" s="1034">
        <v>13890</v>
      </c>
      <c r="BT160" s="359">
        <f t="shared" si="98"/>
        <v>0.26272727272727275</v>
      </c>
      <c r="BU160" s="788">
        <v>9090.9090909090919</v>
      </c>
      <c r="BV160" s="1257">
        <v>11000</v>
      </c>
      <c r="BW160" s="359">
        <f t="shared" si="99"/>
        <v>0</v>
      </c>
      <c r="BX160" s="302">
        <f t="shared" si="100"/>
        <v>9090.9090909090919</v>
      </c>
      <c r="BY160" s="1257">
        <v>11000</v>
      </c>
      <c r="BZ160" s="359">
        <f t="shared" si="101"/>
        <v>0</v>
      </c>
      <c r="CA160" s="1259">
        <f t="shared" si="120"/>
        <v>9090.9090909090919</v>
      </c>
      <c r="CB160" s="67">
        <v>11000</v>
      </c>
      <c r="CC160" s="359">
        <f t="shared" ref="CC160:CC177" si="122">(CB160-CE160)/CE160</f>
        <v>0</v>
      </c>
      <c r="CD160" s="1260">
        <f t="shared" si="121"/>
        <v>9090.9090909090919</v>
      </c>
      <c r="CE160" s="67">
        <v>11000</v>
      </c>
    </row>
    <row r="161" spans="1:88" s="510" customFormat="1" x14ac:dyDescent="0.25">
      <c r="A161" s="317" t="s">
        <v>110</v>
      </c>
      <c r="B161" s="282">
        <v>1509</v>
      </c>
      <c r="C161" s="809" t="s">
        <v>483</v>
      </c>
      <c r="D161" s="146">
        <v>2636.3636363636365</v>
      </c>
      <c r="E161" s="933">
        <v>3190</v>
      </c>
      <c r="F161" s="1256"/>
      <c r="G161" s="146">
        <v>2636.3636363636365</v>
      </c>
      <c r="H161" s="993">
        <v>3190</v>
      </c>
      <c r="I161" s="1256"/>
      <c r="J161" s="146">
        <v>2471.0743801652893</v>
      </c>
      <c r="K161" s="871">
        <v>2990</v>
      </c>
      <c r="L161" s="1256"/>
      <c r="M161" s="788">
        <v>2471.0743801652893</v>
      </c>
      <c r="N161" s="871">
        <v>2990</v>
      </c>
      <c r="O161" s="1256"/>
      <c r="P161" s="788">
        <v>2471.0743801652893</v>
      </c>
      <c r="Q161" s="871">
        <v>2990</v>
      </c>
      <c r="R161" s="1256"/>
      <c r="S161" s="1262">
        <v>2471.0743801652893</v>
      </c>
      <c r="T161" s="936">
        <v>2990</v>
      </c>
      <c r="U161" s="1256"/>
      <c r="V161" s="1262">
        <v>2471.0743801652893</v>
      </c>
      <c r="W161" s="936">
        <v>2990</v>
      </c>
      <c r="X161" s="1256"/>
      <c r="Y161" s="936">
        <v>2471.0743801652893</v>
      </c>
      <c r="Z161" s="1131">
        <v>2990</v>
      </c>
      <c r="AA161" s="1256"/>
      <c r="AB161" s="1262">
        <v>2471.0743801652893</v>
      </c>
      <c r="AC161" s="1263">
        <v>2990</v>
      </c>
      <c r="AD161" s="1256"/>
      <c r="AE161" s="1262"/>
      <c r="AF161" s="1264"/>
      <c r="AG161" s="1256"/>
      <c r="AH161" s="1265"/>
      <c r="AI161" s="1266"/>
      <c r="AJ161" s="1256"/>
      <c r="AK161" s="1267"/>
      <c r="AL161" s="1267"/>
      <c r="AM161" s="1256"/>
      <c r="AN161" s="1267"/>
      <c r="AO161" s="1267"/>
      <c r="AP161" s="1256"/>
      <c r="AQ161" s="1268"/>
      <c r="AR161" s="1269"/>
      <c r="AS161" s="1256"/>
      <c r="AT161" s="1268"/>
      <c r="AU161" s="1269"/>
      <c r="AV161" s="1256"/>
      <c r="AW161" s="1268"/>
      <c r="AX161" s="1270"/>
      <c r="AY161" s="1256"/>
      <c r="AZ161" s="1268"/>
      <c r="BA161" s="1270"/>
      <c r="BB161" s="1256"/>
      <c r="BC161" s="1268"/>
      <c r="BD161" s="1270"/>
      <c r="BE161" s="1256"/>
      <c r="BF161" s="1268"/>
      <c r="BG161" s="1270"/>
      <c r="BH161" s="1256"/>
      <c r="BI161" s="1268"/>
      <c r="BJ161" s="1270"/>
      <c r="BK161" s="1256"/>
      <c r="BL161" s="1268"/>
      <c r="BM161" s="1271"/>
      <c r="BN161" s="1256"/>
      <c r="BO161" s="1268"/>
      <c r="BP161" s="1271"/>
      <c r="BQ161" s="1256"/>
      <c r="BR161" s="1268"/>
      <c r="BS161" s="1271"/>
      <c r="BT161" s="1256"/>
      <c r="BU161" s="1267"/>
      <c r="BV161" s="1267"/>
      <c r="BW161" s="1256"/>
      <c r="BX161" s="1268"/>
      <c r="BY161" s="1267"/>
      <c r="BZ161" s="1256"/>
      <c r="CA161" s="1272"/>
      <c r="CB161" s="1273"/>
      <c r="CC161" s="1256"/>
      <c r="CD161" s="1272"/>
      <c r="CE161" s="1273"/>
      <c r="CF161" s="509"/>
      <c r="CG161" s="509"/>
      <c r="CH161" s="509"/>
      <c r="CI161" s="509"/>
      <c r="CJ161" s="509"/>
    </row>
    <row r="162" spans="1:88" x14ac:dyDescent="0.25">
      <c r="A162" s="317" t="s">
        <v>110</v>
      </c>
      <c r="B162" s="282">
        <v>1510</v>
      </c>
      <c r="C162" s="809" t="s">
        <v>484</v>
      </c>
      <c r="D162" s="146">
        <v>17264.462809917357</v>
      </c>
      <c r="E162" s="933">
        <v>20890</v>
      </c>
      <c r="F162" s="1039"/>
      <c r="G162" s="146">
        <v>17264.462809917357</v>
      </c>
      <c r="H162" s="993">
        <v>20890</v>
      </c>
      <c r="I162" s="1039"/>
      <c r="J162" s="146">
        <v>16438.016528925622</v>
      </c>
      <c r="K162" s="871">
        <v>19890</v>
      </c>
      <c r="L162" s="1039"/>
      <c r="M162" s="788">
        <v>16438.016528925622</v>
      </c>
      <c r="N162" s="871">
        <v>19890</v>
      </c>
      <c r="O162" s="1039"/>
      <c r="P162" s="788">
        <v>16438.016528925622</v>
      </c>
      <c r="Q162" s="871">
        <v>19890</v>
      </c>
      <c r="R162" s="1039"/>
      <c r="S162" s="788">
        <v>16438.016528925622</v>
      </c>
      <c r="T162" s="871">
        <v>19890</v>
      </c>
      <c r="U162" s="1039"/>
      <c r="V162" s="788">
        <v>16438.016528925622</v>
      </c>
      <c r="W162" s="871">
        <v>19890</v>
      </c>
      <c r="X162" s="1039"/>
      <c r="Y162" s="871">
        <v>16438.016528925622</v>
      </c>
      <c r="Z162" s="1132">
        <v>19890</v>
      </c>
      <c r="AA162" s="1039"/>
      <c r="AB162" s="788">
        <v>16438.016528925622</v>
      </c>
      <c r="AC162" s="1036">
        <v>19890</v>
      </c>
      <c r="AD162" s="1039"/>
      <c r="AE162" s="788"/>
      <c r="AF162" s="1040"/>
      <c r="AG162" s="1039"/>
      <c r="AH162" s="302"/>
      <c r="AI162" s="101"/>
      <c r="AJ162" s="1039"/>
      <c r="AK162" s="787"/>
      <c r="AL162" s="787"/>
      <c r="AM162" s="1039"/>
      <c r="AN162" s="787"/>
      <c r="AO162" s="787"/>
      <c r="AP162" s="1039"/>
      <c r="AQ162" s="1041"/>
      <c r="AR162" s="470"/>
      <c r="AS162" s="1039"/>
      <c r="AT162" s="1041"/>
      <c r="AU162" s="470"/>
      <c r="AV162" s="1039"/>
      <c r="AW162" s="1041"/>
      <c r="AX162" s="427"/>
      <c r="AY162" s="1039"/>
      <c r="AZ162" s="1041"/>
      <c r="BA162" s="427"/>
      <c r="BB162" s="1039"/>
      <c r="BC162" s="1041"/>
      <c r="BD162" s="427"/>
      <c r="BE162" s="1039"/>
      <c r="BF162" s="1041"/>
      <c r="BG162" s="427"/>
      <c r="BH162" s="1039"/>
      <c r="BI162" s="1041"/>
      <c r="BJ162" s="427"/>
      <c r="BK162" s="1039"/>
      <c r="BL162" s="1041"/>
      <c r="BM162" s="253"/>
      <c r="BN162" s="1039"/>
      <c r="BO162" s="1041"/>
      <c r="BP162" s="253"/>
      <c r="BQ162" s="1039"/>
      <c r="BR162" s="1041"/>
      <c r="BS162" s="253"/>
      <c r="BT162" s="1039"/>
      <c r="BU162" s="787"/>
      <c r="BV162" s="787"/>
      <c r="BW162" s="1039"/>
      <c r="BX162" s="1041"/>
      <c r="BY162" s="787"/>
      <c r="BZ162" s="1039"/>
      <c r="CA162" s="1045"/>
      <c r="CB162" s="1046"/>
      <c r="CC162" s="1039"/>
      <c r="CD162" s="1045"/>
      <c r="CE162" s="1046"/>
    </row>
    <row r="163" spans="1:88" s="512" customFormat="1" ht="15.75" thickBot="1" x14ac:dyDescent="0.3">
      <c r="A163" s="317" t="s">
        <v>110</v>
      </c>
      <c r="B163" s="282">
        <v>1511</v>
      </c>
      <c r="C163" s="811" t="s">
        <v>485</v>
      </c>
      <c r="D163" s="788">
        <v>1892.5619834710744</v>
      </c>
      <c r="E163" s="933">
        <v>2290</v>
      </c>
      <c r="F163" s="789"/>
      <c r="G163" s="788">
        <v>1892.5619834710744</v>
      </c>
      <c r="H163" s="993">
        <v>2290</v>
      </c>
      <c r="I163" s="789"/>
      <c r="J163" s="788">
        <v>1809.9173553719008</v>
      </c>
      <c r="K163" s="871">
        <v>2190</v>
      </c>
      <c r="L163" s="789"/>
      <c r="M163" s="788">
        <v>1809.9173553719008</v>
      </c>
      <c r="N163" s="871">
        <v>2190</v>
      </c>
      <c r="O163" s="789"/>
      <c r="P163" s="788">
        <v>1809.9173553719008</v>
      </c>
      <c r="Q163" s="871">
        <v>2190</v>
      </c>
      <c r="R163" s="789"/>
      <c r="S163" s="517">
        <v>1809.9173553719008</v>
      </c>
      <c r="T163" s="938">
        <v>2190</v>
      </c>
      <c r="U163" s="789"/>
      <c r="V163" s="517">
        <v>1809.9173553719008</v>
      </c>
      <c r="W163" s="938">
        <v>2190</v>
      </c>
      <c r="X163" s="789"/>
      <c r="Y163" s="938">
        <v>1809.9173553719008</v>
      </c>
      <c r="Z163" s="1160">
        <v>2190</v>
      </c>
      <c r="AA163" s="789"/>
      <c r="AB163" s="517">
        <v>1809.9173553719008</v>
      </c>
      <c r="AC163" s="1274">
        <v>2190</v>
      </c>
      <c r="AD163" s="789"/>
      <c r="AE163" s="517"/>
      <c r="AF163" s="1275"/>
      <c r="AG163" s="789"/>
      <c r="AH163" s="518"/>
      <c r="AI163" s="103"/>
      <c r="AJ163" s="789"/>
      <c r="AK163" s="633"/>
      <c r="AL163" s="633"/>
      <c r="AM163" s="789"/>
      <c r="AN163" s="633"/>
      <c r="AO163" s="633"/>
      <c r="AP163" s="789"/>
      <c r="AQ163" s="1276"/>
      <c r="AR163" s="1277"/>
      <c r="AS163" s="789"/>
      <c r="AT163" s="1276"/>
      <c r="AU163" s="1277"/>
      <c r="AV163" s="789"/>
      <c r="AW163" s="1276"/>
      <c r="AX163" s="1278"/>
      <c r="AY163" s="789"/>
      <c r="AZ163" s="1276"/>
      <c r="BA163" s="1278"/>
      <c r="BB163" s="789"/>
      <c r="BC163" s="1276"/>
      <c r="BD163" s="1278"/>
      <c r="BE163" s="789"/>
      <c r="BF163" s="1276"/>
      <c r="BG163" s="1278"/>
      <c r="BH163" s="789"/>
      <c r="BI163" s="1276"/>
      <c r="BJ163" s="1278"/>
      <c r="BK163" s="789"/>
      <c r="BL163" s="1276"/>
      <c r="BM163" s="1279"/>
      <c r="BN163" s="789"/>
      <c r="BO163" s="1276"/>
      <c r="BP163" s="1279"/>
      <c r="BQ163" s="789"/>
      <c r="BR163" s="1276"/>
      <c r="BS163" s="1279"/>
      <c r="BT163" s="789"/>
      <c r="BU163" s="633"/>
      <c r="BV163" s="633"/>
      <c r="BW163" s="789"/>
      <c r="BX163" s="1276"/>
      <c r="BY163" s="633"/>
      <c r="BZ163" s="789"/>
      <c r="CA163" s="1280"/>
      <c r="CB163" s="1281"/>
      <c r="CC163" s="789"/>
      <c r="CD163" s="1280"/>
      <c r="CE163" s="1281"/>
      <c r="CF163" s="511"/>
      <c r="CG163" s="511"/>
      <c r="CH163" s="511"/>
      <c r="CI163" s="511"/>
      <c r="CJ163" s="511"/>
    </row>
    <row r="164" spans="1:88" x14ac:dyDescent="0.25">
      <c r="A164" s="306" t="s">
        <v>436</v>
      </c>
      <c r="B164" s="420">
        <v>4663</v>
      </c>
      <c r="C164" s="5" t="s">
        <v>426</v>
      </c>
      <c r="D164" s="514">
        <v>11396.694214876034</v>
      </c>
      <c r="E164" s="319">
        <v>13790</v>
      </c>
      <c r="F164" s="335"/>
      <c r="G164" s="514">
        <v>11396.694214876034</v>
      </c>
      <c r="H164" s="319">
        <v>13790</v>
      </c>
      <c r="I164" s="335"/>
      <c r="J164" s="514">
        <v>11396.694214876034</v>
      </c>
      <c r="K164" s="102">
        <v>13790</v>
      </c>
      <c r="L164" s="335"/>
      <c r="M164" s="514">
        <v>11396.694214876034</v>
      </c>
      <c r="N164" s="102">
        <v>13790</v>
      </c>
      <c r="O164" s="335"/>
      <c r="P164" s="514"/>
      <c r="Q164" s="102"/>
      <c r="R164" s="335"/>
      <c r="S164" s="156"/>
      <c r="T164" s="100"/>
      <c r="U164" s="335"/>
      <c r="V164" s="156"/>
      <c r="W164" s="100"/>
      <c r="X164" s="335"/>
      <c r="Y164" s="1261">
        <v>11396.694214876034</v>
      </c>
      <c r="Z164" s="100">
        <v>13790</v>
      </c>
      <c r="AA164" s="335"/>
      <c r="AB164" s="156"/>
      <c r="AC164" s="100"/>
      <c r="AD164" s="335"/>
      <c r="AE164" s="156"/>
      <c r="AF164" s="100"/>
      <c r="AG164" s="335"/>
      <c r="AH164" s="112"/>
      <c r="AI164" s="100"/>
      <c r="AJ164" s="335"/>
      <c r="AK164" s="780"/>
      <c r="AL164" s="187"/>
      <c r="AM164" s="335"/>
      <c r="AP164" s="335"/>
      <c r="AS164" s="335"/>
      <c r="AT164"/>
      <c r="AV164" s="335"/>
      <c r="AW164" s="76"/>
      <c r="AY164" s="335"/>
      <c r="BB164" s="335"/>
      <c r="BE164" s="335"/>
      <c r="BH164" s="335"/>
      <c r="BK164" s="335"/>
      <c r="BN164" s="335"/>
      <c r="BQ164" s="335"/>
      <c r="BT164" s="335"/>
      <c r="BW164" s="335"/>
      <c r="BZ164" s="335"/>
      <c r="CA164"/>
      <c r="CC164" s="335"/>
      <c r="CD164"/>
      <c r="CF164"/>
      <c r="CG164"/>
      <c r="CH164"/>
      <c r="CI164"/>
      <c r="CJ164"/>
    </row>
    <row r="165" spans="1:88" x14ac:dyDescent="0.25">
      <c r="A165" s="299" t="s">
        <v>436</v>
      </c>
      <c r="B165" s="258">
        <v>3181</v>
      </c>
      <c r="C165" s="2" t="s">
        <v>427</v>
      </c>
      <c r="D165" s="156"/>
      <c r="E165" s="173"/>
      <c r="F165" s="206"/>
      <c r="G165" s="156"/>
      <c r="H165" s="173"/>
      <c r="I165" s="206"/>
      <c r="J165" s="156"/>
      <c r="K165" s="100"/>
      <c r="L165" s="206"/>
      <c r="M165" s="156"/>
      <c r="N165" s="100"/>
      <c r="O165" s="206"/>
      <c r="P165" s="156"/>
      <c r="Q165" s="100"/>
      <c r="R165" s="206"/>
      <c r="S165" s="156"/>
      <c r="T165" s="100"/>
      <c r="U165" s="206"/>
      <c r="V165" s="156"/>
      <c r="W165" s="100"/>
      <c r="X165" s="206"/>
      <c r="Y165" s="871">
        <v>10652.892561983472</v>
      </c>
      <c r="Z165" s="59">
        <v>12890</v>
      </c>
      <c r="AA165" s="206"/>
      <c r="AB165" s="156"/>
      <c r="AC165" s="100"/>
      <c r="AD165" s="206"/>
      <c r="AE165" s="156"/>
      <c r="AF165" s="100"/>
      <c r="AG165" s="206"/>
      <c r="AH165" s="112"/>
      <c r="AI165" s="100"/>
      <c r="AJ165" s="206"/>
      <c r="AK165" s="161"/>
      <c r="AL165" s="35"/>
      <c r="AM165" s="206"/>
      <c r="AP165" s="206"/>
      <c r="AS165" s="206"/>
      <c r="AT165"/>
      <c r="AV165" s="206"/>
      <c r="AW165" s="76"/>
      <c r="AY165" s="206"/>
      <c r="BB165" s="206"/>
      <c r="BE165" s="206"/>
      <c r="BH165" s="206"/>
      <c r="BK165" s="206"/>
      <c r="BN165" s="206"/>
      <c r="BQ165" s="206"/>
      <c r="BT165" s="206"/>
      <c r="BW165" s="206"/>
      <c r="BZ165" s="206"/>
      <c r="CA165"/>
      <c r="CC165" s="206"/>
      <c r="CD165"/>
      <c r="CF165"/>
      <c r="CG165"/>
      <c r="CH165"/>
      <c r="CI165"/>
      <c r="CJ165"/>
    </row>
    <row r="166" spans="1:88" x14ac:dyDescent="0.25">
      <c r="A166" s="299" t="s">
        <v>436</v>
      </c>
      <c r="B166" s="258">
        <v>1672</v>
      </c>
      <c r="C166" s="2" t="s">
        <v>428</v>
      </c>
      <c r="D166" s="156"/>
      <c r="E166" s="173"/>
      <c r="F166" s="206"/>
      <c r="G166" s="156"/>
      <c r="H166" s="173"/>
      <c r="I166" s="206"/>
      <c r="J166" s="156"/>
      <c r="K166" s="100"/>
      <c r="L166" s="206"/>
      <c r="M166" s="156"/>
      <c r="N166" s="100"/>
      <c r="O166" s="206"/>
      <c r="P166" s="156"/>
      <c r="Q166" s="100"/>
      <c r="R166" s="206"/>
      <c r="S166" s="156"/>
      <c r="T166" s="100"/>
      <c r="U166" s="206"/>
      <c r="V166" s="156"/>
      <c r="W166" s="100"/>
      <c r="X166" s="206"/>
      <c r="Y166" s="871">
        <v>3132.2314049586776</v>
      </c>
      <c r="Z166" s="59">
        <v>3790</v>
      </c>
      <c r="AA166" s="206"/>
      <c r="AB166" s="156"/>
      <c r="AC166" s="100"/>
      <c r="AD166" s="206"/>
      <c r="AE166" s="156"/>
      <c r="AF166" s="100"/>
      <c r="AG166" s="206"/>
      <c r="AH166" s="112"/>
      <c r="AI166" s="100"/>
      <c r="AJ166" s="206"/>
      <c r="AK166" s="161"/>
      <c r="AL166" s="35"/>
      <c r="AM166" s="206"/>
      <c r="AP166" s="206"/>
      <c r="AS166" s="206"/>
      <c r="AT166"/>
      <c r="AV166" s="206"/>
      <c r="AW166" s="76"/>
      <c r="AY166" s="206"/>
      <c r="BB166" s="206"/>
      <c r="BE166" s="206"/>
      <c r="BH166" s="206"/>
      <c r="BK166" s="206"/>
      <c r="BN166" s="206"/>
      <c r="BQ166" s="206"/>
      <c r="BT166" s="206"/>
      <c r="BW166" s="206"/>
      <c r="BZ166" s="206"/>
      <c r="CA166"/>
      <c r="CC166" s="206"/>
      <c r="CD166"/>
      <c r="CF166"/>
      <c r="CG166"/>
      <c r="CH166"/>
      <c r="CI166"/>
      <c r="CJ166"/>
    </row>
    <row r="167" spans="1:88" x14ac:dyDescent="0.25">
      <c r="A167" s="299" t="s">
        <v>436</v>
      </c>
      <c r="B167" s="258">
        <v>4713</v>
      </c>
      <c r="C167" s="2" t="s">
        <v>429</v>
      </c>
      <c r="D167" s="156"/>
      <c r="E167" s="173"/>
      <c r="F167" s="206"/>
      <c r="G167" s="156"/>
      <c r="H167" s="173"/>
      <c r="I167" s="206"/>
      <c r="J167" s="156"/>
      <c r="K167" s="100"/>
      <c r="L167" s="206"/>
      <c r="M167" s="156"/>
      <c r="N167" s="100"/>
      <c r="O167" s="206"/>
      <c r="P167" s="156"/>
      <c r="Q167" s="100"/>
      <c r="R167" s="206"/>
      <c r="S167" s="156"/>
      <c r="T167" s="100"/>
      <c r="U167" s="206"/>
      <c r="V167" s="156"/>
      <c r="W167" s="100"/>
      <c r="X167" s="206"/>
      <c r="Y167" s="871">
        <v>4537.1900826446281</v>
      </c>
      <c r="Z167" s="59">
        <v>5490</v>
      </c>
      <c r="AA167" s="206"/>
      <c r="AB167" s="156"/>
      <c r="AC167" s="100"/>
      <c r="AD167" s="206"/>
      <c r="AE167" s="156"/>
      <c r="AF167" s="100"/>
      <c r="AG167" s="206"/>
      <c r="AH167" s="112"/>
      <c r="AI167" s="100"/>
      <c r="AJ167" s="206"/>
      <c r="AK167" s="161"/>
      <c r="AL167" s="35"/>
      <c r="AM167" s="206"/>
      <c r="AP167" s="206"/>
      <c r="AS167" s="206"/>
      <c r="AT167"/>
      <c r="AV167" s="206"/>
      <c r="AW167" s="76"/>
      <c r="AY167" s="206"/>
      <c r="BB167" s="206"/>
      <c r="BE167" s="206"/>
      <c r="BH167" s="206"/>
      <c r="BK167" s="206"/>
      <c r="BN167" s="206"/>
      <c r="BQ167" s="206"/>
      <c r="BT167" s="206"/>
      <c r="BW167" s="206"/>
      <c r="BZ167" s="206"/>
      <c r="CA167"/>
      <c r="CC167" s="206"/>
      <c r="CD167"/>
      <c r="CF167"/>
      <c r="CG167"/>
      <c r="CH167"/>
      <c r="CI167"/>
      <c r="CJ167"/>
    </row>
    <row r="168" spans="1:88" x14ac:dyDescent="0.25">
      <c r="A168" s="299" t="s">
        <v>436</v>
      </c>
      <c r="B168" s="258">
        <v>4687</v>
      </c>
      <c r="C168" s="2" t="s">
        <v>430</v>
      </c>
      <c r="D168" s="156"/>
      <c r="E168" s="173"/>
      <c r="F168" s="206"/>
      <c r="G168" s="156"/>
      <c r="H168" s="173"/>
      <c r="I168" s="206"/>
      <c r="J168" s="156"/>
      <c r="K168" s="100"/>
      <c r="L168" s="206"/>
      <c r="M168" s="156"/>
      <c r="N168" s="100"/>
      <c r="O168" s="206"/>
      <c r="P168" s="156"/>
      <c r="Q168" s="100"/>
      <c r="R168" s="206"/>
      <c r="S168" s="156"/>
      <c r="T168" s="100"/>
      <c r="U168" s="206"/>
      <c r="V168" s="156"/>
      <c r="W168" s="100"/>
      <c r="X168" s="206"/>
      <c r="Y168" s="871">
        <v>19413.223140495869</v>
      </c>
      <c r="Z168" s="59">
        <v>23490</v>
      </c>
      <c r="AA168" s="206"/>
      <c r="AB168" s="156"/>
      <c r="AC168" s="100"/>
      <c r="AD168" s="206"/>
      <c r="AE168" s="156"/>
      <c r="AF168" s="100"/>
      <c r="AG168" s="206"/>
      <c r="AH168" s="112"/>
      <c r="AI168" s="100"/>
      <c r="AJ168" s="206"/>
      <c r="AK168" s="161"/>
      <c r="AL168" s="35"/>
      <c r="AM168" s="206"/>
      <c r="AP168" s="206"/>
      <c r="AS168" s="206"/>
      <c r="AT168"/>
      <c r="AV168" s="206"/>
      <c r="AW168" s="76"/>
      <c r="AY168" s="206"/>
      <c r="BB168" s="206"/>
      <c r="BE168" s="206"/>
      <c r="BH168" s="206"/>
      <c r="BK168" s="206"/>
      <c r="BN168" s="206"/>
      <c r="BQ168" s="206"/>
      <c r="BT168" s="206"/>
      <c r="BW168" s="206"/>
      <c r="BZ168" s="206"/>
      <c r="CA168"/>
      <c r="CC168" s="206"/>
      <c r="CD168"/>
      <c r="CF168"/>
      <c r="CG168"/>
      <c r="CH168"/>
      <c r="CI168"/>
      <c r="CJ168"/>
    </row>
    <row r="169" spans="1:88" x14ac:dyDescent="0.25">
      <c r="A169" s="299" t="s">
        <v>436</v>
      </c>
      <c r="B169" s="574">
        <v>4704</v>
      </c>
      <c r="C169" s="2" t="s">
        <v>431</v>
      </c>
      <c r="D169" s="156"/>
      <c r="E169" s="173"/>
      <c r="F169" s="206"/>
      <c r="G169" s="156"/>
      <c r="H169" s="173"/>
      <c r="I169" s="206"/>
      <c r="J169" s="156"/>
      <c r="K169" s="100"/>
      <c r="L169" s="206"/>
      <c r="M169" s="156"/>
      <c r="N169" s="100"/>
      <c r="O169" s="206"/>
      <c r="P169" s="156"/>
      <c r="Q169" s="100"/>
      <c r="R169" s="206"/>
      <c r="S169" s="156"/>
      <c r="T169" s="100"/>
      <c r="U169" s="206"/>
      <c r="V169" s="156"/>
      <c r="W169" s="100"/>
      <c r="X169" s="206"/>
      <c r="Y169" s="871">
        <v>22727.272727272728</v>
      </c>
      <c r="Z169" s="59">
        <v>27500</v>
      </c>
      <c r="AA169" s="206"/>
      <c r="AB169" s="156"/>
      <c r="AC169" s="100"/>
      <c r="AD169" s="206"/>
      <c r="AE169" s="156"/>
      <c r="AF169" s="100"/>
      <c r="AG169" s="206"/>
      <c r="AH169" s="112"/>
      <c r="AI169" s="100"/>
      <c r="AJ169" s="206"/>
      <c r="AK169" s="161"/>
      <c r="AL169" s="35"/>
      <c r="AM169" s="206"/>
      <c r="AP169" s="206"/>
      <c r="AS169" s="206"/>
      <c r="AT169"/>
      <c r="AV169" s="206"/>
      <c r="AW169" s="76"/>
      <c r="AY169" s="206"/>
      <c r="BB169" s="206"/>
      <c r="BE169" s="206"/>
      <c r="BH169" s="206"/>
      <c r="BK169" s="206"/>
      <c r="BN169" s="206"/>
      <c r="BQ169" s="206"/>
      <c r="BT169" s="206"/>
      <c r="BW169" s="206"/>
      <c r="BZ169" s="206"/>
      <c r="CA169"/>
      <c r="CC169" s="206"/>
      <c r="CD169"/>
      <c r="CF169"/>
      <c r="CG169"/>
      <c r="CH169"/>
      <c r="CI169"/>
      <c r="CJ169"/>
    </row>
    <row r="170" spans="1:88" x14ac:dyDescent="0.25">
      <c r="A170" s="299" t="s">
        <v>436</v>
      </c>
      <c r="B170" s="258">
        <v>2230</v>
      </c>
      <c r="C170" s="2" t="s">
        <v>432</v>
      </c>
      <c r="D170" s="156"/>
      <c r="E170" s="173"/>
      <c r="F170" s="206"/>
      <c r="G170" s="156"/>
      <c r="H170" s="173"/>
      <c r="I170" s="206"/>
      <c r="J170" s="156"/>
      <c r="K170" s="100"/>
      <c r="L170" s="206"/>
      <c r="M170" s="156"/>
      <c r="N170" s="100"/>
      <c r="O170" s="206"/>
      <c r="P170" s="156"/>
      <c r="Q170" s="100"/>
      <c r="R170" s="206"/>
      <c r="S170" s="156"/>
      <c r="T170" s="100"/>
      <c r="U170" s="206"/>
      <c r="V170" s="156"/>
      <c r="W170" s="100"/>
      <c r="X170" s="206"/>
      <c r="Y170" s="871">
        <v>2140.495867768595</v>
      </c>
      <c r="Z170" s="59">
        <v>2590</v>
      </c>
      <c r="AA170" s="206"/>
      <c r="AB170" s="156"/>
      <c r="AC170" s="100"/>
      <c r="AD170" s="206"/>
      <c r="AE170" s="156"/>
      <c r="AF170" s="100"/>
      <c r="AG170" s="206"/>
      <c r="AH170" s="112"/>
      <c r="AI170" s="100"/>
      <c r="AJ170" s="206"/>
      <c r="AK170" s="161"/>
      <c r="AL170" s="35"/>
      <c r="AM170" s="206"/>
      <c r="AP170" s="206"/>
      <c r="AS170" s="206"/>
      <c r="AT170"/>
      <c r="AV170" s="206"/>
      <c r="AW170" s="76"/>
      <c r="AY170" s="206"/>
      <c r="BB170" s="206"/>
      <c r="BE170" s="206"/>
      <c r="BH170" s="206"/>
      <c r="BK170" s="206"/>
      <c r="BN170" s="206"/>
      <c r="BQ170" s="206"/>
      <c r="BT170" s="206"/>
      <c r="BW170" s="206"/>
      <c r="BZ170" s="206"/>
      <c r="CA170"/>
      <c r="CC170" s="206"/>
      <c r="CD170"/>
      <c r="CF170"/>
      <c r="CG170"/>
      <c r="CH170"/>
      <c r="CI170"/>
      <c r="CJ170"/>
    </row>
    <row r="171" spans="1:88" x14ac:dyDescent="0.25">
      <c r="A171" s="299" t="s">
        <v>436</v>
      </c>
      <c r="B171" s="258">
        <v>3720</v>
      </c>
      <c r="C171" s="2" t="s">
        <v>433</v>
      </c>
      <c r="D171" s="156"/>
      <c r="E171" s="173"/>
      <c r="F171" s="206"/>
      <c r="G171" s="156"/>
      <c r="H171" s="173"/>
      <c r="I171" s="206"/>
      <c r="J171" s="156"/>
      <c r="K171" s="100"/>
      <c r="L171" s="206"/>
      <c r="M171" s="156"/>
      <c r="N171" s="100"/>
      <c r="O171" s="206"/>
      <c r="P171" s="156"/>
      <c r="Q171" s="100"/>
      <c r="R171" s="206"/>
      <c r="S171" s="156"/>
      <c r="T171" s="100"/>
      <c r="U171" s="206"/>
      <c r="V171" s="156"/>
      <c r="W171" s="100"/>
      <c r="X171" s="206"/>
      <c r="Y171" s="871">
        <v>3297.5206611570247</v>
      </c>
      <c r="Z171" s="59">
        <v>3990</v>
      </c>
      <c r="AA171" s="206"/>
      <c r="AB171" s="156"/>
      <c r="AC171" s="100"/>
      <c r="AD171" s="206"/>
      <c r="AE171" s="156"/>
      <c r="AF171" s="100"/>
      <c r="AG171" s="206"/>
      <c r="AH171" s="112"/>
      <c r="AI171" s="100"/>
      <c r="AJ171" s="206"/>
      <c r="AK171" s="161"/>
      <c r="AL171" s="35"/>
      <c r="AM171" s="206"/>
      <c r="AP171" s="206"/>
      <c r="AS171" s="206"/>
      <c r="AT171"/>
      <c r="AV171" s="206"/>
      <c r="AW171" s="76"/>
      <c r="AY171" s="206"/>
      <c r="BB171" s="206"/>
      <c r="BE171" s="206"/>
      <c r="BH171" s="206"/>
      <c r="BK171" s="206"/>
      <c r="BN171" s="206"/>
      <c r="BQ171" s="206"/>
      <c r="BT171" s="206"/>
      <c r="BW171" s="206"/>
      <c r="BZ171" s="206"/>
      <c r="CA171"/>
      <c r="CC171" s="206"/>
      <c r="CD171"/>
      <c r="CF171"/>
      <c r="CG171"/>
      <c r="CH171"/>
      <c r="CI171"/>
      <c r="CJ171"/>
    </row>
    <row r="172" spans="1:88" ht="15.75" thickBot="1" x14ac:dyDescent="0.3">
      <c r="A172" s="300" t="s">
        <v>436</v>
      </c>
      <c r="B172" s="778">
        <v>2499</v>
      </c>
      <c r="C172" s="34" t="s">
        <v>434</v>
      </c>
      <c r="D172" s="517"/>
      <c r="E172" s="411"/>
      <c r="F172" s="217"/>
      <c r="G172" s="517"/>
      <c r="H172" s="411"/>
      <c r="I172" s="217"/>
      <c r="J172" s="517"/>
      <c r="K172" s="103"/>
      <c r="L172" s="217"/>
      <c r="M172" s="517"/>
      <c r="N172" s="103"/>
      <c r="O172" s="217"/>
      <c r="P172" s="517"/>
      <c r="Q172" s="103"/>
      <c r="R172" s="217"/>
      <c r="S172" s="517"/>
      <c r="T172" s="103"/>
      <c r="U172" s="217"/>
      <c r="V172" s="517"/>
      <c r="W172" s="103"/>
      <c r="X172" s="217"/>
      <c r="Y172" s="938">
        <v>7925.6198347107438</v>
      </c>
      <c r="Z172" s="60">
        <v>9590</v>
      </c>
      <c r="AA172" s="217"/>
      <c r="AB172" s="517"/>
      <c r="AC172" s="103"/>
      <c r="AD172" s="217"/>
      <c r="AE172" s="517"/>
      <c r="AF172" s="103"/>
      <c r="AG172" s="217"/>
      <c r="AH172" s="518"/>
      <c r="AI172" s="103"/>
      <c r="AJ172" s="217"/>
      <c r="AK172" s="779"/>
      <c r="AL172" s="38"/>
      <c r="AM172" s="217"/>
      <c r="AP172" s="217"/>
      <c r="AS172" s="217"/>
      <c r="AT172"/>
      <c r="AV172" s="217"/>
      <c r="AW172" s="76"/>
      <c r="AY172" s="217"/>
      <c r="BB172" s="217"/>
      <c r="BE172" s="217"/>
      <c r="BH172" s="217"/>
      <c r="BK172" s="217"/>
      <c r="BN172" s="217"/>
      <c r="BQ172" s="217"/>
      <c r="BT172" s="217"/>
      <c r="BW172" s="217"/>
      <c r="BZ172" s="217"/>
      <c r="CA172"/>
      <c r="CC172" s="217"/>
      <c r="CD172"/>
      <c r="CF172"/>
      <c r="CG172"/>
      <c r="CH172"/>
      <c r="CI172"/>
      <c r="CJ172"/>
    </row>
    <row r="173" spans="1:88" s="510" customFormat="1" x14ac:dyDescent="0.25">
      <c r="A173" s="298" t="s">
        <v>86</v>
      </c>
      <c r="B173" s="295">
        <v>612</v>
      </c>
      <c r="C173" s="535" t="s">
        <v>88</v>
      </c>
      <c r="D173" s="318">
        <v>123.96694214876034</v>
      </c>
      <c r="E173" s="933">
        <v>150</v>
      </c>
      <c r="F173" s="351">
        <f>(E173-H173)/H173</f>
        <v>0</v>
      </c>
      <c r="G173" s="318">
        <v>123.96694214876034</v>
      </c>
      <c r="H173" s="933">
        <v>150</v>
      </c>
      <c r="I173" s="351">
        <f>(H173-K173)/K173</f>
        <v>0</v>
      </c>
      <c r="J173" s="318">
        <v>123.96694214876034</v>
      </c>
      <c r="K173" s="871">
        <v>150</v>
      </c>
      <c r="L173" s="351">
        <f>(K173-N173)/N173</f>
        <v>0</v>
      </c>
      <c r="M173" s="318">
        <v>123.96694214876034</v>
      </c>
      <c r="N173" s="871">
        <v>150</v>
      </c>
      <c r="O173" s="351">
        <f>(N173-Q173)/Q173</f>
        <v>0</v>
      </c>
      <c r="P173" s="318">
        <v>123.96694214876034</v>
      </c>
      <c r="Q173" s="871">
        <v>150</v>
      </c>
      <c r="R173" s="351">
        <f>(Q173-T173)/T173</f>
        <v>0</v>
      </c>
      <c r="S173" s="318">
        <v>123.96694214876034</v>
      </c>
      <c r="T173" s="871">
        <v>150</v>
      </c>
      <c r="U173" s="351">
        <f>(T173-W173)/W173</f>
        <v>0</v>
      </c>
      <c r="V173" s="318">
        <v>123.96694214876034</v>
      </c>
      <c r="W173" s="871">
        <v>150</v>
      </c>
      <c r="X173" s="351">
        <f>(W173-Z173)/Z173</f>
        <v>0</v>
      </c>
      <c r="Y173" s="932">
        <v>123.96694214876034</v>
      </c>
      <c r="Z173" s="1150">
        <v>150</v>
      </c>
      <c r="AA173" s="351">
        <f>(Z173-AC173)/AC173</f>
        <v>0.5</v>
      </c>
      <c r="AB173" s="318">
        <v>82.644628099173559</v>
      </c>
      <c r="AC173" s="871">
        <v>100</v>
      </c>
      <c r="AD173" s="351">
        <f>(AC173-AF173)/AF173</f>
        <v>0</v>
      </c>
      <c r="AE173" s="318">
        <v>82.644628099173559</v>
      </c>
      <c r="AF173" s="871">
        <v>100</v>
      </c>
      <c r="AG173" s="351">
        <f>(AF173-AI173)/AI173</f>
        <v>0</v>
      </c>
      <c r="AH173" s="113">
        <f t="shared" ref="AH173:AH181" si="123">AI173/1.21</f>
        <v>82.644628099173559</v>
      </c>
      <c r="AI173" s="308">
        <v>100</v>
      </c>
      <c r="AJ173" s="351">
        <f>(AI173-AL173)/AL173</f>
        <v>0</v>
      </c>
      <c r="AK173" s="697">
        <v>82.644628099173559</v>
      </c>
      <c r="AL173" s="697">
        <v>100</v>
      </c>
      <c r="AM173" s="351">
        <f>(AL173-AO173)/AO173</f>
        <v>0</v>
      </c>
      <c r="AN173" s="658">
        <v>82.644628099173559</v>
      </c>
      <c r="AO173" s="180">
        <v>100</v>
      </c>
      <c r="AP173" s="351">
        <f>(AO173-AR173)/AR173</f>
        <v>0</v>
      </c>
      <c r="AQ173" s="551">
        <v>82.644628099173559</v>
      </c>
      <c r="AR173" s="308">
        <v>100</v>
      </c>
      <c r="AS173" s="351">
        <f>(AR173-AU173)/AU173</f>
        <v>0</v>
      </c>
      <c r="AT173" s="551">
        <v>82.644628099173559</v>
      </c>
      <c r="AU173" s="308">
        <v>100</v>
      </c>
      <c r="AV173" s="351">
        <f>(AU173-AX173)/AX173</f>
        <v>0</v>
      </c>
      <c r="AW173" s="551">
        <v>82.644628099173559</v>
      </c>
      <c r="AX173" s="308">
        <v>100</v>
      </c>
      <c r="AY173" s="351">
        <f>(AX173-BA173)/BA173</f>
        <v>0</v>
      </c>
      <c r="AZ173" s="551">
        <v>82.644628099173559</v>
      </c>
      <c r="BA173" s="308">
        <v>100</v>
      </c>
      <c r="BB173" s="351">
        <f>(BA173-BD173)/BD173</f>
        <v>0</v>
      </c>
      <c r="BC173" s="551">
        <v>82.644628099173559</v>
      </c>
      <c r="BD173" s="308">
        <v>100</v>
      </c>
      <c r="BE173" s="351">
        <f>(BD173-BG173)/BG173</f>
        <v>0</v>
      </c>
      <c r="BF173" s="113">
        <v>82.644628099173559</v>
      </c>
      <c r="BG173" s="308">
        <v>100</v>
      </c>
      <c r="BH173" s="351">
        <f>(BG173-BJ173)/BJ173</f>
        <v>0</v>
      </c>
      <c r="BI173" s="113">
        <f t="shared" ref="BI173:BI178" si="124">BJ173/1.21</f>
        <v>82.644628099173559</v>
      </c>
      <c r="BJ173" s="308">
        <v>100</v>
      </c>
      <c r="BK173" s="351">
        <f>(BJ173-BM173)/BM173</f>
        <v>0</v>
      </c>
      <c r="BL173" s="113">
        <f t="shared" ref="BL173:BL178" si="125">BM173/1.21</f>
        <v>82.644628099173559</v>
      </c>
      <c r="BM173" s="308">
        <v>100</v>
      </c>
      <c r="BN173" s="351">
        <f>(BM173-BP173)/BP173</f>
        <v>0</v>
      </c>
      <c r="BO173" s="113">
        <f>BP173/1.21</f>
        <v>82.644628099173559</v>
      </c>
      <c r="BP173" s="308">
        <v>100</v>
      </c>
      <c r="BQ173" s="351">
        <f>(BP173-BS173)/BS173</f>
        <v>0</v>
      </c>
      <c r="BR173" s="113">
        <f>BS173/1.21</f>
        <v>82.644628099173559</v>
      </c>
      <c r="BS173" s="308">
        <v>100</v>
      </c>
      <c r="BT173" s="351">
        <f>(BS173-BV173)/BV173</f>
        <v>0</v>
      </c>
      <c r="BU173" s="164">
        <v>82.644628099173559</v>
      </c>
      <c r="BV173" s="180">
        <v>100</v>
      </c>
      <c r="BW173" s="351">
        <f>(BV173-BY173)/BY173</f>
        <v>-0.6</v>
      </c>
      <c r="BX173" s="113">
        <f>BY173/1.21</f>
        <v>206.61157024793388</v>
      </c>
      <c r="BY173" s="313">
        <v>250</v>
      </c>
      <c r="BZ173" s="351">
        <f>(BY173-CB173)/CB173</f>
        <v>0.31578947368421051</v>
      </c>
      <c r="CA173" s="126">
        <f t="shared" ref="CA173:CA178" si="126">CB173/1.21</f>
        <v>157.02479338842977</v>
      </c>
      <c r="CB173" s="127">
        <v>190</v>
      </c>
      <c r="CC173" s="351">
        <f>(CB173-CE173)/CE173</f>
        <v>1.1111111111111112</v>
      </c>
      <c r="CD173" s="22">
        <f t="shared" ref="CD173:CD178" si="127">CE173/1.21</f>
        <v>74.380165289256198</v>
      </c>
      <c r="CE173" s="127">
        <v>90</v>
      </c>
      <c r="CF173" s="509"/>
      <c r="CG173" s="509"/>
      <c r="CH173" s="509"/>
      <c r="CI173" s="509"/>
      <c r="CJ173" s="509"/>
    </row>
    <row r="174" spans="1:88" x14ac:dyDescent="0.25">
      <c r="A174" s="299" t="s">
        <v>86</v>
      </c>
      <c r="B174" s="281">
        <v>618</v>
      </c>
      <c r="C174" s="536" t="s">
        <v>90</v>
      </c>
      <c r="D174" s="151">
        <v>404.95867768595042</v>
      </c>
      <c r="E174" s="933">
        <v>490</v>
      </c>
      <c r="F174" s="206">
        <f>(E174-H174)/H174</f>
        <v>0</v>
      </c>
      <c r="G174" s="151">
        <v>404.95867768595042</v>
      </c>
      <c r="H174" s="933">
        <v>490</v>
      </c>
      <c r="I174" s="206">
        <f>(H174-K174)/K174</f>
        <v>0</v>
      </c>
      <c r="J174" s="151">
        <v>404.95867768595042</v>
      </c>
      <c r="K174" s="871">
        <v>490</v>
      </c>
      <c r="L174" s="206">
        <f>(K174-N174)/N174</f>
        <v>0</v>
      </c>
      <c r="M174" s="151">
        <v>404.95867768595042</v>
      </c>
      <c r="N174" s="871">
        <v>490</v>
      </c>
      <c r="O174" s="206">
        <f>(N174-Q174)/Q174</f>
        <v>0</v>
      </c>
      <c r="P174" s="151">
        <v>404.95867768595042</v>
      </c>
      <c r="Q174" s="871">
        <v>490</v>
      </c>
      <c r="R174" s="206">
        <f>(Q174-T174)/T174</f>
        <v>0</v>
      </c>
      <c r="S174" s="151">
        <v>404.95867768595042</v>
      </c>
      <c r="T174" s="871">
        <v>490</v>
      </c>
      <c r="U174" s="206">
        <f>(T174-W174)/W174</f>
        <v>0</v>
      </c>
      <c r="V174" s="151">
        <v>404.95867768595042</v>
      </c>
      <c r="W174" s="871">
        <v>490</v>
      </c>
      <c r="X174" s="206">
        <f>(W174-Z174)/Z174</f>
        <v>0</v>
      </c>
      <c r="Y174" s="871">
        <v>404.95867768595042</v>
      </c>
      <c r="Z174" s="1147">
        <v>490</v>
      </c>
      <c r="AA174" s="206">
        <f>(Z174-AC174)/AC174</f>
        <v>0.25641025641025639</v>
      </c>
      <c r="AB174" s="151">
        <v>322.31404958677689</v>
      </c>
      <c r="AC174" s="871">
        <v>390</v>
      </c>
      <c r="AD174" s="206">
        <f>(AC174-AF174)/AF174</f>
        <v>0</v>
      </c>
      <c r="AE174" s="151">
        <v>322.31404958677689</v>
      </c>
      <c r="AF174" s="871">
        <v>390</v>
      </c>
      <c r="AG174" s="206">
        <f>(AF174-AI174)/AI174</f>
        <v>0</v>
      </c>
      <c r="AH174" s="110">
        <f t="shared" si="123"/>
        <v>322.31404958677689</v>
      </c>
      <c r="AI174" s="136">
        <v>390</v>
      </c>
      <c r="AJ174" s="206">
        <f>(AI174-AL174)/AL174</f>
        <v>0</v>
      </c>
      <c r="AK174" s="641">
        <v>322.31404958677689</v>
      </c>
      <c r="AL174" s="641">
        <v>390</v>
      </c>
      <c r="AM174" s="206">
        <f>(AL174-AO174)/AO174</f>
        <v>0</v>
      </c>
      <c r="AN174" s="653">
        <v>322.31404958677689</v>
      </c>
      <c r="AO174" s="170">
        <v>390</v>
      </c>
      <c r="AP174" s="206">
        <f>(AO174-AR174)/AR174</f>
        <v>0</v>
      </c>
      <c r="AQ174" s="547">
        <v>322.31404958677689</v>
      </c>
      <c r="AR174" s="136">
        <v>390</v>
      </c>
      <c r="AS174" s="206">
        <f>(AR174-AU174)/AU174</f>
        <v>0.11428571428571428</v>
      </c>
      <c r="AT174" s="547">
        <v>289.25619834710744</v>
      </c>
      <c r="AU174" s="136">
        <v>350</v>
      </c>
      <c r="AV174" s="206">
        <f>(AU174-AX174)/AX174</f>
        <v>0</v>
      </c>
      <c r="AW174" s="547">
        <v>289.25619834710744</v>
      </c>
      <c r="AX174" s="136">
        <v>350</v>
      </c>
      <c r="AY174" s="206">
        <f>(AX174-BA174)/BA174</f>
        <v>0</v>
      </c>
      <c r="AZ174" s="547">
        <v>289.25619834710744</v>
      </c>
      <c r="BA174" s="136">
        <v>350</v>
      </c>
      <c r="BB174" s="206">
        <f>(BA174-BD174)/BD174</f>
        <v>0</v>
      </c>
      <c r="BC174" s="547">
        <v>289.25619834710744</v>
      </c>
      <c r="BD174" s="136">
        <v>350</v>
      </c>
      <c r="BE174" s="206">
        <f>(BD174-BG174)/BG174</f>
        <v>0</v>
      </c>
      <c r="BF174" s="110">
        <v>289.25619834710744</v>
      </c>
      <c r="BG174" s="136">
        <v>350</v>
      </c>
      <c r="BH174" s="206">
        <f>(BG174-BJ174)/BJ174</f>
        <v>0</v>
      </c>
      <c r="BI174" s="110">
        <f t="shared" si="124"/>
        <v>289.25619834710744</v>
      </c>
      <c r="BJ174" s="136">
        <v>350</v>
      </c>
      <c r="BK174" s="206">
        <f>(BJ174-BM174)/BM174</f>
        <v>0</v>
      </c>
      <c r="BL174" s="110">
        <f t="shared" si="125"/>
        <v>289.25619834710744</v>
      </c>
      <c r="BM174" s="136">
        <v>350</v>
      </c>
      <c r="BN174" s="206">
        <f>(BM174-BP174)/BP174</f>
        <v>0</v>
      </c>
      <c r="BO174" s="110">
        <f>BP174/1.21</f>
        <v>289.25619834710744</v>
      </c>
      <c r="BP174" s="136">
        <v>350</v>
      </c>
      <c r="BQ174" s="206">
        <f>(BP174-BS174)/BS174</f>
        <v>0</v>
      </c>
      <c r="BR174" s="110">
        <f>BS174/1.21</f>
        <v>289.25619834710744</v>
      </c>
      <c r="BS174" s="136">
        <v>350</v>
      </c>
      <c r="BT174" s="206">
        <f>(BS174-BV174)/BV174</f>
        <v>0</v>
      </c>
      <c r="BU174" s="153">
        <v>289.25619834710744</v>
      </c>
      <c r="BV174" s="170">
        <v>350</v>
      </c>
      <c r="BW174" s="206">
        <f>(BV174-BY174)/BY174</f>
        <v>0</v>
      </c>
      <c r="BX174" s="110">
        <f>BY174/1.21</f>
        <v>289.25619834710744</v>
      </c>
      <c r="BY174" s="129">
        <v>350</v>
      </c>
      <c r="BZ174" s="206">
        <f>(BY174-CB174)/CB174</f>
        <v>0.20689655172413793</v>
      </c>
      <c r="CA174" s="77">
        <f t="shared" si="126"/>
        <v>239.6694214876033</v>
      </c>
      <c r="CB174" s="56">
        <v>290</v>
      </c>
      <c r="CC174" s="206">
        <f>(CB174-CE174)/CE174</f>
        <v>0.45</v>
      </c>
      <c r="CD174" s="24">
        <f t="shared" si="127"/>
        <v>165.28925619834712</v>
      </c>
      <c r="CE174" s="56">
        <v>200</v>
      </c>
    </row>
    <row r="175" spans="1:88" s="512" customFormat="1" ht="15.75" thickBot="1" x14ac:dyDescent="0.3">
      <c r="A175" s="300" t="s">
        <v>86</v>
      </c>
      <c r="B175" s="286">
        <v>617</v>
      </c>
      <c r="C175" s="41" t="s">
        <v>92</v>
      </c>
      <c r="D175" s="513">
        <v>570.24793388429748</v>
      </c>
      <c r="E175" s="933">
        <v>690</v>
      </c>
      <c r="F175" s="217">
        <f>(E175-H175)/H175</f>
        <v>0</v>
      </c>
      <c r="G175" s="513">
        <v>570.24793388429748</v>
      </c>
      <c r="H175" s="933">
        <v>690</v>
      </c>
      <c r="I175" s="217">
        <f>(H175-K175)/K175</f>
        <v>0</v>
      </c>
      <c r="J175" s="513">
        <v>570.24793388429748</v>
      </c>
      <c r="K175" s="871">
        <v>690</v>
      </c>
      <c r="L175" s="217">
        <f>(K175-N175)/N175</f>
        <v>0</v>
      </c>
      <c r="M175" s="513">
        <v>570.24793388429748</v>
      </c>
      <c r="N175" s="871">
        <v>690</v>
      </c>
      <c r="O175" s="217">
        <f>(N175-Q175)/Q175</f>
        <v>0</v>
      </c>
      <c r="P175" s="513">
        <v>570.24793388429748</v>
      </c>
      <c r="Q175" s="871">
        <v>690</v>
      </c>
      <c r="R175" s="217">
        <f>(Q175-T175)/T175</f>
        <v>0</v>
      </c>
      <c r="S175" s="513">
        <v>570.24793388429748</v>
      </c>
      <c r="T175" s="871">
        <v>690</v>
      </c>
      <c r="U175" s="217">
        <f>(T175-W175)/W175</f>
        <v>0</v>
      </c>
      <c r="V175" s="513">
        <v>570.24793388429748</v>
      </c>
      <c r="W175" s="871">
        <v>690</v>
      </c>
      <c r="X175" s="217">
        <f>(W175-Z175)/Z175</f>
        <v>0</v>
      </c>
      <c r="Y175" s="938">
        <v>570.24793388429748</v>
      </c>
      <c r="Z175" s="1148">
        <v>690</v>
      </c>
      <c r="AA175" s="217">
        <f>(Z175-AC175)/AC175</f>
        <v>0.40816326530612246</v>
      </c>
      <c r="AB175" s="513">
        <v>404.95867768595042</v>
      </c>
      <c r="AC175" s="871">
        <v>490</v>
      </c>
      <c r="AD175" s="217">
        <f>(AC175-AF175)/AF175</f>
        <v>0</v>
      </c>
      <c r="AE175" s="513">
        <v>404.95867768595042</v>
      </c>
      <c r="AF175" s="871">
        <v>490</v>
      </c>
      <c r="AG175" s="217">
        <f>(AF175-AI175)/AI175</f>
        <v>0</v>
      </c>
      <c r="AH175" s="108">
        <f t="shared" si="123"/>
        <v>404.95867768595042</v>
      </c>
      <c r="AI175" s="305">
        <v>490</v>
      </c>
      <c r="AJ175" s="217">
        <f>(AI175-AL175)/AL175</f>
        <v>0</v>
      </c>
      <c r="AK175" s="643">
        <v>404.95867768595042</v>
      </c>
      <c r="AL175" s="643">
        <v>490</v>
      </c>
      <c r="AM175" s="217">
        <f>(AL175-AO175)/AO175</f>
        <v>0</v>
      </c>
      <c r="AN175" s="659">
        <v>404.95867768595042</v>
      </c>
      <c r="AO175" s="316">
        <v>490</v>
      </c>
      <c r="AP175" s="217">
        <f>(AO175-AR175)/AR175</f>
        <v>0</v>
      </c>
      <c r="AQ175" s="552">
        <v>404.95867768595042</v>
      </c>
      <c r="AR175" s="305">
        <v>490</v>
      </c>
      <c r="AS175" s="217">
        <f>(AR175-AU175)/AU175</f>
        <v>8.8888888888888892E-2</v>
      </c>
      <c r="AT175" s="552">
        <v>371.90082644628103</v>
      </c>
      <c r="AU175" s="305">
        <v>450</v>
      </c>
      <c r="AV175" s="217">
        <f>(AU175-AX175)/AX175</f>
        <v>0</v>
      </c>
      <c r="AW175" s="552">
        <v>371.90082644628103</v>
      </c>
      <c r="AX175" s="305">
        <v>450</v>
      </c>
      <c r="AY175" s="217">
        <f>(AX175-BA175)/BA175</f>
        <v>0</v>
      </c>
      <c r="AZ175" s="552">
        <v>371.90082644628103</v>
      </c>
      <c r="BA175" s="305">
        <v>450</v>
      </c>
      <c r="BB175" s="217">
        <f>(BA175-BD175)/BD175</f>
        <v>0</v>
      </c>
      <c r="BC175" s="552">
        <v>371.90082644628103</v>
      </c>
      <c r="BD175" s="305">
        <v>450</v>
      </c>
      <c r="BE175" s="217">
        <f>(BD175-BG175)/BG175</f>
        <v>0</v>
      </c>
      <c r="BF175" s="108">
        <v>371.90082644628103</v>
      </c>
      <c r="BG175" s="305">
        <v>450</v>
      </c>
      <c r="BH175" s="217">
        <f>(BG175-BJ175)/BJ175</f>
        <v>0</v>
      </c>
      <c r="BI175" s="108">
        <f t="shared" si="124"/>
        <v>371.90082644628103</v>
      </c>
      <c r="BJ175" s="305">
        <v>450</v>
      </c>
      <c r="BK175" s="217">
        <f>(BJ175-BM175)/BM175</f>
        <v>0</v>
      </c>
      <c r="BL175" s="108">
        <f t="shared" si="125"/>
        <v>371.90082644628103</v>
      </c>
      <c r="BM175" s="305">
        <v>450</v>
      </c>
      <c r="BN175" s="217">
        <f>(BM175-BP175)/BP175</f>
        <v>0</v>
      </c>
      <c r="BO175" s="108">
        <f>BP175/1.21</f>
        <v>371.90082644628103</v>
      </c>
      <c r="BP175" s="305">
        <v>450</v>
      </c>
      <c r="BQ175" s="217">
        <f>(BP175-BS175)/BS175</f>
        <v>0</v>
      </c>
      <c r="BR175" s="108">
        <f>BS175/1.21</f>
        <v>371.90082644628103</v>
      </c>
      <c r="BS175" s="305">
        <v>450</v>
      </c>
      <c r="BT175" s="217">
        <f>(BS175-BV175)/BV175</f>
        <v>0</v>
      </c>
      <c r="BU175" s="193">
        <v>371.90082644628103</v>
      </c>
      <c r="BV175" s="316">
        <v>450</v>
      </c>
      <c r="BW175" s="217">
        <f>(BV175-BY175)/BY175</f>
        <v>0.2857142857142857</v>
      </c>
      <c r="BX175" s="108">
        <f>BY175/1.21</f>
        <v>289.25619834710744</v>
      </c>
      <c r="BY175" s="138">
        <v>350</v>
      </c>
      <c r="BZ175" s="217">
        <f>(BY175-CB175)/CB175</f>
        <v>0.20689655172413793</v>
      </c>
      <c r="CA175" s="125">
        <f t="shared" si="126"/>
        <v>239.6694214876033</v>
      </c>
      <c r="CB175" s="194">
        <v>290</v>
      </c>
      <c r="CC175" s="217">
        <f>(CB175-CE175)/CE175</f>
        <v>0.45</v>
      </c>
      <c r="CD175" s="27">
        <f t="shared" si="127"/>
        <v>165.28925619834712</v>
      </c>
      <c r="CE175" s="194">
        <v>200</v>
      </c>
      <c r="CF175" s="511"/>
      <c r="CG175" s="511"/>
      <c r="CH175" s="511"/>
      <c r="CI175" s="511"/>
      <c r="CJ175" s="511"/>
    </row>
    <row r="176" spans="1:88" s="510" customFormat="1" ht="15.75" thickBot="1" x14ac:dyDescent="0.3">
      <c r="A176" s="306" t="s">
        <v>124</v>
      </c>
      <c r="B176" s="281">
        <v>552</v>
      </c>
      <c r="C176" s="556" t="s">
        <v>274</v>
      </c>
      <c r="D176" s="946">
        <v>8.2644628099173556E-3</v>
      </c>
      <c r="E176" s="1131">
        <v>0.01</v>
      </c>
      <c r="F176" s="789">
        <f t="shared" ref="F176:F181" si="128">(E176-H176)/H176</f>
        <v>0</v>
      </c>
      <c r="G176" s="946">
        <v>8.2644628099173556E-3</v>
      </c>
      <c r="H176" s="1131">
        <v>0.01</v>
      </c>
      <c r="I176" s="789">
        <f t="shared" ref="I176:I181" si="129">(H176-K176)/K176</f>
        <v>0</v>
      </c>
      <c r="J176" s="946">
        <v>8.2644628099173556E-3</v>
      </c>
      <c r="K176" s="1037">
        <v>0.01</v>
      </c>
      <c r="L176" s="789">
        <f t="shared" ref="L176:L181" si="130">(K176-N176)/N176</f>
        <v>0</v>
      </c>
      <c r="M176" s="946">
        <v>8.2644628099173556E-3</v>
      </c>
      <c r="N176" s="1037">
        <v>0.01</v>
      </c>
      <c r="O176" s="789">
        <f t="shared" ref="O176:O181" si="131">(N176-Q176)/Q176</f>
        <v>0</v>
      </c>
      <c r="P176" s="1376">
        <v>8.2644628099173556E-3</v>
      </c>
      <c r="Q176" s="1037">
        <v>0.01</v>
      </c>
      <c r="R176" s="789">
        <f t="shared" ref="R176:R181" si="132">(Q176-T176)/T176</f>
        <v>0</v>
      </c>
      <c r="S176" s="949">
        <v>8.2644628099173556E-3</v>
      </c>
      <c r="T176" s="871">
        <v>0.01</v>
      </c>
      <c r="U176" s="789">
        <f t="shared" ref="U176:U181" si="133">(T176-W176)/W176</f>
        <v>0</v>
      </c>
      <c r="V176" s="949">
        <v>8.2644628099173556E-3</v>
      </c>
      <c r="W176" s="871">
        <v>0.01</v>
      </c>
      <c r="X176" s="789">
        <f t="shared" ref="X176:X181" si="134">(W176-Z176)/Z176</f>
        <v>0</v>
      </c>
      <c r="Y176" s="940">
        <v>8.2644628099173556E-3</v>
      </c>
      <c r="Z176" s="1135">
        <v>0.01</v>
      </c>
      <c r="AA176" s="789">
        <f t="shared" ref="AA176:AA181" si="135">(Z176-AC176)/AC176</f>
        <v>0</v>
      </c>
      <c r="AB176" s="949">
        <v>8.2644628099173556E-3</v>
      </c>
      <c r="AC176" s="871">
        <v>0.01</v>
      </c>
      <c r="AD176" s="789">
        <f t="shared" ref="AD176:AD181" si="136">(AC176-AF176)/AF176</f>
        <v>0</v>
      </c>
      <c r="AE176" s="949">
        <v>8.2644628099173556E-3</v>
      </c>
      <c r="AF176" s="871">
        <v>0.01</v>
      </c>
      <c r="AG176" s="789">
        <f t="shared" ref="AG176:AG181" si="137">(AF176-AI176)/AI176</f>
        <v>0</v>
      </c>
      <c r="AH176" s="184">
        <f t="shared" si="123"/>
        <v>8.2644628099173556E-3</v>
      </c>
      <c r="AI176" s="100">
        <v>0.01</v>
      </c>
      <c r="AJ176" s="789">
        <f t="shared" ref="AJ176:AJ181" si="138">(AI176-AL176)/AL176</f>
        <v>0</v>
      </c>
      <c r="AK176" s="184">
        <f>AL176/1.21</f>
        <v>8.2644628099173556E-3</v>
      </c>
      <c r="AL176" s="100">
        <v>0.01</v>
      </c>
      <c r="AM176" s="789">
        <f t="shared" si="113"/>
        <v>0</v>
      </c>
      <c r="AN176" s="697">
        <v>8.2644628099173556E-3</v>
      </c>
      <c r="AO176" s="697">
        <v>0.01</v>
      </c>
      <c r="AP176" s="789">
        <f t="shared" si="114"/>
        <v>0</v>
      </c>
      <c r="AQ176" s="747">
        <v>8.2644628099173556E-3</v>
      </c>
      <c r="AR176" s="319">
        <v>0.01</v>
      </c>
      <c r="AS176" s="789">
        <f t="shared" si="115"/>
        <v>0</v>
      </c>
      <c r="AT176" s="747">
        <v>8.2644628099173556E-3</v>
      </c>
      <c r="AU176" s="319">
        <v>0.01</v>
      </c>
      <c r="AV176" s="789">
        <f t="shared" si="116"/>
        <v>0</v>
      </c>
      <c r="AW176" s="747">
        <v>8.2644628099173556E-3</v>
      </c>
      <c r="AX176" s="319">
        <v>0.01</v>
      </c>
      <c r="AY176" s="789">
        <f t="shared" si="117"/>
        <v>0</v>
      </c>
      <c r="AZ176" s="747">
        <v>8.2644628099173556E-3</v>
      </c>
      <c r="BA176" s="319">
        <v>0.01</v>
      </c>
      <c r="BB176" s="789">
        <f t="shared" si="118"/>
        <v>0</v>
      </c>
      <c r="BC176" s="747">
        <v>8.2644628099173556E-3</v>
      </c>
      <c r="BD176" s="319">
        <v>0.01</v>
      </c>
      <c r="BE176" s="789">
        <f t="shared" si="119"/>
        <v>0</v>
      </c>
      <c r="BF176" s="29">
        <v>8.2644628099173556E-3</v>
      </c>
      <c r="BG176" s="102">
        <v>0.01</v>
      </c>
      <c r="BH176" s="789">
        <f t="shared" ref="BH176:BH178" si="139">(BG176-BJ176)/BJ176</f>
        <v>0</v>
      </c>
      <c r="BI176" s="29">
        <f t="shared" si="124"/>
        <v>8.2644628099173556E-3</v>
      </c>
      <c r="BJ176" s="102">
        <v>0.01</v>
      </c>
      <c r="BK176" s="789">
        <f t="shared" ref="BK176:BK178" si="140">(BJ176-BM176)/BM176</f>
        <v>0</v>
      </c>
      <c r="BL176" s="29">
        <f t="shared" si="125"/>
        <v>8.2644628099173556E-3</v>
      </c>
      <c r="BM176" s="102">
        <v>0.01</v>
      </c>
      <c r="BN176" s="789">
        <f t="shared" ref="BN176:BN178" si="141">(BM176-BP176)/BP176</f>
        <v>0</v>
      </c>
      <c r="BO176" s="29">
        <f t="shared" ref="BO176:BO178" si="142">BP176/1.105</f>
        <v>9.0497737556561094E-3</v>
      </c>
      <c r="BP176" s="102">
        <v>0.01</v>
      </c>
      <c r="BQ176" s="789">
        <f t="shared" ref="BQ176:BQ178" si="143">(BP176-BS176)/BS176</f>
        <v>0</v>
      </c>
      <c r="BR176" s="29">
        <f t="shared" ref="BR176:BR178" si="144">BS176/1.105</f>
        <v>9.0497737556561094E-3</v>
      </c>
      <c r="BS176" s="195">
        <v>0.01</v>
      </c>
      <c r="BT176" s="789">
        <f t="shared" ref="BT176:BT177" si="145">(BS176-BV176)/BV176</f>
        <v>0</v>
      </c>
      <c r="BU176" s="164">
        <v>9.0497737556561094E-3</v>
      </c>
      <c r="BV176" s="180">
        <v>0.01</v>
      </c>
      <c r="BW176" s="789">
        <f t="shared" ref="BW176:BW178" si="146">(BV176-BY176)/BY176</f>
        <v>0</v>
      </c>
      <c r="BX176" s="29">
        <f t="shared" ref="BX176:BX178" si="147">BY176/1.105</f>
        <v>9.0497737556561094E-3</v>
      </c>
      <c r="BY176" s="195">
        <v>0.01</v>
      </c>
      <c r="BZ176" s="789">
        <f t="shared" ref="BZ176:BZ177" si="148">(BY176-CB176)/CB176</f>
        <v>0</v>
      </c>
      <c r="CA176" s="126">
        <f t="shared" si="126"/>
        <v>8.2644628099173556E-3</v>
      </c>
      <c r="CB176" s="127">
        <v>0.01</v>
      </c>
      <c r="CC176" s="789">
        <f t="shared" si="122"/>
        <v>0</v>
      </c>
      <c r="CD176" s="22">
        <f t="shared" si="127"/>
        <v>8.2644628099173556E-3</v>
      </c>
      <c r="CE176" s="127">
        <v>0.01</v>
      </c>
      <c r="CF176" s="509"/>
      <c r="CG176" s="509"/>
      <c r="CH176" s="509"/>
      <c r="CI176" s="509"/>
      <c r="CJ176" s="509"/>
    </row>
    <row r="177" spans="1:83" ht="15.75" thickBot="1" x14ac:dyDescent="0.3">
      <c r="A177" s="299" t="s">
        <v>124</v>
      </c>
      <c r="B177" s="281">
        <v>553</v>
      </c>
      <c r="C177" s="536" t="s">
        <v>275</v>
      </c>
      <c r="D177" s="947">
        <v>3223.1404958677685</v>
      </c>
      <c r="E177" s="1132">
        <v>3900</v>
      </c>
      <c r="F177" s="789">
        <f t="shared" si="128"/>
        <v>0</v>
      </c>
      <c r="G177" s="947">
        <v>3223.1404958677685</v>
      </c>
      <c r="H177" s="1132">
        <v>3900</v>
      </c>
      <c r="I177" s="789">
        <f t="shared" si="129"/>
        <v>0</v>
      </c>
      <c r="J177" s="947">
        <v>3223.1404958677685</v>
      </c>
      <c r="K177" s="99">
        <v>3900</v>
      </c>
      <c r="L177" s="789">
        <f t="shared" si="130"/>
        <v>0</v>
      </c>
      <c r="M177" s="947">
        <v>3223.1404958677685</v>
      </c>
      <c r="N177" s="99">
        <v>3900</v>
      </c>
      <c r="O177" s="789">
        <f t="shared" si="131"/>
        <v>0</v>
      </c>
      <c r="P177" s="1377">
        <v>3223.1404958677685</v>
      </c>
      <c r="Q177" s="99">
        <v>3900</v>
      </c>
      <c r="R177" s="206">
        <f t="shared" si="132"/>
        <v>0</v>
      </c>
      <c r="S177" s="947">
        <v>3223.1404958677685</v>
      </c>
      <c r="T177" s="871">
        <v>3900</v>
      </c>
      <c r="U177" s="206">
        <f t="shared" si="133"/>
        <v>0</v>
      </c>
      <c r="V177" s="947">
        <v>3223.1404958677685</v>
      </c>
      <c r="W177" s="871">
        <v>3900</v>
      </c>
      <c r="X177" s="206">
        <f t="shared" si="134"/>
        <v>-9.0909090909090912E-2</v>
      </c>
      <c r="Y177" s="97">
        <v>3545.4545454545455</v>
      </c>
      <c r="Z177" s="1147">
        <v>4290</v>
      </c>
      <c r="AA177" s="206">
        <f t="shared" si="135"/>
        <v>0.1</v>
      </c>
      <c r="AB177" s="947">
        <v>3223.1404958677685</v>
      </c>
      <c r="AC177" s="871">
        <v>3900</v>
      </c>
      <c r="AD177" s="206">
        <f t="shared" si="136"/>
        <v>0</v>
      </c>
      <c r="AE177" s="947">
        <v>3223.1404958677685</v>
      </c>
      <c r="AF177" s="871">
        <v>3900</v>
      </c>
      <c r="AG177" s="206">
        <f t="shared" si="137"/>
        <v>0</v>
      </c>
      <c r="AH177" s="30">
        <f t="shared" si="123"/>
        <v>3223.1404958677685</v>
      </c>
      <c r="AI177" s="100">
        <v>3900</v>
      </c>
      <c r="AJ177" s="206">
        <f t="shared" si="138"/>
        <v>0</v>
      </c>
      <c r="AK177" s="30">
        <f>AL177/1.21</f>
        <v>3223.1404958677685</v>
      </c>
      <c r="AL177" s="100">
        <v>3900</v>
      </c>
      <c r="AM177" s="206">
        <f t="shared" si="113"/>
        <v>0</v>
      </c>
      <c r="AN177" s="641">
        <v>3223.1404958677685</v>
      </c>
      <c r="AO177" s="641">
        <v>3900</v>
      </c>
      <c r="AP177" s="206">
        <f t="shared" si="114"/>
        <v>0</v>
      </c>
      <c r="AQ177" s="554">
        <v>3223.1404958677685</v>
      </c>
      <c r="AR177" s="100">
        <v>3900</v>
      </c>
      <c r="AS177" s="206">
        <f t="shared" si="115"/>
        <v>0</v>
      </c>
      <c r="AT177" s="554">
        <v>3223.1404958677685</v>
      </c>
      <c r="AU177" s="59">
        <v>3900</v>
      </c>
      <c r="AV177" s="206">
        <f t="shared" si="116"/>
        <v>0.34482758620689657</v>
      </c>
      <c r="AW177" s="554">
        <v>2396.6942148760331</v>
      </c>
      <c r="AX177" s="59">
        <v>2900</v>
      </c>
      <c r="AY177" s="206">
        <f t="shared" si="117"/>
        <v>0.16</v>
      </c>
      <c r="AZ177" s="554">
        <v>2066.1157024793388</v>
      </c>
      <c r="BA177" s="59">
        <v>2500</v>
      </c>
      <c r="BB177" s="206">
        <f t="shared" si="118"/>
        <v>0</v>
      </c>
      <c r="BC177" s="554">
        <v>2066.1157024793388</v>
      </c>
      <c r="BD177" s="59">
        <v>2500</v>
      </c>
      <c r="BE177" s="206">
        <f t="shared" si="119"/>
        <v>0</v>
      </c>
      <c r="BF177" s="30">
        <v>2066.1157024793388</v>
      </c>
      <c r="BG177" s="59">
        <v>2500</v>
      </c>
      <c r="BH177" s="206">
        <f t="shared" si="139"/>
        <v>0</v>
      </c>
      <c r="BI177" s="30">
        <f t="shared" si="124"/>
        <v>2066.1157024793388</v>
      </c>
      <c r="BJ177" s="59">
        <v>2500</v>
      </c>
      <c r="BK177" s="206">
        <f t="shared" si="140"/>
        <v>0.25</v>
      </c>
      <c r="BL177" s="30">
        <f t="shared" si="125"/>
        <v>1652.8925619834711</v>
      </c>
      <c r="BM177" s="59">
        <v>2000</v>
      </c>
      <c r="BN177" s="206">
        <f t="shared" si="141"/>
        <v>0</v>
      </c>
      <c r="BO177" s="68">
        <f t="shared" si="142"/>
        <v>1809.9547511312217</v>
      </c>
      <c r="BP177" s="101">
        <v>2000</v>
      </c>
      <c r="BQ177" s="206">
        <f t="shared" si="143"/>
        <v>0</v>
      </c>
      <c r="BR177" s="68">
        <f t="shared" si="144"/>
        <v>1809.9547511312217</v>
      </c>
      <c r="BS177" s="196">
        <v>2000</v>
      </c>
      <c r="BT177" s="206">
        <f t="shared" si="145"/>
        <v>0.66666666666666663</v>
      </c>
      <c r="BU177" s="155">
        <v>995.47511312217193</v>
      </c>
      <c r="BV177" s="172">
        <v>1200</v>
      </c>
      <c r="BW177" s="206">
        <f t="shared" si="146"/>
        <v>9.0909090909090912E-2</v>
      </c>
      <c r="BX177" s="68">
        <f t="shared" si="147"/>
        <v>995.47511312217193</v>
      </c>
      <c r="BY177" s="196">
        <v>1100</v>
      </c>
      <c r="BZ177" s="206">
        <f t="shared" si="148"/>
        <v>0.1111111111111111</v>
      </c>
      <c r="CA177" s="122">
        <f t="shared" si="126"/>
        <v>818.18181818181824</v>
      </c>
      <c r="CB177" s="67">
        <v>990</v>
      </c>
      <c r="CC177" s="206">
        <f t="shared" si="122"/>
        <v>0.23749999999999999</v>
      </c>
      <c r="CD177" s="37">
        <f t="shared" si="127"/>
        <v>661.15702479338847</v>
      </c>
      <c r="CE177" s="67">
        <v>800</v>
      </c>
    </row>
    <row r="178" spans="1:83" ht="15.75" thickBot="1" x14ac:dyDescent="0.3">
      <c r="A178" s="300" t="s">
        <v>124</v>
      </c>
      <c r="B178" s="286">
        <v>554</v>
      </c>
      <c r="C178" s="41" t="s">
        <v>276</v>
      </c>
      <c r="D178" s="948">
        <v>4049.5867768595044</v>
      </c>
      <c r="E178" s="1160">
        <v>4900</v>
      </c>
      <c r="F178" s="789">
        <f t="shared" si="128"/>
        <v>0</v>
      </c>
      <c r="G178" s="948">
        <v>4049.5867768595044</v>
      </c>
      <c r="H178" s="1160">
        <v>4900</v>
      </c>
      <c r="I178" s="789">
        <f t="shared" si="129"/>
        <v>0</v>
      </c>
      <c r="J178" s="948">
        <v>4049.5867768595044</v>
      </c>
      <c r="K178" s="600">
        <v>4900</v>
      </c>
      <c r="L178" s="789">
        <f t="shared" si="130"/>
        <v>0</v>
      </c>
      <c r="M178" s="948">
        <v>4049.5867768595044</v>
      </c>
      <c r="N178" s="600">
        <v>4900</v>
      </c>
      <c r="O178" s="789">
        <f t="shared" si="131"/>
        <v>0</v>
      </c>
      <c r="P178" s="1378">
        <v>4049.5867768595044</v>
      </c>
      <c r="Q178" s="600">
        <v>4900</v>
      </c>
      <c r="R178" s="217">
        <f t="shared" si="132"/>
        <v>0</v>
      </c>
      <c r="S178" s="950">
        <v>4049.5867768595044</v>
      </c>
      <c r="T178" s="871">
        <v>4900</v>
      </c>
      <c r="U178" s="217">
        <f t="shared" si="133"/>
        <v>0</v>
      </c>
      <c r="V178" s="950">
        <v>4049.5867768595044</v>
      </c>
      <c r="W178" s="871">
        <v>4900</v>
      </c>
      <c r="X178" s="217">
        <f t="shared" si="134"/>
        <v>-9.0909090909090912E-2</v>
      </c>
      <c r="Y178" s="743">
        <v>4454.545454545455</v>
      </c>
      <c r="Z178" s="1148">
        <v>5390</v>
      </c>
      <c r="AA178" s="217">
        <f t="shared" si="135"/>
        <v>0.1</v>
      </c>
      <c r="AB178" s="950">
        <v>4049.5867768595044</v>
      </c>
      <c r="AC178" s="871">
        <v>4900</v>
      </c>
      <c r="AD178" s="217">
        <f t="shared" si="136"/>
        <v>0</v>
      </c>
      <c r="AE178" s="950">
        <v>4049.5867768595044</v>
      </c>
      <c r="AF178" s="871">
        <v>4900</v>
      </c>
      <c r="AG178" s="217">
        <f t="shared" si="137"/>
        <v>0</v>
      </c>
      <c r="AH178" s="192">
        <f t="shared" si="123"/>
        <v>4049.5867768595044</v>
      </c>
      <c r="AI178" s="103">
        <v>4900</v>
      </c>
      <c r="AJ178" s="217">
        <f t="shared" si="138"/>
        <v>0</v>
      </c>
      <c r="AK178" s="192">
        <f>AL178/1.21</f>
        <v>4049.5867768595044</v>
      </c>
      <c r="AL178" s="103">
        <v>4900</v>
      </c>
      <c r="AM178" s="217">
        <f t="shared" si="113"/>
        <v>0</v>
      </c>
      <c r="AN178" s="695">
        <v>4049.5867768595044</v>
      </c>
      <c r="AO178" s="695">
        <v>4900</v>
      </c>
      <c r="AP178" s="217">
        <f t="shared" si="114"/>
        <v>0</v>
      </c>
      <c r="AQ178" s="555">
        <v>4049.5867768595044</v>
      </c>
      <c r="AR178" s="103">
        <v>4900</v>
      </c>
      <c r="AS178" s="217">
        <f t="shared" si="115"/>
        <v>0</v>
      </c>
      <c r="AT178" s="555">
        <v>4049.5867768595044</v>
      </c>
      <c r="AU178" s="60">
        <v>4900</v>
      </c>
      <c r="AV178" s="217">
        <f t="shared" si="116"/>
        <v>0.25641025641025639</v>
      </c>
      <c r="AW178" s="555">
        <v>3223.1404958677685</v>
      </c>
      <c r="AX178" s="60">
        <v>3900</v>
      </c>
      <c r="AY178" s="217">
        <f t="shared" si="117"/>
        <v>0.11428571428571428</v>
      </c>
      <c r="AZ178" s="555">
        <v>2892.5619834710747</v>
      </c>
      <c r="BA178" s="60">
        <v>3500</v>
      </c>
      <c r="BB178" s="217">
        <f t="shared" si="118"/>
        <v>0</v>
      </c>
      <c r="BC178" s="555">
        <v>2892.5619834710747</v>
      </c>
      <c r="BD178" s="60">
        <v>3500</v>
      </c>
      <c r="BE178" s="217">
        <f t="shared" si="119"/>
        <v>0</v>
      </c>
      <c r="BF178" s="192">
        <v>2892.5619834710747</v>
      </c>
      <c r="BG178" s="60">
        <v>3500</v>
      </c>
      <c r="BH178" s="217">
        <f t="shared" si="139"/>
        <v>0</v>
      </c>
      <c r="BI178" s="192">
        <f t="shared" si="124"/>
        <v>2892.5619834710747</v>
      </c>
      <c r="BJ178" s="60">
        <v>3500</v>
      </c>
      <c r="BK178" s="217">
        <f t="shared" si="140"/>
        <v>0.16666666666666666</v>
      </c>
      <c r="BL178" s="192">
        <f t="shared" si="125"/>
        <v>2479.3388429752067</v>
      </c>
      <c r="BM178" s="60">
        <v>3000</v>
      </c>
      <c r="BN178" s="217">
        <f t="shared" si="141"/>
        <v>0</v>
      </c>
      <c r="BO178" s="192">
        <f t="shared" si="142"/>
        <v>2714.9321266968327</v>
      </c>
      <c r="BP178" s="60">
        <v>3000</v>
      </c>
      <c r="BQ178" s="217">
        <f t="shared" si="143"/>
        <v>0</v>
      </c>
      <c r="BR178" s="192">
        <f t="shared" si="144"/>
        <v>2714.9321266968327</v>
      </c>
      <c r="BS178" s="197">
        <v>3000</v>
      </c>
      <c r="BT178" s="217">
        <f>(BS178-BV178)/BV178</f>
        <v>0.2</v>
      </c>
      <c r="BU178" s="193">
        <v>996.47511312217205</v>
      </c>
      <c r="BV178" s="198">
        <v>2500</v>
      </c>
      <c r="BW178" s="217">
        <f t="shared" si="146"/>
        <v>0.13636363636363635</v>
      </c>
      <c r="BX178" s="192">
        <f t="shared" si="147"/>
        <v>1990.9502262443439</v>
      </c>
      <c r="BY178" s="197">
        <v>2200</v>
      </c>
      <c r="BZ178" s="217">
        <f>(BY178-CB178)/CB178</f>
        <v>0.10552763819095477</v>
      </c>
      <c r="CA178" s="125">
        <f t="shared" si="126"/>
        <v>1644.6280991735537</v>
      </c>
      <c r="CB178" s="194">
        <v>1990</v>
      </c>
      <c r="CC178" s="217">
        <f>(CB178-CE178)/CE178</f>
        <v>0.24374999999999999</v>
      </c>
      <c r="CD178" s="27">
        <f t="shared" si="127"/>
        <v>1322.3140495867769</v>
      </c>
      <c r="CE178" s="194">
        <v>1600</v>
      </c>
    </row>
    <row r="179" spans="1:83" s="1" customFormat="1" ht="15.75" thickBot="1" x14ac:dyDescent="0.3">
      <c r="A179" s="298" t="s">
        <v>279</v>
      </c>
      <c r="B179" s="295">
        <v>1147</v>
      </c>
      <c r="C179" s="535" t="s">
        <v>286</v>
      </c>
      <c r="D179" s="1418">
        <v>4123.9669421487606</v>
      </c>
      <c r="E179" s="501">
        <v>4990</v>
      </c>
      <c r="F179" s="789">
        <f t="shared" si="128"/>
        <v>0.111358574610245</v>
      </c>
      <c r="G179" s="1418">
        <v>3710.7438016528927</v>
      </c>
      <c r="H179" s="501">
        <v>4490</v>
      </c>
      <c r="I179" s="789">
        <f t="shared" si="129"/>
        <v>0</v>
      </c>
      <c r="J179" s="1418">
        <v>3710.7438016528927</v>
      </c>
      <c r="K179" s="195">
        <v>4490</v>
      </c>
      <c r="L179" s="789">
        <f t="shared" si="130"/>
        <v>-0.18214936247723132</v>
      </c>
      <c r="M179" s="1418">
        <v>4537.1900826446281</v>
      </c>
      <c r="N179" s="195">
        <v>5490</v>
      </c>
      <c r="O179" s="789">
        <f t="shared" si="131"/>
        <v>0</v>
      </c>
      <c r="P179" s="1375">
        <v>4537.1900826446281</v>
      </c>
      <c r="Q179" s="247">
        <v>5490</v>
      </c>
      <c r="R179" s="217">
        <f t="shared" si="132"/>
        <v>0.14613778705636743</v>
      </c>
      <c r="S179" s="946">
        <v>3958.6776859504134</v>
      </c>
      <c r="T179" s="100">
        <v>4790</v>
      </c>
      <c r="U179" s="217">
        <f t="shared" si="133"/>
        <v>0</v>
      </c>
      <c r="V179" s="327">
        <v>3958.6776859504134</v>
      </c>
      <c r="W179" s="173">
        <v>4790</v>
      </c>
      <c r="X179" s="217">
        <f t="shared" si="134"/>
        <v>0</v>
      </c>
      <c r="Y179" s="327">
        <v>3958.6776859504134</v>
      </c>
      <c r="Z179" s="173">
        <v>4790</v>
      </c>
      <c r="AA179" s="217">
        <f t="shared" si="135"/>
        <v>0</v>
      </c>
      <c r="AB179" s="92">
        <v>3958.6776859504134</v>
      </c>
      <c r="AC179" s="92">
        <v>4790</v>
      </c>
      <c r="AD179" s="217">
        <f t="shared" si="136"/>
        <v>0</v>
      </c>
      <c r="AE179" s="946">
        <v>3958.6776859504134</v>
      </c>
      <c r="AF179" s="100">
        <v>4790</v>
      </c>
      <c r="AG179" s="217">
        <f t="shared" si="137"/>
        <v>0.20050125313283207</v>
      </c>
      <c r="AH179" s="29">
        <f t="shared" si="123"/>
        <v>3297.5206611570247</v>
      </c>
      <c r="AI179" s="102">
        <v>3990</v>
      </c>
      <c r="AJ179" s="335">
        <f t="shared" si="138"/>
        <v>0</v>
      </c>
      <c r="AK179" s="29">
        <f t="shared" ref="AK179:AK181" si="149">AL179/1.21</f>
        <v>3297.5206611570247</v>
      </c>
      <c r="AL179" s="102">
        <v>3990</v>
      </c>
      <c r="AM179" s="335">
        <f t="shared" si="113"/>
        <v>0</v>
      </c>
      <c r="AN179" s="29">
        <f t="shared" ref="AN179:AN181" si="150">AO179/1.21</f>
        <v>3297.5206611570247</v>
      </c>
      <c r="AO179" s="102">
        <v>3990</v>
      </c>
      <c r="AP179" s="335"/>
      <c r="AS179" s="335"/>
      <c r="AV179" s="335"/>
      <c r="AY179" s="335"/>
      <c r="BB179" s="335"/>
      <c r="BE179" s="335"/>
      <c r="BH179" s="335"/>
      <c r="BK179" s="335"/>
      <c r="BN179" s="335"/>
      <c r="BQ179" s="335"/>
      <c r="BT179" s="335"/>
      <c r="BW179" s="335"/>
      <c r="BZ179" s="335"/>
      <c r="CA179" s="6"/>
      <c r="CC179" s="335"/>
      <c r="CD179" s="6"/>
    </row>
    <row r="180" spans="1:83" s="1" customFormat="1" ht="15.75" thickBot="1" x14ac:dyDescent="0.3">
      <c r="A180" s="299" t="s">
        <v>279</v>
      </c>
      <c r="B180" s="281">
        <v>1154</v>
      </c>
      <c r="C180" s="556" t="s">
        <v>287</v>
      </c>
      <c r="D180" s="97">
        <v>4123.9669421487606</v>
      </c>
      <c r="E180" s="413">
        <v>4990</v>
      </c>
      <c r="F180" s="789">
        <f t="shared" si="128"/>
        <v>0.111358574610245</v>
      </c>
      <c r="G180" s="97">
        <v>3710.7438016528927</v>
      </c>
      <c r="H180" s="413">
        <v>4490</v>
      </c>
      <c r="I180" s="789">
        <f t="shared" si="129"/>
        <v>0</v>
      </c>
      <c r="J180" s="97">
        <v>3710.7438016528927</v>
      </c>
      <c r="K180" s="370">
        <v>4490</v>
      </c>
      <c r="L180" s="789">
        <f t="shared" si="130"/>
        <v>-0.18214936247723132</v>
      </c>
      <c r="M180" s="97">
        <v>4537.1900826446281</v>
      </c>
      <c r="N180" s="370">
        <v>5490</v>
      </c>
      <c r="O180" s="789">
        <f t="shared" si="131"/>
        <v>0</v>
      </c>
      <c r="P180" s="97">
        <v>4537.1900826446281</v>
      </c>
      <c r="Q180" s="247">
        <v>5490</v>
      </c>
      <c r="R180" s="217">
        <f t="shared" si="132"/>
        <v>0.27972027972027974</v>
      </c>
      <c r="S180" s="947">
        <v>3545.4545454545455</v>
      </c>
      <c r="T180" s="100">
        <v>4290</v>
      </c>
      <c r="U180" s="217">
        <f t="shared" si="133"/>
        <v>0</v>
      </c>
      <c r="V180" s="97">
        <v>3545.4545454545455</v>
      </c>
      <c r="W180" s="173">
        <v>4290</v>
      </c>
      <c r="X180" s="217">
        <f t="shared" si="134"/>
        <v>0</v>
      </c>
      <c r="Y180" s="97">
        <v>3545.4545454545455</v>
      </c>
      <c r="Z180" s="173">
        <v>4290</v>
      </c>
      <c r="AA180" s="217">
        <f t="shared" si="135"/>
        <v>0</v>
      </c>
      <c r="AB180" s="92">
        <v>3545.4545454545455</v>
      </c>
      <c r="AC180" s="92">
        <v>4290</v>
      </c>
      <c r="AD180" s="217">
        <f t="shared" si="136"/>
        <v>0</v>
      </c>
      <c r="AE180" s="947">
        <v>3545.4545454545455</v>
      </c>
      <c r="AF180" s="100">
        <v>4290</v>
      </c>
      <c r="AG180" s="217">
        <f t="shared" si="137"/>
        <v>7.5187969924812026E-2</v>
      </c>
      <c r="AH180" s="30">
        <f t="shared" si="123"/>
        <v>3297.5206611570247</v>
      </c>
      <c r="AI180" s="59">
        <v>3990</v>
      </c>
      <c r="AJ180" s="206">
        <f t="shared" si="138"/>
        <v>0</v>
      </c>
      <c r="AK180" s="30">
        <f t="shared" si="149"/>
        <v>3297.5206611570247</v>
      </c>
      <c r="AL180" s="59">
        <v>3990</v>
      </c>
      <c r="AM180" s="206">
        <f t="shared" si="113"/>
        <v>0</v>
      </c>
      <c r="AN180" s="30">
        <f t="shared" si="150"/>
        <v>3297.5206611570247</v>
      </c>
      <c r="AO180" s="59">
        <v>3990</v>
      </c>
      <c r="AP180" s="206"/>
      <c r="AS180" s="206"/>
      <c r="AV180" s="206"/>
      <c r="AY180" s="206"/>
      <c r="BB180" s="206"/>
      <c r="BE180" s="206"/>
      <c r="BH180" s="206"/>
      <c r="BK180" s="206"/>
      <c r="BN180" s="206"/>
      <c r="BQ180" s="206"/>
      <c r="BT180" s="206"/>
      <c r="BW180" s="206"/>
      <c r="BZ180" s="206"/>
      <c r="CA180" s="6"/>
      <c r="CC180" s="206"/>
      <c r="CD180" s="6"/>
    </row>
    <row r="181" spans="1:83" s="511" customFormat="1" ht="15.75" thickBot="1" x14ac:dyDescent="0.3">
      <c r="A181" s="300" t="s">
        <v>279</v>
      </c>
      <c r="B181" s="286">
        <v>1121</v>
      </c>
      <c r="C181" s="703" t="s">
        <v>288</v>
      </c>
      <c r="D181" s="950">
        <v>6024.7933884297527</v>
      </c>
      <c r="E181" s="1525">
        <v>7290</v>
      </c>
      <c r="F181" s="789">
        <f t="shared" si="128"/>
        <v>4.2918454935622317E-2</v>
      </c>
      <c r="G181" s="950">
        <v>5776.8595041322315</v>
      </c>
      <c r="H181" s="1525">
        <v>6990</v>
      </c>
      <c r="I181" s="789">
        <f t="shared" si="129"/>
        <v>0</v>
      </c>
      <c r="J181" s="950">
        <v>5776.8595041322315</v>
      </c>
      <c r="K181" s="196">
        <v>6990</v>
      </c>
      <c r="L181" s="789">
        <f t="shared" si="130"/>
        <v>-0.12515644555694619</v>
      </c>
      <c r="M181" s="950">
        <v>6603.3057851239673</v>
      </c>
      <c r="N181" s="196">
        <v>7990</v>
      </c>
      <c r="O181" s="789">
        <f t="shared" si="131"/>
        <v>0</v>
      </c>
      <c r="P181" s="948">
        <v>6603.3057851239673</v>
      </c>
      <c r="Q181" s="100">
        <v>7990</v>
      </c>
      <c r="R181" s="217">
        <f t="shared" si="132"/>
        <v>0</v>
      </c>
      <c r="S181" s="948">
        <v>6603.3057851239673</v>
      </c>
      <c r="T181" s="100">
        <v>7990</v>
      </c>
      <c r="U181" s="217">
        <f t="shared" si="133"/>
        <v>0</v>
      </c>
      <c r="V181" s="97">
        <v>6603.3057851239673</v>
      </c>
      <c r="W181" s="173">
        <v>7990</v>
      </c>
      <c r="X181" s="217">
        <f t="shared" si="134"/>
        <v>0</v>
      </c>
      <c r="Y181" s="97">
        <v>6603.3057851239673</v>
      </c>
      <c r="Z181" s="173">
        <v>7990</v>
      </c>
      <c r="AA181" s="217">
        <f t="shared" si="135"/>
        <v>0</v>
      </c>
      <c r="AB181" s="92">
        <v>6603.3057851239673</v>
      </c>
      <c r="AC181" s="92">
        <v>7990</v>
      </c>
      <c r="AD181" s="217">
        <f t="shared" si="136"/>
        <v>0.14306151645207441</v>
      </c>
      <c r="AE181" s="948">
        <v>5776.8595041322315</v>
      </c>
      <c r="AF181" s="100">
        <v>6990</v>
      </c>
      <c r="AG181" s="217">
        <f t="shared" si="137"/>
        <v>1.4513788098693759E-2</v>
      </c>
      <c r="AH181" s="192">
        <f t="shared" si="123"/>
        <v>5694.2148760330583</v>
      </c>
      <c r="AI181" s="60">
        <v>6890</v>
      </c>
      <c r="AJ181" s="206">
        <f t="shared" si="138"/>
        <v>0</v>
      </c>
      <c r="AK181" s="192">
        <f t="shared" si="149"/>
        <v>5694.2148760330583</v>
      </c>
      <c r="AL181" s="60">
        <v>6890</v>
      </c>
      <c r="AM181" s="206">
        <f t="shared" si="113"/>
        <v>0</v>
      </c>
      <c r="AN181" s="192">
        <f t="shared" si="150"/>
        <v>5694.2148760330583</v>
      </c>
      <c r="AO181" s="60">
        <v>6890</v>
      </c>
      <c r="AP181" s="206"/>
      <c r="AS181" s="206"/>
      <c r="AV181" s="206"/>
      <c r="AY181" s="206"/>
      <c r="BB181" s="206"/>
      <c r="BE181" s="206"/>
      <c r="BH181" s="206"/>
      <c r="BK181" s="206"/>
      <c r="BN181" s="206"/>
      <c r="BQ181" s="206"/>
      <c r="BT181" s="206"/>
      <c r="BW181" s="206"/>
      <c r="BZ181" s="206"/>
      <c r="CA181" s="748"/>
      <c r="CC181" s="206"/>
      <c r="CD181" s="748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P163"/>
  <sheetViews>
    <sheetView zoomScale="70" zoomScaleNormal="70" workbookViewId="0">
      <selection activeCell="J52" sqref="J52"/>
    </sheetView>
  </sheetViews>
  <sheetFormatPr baseColWidth="10" defaultRowHeight="15" x14ac:dyDescent="0.25"/>
  <cols>
    <col min="1" max="1" width="50.7109375" bestFit="1" customWidth="1"/>
    <col min="2" max="2" width="46.7109375" bestFit="1" customWidth="1"/>
    <col min="3" max="3" width="25" bestFit="1" customWidth="1"/>
    <col min="4" max="4" width="11.140625" bestFit="1" customWidth="1"/>
    <col min="5" max="5" width="8.28515625" bestFit="1" customWidth="1"/>
    <col min="6" max="6" width="11.140625" bestFit="1" customWidth="1"/>
    <col min="7" max="7" width="3.85546875" bestFit="1" customWidth="1"/>
    <col min="8" max="8" width="8.85546875" bestFit="1" customWidth="1"/>
    <col min="9" max="9" width="7.42578125" bestFit="1" customWidth="1"/>
    <col min="10" max="10" width="12.42578125" bestFit="1" customWidth="1"/>
    <col min="11" max="11" width="8.7109375" bestFit="1" customWidth="1"/>
    <col min="12" max="12" width="12.42578125" bestFit="1" customWidth="1"/>
    <col min="13" max="13" width="15.28515625" hidden="1" customWidth="1"/>
    <col min="14" max="14" width="11.85546875" hidden="1" customWidth="1"/>
    <col min="15" max="15" width="11" bestFit="1" customWidth="1"/>
    <col min="16" max="16" width="11.85546875" hidden="1" customWidth="1"/>
    <col min="17" max="17" width="7.7109375" bestFit="1" customWidth="1"/>
    <col min="18" max="18" width="16.5703125" bestFit="1" customWidth="1"/>
    <col min="19" max="19" width="7.7109375" customWidth="1"/>
    <col min="20" max="20" width="14.7109375" customWidth="1"/>
    <col min="21" max="21" width="9.7109375" bestFit="1" customWidth="1"/>
    <col min="22" max="22" width="11.42578125" bestFit="1" customWidth="1"/>
  </cols>
  <sheetData>
    <row r="1" spans="1:13" x14ac:dyDescent="0.25">
      <c r="A1" s="1537" t="s">
        <v>974</v>
      </c>
    </row>
    <row r="2" spans="1:13" x14ac:dyDescent="0.25">
      <c r="A2" s="1537" t="s">
        <v>1078</v>
      </c>
    </row>
    <row r="3" spans="1:13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46372</v>
      </c>
      <c r="I3" s="1534" t="s">
        <v>130</v>
      </c>
      <c r="J3" s="1535">
        <v>46368</v>
      </c>
      <c r="K3" s="1534" t="s">
        <v>130</v>
      </c>
      <c r="L3" s="1535">
        <v>46360</v>
      </c>
      <c r="M3" s="1534" t="s">
        <v>642</v>
      </c>
    </row>
    <row r="4" spans="1:13" x14ac:dyDescent="0.25">
      <c r="A4" s="1607">
        <v>88</v>
      </c>
      <c r="B4" s="1607" t="s">
        <v>4</v>
      </c>
      <c r="C4" s="1607" t="s">
        <v>659</v>
      </c>
      <c r="D4" s="1607">
        <v>8669.42</v>
      </c>
      <c r="E4" s="1607"/>
      <c r="F4" s="1607"/>
      <c r="G4" s="1607"/>
      <c r="H4" s="1607"/>
      <c r="I4" s="1607"/>
      <c r="J4" s="1607">
        <v>8669.42</v>
      </c>
      <c r="K4" s="1608">
        <v>0</v>
      </c>
      <c r="L4" s="1607">
        <v>8669.4210000000003</v>
      </c>
      <c r="M4" s="1607" t="s">
        <v>799</v>
      </c>
    </row>
    <row r="5" spans="1:13" x14ac:dyDescent="0.25">
      <c r="A5" s="1607">
        <v>89</v>
      </c>
      <c r="B5" s="1607" t="s">
        <v>6</v>
      </c>
      <c r="C5" s="1607" t="s">
        <v>659</v>
      </c>
      <c r="D5" s="1607">
        <v>4455.37</v>
      </c>
      <c r="E5" s="1607"/>
      <c r="F5" s="1607"/>
      <c r="G5" s="1607"/>
      <c r="H5" s="1607"/>
      <c r="I5" s="1607"/>
      <c r="J5" s="1607">
        <v>4455.37</v>
      </c>
      <c r="K5" s="1608">
        <v>0</v>
      </c>
      <c r="L5" s="1607">
        <v>4455.3720000000003</v>
      </c>
      <c r="M5" s="1607" t="s">
        <v>799</v>
      </c>
    </row>
    <row r="6" spans="1:13" x14ac:dyDescent="0.25">
      <c r="A6" s="1607">
        <v>90</v>
      </c>
      <c r="B6" s="1607" t="s">
        <v>8</v>
      </c>
      <c r="C6" s="1607" t="s">
        <v>659</v>
      </c>
      <c r="D6" s="1607">
        <v>6973.68</v>
      </c>
      <c r="E6" s="1607"/>
      <c r="F6" s="1607"/>
      <c r="G6" s="1607"/>
      <c r="H6" s="1607"/>
      <c r="I6" s="1607"/>
      <c r="J6" s="1607">
        <v>6973.68</v>
      </c>
      <c r="K6" s="1608">
        <v>0</v>
      </c>
      <c r="L6" s="1607">
        <v>6973.683</v>
      </c>
      <c r="M6" s="1607" t="s">
        <v>799</v>
      </c>
    </row>
    <row r="7" spans="1:13" x14ac:dyDescent="0.25">
      <c r="A7" s="1607">
        <v>91</v>
      </c>
      <c r="B7" s="1607" t="s">
        <v>10</v>
      </c>
      <c r="C7" s="1607" t="s">
        <v>659</v>
      </c>
      <c r="D7" s="1607">
        <v>4455.37</v>
      </c>
      <c r="E7" s="1607"/>
      <c r="F7" s="1607"/>
      <c r="G7" s="1607"/>
      <c r="H7" s="1607"/>
      <c r="I7" s="1607"/>
      <c r="J7" s="1607">
        <v>4455.37</v>
      </c>
      <c r="K7" s="1608">
        <v>0</v>
      </c>
      <c r="L7" s="1607">
        <v>4455.3720000000003</v>
      </c>
      <c r="M7" s="1607" t="s">
        <v>799</v>
      </c>
    </row>
    <row r="8" spans="1:13" x14ac:dyDescent="0.25">
      <c r="A8" s="1607">
        <v>154</v>
      </c>
      <c r="B8" s="1607" t="s">
        <v>14</v>
      </c>
      <c r="C8" s="1607" t="s">
        <v>12</v>
      </c>
      <c r="D8" s="1607">
        <v>13565.61</v>
      </c>
      <c r="E8" s="1607"/>
      <c r="F8" s="1607"/>
      <c r="G8" s="1607"/>
      <c r="H8" s="1607"/>
      <c r="I8" s="1607"/>
      <c r="J8" s="1607">
        <v>11763.8</v>
      </c>
      <c r="K8" s="1608">
        <v>0</v>
      </c>
      <c r="L8" s="1607">
        <v>11763.800999999999</v>
      </c>
      <c r="M8" s="1607" t="s">
        <v>799</v>
      </c>
    </row>
    <row r="9" spans="1:13" x14ac:dyDescent="0.25">
      <c r="A9" s="1607">
        <v>157</v>
      </c>
      <c r="B9" s="1607" t="s">
        <v>668</v>
      </c>
      <c r="C9" s="1607" t="s">
        <v>669</v>
      </c>
      <c r="D9" s="1607">
        <v>10858.82</v>
      </c>
      <c r="E9" s="1607"/>
      <c r="F9" s="1607"/>
      <c r="G9" s="1607"/>
      <c r="H9" s="1607"/>
      <c r="I9" s="1607"/>
      <c r="J9" s="1607">
        <v>9772.94</v>
      </c>
      <c r="K9" s="1610">
        <v>3.449E-2</v>
      </c>
      <c r="L9" s="1607">
        <v>9447.1489999999994</v>
      </c>
      <c r="M9" s="1607" t="s">
        <v>799</v>
      </c>
    </row>
    <row r="10" spans="1:13" x14ac:dyDescent="0.25">
      <c r="A10" s="1607">
        <v>159</v>
      </c>
      <c r="B10" s="1607" t="s">
        <v>16</v>
      </c>
      <c r="C10" s="1607" t="s">
        <v>12</v>
      </c>
      <c r="D10" s="1607">
        <v>8453.85</v>
      </c>
      <c r="E10" s="1607"/>
      <c r="F10" s="1607"/>
      <c r="G10" s="1607"/>
      <c r="H10" s="1607"/>
      <c r="I10" s="1607"/>
      <c r="J10" s="1607">
        <v>8453.85</v>
      </c>
      <c r="K10" s="1608">
        <v>0</v>
      </c>
      <c r="L10" s="1607">
        <v>8453.8459999999995</v>
      </c>
      <c r="M10" s="1607" t="s">
        <v>799</v>
      </c>
    </row>
    <row r="11" spans="1:13" x14ac:dyDescent="0.25">
      <c r="A11" s="1607">
        <v>180</v>
      </c>
      <c r="B11" s="1607" t="s">
        <v>670</v>
      </c>
      <c r="C11" s="1607" t="s">
        <v>669</v>
      </c>
      <c r="D11" s="1607">
        <v>6922.31</v>
      </c>
      <c r="E11" s="1607"/>
      <c r="F11" s="1607"/>
      <c r="G11" s="1607"/>
      <c r="H11" s="1607"/>
      <c r="I11" s="1607"/>
      <c r="J11" s="1607">
        <v>6922.31</v>
      </c>
      <c r="K11" s="1610">
        <v>7.1440000000000003E-2</v>
      </c>
      <c r="L11" s="1607">
        <v>6460.7690000000002</v>
      </c>
      <c r="M11" s="1607" t="s">
        <v>799</v>
      </c>
    </row>
    <row r="12" spans="1:13" x14ac:dyDescent="0.25">
      <c r="A12" s="1607">
        <v>181</v>
      </c>
      <c r="B12" s="1607" t="s">
        <v>49</v>
      </c>
      <c r="C12" s="1607" t="s">
        <v>669</v>
      </c>
      <c r="D12" s="1607">
        <v>8951.1299999999992</v>
      </c>
      <c r="E12" s="1607"/>
      <c r="F12" s="1607"/>
      <c r="G12" s="1607"/>
      <c r="H12" s="1607"/>
      <c r="I12" s="1607"/>
      <c r="J12" s="1607">
        <v>8951.1299999999992</v>
      </c>
      <c r="K12" s="1610">
        <v>4.7660000000000001E-2</v>
      </c>
      <c r="L12" s="1607">
        <v>8543.8909999999996</v>
      </c>
      <c r="M12" s="1607" t="s">
        <v>799</v>
      </c>
    </row>
    <row r="13" spans="1:13" x14ac:dyDescent="0.25">
      <c r="A13" s="1607">
        <v>182</v>
      </c>
      <c r="B13" s="1607" t="s">
        <v>900</v>
      </c>
      <c r="C13" s="1607" t="s">
        <v>669</v>
      </c>
      <c r="D13" s="1607">
        <v>15828.05</v>
      </c>
      <c r="E13" s="1607"/>
      <c r="F13" s="1607"/>
      <c r="G13" s="1607"/>
      <c r="H13" s="1607"/>
      <c r="I13" s="1607"/>
      <c r="J13" s="1607">
        <v>15828.05</v>
      </c>
      <c r="K13" s="1610">
        <v>4.1689999999999998E-2</v>
      </c>
      <c r="L13" s="1607">
        <v>15194.57</v>
      </c>
      <c r="M13" s="1607" t="s">
        <v>799</v>
      </c>
    </row>
    <row r="14" spans="1:13" x14ac:dyDescent="0.25">
      <c r="A14" s="1607">
        <v>184</v>
      </c>
      <c r="B14" s="1607" t="s">
        <v>51</v>
      </c>
      <c r="C14" s="1607" t="s">
        <v>669</v>
      </c>
      <c r="D14" s="1607">
        <v>2705.88</v>
      </c>
      <c r="E14" s="1607"/>
      <c r="F14" s="1607"/>
      <c r="G14" s="1607"/>
      <c r="H14" s="1607"/>
      <c r="I14" s="1607"/>
      <c r="J14" s="1607">
        <v>2705.88</v>
      </c>
      <c r="K14" s="1610">
        <v>3.4599999999999999E-2</v>
      </c>
      <c r="L14" s="1607">
        <v>2615.3850000000002</v>
      </c>
      <c r="M14" s="1607" t="s">
        <v>799</v>
      </c>
    </row>
    <row r="15" spans="1:13" x14ac:dyDescent="0.25">
      <c r="A15" s="1607">
        <v>185</v>
      </c>
      <c r="B15" s="1607" t="s">
        <v>901</v>
      </c>
      <c r="C15" s="1607" t="s">
        <v>672</v>
      </c>
      <c r="D15" s="1607">
        <v>7592.76</v>
      </c>
      <c r="E15" s="1607"/>
      <c r="F15" s="1607"/>
      <c r="G15" s="1607"/>
      <c r="H15" s="1607"/>
      <c r="I15" s="1607"/>
      <c r="J15" s="1607">
        <v>7592.76</v>
      </c>
      <c r="K15" s="1610">
        <v>7.7020000000000005E-2</v>
      </c>
      <c r="L15" s="1607">
        <v>7049.7740000000003</v>
      </c>
      <c r="M15" s="1607" t="s">
        <v>799</v>
      </c>
    </row>
    <row r="16" spans="1:13" x14ac:dyDescent="0.25">
      <c r="A16" s="1607">
        <v>186</v>
      </c>
      <c r="B16" s="1607" t="s">
        <v>516</v>
      </c>
      <c r="C16" s="1607" t="s">
        <v>669</v>
      </c>
      <c r="D16" s="1607">
        <v>9040.7199999999993</v>
      </c>
      <c r="E16" s="1607"/>
      <c r="F16" s="1607"/>
      <c r="G16" s="1607"/>
      <c r="H16" s="1607"/>
      <c r="I16" s="1607"/>
      <c r="J16" s="1607">
        <v>9040.7199999999993</v>
      </c>
      <c r="K16" s="1610">
        <v>0.11111</v>
      </c>
      <c r="L16" s="1607">
        <v>8136.652</v>
      </c>
      <c r="M16" s="1607" t="s">
        <v>799</v>
      </c>
    </row>
    <row r="17" spans="1:13" x14ac:dyDescent="0.25">
      <c r="A17" s="1607">
        <v>193</v>
      </c>
      <c r="B17" s="1607" t="s">
        <v>17</v>
      </c>
      <c r="C17" s="1607" t="s">
        <v>12</v>
      </c>
      <c r="D17" s="1607">
        <v>7684.62</v>
      </c>
      <c r="E17" s="1607"/>
      <c r="F17" s="1607"/>
      <c r="G17" s="1607"/>
      <c r="H17" s="1607"/>
      <c r="I17" s="1607"/>
      <c r="J17" s="1607">
        <v>7684.62</v>
      </c>
      <c r="K17" s="1608">
        <v>0</v>
      </c>
      <c r="L17" s="1607">
        <v>7684.6149999999998</v>
      </c>
      <c r="M17" s="1607" t="s">
        <v>799</v>
      </c>
    </row>
    <row r="18" spans="1:13" x14ac:dyDescent="0.25">
      <c r="A18" s="1607">
        <v>195</v>
      </c>
      <c r="B18" s="1607" t="s">
        <v>673</v>
      </c>
      <c r="C18" s="1607" t="s">
        <v>12</v>
      </c>
      <c r="D18" s="1607">
        <v>10488.69</v>
      </c>
      <c r="E18" s="1607"/>
      <c r="F18" s="1607"/>
      <c r="G18" s="1607"/>
      <c r="H18" s="1607"/>
      <c r="I18" s="1607"/>
      <c r="J18" s="1607">
        <v>10488.69</v>
      </c>
      <c r="K18" s="1608">
        <v>0</v>
      </c>
      <c r="L18" s="1607">
        <v>10488.688</v>
      </c>
      <c r="M18" s="1607" t="s">
        <v>799</v>
      </c>
    </row>
    <row r="19" spans="1:13" x14ac:dyDescent="0.25">
      <c r="A19" s="1607">
        <v>196</v>
      </c>
      <c r="B19" s="1607" t="s">
        <v>19</v>
      </c>
      <c r="C19" s="1607" t="s">
        <v>12</v>
      </c>
      <c r="D19" s="1607">
        <v>6263.35</v>
      </c>
      <c r="E19" s="1607"/>
      <c r="F19" s="1607"/>
      <c r="G19" s="1607"/>
      <c r="H19" s="1607"/>
      <c r="I19" s="1607"/>
      <c r="J19" s="1607">
        <v>6263.35</v>
      </c>
      <c r="K19" s="1608">
        <v>0</v>
      </c>
      <c r="L19" s="1607">
        <v>6263.348</v>
      </c>
      <c r="M19" s="1607" t="s">
        <v>799</v>
      </c>
    </row>
    <row r="20" spans="1:13" x14ac:dyDescent="0.25">
      <c r="A20" s="1607">
        <v>197</v>
      </c>
      <c r="B20" s="1607" t="s">
        <v>21</v>
      </c>
      <c r="C20" s="1607" t="s">
        <v>12</v>
      </c>
      <c r="D20" s="1607">
        <v>6697.29</v>
      </c>
      <c r="E20" s="1607"/>
      <c r="F20" s="1607"/>
      <c r="G20" s="1607"/>
      <c r="H20" s="1607"/>
      <c r="I20" s="1607"/>
      <c r="J20" s="1607">
        <v>6697.29</v>
      </c>
      <c r="K20" s="1608">
        <v>0</v>
      </c>
      <c r="L20" s="1607">
        <v>6697.2849999999999</v>
      </c>
      <c r="M20" s="1607" t="s">
        <v>799</v>
      </c>
    </row>
    <row r="21" spans="1:13" x14ac:dyDescent="0.25">
      <c r="A21" s="1607">
        <v>198</v>
      </c>
      <c r="B21" s="1607" t="s">
        <v>23</v>
      </c>
      <c r="C21" s="1607" t="s">
        <v>672</v>
      </c>
      <c r="D21" s="1607">
        <v>1223.08</v>
      </c>
      <c r="E21" s="1607"/>
      <c r="F21" s="1607"/>
      <c r="G21" s="1607"/>
      <c r="H21" s="1607"/>
      <c r="I21" s="1607"/>
      <c r="J21" s="1607">
        <v>1223.08</v>
      </c>
      <c r="K21" s="1608">
        <v>0</v>
      </c>
      <c r="L21" s="1607">
        <v>1223.077</v>
      </c>
      <c r="M21" s="1607" t="s">
        <v>799</v>
      </c>
    </row>
    <row r="22" spans="1:13" x14ac:dyDescent="0.25">
      <c r="A22" s="1607">
        <v>199</v>
      </c>
      <c r="B22" s="1607" t="s">
        <v>25</v>
      </c>
      <c r="C22" s="1607" t="s">
        <v>672</v>
      </c>
      <c r="D22" s="1607">
        <v>994.12</v>
      </c>
      <c r="E22" s="1607"/>
      <c r="F22" s="1607"/>
      <c r="G22" s="1607"/>
      <c r="H22" s="1607"/>
      <c r="I22" s="1607"/>
      <c r="J22" s="1607">
        <v>994.12</v>
      </c>
      <c r="K22" s="1608">
        <v>0</v>
      </c>
      <c r="L22" s="1607">
        <v>994.11800000000005</v>
      </c>
      <c r="M22" s="1607" t="s">
        <v>799</v>
      </c>
    </row>
    <row r="23" spans="1:13" x14ac:dyDescent="0.25">
      <c r="A23" s="1607">
        <v>200</v>
      </c>
      <c r="B23" s="1607" t="s">
        <v>27</v>
      </c>
      <c r="C23" s="1607"/>
      <c r="D23" s="1607">
        <v>990.5</v>
      </c>
      <c r="E23" s="1607"/>
      <c r="F23" s="1607"/>
      <c r="G23" s="1607"/>
      <c r="H23" s="1607"/>
      <c r="I23" s="1607"/>
      <c r="J23" s="1607">
        <v>990.5</v>
      </c>
      <c r="K23" s="1608">
        <v>0</v>
      </c>
      <c r="L23" s="1607">
        <v>990.49800000000005</v>
      </c>
      <c r="M23" s="1607" t="s">
        <v>799</v>
      </c>
    </row>
    <row r="24" spans="1:13" x14ac:dyDescent="0.25">
      <c r="A24" s="1607">
        <v>201</v>
      </c>
      <c r="B24" s="1607" t="s">
        <v>29</v>
      </c>
      <c r="C24" s="1607" t="s">
        <v>672</v>
      </c>
      <c r="D24" s="1607">
        <v>1254.48</v>
      </c>
      <c r="E24" s="1607"/>
      <c r="F24" s="1607"/>
      <c r="G24" s="1607"/>
      <c r="H24" s="1607"/>
      <c r="I24" s="1607"/>
      <c r="J24" s="1607">
        <v>1254.48</v>
      </c>
      <c r="K24" s="1608">
        <v>0</v>
      </c>
      <c r="L24" s="1607">
        <v>1254.48</v>
      </c>
      <c r="M24" s="1607" t="s">
        <v>799</v>
      </c>
    </row>
    <row r="25" spans="1:13" x14ac:dyDescent="0.25">
      <c r="A25" s="1607">
        <v>202</v>
      </c>
      <c r="B25" s="1607" t="s">
        <v>31</v>
      </c>
      <c r="C25" s="1607" t="s">
        <v>12</v>
      </c>
      <c r="D25" s="1607">
        <v>9042.5300000000007</v>
      </c>
      <c r="E25" s="1607"/>
      <c r="F25" s="1607"/>
      <c r="G25" s="1607"/>
      <c r="H25" s="1607"/>
      <c r="I25" s="1607"/>
      <c r="J25" s="1607">
        <v>9042.5300000000007</v>
      </c>
      <c r="K25" s="1608">
        <v>0</v>
      </c>
      <c r="L25" s="1607">
        <v>9042.5339999999997</v>
      </c>
      <c r="M25" s="1607" t="s">
        <v>799</v>
      </c>
    </row>
    <row r="26" spans="1:13" x14ac:dyDescent="0.25">
      <c r="A26" s="1607">
        <v>208</v>
      </c>
      <c r="B26" s="1607" t="s">
        <v>33</v>
      </c>
      <c r="C26" s="1607" t="s">
        <v>12</v>
      </c>
      <c r="D26" s="1607">
        <v>6915.38</v>
      </c>
      <c r="E26" s="1607"/>
      <c r="F26" s="1607"/>
      <c r="G26" s="1607"/>
      <c r="H26" s="1607"/>
      <c r="I26" s="1607"/>
      <c r="J26" s="1607">
        <v>6915.38</v>
      </c>
      <c r="K26" s="1608">
        <v>0</v>
      </c>
      <c r="L26" s="1607">
        <v>6915.3850000000002</v>
      </c>
      <c r="M26" s="1607" t="s">
        <v>799</v>
      </c>
    </row>
    <row r="27" spans="1:13" x14ac:dyDescent="0.25">
      <c r="A27" s="1607">
        <v>215</v>
      </c>
      <c r="B27" s="1607" t="s">
        <v>35</v>
      </c>
      <c r="C27" s="1607" t="s">
        <v>12</v>
      </c>
      <c r="D27" s="1607">
        <v>7449.77</v>
      </c>
      <c r="E27" s="1607"/>
      <c r="F27" s="1607"/>
      <c r="G27" s="1607"/>
      <c r="H27" s="1607"/>
      <c r="I27" s="1607"/>
      <c r="J27" s="1607">
        <v>7449.77</v>
      </c>
      <c r="K27" s="1608">
        <v>0</v>
      </c>
      <c r="L27" s="1607">
        <v>7449.7740000000003</v>
      </c>
      <c r="M27" s="1607" t="s">
        <v>799</v>
      </c>
    </row>
    <row r="28" spans="1:13" x14ac:dyDescent="0.25">
      <c r="A28" s="1607">
        <v>216</v>
      </c>
      <c r="B28" s="1607" t="s">
        <v>902</v>
      </c>
      <c r="C28" s="1607"/>
      <c r="D28" s="1607">
        <v>12517.65</v>
      </c>
      <c r="E28" s="1607"/>
      <c r="F28" s="1607"/>
      <c r="G28" s="1607"/>
      <c r="H28" s="1607"/>
      <c r="I28" s="1607"/>
      <c r="J28" s="1607">
        <v>12517.65</v>
      </c>
      <c r="K28" s="1610">
        <v>4.8509999999999998E-2</v>
      </c>
      <c r="L28" s="1607">
        <v>11938.462</v>
      </c>
      <c r="M28" s="1607" t="s">
        <v>799</v>
      </c>
    </row>
    <row r="29" spans="1:13" x14ac:dyDescent="0.25">
      <c r="A29" s="1607">
        <v>221</v>
      </c>
      <c r="B29" s="1607" t="s">
        <v>37</v>
      </c>
      <c r="C29" s="1607" t="s">
        <v>12</v>
      </c>
      <c r="D29" s="1607">
        <v>5567.42</v>
      </c>
      <c r="E29" s="1607"/>
      <c r="F29" s="1607"/>
      <c r="G29" s="1607"/>
      <c r="H29" s="1607"/>
      <c r="I29" s="1607"/>
      <c r="J29" s="1607">
        <v>5567.42</v>
      </c>
      <c r="K29" s="1608">
        <v>0</v>
      </c>
      <c r="L29" s="1607">
        <v>5567.4210000000003</v>
      </c>
      <c r="M29" s="1607" t="s">
        <v>799</v>
      </c>
    </row>
    <row r="30" spans="1:13" x14ac:dyDescent="0.25">
      <c r="A30" s="1607">
        <v>223</v>
      </c>
      <c r="B30" s="1607" t="s">
        <v>903</v>
      </c>
      <c r="C30" s="1607"/>
      <c r="D30" s="1607">
        <v>13169.23</v>
      </c>
      <c r="E30" s="1607"/>
      <c r="F30" s="1607"/>
      <c r="G30" s="1607"/>
      <c r="H30" s="1607"/>
      <c r="I30" s="1607"/>
      <c r="J30" s="1607">
        <v>13169.23</v>
      </c>
      <c r="K30" s="1610">
        <v>5.2049999999999999E-2</v>
      </c>
      <c r="L30" s="1607">
        <v>12517.647000000001</v>
      </c>
      <c r="M30" s="1607" t="s">
        <v>799</v>
      </c>
    </row>
    <row r="31" spans="1:13" x14ac:dyDescent="0.25">
      <c r="A31" s="1607">
        <v>224</v>
      </c>
      <c r="B31" s="1607" t="s">
        <v>676</v>
      </c>
      <c r="C31" s="1607"/>
      <c r="D31" s="1607">
        <v>21828.51</v>
      </c>
      <c r="E31" s="1607"/>
      <c r="F31" s="1607"/>
      <c r="G31" s="1607"/>
      <c r="H31" s="1607"/>
      <c r="I31" s="1607"/>
      <c r="J31" s="1607">
        <v>21828.51</v>
      </c>
      <c r="K31" s="1610">
        <v>4.9610000000000001E-2</v>
      </c>
      <c r="L31" s="1607">
        <v>20796.832999999999</v>
      </c>
      <c r="M31" s="1607" t="s">
        <v>799</v>
      </c>
    </row>
    <row r="32" spans="1:13" x14ac:dyDescent="0.25">
      <c r="A32" s="1607">
        <v>227</v>
      </c>
      <c r="B32" s="1607" t="s">
        <v>677</v>
      </c>
      <c r="C32" s="1607"/>
      <c r="D32" s="1607">
        <v>17014.48</v>
      </c>
      <c r="E32" s="1607"/>
      <c r="F32" s="1607"/>
      <c r="G32" s="1607"/>
      <c r="H32" s="1607"/>
      <c r="I32" s="1607"/>
      <c r="J32" s="1607">
        <v>16069.23</v>
      </c>
      <c r="K32" s="1610">
        <v>5.0279999999999998E-2</v>
      </c>
      <c r="L32" s="1607">
        <v>15300</v>
      </c>
      <c r="M32" s="1607" t="s">
        <v>799</v>
      </c>
    </row>
    <row r="33" spans="1:13" x14ac:dyDescent="0.25">
      <c r="A33" s="1607">
        <v>228</v>
      </c>
      <c r="B33" s="1607" t="s">
        <v>678</v>
      </c>
      <c r="C33" s="1607"/>
      <c r="D33" s="1607">
        <v>18724.89</v>
      </c>
      <c r="E33" s="1607"/>
      <c r="F33" s="1607"/>
      <c r="G33" s="1607"/>
      <c r="H33" s="1607"/>
      <c r="I33" s="1607"/>
      <c r="J33" s="1607">
        <v>17684.62</v>
      </c>
      <c r="K33" s="1610">
        <v>4.548E-2</v>
      </c>
      <c r="L33" s="1607">
        <v>16915.384999999998</v>
      </c>
      <c r="M33" s="1607" t="s">
        <v>799</v>
      </c>
    </row>
    <row r="34" spans="1:13" x14ac:dyDescent="0.25">
      <c r="A34" s="1607">
        <v>234</v>
      </c>
      <c r="B34" s="1607" t="s">
        <v>796</v>
      </c>
      <c r="C34" s="1607"/>
      <c r="D34" s="1607">
        <v>14838.46</v>
      </c>
      <c r="E34" s="1607"/>
      <c r="F34" s="1607"/>
      <c r="G34" s="1607"/>
      <c r="H34" s="1607"/>
      <c r="I34" s="1607"/>
      <c r="J34" s="1607">
        <v>14838.46</v>
      </c>
      <c r="K34" s="1610">
        <v>4.8939999999999997E-2</v>
      </c>
      <c r="L34" s="1607">
        <v>14146.154</v>
      </c>
      <c r="M34" s="1607" t="s">
        <v>799</v>
      </c>
    </row>
    <row r="35" spans="1:13" x14ac:dyDescent="0.25">
      <c r="A35" s="1607">
        <v>240</v>
      </c>
      <c r="B35" s="1607" t="s">
        <v>679</v>
      </c>
      <c r="C35" s="1607"/>
      <c r="D35" s="1607">
        <v>12534.84</v>
      </c>
      <c r="E35" s="1607"/>
      <c r="F35" s="1607"/>
      <c r="G35" s="1607"/>
      <c r="H35" s="1607"/>
      <c r="I35" s="1607"/>
      <c r="J35" s="1607">
        <v>12534.84</v>
      </c>
      <c r="K35" s="1610">
        <v>4.7649999999999998E-2</v>
      </c>
      <c r="L35" s="1607">
        <v>11964.706</v>
      </c>
      <c r="M35" s="1607" t="s">
        <v>799</v>
      </c>
    </row>
    <row r="36" spans="1:13" x14ac:dyDescent="0.25">
      <c r="A36" s="1607">
        <v>241</v>
      </c>
      <c r="B36" s="1607" t="s">
        <v>904</v>
      </c>
      <c r="C36" s="1607"/>
      <c r="D36" s="1607">
        <v>18271.490000000002</v>
      </c>
      <c r="E36" s="1607"/>
      <c r="F36" s="1607"/>
      <c r="G36" s="1607"/>
      <c r="H36" s="1607"/>
      <c r="I36" s="1607"/>
      <c r="J36" s="1607">
        <v>13573.76</v>
      </c>
      <c r="K36" s="1610">
        <v>0.33333000000000002</v>
      </c>
      <c r="L36" s="1607">
        <v>10180.316999999999</v>
      </c>
      <c r="M36" s="1607" t="s">
        <v>799</v>
      </c>
    </row>
    <row r="37" spans="1:13" x14ac:dyDescent="0.25">
      <c r="A37" s="1607">
        <v>243</v>
      </c>
      <c r="B37" s="1607" t="s">
        <v>39</v>
      </c>
      <c r="C37" s="1607" t="s">
        <v>12</v>
      </c>
      <c r="D37" s="1607">
        <v>8390.9500000000007</v>
      </c>
      <c r="E37" s="1607"/>
      <c r="F37" s="1607"/>
      <c r="G37" s="1607"/>
      <c r="H37" s="1607"/>
      <c r="I37" s="1607"/>
      <c r="J37" s="1607">
        <v>8390.9500000000007</v>
      </c>
      <c r="K37" s="1608">
        <v>0</v>
      </c>
      <c r="L37" s="1607">
        <v>8390.9500000000007</v>
      </c>
      <c r="M37" s="1607" t="s">
        <v>799</v>
      </c>
    </row>
    <row r="38" spans="1:13" x14ac:dyDescent="0.25">
      <c r="A38" s="1607">
        <v>245</v>
      </c>
      <c r="B38" s="1607" t="s">
        <v>905</v>
      </c>
      <c r="C38" s="1607"/>
      <c r="D38" s="1607">
        <v>12915.38</v>
      </c>
      <c r="E38" s="1607"/>
      <c r="F38" s="1607"/>
      <c r="G38" s="1607"/>
      <c r="H38" s="1607"/>
      <c r="I38" s="1607"/>
      <c r="J38" s="1607">
        <v>12915.38</v>
      </c>
      <c r="K38" s="1610">
        <v>5.0029999999999998E-2</v>
      </c>
      <c r="L38" s="1607">
        <v>12300</v>
      </c>
      <c r="M38" s="1607" t="s">
        <v>799</v>
      </c>
    </row>
    <row r="39" spans="1:13" x14ac:dyDescent="0.25">
      <c r="A39" s="1607">
        <v>246</v>
      </c>
      <c r="B39" s="1607" t="s">
        <v>682</v>
      </c>
      <c r="C39" s="1607" t="s">
        <v>669</v>
      </c>
      <c r="D39" s="1607">
        <v>14146.15</v>
      </c>
      <c r="E39" s="1607"/>
      <c r="F39" s="1607"/>
      <c r="G39" s="1607"/>
      <c r="H39" s="1607"/>
      <c r="I39" s="1607"/>
      <c r="J39" s="1607">
        <v>14146.15</v>
      </c>
      <c r="K39" s="1610">
        <v>5.1459999999999999E-2</v>
      </c>
      <c r="L39" s="1607">
        <v>13453.846</v>
      </c>
      <c r="M39" s="1607" t="s">
        <v>799</v>
      </c>
    </row>
    <row r="40" spans="1:13" x14ac:dyDescent="0.25">
      <c r="A40" s="1607">
        <v>251</v>
      </c>
      <c r="B40" s="1607" t="s">
        <v>906</v>
      </c>
      <c r="C40" s="1607"/>
      <c r="D40" s="1607">
        <v>11908.1</v>
      </c>
      <c r="E40" s="1607"/>
      <c r="F40" s="1607"/>
      <c r="G40" s="1607"/>
      <c r="H40" s="1607"/>
      <c r="I40" s="1607"/>
      <c r="J40" s="1607">
        <v>11908.1</v>
      </c>
      <c r="K40" s="1610">
        <v>4.7649999999999998E-2</v>
      </c>
      <c r="L40" s="1607">
        <v>11366.471</v>
      </c>
      <c r="M40" s="1607" t="s">
        <v>799</v>
      </c>
    </row>
    <row r="41" spans="1:13" x14ac:dyDescent="0.25">
      <c r="A41" s="1607">
        <v>260</v>
      </c>
      <c r="B41" s="1607" t="s">
        <v>907</v>
      </c>
      <c r="C41" s="1607"/>
      <c r="D41" s="1607">
        <v>12668.78</v>
      </c>
      <c r="E41" s="1607"/>
      <c r="F41" s="1607"/>
      <c r="G41" s="1607"/>
      <c r="H41" s="1607"/>
      <c r="I41" s="1607"/>
      <c r="J41" s="1607">
        <v>13022.62</v>
      </c>
      <c r="K41" s="1610">
        <v>5.1130000000000002E-2</v>
      </c>
      <c r="L41" s="1607">
        <v>12389.14</v>
      </c>
      <c r="M41" s="1607" t="s">
        <v>799</v>
      </c>
    </row>
    <row r="42" spans="1:13" x14ac:dyDescent="0.25">
      <c r="A42" s="1607">
        <v>266</v>
      </c>
      <c r="B42" s="1607" t="s">
        <v>41</v>
      </c>
      <c r="C42" s="1607" t="s">
        <v>12</v>
      </c>
      <c r="D42" s="1607">
        <v>8158.82</v>
      </c>
      <c r="E42" s="1607"/>
      <c r="F42" s="1607"/>
      <c r="G42" s="1607"/>
      <c r="H42" s="1607"/>
      <c r="I42" s="1607"/>
      <c r="J42" s="1607">
        <v>8158.82</v>
      </c>
      <c r="K42" s="1608">
        <v>0</v>
      </c>
      <c r="L42" s="1607">
        <v>8158.8239999999996</v>
      </c>
      <c r="M42" s="1607" t="s">
        <v>799</v>
      </c>
    </row>
    <row r="43" spans="1:13" x14ac:dyDescent="0.25">
      <c r="A43" s="1607">
        <v>275</v>
      </c>
      <c r="B43" s="1607" t="s">
        <v>685</v>
      </c>
      <c r="C43" s="1607" t="s">
        <v>672</v>
      </c>
      <c r="D43" s="1607">
        <v>4063.35</v>
      </c>
      <c r="E43" s="1607"/>
      <c r="F43" s="1607"/>
      <c r="G43" s="1607"/>
      <c r="H43" s="1607"/>
      <c r="I43" s="1607"/>
      <c r="J43" s="1607">
        <v>4063.35</v>
      </c>
      <c r="K43" s="1610">
        <v>0.12531</v>
      </c>
      <c r="L43" s="1607">
        <v>3610.86</v>
      </c>
      <c r="M43" s="1607" t="s">
        <v>799</v>
      </c>
    </row>
    <row r="44" spans="1:13" x14ac:dyDescent="0.25">
      <c r="A44" s="1607">
        <v>276</v>
      </c>
      <c r="B44" s="1607" t="s">
        <v>686</v>
      </c>
      <c r="C44" s="1607" t="s">
        <v>672</v>
      </c>
      <c r="D44" s="1607">
        <v>9945.7000000000007</v>
      </c>
      <c r="E44" s="1607"/>
      <c r="F44" s="1607"/>
      <c r="G44" s="1607"/>
      <c r="H44" s="1607"/>
      <c r="I44" s="1607"/>
      <c r="J44" s="1607">
        <v>9048.8700000000008</v>
      </c>
      <c r="K44" s="1610">
        <v>5.2639999999999999E-2</v>
      </c>
      <c r="L44" s="1607">
        <v>8596.3799999999992</v>
      </c>
      <c r="M44" s="1607" t="s">
        <v>799</v>
      </c>
    </row>
    <row r="45" spans="1:13" x14ac:dyDescent="0.25">
      <c r="A45" s="1607">
        <v>277</v>
      </c>
      <c r="B45" s="1607" t="s">
        <v>687</v>
      </c>
      <c r="C45" s="1607" t="s">
        <v>672</v>
      </c>
      <c r="D45" s="1607">
        <v>6325.79</v>
      </c>
      <c r="E45" s="1607"/>
      <c r="F45" s="1607"/>
      <c r="G45" s="1607"/>
      <c r="H45" s="1607"/>
      <c r="I45" s="1607"/>
      <c r="J45" s="1607">
        <v>6325.79</v>
      </c>
      <c r="K45" s="1610">
        <v>0.11129</v>
      </c>
      <c r="L45" s="1607">
        <v>5692.308</v>
      </c>
      <c r="M45" s="1607" t="s">
        <v>799</v>
      </c>
    </row>
    <row r="46" spans="1:13" x14ac:dyDescent="0.25">
      <c r="A46" s="1607">
        <v>279</v>
      </c>
      <c r="B46" s="1607" t="s">
        <v>688</v>
      </c>
      <c r="C46" s="1607" t="s">
        <v>672</v>
      </c>
      <c r="D46" s="1607">
        <v>4063.35</v>
      </c>
      <c r="E46" s="1607"/>
      <c r="F46" s="1607"/>
      <c r="G46" s="1607"/>
      <c r="H46" s="1607"/>
      <c r="I46" s="1607"/>
      <c r="J46" s="1607">
        <v>4063.35</v>
      </c>
      <c r="K46" s="1610">
        <v>7.1599999999999997E-2</v>
      </c>
      <c r="L46" s="1607">
        <v>3791.855</v>
      </c>
      <c r="M46" s="1607" t="s">
        <v>799</v>
      </c>
    </row>
    <row r="47" spans="1:13" x14ac:dyDescent="0.25">
      <c r="A47" s="1607">
        <v>280</v>
      </c>
      <c r="B47" s="1607" t="s">
        <v>908</v>
      </c>
      <c r="C47" s="1607" t="s">
        <v>672</v>
      </c>
      <c r="D47" s="1607">
        <v>18090.5</v>
      </c>
      <c r="E47" s="1607"/>
      <c r="F47" s="1607"/>
      <c r="G47" s="1607"/>
      <c r="H47" s="1607"/>
      <c r="I47" s="1607"/>
      <c r="J47" s="1607">
        <v>18090.5</v>
      </c>
      <c r="K47" s="1608">
        <v>0</v>
      </c>
      <c r="L47" s="1607">
        <v>18090.498</v>
      </c>
      <c r="M47" s="1607" t="s">
        <v>799</v>
      </c>
    </row>
    <row r="48" spans="1:13" x14ac:dyDescent="0.25">
      <c r="A48" s="1607">
        <v>281</v>
      </c>
      <c r="B48" s="1607" t="s">
        <v>690</v>
      </c>
      <c r="C48" s="1607" t="s">
        <v>672</v>
      </c>
      <c r="D48" s="1607">
        <v>3067.87</v>
      </c>
      <c r="E48" s="1607"/>
      <c r="F48" s="1607"/>
      <c r="G48" s="1607"/>
      <c r="H48" s="1607"/>
      <c r="I48" s="1607"/>
      <c r="J48" s="1607">
        <v>3067.87</v>
      </c>
      <c r="K48" s="1608">
        <v>0</v>
      </c>
      <c r="L48" s="1607">
        <v>3067.873</v>
      </c>
      <c r="M48" s="1607" t="s">
        <v>799</v>
      </c>
    </row>
    <row r="49" spans="1:13" x14ac:dyDescent="0.25">
      <c r="A49" s="1607">
        <v>282</v>
      </c>
      <c r="B49" s="1607" t="s">
        <v>24</v>
      </c>
      <c r="C49" s="1607" t="s">
        <v>672</v>
      </c>
      <c r="D49" s="1607">
        <v>4523.9799999999996</v>
      </c>
      <c r="E49" s="1607"/>
      <c r="F49" s="1607"/>
      <c r="G49" s="1607"/>
      <c r="H49" s="1607"/>
      <c r="I49" s="1607"/>
      <c r="J49" s="1607">
        <v>5420.81</v>
      </c>
      <c r="K49" s="1608">
        <v>0</v>
      </c>
      <c r="L49" s="1607">
        <v>5420.8140000000003</v>
      </c>
      <c r="M49" s="1607" t="s">
        <v>799</v>
      </c>
    </row>
    <row r="50" spans="1:13" x14ac:dyDescent="0.25">
      <c r="A50" s="1607">
        <v>283</v>
      </c>
      <c r="B50" s="1607" t="s">
        <v>26</v>
      </c>
      <c r="C50" s="1607" t="s">
        <v>672</v>
      </c>
      <c r="D50" s="1607">
        <v>3339.37</v>
      </c>
      <c r="E50" s="1607"/>
      <c r="F50" s="1607"/>
      <c r="G50" s="1607"/>
      <c r="H50" s="1607"/>
      <c r="I50" s="1607"/>
      <c r="J50" s="1607">
        <v>3339.37</v>
      </c>
      <c r="K50" s="1608">
        <v>0</v>
      </c>
      <c r="L50" s="1607">
        <v>3339.3670000000002</v>
      </c>
      <c r="M50" s="1607" t="s">
        <v>799</v>
      </c>
    </row>
    <row r="51" spans="1:13" x14ac:dyDescent="0.25">
      <c r="A51" s="1607">
        <v>286</v>
      </c>
      <c r="B51" s="1607" t="s">
        <v>909</v>
      </c>
      <c r="C51" s="1607"/>
      <c r="D51" s="1607">
        <v>12208.14</v>
      </c>
      <c r="E51" s="1607"/>
      <c r="F51" s="1607"/>
      <c r="G51" s="1607"/>
      <c r="H51" s="1607"/>
      <c r="I51" s="1607"/>
      <c r="J51" s="1607">
        <v>12208.14</v>
      </c>
      <c r="K51" s="1610">
        <v>4.6550000000000001E-2</v>
      </c>
      <c r="L51" s="1607">
        <v>11665.157999999999</v>
      </c>
      <c r="M51" s="1607" t="s">
        <v>799</v>
      </c>
    </row>
    <row r="52" spans="1:13" x14ac:dyDescent="0.25">
      <c r="A52" s="1607">
        <v>290</v>
      </c>
      <c r="B52" s="1607" t="s">
        <v>28</v>
      </c>
      <c r="C52" s="1607" t="s">
        <v>669</v>
      </c>
      <c r="D52" s="1607"/>
      <c r="E52" s="1607"/>
      <c r="F52" s="1607"/>
      <c r="G52" s="1607"/>
      <c r="H52" s="1607"/>
      <c r="I52" s="1607"/>
      <c r="J52" s="1607">
        <v>21982.805</v>
      </c>
      <c r="K52" s="1610">
        <v>0.14355999999999999</v>
      </c>
      <c r="L52" s="1607">
        <v>19223.077000000001</v>
      </c>
      <c r="M52" s="1607"/>
    </row>
    <row r="53" spans="1:13" x14ac:dyDescent="0.25">
      <c r="A53" s="1607">
        <v>291</v>
      </c>
      <c r="B53" s="1607" t="s">
        <v>692</v>
      </c>
      <c r="C53" s="1607" t="s">
        <v>672</v>
      </c>
      <c r="D53" s="1607">
        <v>4787.33</v>
      </c>
      <c r="E53" s="1607"/>
      <c r="F53" s="1607"/>
      <c r="G53" s="1607"/>
      <c r="H53" s="1607"/>
      <c r="I53" s="1607"/>
      <c r="J53" s="1607">
        <v>4787.33</v>
      </c>
      <c r="K53" s="1608">
        <v>0</v>
      </c>
      <c r="L53" s="1607">
        <v>4787.33</v>
      </c>
      <c r="M53" s="1607" t="s">
        <v>799</v>
      </c>
    </row>
    <row r="54" spans="1:13" x14ac:dyDescent="0.25">
      <c r="A54" s="1607">
        <v>324</v>
      </c>
      <c r="B54" s="1607" t="s">
        <v>694</v>
      </c>
      <c r="C54" s="1607" t="s">
        <v>669</v>
      </c>
      <c r="D54" s="1607">
        <v>10858.82</v>
      </c>
      <c r="E54" s="1607"/>
      <c r="F54" s="1607"/>
      <c r="G54" s="1607"/>
      <c r="H54" s="1607">
        <v>10859</v>
      </c>
      <c r="I54" s="1608">
        <v>2.0000000000000002E-5</v>
      </c>
      <c r="J54" s="1607">
        <v>10858.824000000001</v>
      </c>
      <c r="K54" s="1610">
        <v>9.0920000000000001E-2</v>
      </c>
      <c r="L54" s="1607">
        <v>9953.8459999999995</v>
      </c>
      <c r="M54" s="1607" t="s">
        <v>799</v>
      </c>
    </row>
    <row r="55" spans="1:13" x14ac:dyDescent="0.25">
      <c r="A55" s="1607">
        <v>342</v>
      </c>
      <c r="B55" s="1607" t="s">
        <v>888</v>
      </c>
      <c r="C55" s="1607" t="s">
        <v>669</v>
      </c>
      <c r="D55" s="1607">
        <v>10776</v>
      </c>
      <c r="E55" s="1610">
        <v>0.12332</v>
      </c>
      <c r="F55" s="1607">
        <v>9593</v>
      </c>
      <c r="G55" s="1607"/>
      <c r="H55" s="1607"/>
      <c r="I55" s="1607"/>
      <c r="J55" s="1607">
        <v>9450</v>
      </c>
      <c r="K55" s="1610">
        <v>0.21154000000000001</v>
      </c>
      <c r="L55" s="1607">
        <v>7800</v>
      </c>
      <c r="M55" s="1607" t="s">
        <v>799</v>
      </c>
    </row>
    <row r="56" spans="1:13" x14ac:dyDescent="0.25">
      <c r="A56" s="1607">
        <v>352</v>
      </c>
      <c r="B56" s="1607" t="s">
        <v>910</v>
      </c>
      <c r="C56" s="1607" t="s">
        <v>669</v>
      </c>
      <c r="D56" s="1607">
        <v>15828.05</v>
      </c>
      <c r="E56" s="1607"/>
      <c r="F56" s="1607"/>
      <c r="G56" s="1607"/>
      <c r="H56" s="1607"/>
      <c r="I56" s="1607"/>
      <c r="J56" s="1607">
        <v>15828.05</v>
      </c>
      <c r="K56" s="1610">
        <v>4.1689999999999998E-2</v>
      </c>
      <c r="L56" s="1607">
        <v>15194.57</v>
      </c>
      <c r="M56" s="1607" t="s">
        <v>799</v>
      </c>
    </row>
    <row r="57" spans="1:13" x14ac:dyDescent="0.25">
      <c r="A57" s="1607">
        <v>416</v>
      </c>
      <c r="B57" s="1607" t="s">
        <v>43</v>
      </c>
      <c r="C57" s="1607" t="s">
        <v>12</v>
      </c>
      <c r="D57" s="1607">
        <v>8069.23</v>
      </c>
      <c r="E57" s="1607"/>
      <c r="F57" s="1607"/>
      <c r="G57" s="1607"/>
      <c r="H57" s="1607"/>
      <c r="I57" s="1607"/>
      <c r="J57" s="1607">
        <v>8069.23</v>
      </c>
      <c r="K57" s="1608">
        <v>0</v>
      </c>
      <c r="L57" s="1607">
        <v>8069.2309999999998</v>
      </c>
      <c r="M57" s="1607" t="s">
        <v>799</v>
      </c>
    </row>
    <row r="58" spans="1:13" x14ac:dyDescent="0.25">
      <c r="A58" s="1607">
        <v>468</v>
      </c>
      <c r="B58" s="1607" t="s">
        <v>44</v>
      </c>
      <c r="C58" s="1607" t="s">
        <v>672</v>
      </c>
      <c r="D58" s="1607">
        <v>1809.05</v>
      </c>
      <c r="E58" s="1607"/>
      <c r="F58" s="1607"/>
      <c r="G58" s="1607"/>
      <c r="H58" s="1607"/>
      <c r="I58" s="1607"/>
      <c r="J58" s="1607">
        <v>2434.39</v>
      </c>
      <c r="K58" s="1608">
        <v>0</v>
      </c>
      <c r="L58" s="1607">
        <v>2434.3890000000001</v>
      </c>
      <c r="M58" s="1607" t="s">
        <v>799</v>
      </c>
    </row>
    <row r="59" spans="1:13" x14ac:dyDescent="0.25">
      <c r="A59" s="1607">
        <v>513</v>
      </c>
      <c r="B59" s="1607" t="s">
        <v>882</v>
      </c>
      <c r="C59" s="1607"/>
      <c r="D59" s="1607">
        <v>9223.08</v>
      </c>
      <c r="E59" s="1607"/>
      <c r="F59" s="1607"/>
      <c r="G59" s="1607"/>
      <c r="H59" s="1607"/>
      <c r="I59" s="1607"/>
      <c r="J59" s="1607">
        <v>9223.08</v>
      </c>
      <c r="K59" s="1610">
        <v>4.3520000000000003E-2</v>
      </c>
      <c r="L59" s="1607">
        <v>8838.4619999999995</v>
      </c>
      <c r="M59" s="1607" t="s">
        <v>799</v>
      </c>
    </row>
    <row r="60" spans="1:13" x14ac:dyDescent="0.25">
      <c r="A60" s="1607">
        <v>514</v>
      </c>
      <c r="B60" s="1607" t="s">
        <v>700</v>
      </c>
      <c r="C60" s="1607"/>
      <c r="D60" s="1607">
        <v>11069.23</v>
      </c>
      <c r="E60" s="1607"/>
      <c r="F60" s="1607"/>
      <c r="G60" s="1607"/>
      <c r="H60" s="1607"/>
      <c r="I60" s="1607"/>
      <c r="J60" s="1607">
        <v>11069.23</v>
      </c>
      <c r="K60" s="1610">
        <v>5.1130000000000002E-2</v>
      </c>
      <c r="L60" s="1607">
        <v>10530.769</v>
      </c>
      <c r="M60" s="1607" t="s">
        <v>799</v>
      </c>
    </row>
    <row r="61" spans="1:13" x14ac:dyDescent="0.25">
      <c r="A61" s="1607">
        <v>632</v>
      </c>
      <c r="B61" s="1607" t="s">
        <v>710</v>
      </c>
      <c r="C61" s="1607"/>
      <c r="D61" s="1607">
        <v>11838.46</v>
      </c>
      <c r="E61" s="1607"/>
      <c r="F61" s="1607"/>
      <c r="G61" s="1607"/>
      <c r="H61" s="1607"/>
      <c r="I61" s="1607"/>
      <c r="J61" s="1607">
        <v>11838.46</v>
      </c>
      <c r="K61" s="1610">
        <v>4.7649999999999998E-2</v>
      </c>
      <c r="L61" s="1607">
        <v>11300</v>
      </c>
      <c r="M61" s="1607" t="s">
        <v>799</v>
      </c>
    </row>
    <row r="62" spans="1:13" x14ac:dyDescent="0.25">
      <c r="A62" s="1607">
        <v>637</v>
      </c>
      <c r="B62" s="1607" t="s">
        <v>912</v>
      </c>
      <c r="C62" s="1607" t="s">
        <v>669</v>
      </c>
      <c r="D62" s="1607">
        <v>11167.87</v>
      </c>
      <c r="E62" s="1607"/>
      <c r="F62" s="1607"/>
      <c r="G62" s="1607"/>
      <c r="H62" s="1607"/>
      <c r="I62" s="1607"/>
      <c r="J62" s="1607">
        <v>11167.87</v>
      </c>
      <c r="K62" s="1610">
        <v>8.9090000000000003E-2</v>
      </c>
      <c r="L62" s="1607">
        <v>10254.299000000001</v>
      </c>
      <c r="M62" s="1607" t="s">
        <v>799</v>
      </c>
    </row>
    <row r="63" spans="1:13" x14ac:dyDescent="0.25">
      <c r="A63" s="1607">
        <v>638</v>
      </c>
      <c r="B63" s="1607" t="s">
        <v>913</v>
      </c>
      <c r="C63" s="1607" t="s">
        <v>669</v>
      </c>
      <c r="D63" s="1607">
        <v>13465.22</v>
      </c>
      <c r="E63" s="1607"/>
      <c r="F63" s="1607"/>
      <c r="G63" s="1607"/>
      <c r="H63" s="1607"/>
      <c r="I63" s="1607"/>
      <c r="J63" s="1607">
        <v>13453.85</v>
      </c>
      <c r="K63" s="1610">
        <v>4.1689999999999998E-2</v>
      </c>
      <c r="L63" s="1607">
        <v>12915.385</v>
      </c>
      <c r="M63" s="1607" t="s">
        <v>799</v>
      </c>
    </row>
    <row r="64" spans="1:13" x14ac:dyDescent="0.25">
      <c r="A64" s="1607">
        <v>639</v>
      </c>
      <c r="B64" s="1607" t="s">
        <v>914</v>
      </c>
      <c r="C64" s="1607" t="s">
        <v>669</v>
      </c>
      <c r="D64" s="1607">
        <v>10858.82</v>
      </c>
      <c r="E64" s="1607"/>
      <c r="F64" s="1607"/>
      <c r="G64" s="1607"/>
      <c r="H64" s="1607"/>
      <c r="I64" s="1607"/>
      <c r="J64" s="1607">
        <v>9772.94</v>
      </c>
      <c r="K64" s="1610">
        <v>3.449E-2</v>
      </c>
      <c r="L64" s="1607">
        <v>9447.1489999999994</v>
      </c>
      <c r="M64" s="1607" t="s">
        <v>799</v>
      </c>
    </row>
    <row r="65" spans="1:13" x14ac:dyDescent="0.25">
      <c r="A65" s="1607">
        <v>665</v>
      </c>
      <c r="B65" s="1607" t="s">
        <v>915</v>
      </c>
      <c r="C65" s="1607" t="s">
        <v>12</v>
      </c>
      <c r="D65" s="1607">
        <v>9342.6200000000008</v>
      </c>
      <c r="E65" s="1607"/>
      <c r="F65" s="1607"/>
      <c r="G65" s="1607"/>
      <c r="H65" s="1607"/>
      <c r="I65" s="1607"/>
      <c r="J65" s="1607">
        <v>9342.6200000000008</v>
      </c>
      <c r="K65" s="1608">
        <v>0</v>
      </c>
      <c r="L65" s="1607">
        <v>9342.6239999999998</v>
      </c>
      <c r="M65" s="1607" t="s">
        <v>799</v>
      </c>
    </row>
    <row r="66" spans="1:13" x14ac:dyDescent="0.25">
      <c r="A66" s="1607">
        <v>736</v>
      </c>
      <c r="B66" s="1607" t="s">
        <v>77</v>
      </c>
      <c r="C66" s="1607" t="s">
        <v>669</v>
      </c>
      <c r="D66" s="1607">
        <v>9928.51</v>
      </c>
      <c r="E66" s="1607"/>
      <c r="F66" s="1607"/>
      <c r="G66" s="1607"/>
      <c r="H66" s="1607"/>
      <c r="I66" s="1607"/>
      <c r="J66" s="1607">
        <v>9376.92</v>
      </c>
      <c r="K66" s="1610">
        <v>5.1769999999999997E-2</v>
      </c>
      <c r="L66" s="1607">
        <v>8915.3850000000002</v>
      </c>
      <c r="M66" s="1607" t="s">
        <v>799</v>
      </c>
    </row>
    <row r="67" spans="1:13" x14ac:dyDescent="0.25">
      <c r="A67" s="1607">
        <v>740</v>
      </c>
      <c r="B67" s="1607" t="s">
        <v>916</v>
      </c>
      <c r="C67" s="1607" t="s">
        <v>669</v>
      </c>
      <c r="D67" s="1607">
        <v>14470.59</v>
      </c>
      <c r="E67" s="1607"/>
      <c r="F67" s="1607"/>
      <c r="G67" s="1607"/>
      <c r="H67" s="1607"/>
      <c r="I67" s="1607"/>
      <c r="J67" s="1607">
        <v>14470.59</v>
      </c>
      <c r="K67" s="1610">
        <v>6.6710000000000005E-2</v>
      </c>
      <c r="L67" s="1607">
        <v>13565.611000000001</v>
      </c>
      <c r="M67" s="1607" t="s">
        <v>799</v>
      </c>
    </row>
    <row r="68" spans="1:13" x14ac:dyDescent="0.25">
      <c r="A68" s="1607">
        <v>753</v>
      </c>
      <c r="B68" s="1607" t="s">
        <v>917</v>
      </c>
      <c r="C68" s="1607" t="s">
        <v>669</v>
      </c>
      <c r="D68" s="1607">
        <v>15792.76</v>
      </c>
      <c r="E68" s="1607"/>
      <c r="F68" s="1607"/>
      <c r="G68" s="1607"/>
      <c r="H68" s="1607"/>
      <c r="I68" s="1607"/>
      <c r="J68" s="1607">
        <v>15792.76</v>
      </c>
      <c r="K68" s="1607"/>
      <c r="L68" s="1607"/>
      <c r="M68" s="1607" t="s">
        <v>799</v>
      </c>
    </row>
    <row r="69" spans="1:13" x14ac:dyDescent="0.25">
      <c r="A69" s="1607">
        <v>755</v>
      </c>
      <c r="B69" s="1607" t="s">
        <v>918</v>
      </c>
      <c r="C69" s="1607" t="s">
        <v>669</v>
      </c>
      <c r="D69" s="1607">
        <v>12530.77</v>
      </c>
      <c r="E69" s="1607"/>
      <c r="F69" s="1607"/>
      <c r="G69" s="1607"/>
      <c r="H69" s="1607"/>
      <c r="I69" s="1607"/>
      <c r="J69" s="1607">
        <v>12530.77</v>
      </c>
      <c r="K69" s="1610">
        <v>5.1650000000000001E-2</v>
      </c>
      <c r="L69" s="1607">
        <v>11915.385</v>
      </c>
      <c r="M69" s="1607" t="s">
        <v>799</v>
      </c>
    </row>
    <row r="70" spans="1:13" x14ac:dyDescent="0.25">
      <c r="A70" s="1607">
        <v>787</v>
      </c>
      <c r="B70" s="1607" t="s">
        <v>61</v>
      </c>
      <c r="C70" s="1607" t="s">
        <v>669</v>
      </c>
      <c r="D70" s="1607">
        <v>9743.7999999999993</v>
      </c>
      <c r="E70" s="1607"/>
      <c r="F70" s="1607"/>
      <c r="G70" s="1607"/>
      <c r="H70" s="1607"/>
      <c r="I70" s="1607"/>
      <c r="J70" s="1607">
        <v>9743.7999999999993</v>
      </c>
      <c r="K70" s="1608">
        <v>0</v>
      </c>
      <c r="L70" s="1607">
        <v>9743.8019999999997</v>
      </c>
      <c r="M70" s="1607" t="s">
        <v>799</v>
      </c>
    </row>
    <row r="71" spans="1:13" x14ac:dyDescent="0.25">
      <c r="A71" s="1607">
        <v>788</v>
      </c>
      <c r="B71" s="1607" t="s">
        <v>63</v>
      </c>
      <c r="C71" s="1607" t="s">
        <v>669</v>
      </c>
      <c r="D71" s="1607">
        <v>10404.959999999999</v>
      </c>
      <c r="E71" s="1607"/>
      <c r="F71" s="1607"/>
      <c r="G71" s="1607"/>
      <c r="H71" s="1607"/>
      <c r="I71" s="1607"/>
      <c r="J71" s="1607">
        <v>10404.959999999999</v>
      </c>
      <c r="K71" s="1608">
        <v>0</v>
      </c>
      <c r="L71" s="1607">
        <v>10404.959000000001</v>
      </c>
      <c r="M71" s="1607" t="s">
        <v>799</v>
      </c>
    </row>
    <row r="72" spans="1:13" x14ac:dyDescent="0.25">
      <c r="A72" s="1607">
        <v>789</v>
      </c>
      <c r="B72" s="1607" t="s">
        <v>65</v>
      </c>
      <c r="C72" s="1607" t="s">
        <v>669</v>
      </c>
      <c r="D72" s="1607">
        <v>9330.58</v>
      </c>
      <c r="E72" s="1607"/>
      <c r="F72" s="1607"/>
      <c r="G72" s="1607"/>
      <c r="H72" s="1607"/>
      <c r="I72" s="1607"/>
      <c r="J72" s="1607">
        <v>9330.58</v>
      </c>
      <c r="K72" s="1608">
        <v>0</v>
      </c>
      <c r="L72" s="1607">
        <v>9330.5789999999997</v>
      </c>
      <c r="M72" s="1607" t="s">
        <v>799</v>
      </c>
    </row>
    <row r="73" spans="1:13" x14ac:dyDescent="0.25">
      <c r="A73" s="1607">
        <v>790</v>
      </c>
      <c r="B73" s="1607" t="s">
        <v>919</v>
      </c>
      <c r="C73" s="1607" t="s">
        <v>669</v>
      </c>
      <c r="D73" s="1607">
        <v>8586.7800000000007</v>
      </c>
      <c r="E73" s="1607"/>
      <c r="F73" s="1607"/>
      <c r="G73" s="1607"/>
      <c r="H73" s="1607"/>
      <c r="I73" s="1607"/>
      <c r="J73" s="1607">
        <v>8586.7800000000007</v>
      </c>
      <c r="K73" s="1608">
        <v>0</v>
      </c>
      <c r="L73" s="1607">
        <v>8586.777</v>
      </c>
      <c r="M73" s="1607" t="s">
        <v>799</v>
      </c>
    </row>
    <row r="74" spans="1:13" x14ac:dyDescent="0.25">
      <c r="A74" s="1607">
        <v>911</v>
      </c>
      <c r="B74" s="1607" t="s">
        <v>920</v>
      </c>
      <c r="C74" s="1607"/>
      <c r="D74" s="1607">
        <v>26054.3</v>
      </c>
      <c r="E74" s="1607"/>
      <c r="F74" s="1607"/>
      <c r="G74" s="1607"/>
      <c r="H74" s="1607"/>
      <c r="I74" s="1607"/>
      <c r="J74" s="1607">
        <v>26054.3</v>
      </c>
      <c r="K74" s="1608">
        <v>0</v>
      </c>
      <c r="L74" s="1607">
        <v>26054.298999999999</v>
      </c>
      <c r="M74" s="1607" t="s">
        <v>799</v>
      </c>
    </row>
    <row r="75" spans="1:13" x14ac:dyDescent="0.25">
      <c r="A75" s="1607">
        <v>912</v>
      </c>
      <c r="B75" s="1607" t="s">
        <v>921</v>
      </c>
      <c r="C75" s="1607"/>
      <c r="D75" s="1607">
        <v>24425.34</v>
      </c>
      <c r="E75" s="1607"/>
      <c r="F75" s="1607"/>
      <c r="G75" s="1607"/>
      <c r="H75" s="1607"/>
      <c r="I75" s="1607"/>
      <c r="J75" s="1607">
        <v>21718.55</v>
      </c>
      <c r="K75" s="1608">
        <v>0</v>
      </c>
      <c r="L75" s="1607">
        <v>21718.552</v>
      </c>
      <c r="M75" s="1607" t="s">
        <v>799</v>
      </c>
    </row>
    <row r="76" spans="1:13" x14ac:dyDescent="0.25">
      <c r="A76" s="1607">
        <v>913</v>
      </c>
      <c r="B76" s="1607" t="s">
        <v>922</v>
      </c>
      <c r="C76" s="1607"/>
      <c r="D76" s="1607">
        <v>26054.3</v>
      </c>
      <c r="E76" s="1607"/>
      <c r="F76" s="1607"/>
      <c r="G76" s="1607"/>
      <c r="H76" s="1607"/>
      <c r="I76" s="1607"/>
      <c r="J76" s="1607">
        <v>26054.3</v>
      </c>
      <c r="K76" s="1608">
        <v>0</v>
      </c>
      <c r="L76" s="1607">
        <v>26054.298999999999</v>
      </c>
      <c r="M76" s="1607" t="s">
        <v>799</v>
      </c>
    </row>
    <row r="77" spans="1:13" x14ac:dyDescent="0.25">
      <c r="A77" s="1607">
        <v>914</v>
      </c>
      <c r="B77" s="1607" t="s">
        <v>923</v>
      </c>
      <c r="C77" s="1607"/>
      <c r="D77" s="1607">
        <v>25330.32</v>
      </c>
      <c r="E77" s="1607"/>
      <c r="F77" s="1607"/>
      <c r="G77" s="1607"/>
      <c r="H77" s="1607"/>
      <c r="I77" s="1607"/>
      <c r="J77" s="1607">
        <v>25330.32</v>
      </c>
      <c r="K77" s="1608">
        <v>0</v>
      </c>
      <c r="L77" s="1607">
        <v>25330.316999999999</v>
      </c>
      <c r="M77" s="1607" t="s">
        <v>799</v>
      </c>
    </row>
    <row r="78" spans="1:13" x14ac:dyDescent="0.25">
      <c r="A78" s="1607">
        <v>915</v>
      </c>
      <c r="B78" s="1607" t="s">
        <v>924</v>
      </c>
      <c r="C78" s="1607"/>
      <c r="D78" s="1607">
        <v>30760.18</v>
      </c>
      <c r="E78" s="1607"/>
      <c r="F78" s="1607"/>
      <c r="G78" s="1607"/>
      <c r="H78" s="1607"/>
      <c r="I78" s="1607"/>
      <c r="J78" s="1607">
        <v>29855.200000000001</v>
      </c>
      <c r="K78" s="1608">
        <v>0</v>
      </c>
      <c r="L78" s="1607">
        <v>29855.204000000002</v>
      </c>
      <c r="M78" s="1607" t="s">
        <v>799</v>
      </c>
    </row>
    <row r="79" spans="1:13" x14ac:dyDescent="0.25">
      <c r="A79" s="1607">
        <v>916</v>
      </c>
      <c r="B79" s="1607" t="s">
        <v>925</v>
      </c>
      <c r="C79" s="1607"/>
      <c r="D79" s="1607">
        <v>29855.200000000001</v>
      </c>
      <c r="E79" s="1607"/>
      <c r="F79" s="1607"/>
      <c r="G79" s="1607"/>
      <c r="H79" s="1607"/>
      <c r="I79" s="1607"/>
      <c r="J79" s="1607">
        <v>29855.200000000001</v>
      </c>
      <c r="K79" s="1608">
        <v>0</v>
      </c>
      <c r="L79" s="1607">
        <v>29855.204000000002</v>
      </c>
      <c r="M79" s="1607" t="s">
        <v>799</v>
      </c>
    </row>
    <row r="80" spans="1:13" x14ac:dyDescent="0.25">
      <c r="A80" s="1607">
        <v>917</v>
      </c>
      <c r="B80" s="1607" t="s">
        <v>926</v>
      </c>
      <c r="C80" s="1607"/>
      <c r="D80" s="1607">
        <v>29855.200000000001</v>
      </c>
      <c r="E80" s="1607"/>
      <c r="F80" s="1607"/>
      <c r="G80" s="1607"/>
      <c r="H80" s="1607"/>
      <c r="I80" s="1607"/>
      <c r="J80" s="1607">
        <v>29855.200000000001</v>
      </c>
      <c r="K80" s="1608">
        <v>0</v>
      </c>
      <c r="L80" s="1607">
        <v>29855.204000000002</v>
      </c>
      <c r="M80" s="1607" t="s">
        <v>799</v>
      </c>
    </row>
    <row r="81" spans="1:13" x14ac:dyDescent="0.25">
      <c r="A81" s="1607">
        <v>918</v>
      </c>
      <c r="B81" s="1607" t="s">
        <v>927</v>
      </c>
      <c r="C81" s="1607"/>
      <c r="D81" s="1607">
        <v>15375.57</v>
      </c>
      <c r="E81" s="1607"/>
      <c r="F81" s="1607"/>
      <c r="G81" s="1607"/>
      <c r="H81" s="1607"/>
      <c r="I81" s="1607"/>
      <c r="J81" s="1607">
        <v>15375.57</v>
      </c>
      <c r="K81" s="1608">
        <v>0</v>
      </c>
      <c r="L81" s="1607">
        <v>15375.566000000001</v>
      </c>
      <c r="M81" s="1607" t="s">
        <v>799</v>
      </c>
    </row>
    <row r="82" spans="1:13" x14ac:dyDescent="0.25">
      <c r="A82" s="1607">
        <v>919</v>
      </c>
      <c r="B82" s="1607" t="s">
        <v>928</v>
      </c>
      <c r="C82" s="1607"/>
      <c r="D82" s="1607">
        <v>26778.28</v>
      </c>
      <c r="E82" s="1607"/>
      <c r="F82" s="1607"/>
      <c r="G82" s="1607"/>
      <c r="H82" s="1607"/>
      <c r="I82" s="1607"/>
      <c r="J82" s="1607">
        <v>26778.28</v>
      </c>
      <c r="K82" s="1608">
        <v>0</v>
      </c>
      <c r="L82" s="1607">
        <v>26778.280999999999</v>
      </c>
      <c r="M82" s="1607" t="s">
        <v>799</v>
      </c>
    </row>
    <row r="83" spans="1:13" x14ac:dyDescent="0.25">
      <c r="A83" s="1607">
        <v>920</v>
      </c>
      <c r="B83" s="1607" t="s">
        <v>929</v>
      </c>
      <c r="C83" s="1607"/>
      <c r="D83" s="1607">
        <v>25330.32</v>
      </c>
      <c r="E83" s="1607"/>
      <c r="F83" s="1607"/>
      <c r="G83" s="1607"/>
      <c r="H83" s="1607"/>
      <c r="I83" s="1607"/>
      <c r="J83" s="1607">
        <v>22623.53</v>
      </c>
      <c r="K83" s="1608">
        <v>0</v>
      </c>
      <c r="L83" s="1607">
        <v>22623.528999999999</v>
      </c>
      <c r="M83" s="1607" t="s">
        <v>799</v>
      </c>
    </row>
    <row r="84" spans="1:13" x14ac:dyDescent="0.25">
      <c r="A84" s="1607">
        <v>921</v>
      </c>
      <c r="B84" s="1607" t="s">
        <v>930</v>
      </c>
      <c r="C84" s="1607"/>
      <c r="D84" s="1607">
        <v>26778.28</v>
      </c>
      <c r="E84" s="1607"/>
      <c r="F84" s="1607"/>
      <c r="G84" s="1607"/>
      <c r="H84" s="1607"/>
      <c r="I84" s="1607"/>
      <c r="J84" s="1607">
        <v>26778.28</v>
      </c>
      <c r="K84" s="1608">
        <v>0</v>
      </c>
      <c r="L84" s="1607">
        <v>26778.280999999999</v>
      </c>
      <c r="M84" s="1607" t="s">
        <v>799</v>
      </c>
    </row>
    <row r="85" spans="1:13" x14ac:dyDescent="0.25">
      <c r="A85" s="1607">
        <v>922</v>
      </c>
      <c r="B85" s="1607" t="s">
        <v>931</v>
      </c>
      <c r="C85" s="1607"/>
      <c r="D85" s="1607">
        <v>24425.34</v>
      </c>
      <c r="E85" s="1607"/>
      <c r="F85" s="1607"/>
      <c r="G85" s="1607"/>
      <c r="H85" s="1607"/>
      <c r="I85" s="1607"/>
      <c r="J85" s="1607">
        <v>24425.34</v>
      </c>
      <c r="K85" s="1608">
        <v>0</v>
      </c>
      <c r="L85" s="1607">
        <v>24425.339</v>
      </c>
      <c r="M85" s="1607" t="s">
        <v>799</v>
      </c>
    </row>
    <row r="86" spans="1:13" x14ac:dyDescent="0.25">
      <c r="A86" s="1607">
        <v>923</v>
      </c>
      <c r="B86" s="1607" t="s">
        <v>932</v>
      </c>
      <c r="C86" s="1607"/>
      <c r="D86" s="1607">
        <v>25330.32</v>
      </c>
      <c r="E86" s="1607"/>
      <c r="F86" s="1607"/>
      <c r="G86" s="1607"/>
      <c r="H86" s="1607"/>
      <c r="I86" s="1607"/>
      <c r="J86" s="1607">
        <v>25330.32</v>
      </c>
      <c r="K86" s="1608">
        <v>0</v>
      </c>
      <c r="L86" s="1607">
        <v>25330.316999999999</v>
      </c>
      <c r="M86" s="1607" t="s">
        <v>799</v>
      </c>
    </row>
    <row r="87" spans="1:13" x14ac:dyDescent="0.25">
      <c r="A87" s="1607">
        <v>924</v>
      </c>
      <c r="B87" s="1607" t="s">
        <v>933</v>
      </c>
      <c r="C87" s="1607"/>
      <c r="D87" s="1607">
        <v>23520.36</v>
      </c>
      <c r="E87" s="1607"/>
      <c r="F87" s="1607"/>
      <c r="G87" s="1607"/>
      <c r="H87" s="1607"/>
      <c r="I87" s="1607"/>
      <c r="J87" s="1607">
        <v>20805.43</v>
      </c>
      <c r="K87" s="1608">
        <v>0</v>
      </c>
      <c r="L87" s="1607">
        <v>20805.43</v>
      </c>
      <c r="M87" s="1607" t="s">
        <v>799</v>
      </c>
    </row>
    <row r="88" spans="1:13" x14ac:dyDescent="0.25">
      <c r="A88" s="1607">
        <v>925</v>
      </c>
      <c r="B88" s="1607" t="s">
        <v>934</v>
      </c>
      <c r="C88" s="1607"/>
      <c r="D88" s="1607">
        <v>10850.68</v>
      </c>
      <c r="E88" s="1607"/>
      <c r="F88" s="1607"/>
      <c r="G88" s="1607"/>
      <c r="H88" s="1607"/>
      <c r="I88" s="1607"/>
      <c r="J88" s="1607">
        <v>10850.68</v>
      </c>
      <c r="K88" s="1608">
        <v>0</v>
      </c>
      <c r="L88" s="1607">
        <v>10850.679</v>
      </c>
      <c r="M88" s="1607" t="s">
        <v>799</v>
      </c>
    </row>
    <row r="89" spans="1:13" x14ac:dyDescent="0.25">
      <c r="A89" s="1607">
        <v>926</v>
      </c>
      <c r="B89" s="1607" t="s">
        <v>935</v>
      </c>
      <c r="C89" s="1607"/>
      <c r="D89" s="1607">
        <v>11755.66</v>
      </c>
      <c r="E89" s="1607"/>
      <c r="F89" s="1607"/>
      <c r="G89" s="1607"/>
      <c r="H89" s="1607"/>
      <c r="I89" s="1607"/>
      <c r="J89" s="1607">
        <v>11755.66</v>
      </c>
      <c r="K89" s="1608">
        <v>0</v>
      </c>
      <c r="L89" s="1607">
        <v>11755.656000000001</v>
      </c>
      <c r="M89" s="1607" t="s">
        <v>799</v>
      </c>
    </row>
    <row r="90" spans="1:13" x14ac:dyDescent="0.25">
      <c r="A90" s="1607">
        <v>927</v>
      </c>
      <c r="B90" s="1607" t="s">
        <v>936</v>
      </c>
      <c r="C90" s="1607"/>
      <c r="D90" s="1607">
        <v>11755.66</v>
      </c>
      <c r="E90" s="1607"/>
      <c r="F90" s="1607"/>
      <c r="G90" s="1607"/>
      <c r="H90" s="1607"/>
      <c r="I90" s="1607"/>
      <c r="J90" s="1607">
        <v>11755.66</v>
      </c>
      <c r="K90" s="1608">
        <v>0</v>
      </c>
      <c r="L90" s="1607">
        <v>11755.656000000001</v>
      </c>
      <c r="M90" s="1607" t="s">
        <v>799</v>
      </c>
    </row>
    <row r="91" spans="1:13" x14ac:dyDescent="0.25">
      <c r="A91" s="1607">
        <v>928</v>
      </c>
      <c r="B91" s="1607" t="s">
        <v>937</v>
      </c>
      <c r="C91" s="1607"/>
      <c r="D91" s="1607">
        <v>16280.54</v>
      </c>
      <c r="E91" s="1607"/>
      <c r="F91" s="1607"/>
      <c r="G91" s="1607"/>
      <c r="H91" s="1607"/>
      <c r="I91" s="1607"/>
      <c r="J91" s="1607">
        <v>16280.54</v>
      </c>
      <c r="K91" s="1608">
        <v>0</v>
      </c>
      <c r="L91" s="1607">
        <v>16280.543</v>
      </c>
      <c r="M91" s="1607" t="s">
        <v>799</v>
      </c>
    </row>
    <row r="92" spans="1:13" x14ac:dyDescent="0.25">
      <c r="A92" s="1607">
        <v>929</v>
      </c>
      <c r="B92" s="1607" t="s">
        <v>938</v>
      </c>
      <c r="C92" s="1607"/>
      <c r="D92" s="1607">
        <v>9040.7199999999993</v>
      </c>
      <c r="E92" s="1607"/>
      <c r="F92" s="1607"/>
      <c r="G92" s="1607"/>
      <c r="H92" s="1607"/>
      <c r="I92" s="1607"/>
      <c r="J92" s="1607">
        <v>9040.7199999999993</v>
      </c>
      <c r="K92" s="1608">
        <v>0</v>
      </c>
      <c r="L92" s="1607">
        <v>9040.7240000000002</v>
      </c>
      <c r="M92" s="1607" t="s">
        <v>799</v>
      </c>
    </row>
    <row r="93" spans="1:13" x14ac:dyDescent="0.25">
      <c r="A93" s="1607">
        <v>936</v>
      </c>
      <c r="B93" s="1607" t="s">
        <v>353</v>
      </c>
      <c r="C93" s="1607"/>
      <c r="D93" s="1607">
        <v>12719.01</v>
      </c>
      <c r="E93" s="1607"/>
      <c r="F93" s="1607"/>
      <c r="G93" s="1607"/>
      <c r="H93" s="1607"/>
      <c r="I93" s="1607"/>
      <c r="J93" s="1607">
        <v>12719.01</v>
      </c>
      <c r="K93" s="1608">
        <v>0</v>
      </c>
      <c r="L93" s="1607">
        <v>12719</v>
      </c>
      <c r="M93" s="1607" t="s">
        <v>799</v>
      </c>
    </row>
    <row r="94" spans="1:13" x14ac:dyDescent="0.25">
      <c r="A94" s="1607">
        <v>938</v>
      </c>
      <c r="B94" s="1607" t="s">
        <v>79</v>
      </c>
      <c r="C94" s="1607"/>
      <c r="D94" s="1607">
        <v>14785.12</v>
      </c>
      <c r="E94" s="1607"/>
      <c r="F94" s="1607"/>
      <c r="G94" s="1607"/>
      <c r="H94" s="1607"/>
      <c r="I94" s="1607"/>
      <c r="J94" s="1607">
        <v>14785.12</v>
      </c>
      <c r="K94" s="1608">
        <v>1.0000000000000001E-5</v>
      </c>
      <c r="L94" s="1607">
        <v>14785</v>
      </c>
      <c r="M94" s="1607" t="s">
        <v>799</v>
      </c>
    </row>
    <row r="95" spans="1:13" x14ac:dyDescent="0.25">
      <c r="A95" s="1607">
        <v>939</v>
      </c>
      <c r="B95" s="1607" t="s">
        <v>975</v>
      </c>
      <c r="C95" s="1607"/>
      <c r="D95" s="1607">
        <v>10404.959999999999</v>
      </c>
      <c r="E95" s="1607"/>
      <c r="F95" s="1607"/>
      <c r="G95" s="1607"/>
      <c r="H95" s="1607"/>
      <c r="I95" s="1607"/>
      <c r="J95" s="1607">
        <v>10404.959999999999</v>
      </c>
      <c r="K95" s="1608">
        <v>0</v>
      </c>
      <c r="L95" s="1607">
        <v>10405</v>
      </c>
      <c r="M95" s="1607" t="s">
        <v>799</v>
      </c>
    </row>
    <row r="96" spans="1:13" x14ac:dyDescent="0.25">
      <c r="A96" s="1607">
        <v>940</v>
      </c>
      <c r="B96" s="1607" t="s">
        <v>976</v>
      </c>
      <c r="C96" s="1607"/>
      <c r="D96" s="1607">
        <v>13545.45</v>
      </c>
      <c r="E96" s="1607"/>
      <c r="F96" s="1607"/>
      <c r="G96" s="1607"/>
      <c r="H96" s="1607"/>
      <c r="I96" s="1607"/>
      <c r="J96" s="1607">
        <v>13545.45</v>
      </c>
      <c r="K96" s="1608">
        <v>3.0000000000000001E-5</v>
      </c>
      <c r="L96" s="1607">
        <v>13545</v>
      </c>
      <c r="M96" s="1607" t="s">
        <v>799</v>
      </c>
    </row>
    <row r="97" spans="1:13" x14ac:dyDescent="0.25">
      <c r="A97" s="1607">
        <v>941</v>
      </c>
      <c r="B97" s="1607" t="s">
        <v>977</v>
      </c>
      <c r="C97" s="1607"/>
      <c r="D97" s="1607">
        <v>20652.89</v>
      </c>
      <c r="E97" s="1607"/>
      <c r="F97" s="1607"/>
      <c r="G97" s="1607"/>
      <c r="H97" s="1607"/>
      <c r="I97" s="1607"/>
      <c r="J97" s="1607">
        <v>20652.89</v>
      </c>
      <c r="K97" s="1608">
        <v>-1.0000000000000001E-5</v>
      </c>
      <c r="L97" s="1607">
        <v>20653</v>
      </c>
      <c r="M97" s="1607" t="s">
        <v>799</v>
      </c>
    </row>
    <row r="98" spans="1:13" x14ac:dyDescent="0.25">
      <c r="A98" s="1607">
        <v>944</v>
      </c>
      <c r="B98" s="1607" t="s">
        <v>85</v>
      </c>
      <c r="C98" s="1607"/>
      <c r="D98" s="1607">
        <v>16933.88</v>
      </c>
      <c r="E98" s="1607"/>
      <c r="F98" s="1607"/>
      <c r="G98" s="1607"/>
      <c r="H98" s="1607"/>
      <c r="I98" s="1607"/>
      <c r="J98" s="1607">
        <v>16933.88</v>
      </c>
      <c r="K98" s="1608">
        <v>-1.0000000000000001E-5</v>
      </c>
      <c r="L98" s="1607">
        <v>16934</v>
      </c>
      <c r="M98" s="1607" t="s">
        <v>799</v>
      </c>
    </row>
    <row r="99" spans="1:13" x14ac:dyDescent="0.25">
      <c r="A99" s="1607">
        <v>945</v>
      </c>
      <c r="B99" s="1607" t="s">
        <v>978</v>
      </c>
      <c r="C99" s="1607"/>
      <c r="D99" s="1607">
        <v>19991.740000000002</v>
      </c>
      <c r="E99" s="1607"/>
      <c r="F99" s="1607"/>
      <c r="G99" s="1607"/>
      <c r="H99" s="1607"/>
      <c r="I99" s="1607"/>
      <c r="J99" s="1607">
        <v>19991.740000000002</v>
      </c>
      <c r="K99" s="1608">
        <v>-1.0000000000000001E-5</v>
      </c>
      <c r="L99" s="1607">
        <v>19992</v>
      </c>
      <c r="M99" s="1607" t="s">
        <v>799</v>
      </c>
    </row>
    <row r="100" spans="1:13" x14ac:dyDescent="0.25">
      <c r="A100" s="1607">
        <v>946</v>
      </c>
      <c r="B100" s="1607" t="s">
        <v>729</v>
      </c>
      <c r="C100" s="1607"/>
      <c r="D100" s="1607">
        <v>9578.51</v>
      </c>
      <c r="E100" s="1607"/>
      <c r="F100" s="1607"/>
      <c r="G100" s="1607"/>
      <c r="H100" s="1607"/>
      <c r="I100" s="1607"/>
      <c r="J100" s="1607">
        <v>9578.51</v>
      </c>
      <c r="K100" s="1609">
        <v>-5.0000000000000002E-5</v>
      </c>
      <c r="L100" s="1607">
        <v>9579</v>
      </c>
      <c r="M100" s="1607" t="s">
        <v>799</v>
      </c>
    </row>
    <row r="101" spans="1:13" x14ac:dyDescent="0.25">
      <c r="A101" s="1607">
        <v>947</v>
      </c>
      <c r="B101" s="1607" t="s">
        <v>979</v>
      </c>
      <c r="C101" s="1607"/>
      <c r="D101" s="1607">
        <v>10818.18</v>
      </c>
      <c r="E101" s="1607"/>
      <c r="F101" s="1607"/>
      <c r="G101" s="1607"/>
      <c r="H101" s="1607"/>
      <c r="I101" s="1607"/>
      <c r="J101" s="1607">
        <v>10818.18</v>
      </c>
      <c r="K101" s="1608">
        <v>2.0000000000000002E-5</v>
      </c>
      <c r="L101" s="1607">
        <v>10818</v>
      </c>
      <c r="M101" s="1607" t="s">
        <v>799</v>
      </c>
    </row>
    <row r="102" spans="1:13" x14ac:dyDescent="0.25">
      <c r="A102" s="1607">
        <v>983</v>
      </c>
      <c r="B102" s="1607" t="s">
        <v>980</v>
      </c>
      <c r="C102" s="1607"/>
      <c r="D102" s="1607">
        <v>13876.03</v>
      </c>
      <c r="E102" s="1607"/>
      <c r="F102" s="1607"/>
      <c r="G102" s="1607"/>
      <c r="H102" s="1607"/>
      <c r="I102" s="1607"/>
      <c r="J102" s="1607">
        <v>13876.03</v>
      </c>
      <c r="K102" s="1608">
        <v>0</v>
      </c>
      <c r="L102" s="1607">
        <v>13876</v>
      </c>
      <c r="M102" s="1607" t="s">
        <v>799</v>
      </c>
    </row>
    <row r="103" spans="1:13" x14ac:dyDescent="0.25">
      <c r="A103" s="1607">
        <v>1017</v>
      </c>
      <c r="B103" s="1607" t="s">
        <v>939</v>
      </c>
      <c r="C103" s="1607" t="s">
        <v>657</v>
      </c>
      <c r="D103" s="1607">
        <v>8669.42</v>
      </c>
      <c r="E103" s="1607"/>
      <c r="F103" s="1607"/>
      <c r="G103" s="1607"/>
      <c r="H103" s="1607"/>
      <c r="I103" s="1607"/>
      <c r="J103" s="1607">
        <v>8669.42</v>
      </c>
      <c r="K103" s="1608">
        <v>0</v>
      </c>
      <c r="L103" s="1607">
        <v>8669.4210000000003</v>
      </c>
      <c r="M103" s="1607" t="s">
        <v>799</v>
      </c>
    </row>
    <row r="104" spans="1:13" x14ac:dyDescent="0.25">
      <c r="A104" s="1607">
        <v>1046</v>
      </c>
      <c r="B104" s="1607" t="s">
        <v>941</v>
      </c>
      <c r="C104" s="1607" t="s">
        <v>657</v>
      </c>
      <c r="D104" s="1607">
        <v>8256.2000000000007</v>
      </c>
      <c r="E104" s="1607"/>
      <c r="F104" s="1607"/>
      <c r="G104" s="1607"/>
      <c r="H104" s="1607"/>
      <c r="I104" s="1607"/>
      <c r="J104" s="1607">
        <v>8256.2000000000007</v>
      </c>
      <c r="K104" s="1608">
        <v>0</v>
      </c>
      <c r="L104" s="1607">
        <v>8256.1980000000003</v>
      </c>
      <c r="M104" s="1607" t="s">
        <v>799</v>
      </c>
    </row>
    <row r="105" spans="1:13" x14ac:dyDescent="0.25">
      <c r="A105" s="1607">
        <v>1047</v>
      </c>
      <c r="B105" s="1607" t="s">
        <v>942</v>
      </c>
      <c r="C105" s="1607" t="s">
        <v>657</v>
      </c>
      <c r="D105" s="1607">
        <v>11975.21</v>
      </c>
      <c r="E105" s="1607"/>
      <c r="F105" s="1607"/>
      <c r="G105" s="1607"/>
      <c r="H105" s="1607"/>
      <c r="I105" s="1607"/>
      <c r="J105" s="1607">
        <v>11975.21</v>
      </c>
      <c r="K105" s="1608">
        <v>0</v>
      </c>
      <c r="L105" s="1607">
        <v>11975.207</v>
      </c>
      <c r="M105" s="1607" t="s">
        <v>799</v>
      </c>
    </row>
    <row r="106" spans="1:13" x14ac:dyDescent="0.25">
      <c r="A106" s="1607">
        <v>1048</v>
      </c>
      <c r="B106" s="1607" t="s">
        <v>943</v>
      </c>
      <c r="C106" s="1607" t="s">
        <v>657</v>
      </c>
      <c r="D106" s="1607">
        <v>11148.76</v>
      </c>
      <c r="E106" s="1607"/>
      <c r="F106" s="1607"/>
      <c r="G106" s="1607"/>
      <c r="H106" s="1607"/>
      <c r="I106" s="1607"/>
      <c r="J106" s="1607">
        <v>11148.76</v>
      </c>
      <c r="K106" s="1608">
        <v>0</v>
      </c>
      <c r="L106" s="1607">
        <v>11148.76</v>
      </c>
      <c r="M106" s="1607" t="s">
        <v>799</v>
      </c>
    </row>
    <row r="107" spans="1:13" x14ac:dyDescent="0.25">
      <c r="A107" s="1607">
        <v>1065</v>
      </c>
      <c r="B107" s="1607" t="s">
        <v>944</v>
      </c>
      <c r="C107" s="1607"/>
      <c r="D107" s="1607">
        <v>22615.38</v>
      </c>
      <c r="E107" s="1607"/>
      <c r="F107" s="1607"/>
      <c r="G107" s="1607"/>
      <c r="H107" s="1607"/>
      <c r="I107" s="1607"/>
      <c r="J107" s="1607">
        <v>19900.45</v>
      </c>
      <c r="K107" s="1608">
        <v>0</v>
      </c>
      <c r="L107" s="1607">
        <v>19900.452000000001</v>
      </c>
      <c r="M107" s="1607" t="s">
        <v>799</v>
      </c>
    </row>
    <row r="108" spans="1:13" x14ac:dyDescent="0.25">
      <c r="A108" s="1607">
        <v>1066</v>
      </c>
      <c r="B108" s="1607" t="s">
        <v>945</v>
      </c>
      <c r="C108" s="1607"/>
      <c r="D108" s="1607">
        <v>22615.38</v>
      </c>
      <c r="E108" s="1607"/>
      <c r="F108" s="1607"/>
      <c r="G108" s="1607"/>
      <c r="H108" s="1607"/>
      <c r="I108" s="1607"/>
      <c r="J108" s="1607">
        <v>19900.45</v>
      </c>
      <c r="K108" s="1608">
        <v>0</v>
      </c>
      <c r="L108" s="1607">
        <v>19900.452000000001</v>
      </c>
      <c r="M108" s="1607" t="s">
        <v>799</v>
      </c>
    </row>
    <row r="109" spans="1:13" x14ac:dyDescent="0.25">
      <c r="A109" s="1607">
        <v>1068</v>
      </c>
      <c r="B109" s="1607" t="s">
        <v>946</v>
      </c>
      <c r="C109" s="1607"/>
      <c r="D109" s="1607">
        <v>22615.38</v>
      </c>
      <c r="E109" s="1607"/>
      <c r="F109" s="1607"/>
      <c r="G109" s="1607"/>
      <c r="H109" s="1607"/>
      <c r="I109" s="1607"/>
      <c r="J109" s="1607">
        <v>21710.41</v>
      </c>
      <c r="K109" s="1608">
        <v>0</v>
      </c>
      <c r="L109" s="1607">
        <v>21710.406999999999</v>
      </c>
      <c r="M109" s="1607" t="s">
        <v>799</v>
      </c>
    </row>
    <row r="110" spans="1:13" x14ac:dyDescent="0.25">
      <c r="A110" s="1607">
        <v>1069</v>
      </c>
      <c r="B110" s="1607" t="s">
        <v>947</v>
      </c>
      <c r="C110" s="1607"/>
      <c r="D110" s="1607">
        <v>22615.38</v>
      </c>
      <c r="E110" s="1607"/>
      <c r="F110" s="1607"/>
      <c r="G110" s="1607"/>
      <c r="H110" s="1607"/>
      <c r="I110" s="1607"/>
      <c r="J110" s="1607">
        <v>22615.38</v>
      </c>
      <c r="K110" s="1608">
        <v>0</v>
      </c>
      <c r="L110" s="1607">
        <v>22615.384999999998</v>
      </c>
      <c r="M110" s="1607" t="s">
        <v>799</v>
      </c>
    </row>
    <row r="111" spans="1:13" x14ac:dyDescent="0.25">
      <c r="A111" s="1607">
        <v>1070</v>
      </c>
      <c r="B111" s="1607" t="s">
        <v>948</v>
      </c>
      <c r="C111" s="1607"/>
      <c r="D111" s="1607">
        <v>22615.38</v>
      </c>
      <c r="E111" s="1607"/>
      <c r="F111" s="1607"/>
      <c r="G111" s="1607"/>
      <c r="H111" s="1607"/>
      <c r="I111" s="1607"/>
      <c r="J111" s="1607">
        <v>22615.38</v>
      </c>
      <c r="K111" s="1608">
        <v>0</v>
      </c>
      <c r="L111" s="1607">
        <v>22615.384999999998</v>
      </c>
      <c r="M111" s="1607" t="s">
        <v>799</v>
      </c>
    </row>
    <row r="112" spans="1:13" x14ac:dyDescent="0.25">
      <c r="A112" s="1607">
        <v>1071</v>
      </c>
      <c r="B112" s="1607" t="s">
        <v>949</v>
      </c>
      <c r="C112" s="1607"/>
      <c r="D112" s="1607">
        <v>22615.38</v>
      </c>
      <c r="E112" s="1607"/>
      <c r="F112" s="1607"/>
      <c r="G112" s="1607"/>
      <c r="H112" s="1607"/>
      <c r="I112" s="1607"/>
      <c r="J112" s="1607">
        <v>19900.45</v>
      </c>
      <c r="K112" s="1608">
        <v>0</v>
      </c>
      <c r="L112" s="1607">
        <v>19900.452000000001</v>
      </c>
      <c r="M112" s="1607" t="s">
        <v>799</v>
      </c>
    </row>
    <row r="113" spans="1:13" x14ac:dyDescent="0.25">
      <c r="A113" s="1607">
        <v>1072</v>
      </c>
      <c r="B113" s="1607" t="s">
        <v>950</v>
      </c>
      <c r="C113" s="1607"/>
      <c r="D113" s="1607">
        <v>22615.38</v>
      </c>
      <c r="E113" s="1607"/>
      <c r="F113" s="1607"/>
      <c r="G113" s="1607"/>
      <c r="H113" s="1607"/>
      <c r="I113" s="1607"/>
      <c r="J113" s="1607">
        <v>22615.38</v>
      </c>
      <c r="K113" s="1608">
        <v>0</v>
      </c>
      <c r="L113" s="1607">
        <v>22615.384999999998</v>
      </c>
      <c r="M113" s="1607" t="s">
        <v>799</v>
      </c>
    </row>
    <row r="114" spans="1:13" x14ac:dyDescent="0.25">
      <c r="A114" s="1607">
        <v>1073</v>
      </c>
      <c r="B114" s="1607" t="s">
        <v>951</v>
      </c>
      <c r="C114" s="1607"/>
      <c r="D114" s="1607">
        <v>22615.38</v>
      </c>
      <c r="E114" s="1607"/>
      <c r="F114" s="1607"/>
      <c r="G114" s="1607"/>
      <c r="H114" s="1607"/>
      <c r="I114" s="1607"/>
      <c r="J114" s="1607">
        <v>22615.38</v>
      </c>
      <c r="K114" s="1608">
        <v>0</v>
      </c>
      <c r="L114" s="1607">
        <v>22615.384999999998</v>
      </c>
      <c r="M114" s="1607" t="s">
        <v>799</v>
      </c>
    </row>
    <row r="115" spans="1:13" x14ac:dyDescent="0.25">
      <c r="A115" s="1607">
        <v>1074</v>
      </c>
      <c r="B115" s="1607" t="s">
        <v>952</v>
      </c>
      <c r="C115" s="1607"/>
      <c r="D115" s="1607">
        <v>23520.36</v>
      </c>
      <c r="E115" s="1607"/>
      <c r="F115" s="1607"/>
      <c r="G115" s="1607"/>
      <c r="H115" s="1607"/>
      <c r="I115" s="1607"/>
      <c r="J115" s="1607">
        <v>22615.38</v>
      </c>
      <c r="K115" s="1608">
        <v>0</v>
      </c>
      <c r="L115" s="1607">
        <v>22615.384999999998</v>
      </c>
      <c r="M115" s="1607" t="s">
        <v>799</v>
      </c>
    </row>
    <row r="116" spans="1:13" x14ac:dyDescent="0.25">
      <c r="A116" s="1607">
        <v>1082</v>
      </c>
      <c r="B116" s="1607"/>
      <c r="C116" s="1607"/>
      <c r="D116" s="1607"/>
      <c r="E116" s="1607"/>
      <c r="F116" s="1607"/>
      <c r="G116" s="1607"/>
      <c r="H116" s="1607"/>
      <c r="I116" s="1607"/>
      <c r="J116" s="1607"/>
      <c r="K116" s="1607"/>
      <c r="L116" s="1607">
        <v>0</v>
      </c>
      <c r="M116" s="1607"/>
    </row>
    <row r="117" spans="1:13" x14ac:dyDescent="0.25">
      <c r="A117" s="1607">
        <v>1083</v>
      </c>
      <c r="B117" s="1607"/>
      <c r="C117" s="1607"/>
      <c r="D117" s="1607"/>
      <c r="E117" s="1607"/>
      <c r="F117" s="1607"/>
      <c r="G117" s="1607"/>
      <c r="H117" s="1607"/>
      <c r="I117" s="1607"/>
      <c r="J117" s="1607"/>
      <c r="K117" s="1607"/>
      <c r="L117" s="1607">
        <v>0</v>
      </c>
      <c r="M117" s="1607"/>
    </row>
    <row r="118" spans="1:13" x14ac:dyDescent="0.25">
      <c r="A118" s="1607">
        <v>1084</v>
      </c>
      <c r="B118" s="1607"/>
      <c r="C118" s="1607"/>
      <c r="D118" s="1607"/>
      <c r="E118" s="1607"/>
      <c r="F118" s="1607"/>
      <c r="G118" s="1607"/>
      <c r="H118" s="1607"/>
      <c r="I118" s="1607"/>
      <c r="J118" s="1607"/>
      <c r="K118" s="1607"/>
      <c r="L118" s="1607">
        <v>0</v>
      </c>
      <c r="M118" s="1607"/>
    </row>
    <row r="119" spans="1:13" x14ac:dyDescent="0.25">
      <c r="A119" s="1607">
        <v>1085</v>
      </c>
      <c r="B119" s="1607"/>
      <c r="C119" s="1607"/>
      <c r="D119" s="1607"/>
      <c r="E119" s="1607"/>
      <c r="F119" s="1607"/>
      <c r="G119" s="1607"/>
      <c r="H119" s="1607"/>
      <c r="I119" s="1607"/>
      <c r="J119" s="1607"/>
      <c r="K119" s="1607"/>
      <c r="L119" s="1607">
        <v>0</v>
      </c>
      <c r="M119" s="1607"/>
    </row>
    <row r="120" spans="1:13" x14ac:dyDescent="0.25">
      <c r="A120" s="1607">
        <v>1086</v>
      </c>
      <c r="B120" s="1607"/>
      <c r="C120" s="1607"/>
      <c r="D120" s="1607"/>
      <c r="E120" s="1607"/>
      <c r="F120" s="1607"/>
      <c r="G120" s="1607"/>
      <c r="H120" s="1607"/>
      <c r="I120" s="1607"/>
      <c r="J120" s="1607"/>
      <c r="K120" s="1607"/>
      <c r="L120" s="1607">
        <v>0</v>
      </c>
      <c r="M120" s="1607"/>
    </row>
    <row r="121" spans="1:13" x14ac:dyDescent="0.25">
      <c r="A121" s="1607">
        <v>1087</v>
      </c>
      <c r="B121" s="1607"/>
      <c r="C121" s="1607"/>
      <c r="D121" s="1607"/>
      <c r="E121" s="1607"/>
      <c r="F121" s="1607"/>
      <c r="G121" s="1607"/>
      <c r="H121" s="1607"/>
      <c r="I121" s="1607"/>
      <c r="J121" s="1607"/>
      <c r="K121" s="1607"/>
      <c r="L121" s="1607">
        <v>0</v>
      </c>
      <c r="M121" s="1607"/>
    </row>
    <row r="122" spans="1:13" x14ac:dyDescent="0.25">
      <c r="A122" s="1607">
        <v>1088</v>
      </c>
      <c r="B122" s="1607"/>
      <c r="C122" s="1607"/>
      <c r="D122" s="1607"/>
      <c r="E122" s="1607"/>
      <c r="F122" s="1607"/>
      <c r="G122" s="1607"/>
      <c r="H122" s="1607"/>
      <c r="I122" s="1607"/>
      <c r="J122" s="1607"/>
      <c r="K122" s="1607"/>
      <c r="L122" s="1607">
        <v>0</v>
      </c>
      <c r="M122" s="1607"/>
    </row>
    <row r="123" spans="1:13" x14ac:dyDescent="0.25">
      <c r="A123" s="1607">
        <v>1091</v>
      </c>
      <c r="B123" s="1607" t="s">
        <v>22</v>
      </c>
      <c r="C123" s="1607"/>
      <c r="D123" s="1607">
        <v>18995.48</v>
      </c>
      <c r="E123" s="1607"/>
      <c r="F123" s="1607"/>
      <c r="G123" s="1607"/>
      <c r="H123" s="1607"/>
      <c r="I123" s="1607"/>
      <c r="J123" s="1607">
        <v>18995.48</v>
      </c>
      <c r="K123" s="1608">
        <v>0</v>
      </c>
      <c r="L123" s="1607">
        <v>18995.474999999999</v>
      </c>
      <c r="M123" s="1607" t="s">
        <v>799</v>
      </c>
    </row>
    <row r="124" spans="1:13" x14ac:dyDescent="0.25">
      <c r="A124" s="1607">
        <v>1092</v>
      </c>
      <c r="B124" s="1607"/>
      <c r="C124" s="1607"/>
      <c r="D124" s="1607"/>
      <c r="E124" s="1607"/>
      <c r="F124" s="1607"/>
      <c r="G124" s="1607"/>
      <c r="H124" s="1607"/>
      <c r="I124" s="1607"/>
      <c r="J124" s="1607"/>
      <c r="K124" s="1607"/>
      <c r="L124" s="1607">
        <v>0</v>
      </c>
      <c r="M124" s="1607"/>
    </row>
    <row r="125" spans="1:13" x14ac:dyDescent="0.25">
      <c r="A125" s="1607">
        <v>1093</v>
      </c>
      <c r="B125" s="1607"/>
      <c r="C125" s="1607"/>
      <c r="D125" s="1607"/>
      <c r="E125" s="1607"/>
      <c r="F125" s="1607"/>
      <c r="G125" s="1607"/>
      <c r="H125" s="1607"/>
      <c r="I125" s="1607"/>
      <c r="J125" s="1607"/>
      <c r="K125" s="1607"/>
      <c r="L125" s="1607">
        <v>0</v>
      </c>
      <c r="M125" s="1607"/>
    </row>
    <row r="126" spans="1:13" x14ac:dyDescent="0.25">
      <c r="A126" s="1607">
        <v>1094</v>
      </c>
      <c r="B126" s="1607"/>
      <c r="C126" s="1607"/>
      <c r="D126" s="1607"/>
      <c r="E126" s="1607"/>
      <c r="F126" s="1607"/>
      <c r="G126" s="1607"/>
      <c r="H126" s="1607"/>
      <c r="I126" s="1607"/>
      <c r="J126" s="1607"/>
      <c r="K126" s="1607"/>
      <c r="L126" s="1607">
        <v>0</v>
      </c>
      <c r="M126" s="1607"/>
    </row>
    <row r="127" spans="1:13" x14ac:dyDescent="0.25">
      <c r="A127" s="1607">
        <v>1095</v>
      </c>
      <c r="B127" s="1607" t="s">
        <v>963</v>
      </c>
      <c r="C127" s="1607"/>
      <c r="D127" s="1607">
        <v>8951.1299999999992</v>
      </c>
      <c r="E127" s="1607"/>
      <c r="F127" s="1607"/>
      <c r="G127" s="1607"/>
      <c r="H127" s="1607"/>
      <c r="I127" s="1607"/>
      <c r="J127" s="1607">
        <v>8951.1299999999992</v>
      </c>
      <c r="K127" s="1610">
        <v>4.7660000000000001E-2</v>
      </c>
      <c r="L127" s="1607">
        <v>8543.8909999999996</v>
      </c>
      <c r="M127" s="1607" t="s">
        <v>799</v>
      </c>
    </row>
    <row r="128" spans="1:13" x14ac:dyDescent="0.25">
      <c r="A128" s="1607">
        <v>1341</v>
      </c>
      <c r="B128" s="1607" t="s">
        <v>981</v>
      </c>
      <c r="C128" s="1607"/>
      <c r="D128" s="1607">
        <v>12471.07</v>
      </c>
      <c r="E128" s="1607"/>
      <c r="F128" s="1607"/>
      <c r="G128" s="1607"/>
      <c r="H128" s="1607"/>
      <c r="I128" s="1607"/>
      <c r="J128" s="1607">
        <v>12471.07</v>
      </c>
      <c r="K128" s="1608">
        <v>1.0000000000000001E-5</v>
      </c>
      <c r="L128" s="1607">
        <v>12471</v>
      </c>
      <c r="M128" s="1607" t="s">
        <v>799</v>
      </c>
    </row>
    <row r="129" spans="1:13" x14ac:dyDescent="0.25">
      <c r="A129" s="1536">
        <v>1376</v>
      </c>
      <c r="B129" s="1536" t="s">
        <v>982</v>
      </c>
      <c r="C129" s="1536"/>
      <c r="D129" s="1607">
        <v>9867.77</v>
      </c>
      <c r="E129" s="1607"/>
      <c r="F129" s="1607"/>
      <c r="G129" s="1607"/>
      <c r="H129" s="1607"/>
      <c r="I129" s="1607"/>
      <c r="J129" s="1607">
        <v>9867.77</v>
      </c>
      <c r="K129" s="1608">
        <v>-2.0000000000000002E-5</v>
      </c>
      <c r="L129" s="1607">
        <v>9868</v>
      </c>
      <c r="M129" s="1607" t="s">
        <v>887</v>
      </c>
    </row>
    <row r="130" spans="1:13" x14ac:dyDescent="0.25">
      <c r="A130" s="1536">
        <v>1377</v>
      </c>
      <c r="B130" s="1536" t="s">
        <v>983</v>
      </c>
      <c r="C130" s="1536"/>
      <c r="D130" s="1607">
        <v>7000</v>
      </c>
      <c r="E130" s="1607"/>
      <c r="F130" s="1607"/>
      <c r="G130" s="1607"/>
      <c r="H130" s="1607"/>
      <c r="I130" s="1607"/>
      <c r="J130" s="1607">
        <v>7000</v>
      </c>
      <c r="K130" s="1608">
        <v>0</v>
      </c>
      <c r="L130" s="1607">
        <v>7000</v>
      </c>
      <c r="M130" s="1607" t="s">
        <v>887</v>
      </c>
    </row>
    <row r="131" spans="1:13" x14ac:dyDescent="0.25">
      <c r="A131" s="1607">
        <v>1393</v>
      </c>
      <c r="B131" s="1607" t="s">
        <v>964</v>
      </c>
      <c r="C131" s="1607"/>
      <c r="D131" s="1607">
        <v>9040.7199999999993</v>
      </c>
      <c r="E131" s="1607"/>
      <c r="F131" s="1607"/>
      <c r="G131" s="1607"/>
      <c r="H131" s="1607"/>
      <c r="I131" s="1607"/>
      <c r="J131" s="1607">
        <v>9040.7199999999993</v>
      </c>
      <c r="K131" s="1608">
        <v>0</v>
      </c>
      <c r="L131" s="1607">
        <v>9040.7240000000002</v>
      </c>
      <c r="M131" s="1607" t="s">
        <v>799</v>
      </c>
    </row>
    <row r="132" spans="1:13" x14ac:dyDescent="0.25">
      <c r="A132" s="1607">
        <v>1394</v>
      </c>
      <c r="B132" s="1607" t="s">
        <v>692</v>
      </c>
      <c r="C132" s="1607"/>
      <c r="D132" s="1607">
        <v>7230.77</v>
      </c>
      <c r="E132" s="1607"/>
      <c r="F132" s="1607"/>
      <c r="G132" s="1607"/>
      <c r="H132" s="1607"/>
      <c r="I132" s="1607"/>
      <c r="J132" s="1607">
        <v>7230.77</v>
      </c>
      <c r="K132" s="1608">
        <v>0</v>
      </c>
      <c r="L132" s="1607">
        <v>7230.7690000000002</v>
      </c>
      <c r="M132" s="1607" t="s">
        <v>799</v>
      </c>
    </row>
    <row r="133" spans="1:13" x14ac:dyDescent="0.25">
      <c r="A133" s="1607">
        <v>1395</v>
      </c>
      <c r="B133" s="1607" t="s">
        <v>22</v>
      </c>
      <c r="C133" s="1607"/>
      <c r="D133" s="1607">
        <v>21710.41</v>
      </c>
      <c r="E133" s="1607"/>
      <c r="F133" s="1607"/>
      <c r="G133" s="1607"/>
      <c r="H133" s="1607"/>
      <c r="I133" s="1607"/>
      <c r="J133" s="1607">
        <v>21710.41</v>
      </c>
      <c r="K133" s="1608">
        <v>0</v>
      </c>
      <c r="L133" s="1607">
        <v>21710.406999999999</v>
      </c>
      <c r="M133" s="1607" t="s">
        <v>799</v>
      </c>
    </row>
    <row r="134" spans="1:13" x14ac:dyDescent="0.25">
      <c r="A134" s="1607">
        <v>1408</v>
      </c>
      <c r="B134" s="1607" t="s">
        <v>965</v>
      </c>
      <c r="C134" s="1607"/>
      <c r="D134" s="1607">
        <v>22615.38</v>
      </c>
      <c r="E134" s="1607"/>
      <c r="F134" s="1607"/>
      <c r="G134" s="1607"/>
      <c r="H134" s="1607"/>
      <c r="I134" s="1607"/>
      <c r="J134" s="1607">
        <v>19900.45</v>
      </c>
      <c r="K134" s="1608">
        <v>0</v>
      </c>
      <c r="L134" s="1607">
        <v>19900.452000000001</v>
      </c>
      <c r="M134" s="1607" t="s">
        <v>799</v>
      </c>
    </row>
    <row r="135" spans="1:13" x14ac:dyDescent="0.25">
      <c r="A135" s="1607">
        <v>1409</v>
      </c>
      <c r="B135" s="1607" t="s">
        <v>944</v>
      </c>
      <c r="C135" s="1607"/>
      <c r="D135" s="1607">
        <v>22615.38</v>
      </c>
      <c r="E135" s="1607"/>
      <c r="F135" s="1607"/>
      <c r="G135" s="1607"/>
      <c r="H135" s="1607"/>
      <c r="I135" s="1607"/>
      <c r="J135" s="1607">
        <v>19900.45</v>
      </c>
      <c r="K135" s="1608">
        <v>0</v>
      </c>
      <c r="L135" s="1607">
        <v>19900.452000000001</v>
      </c>
      <c r="M135" s="1607" t="s">
        <v>799</v>
      </c>
    </row>
    <row r="136" spans="1:13" x14ac:dyDescent="0.25">
      <c r="A136" s="1607">
        <v>1410</v>
      </c>
      <c r="B136" s="1607" t="s">
        <v>945</v>
      </c>
      <c r="C136" s="1607"/>
      <c r="D136" s="1607">
        <v>22615.38</v>
      </c>
      <c r="E136" s="1607"/>
      <c r="F136" s="1607"/>
      <c r="G136" s="1607"/>
      <c r="H136" s="1607"/>
      <c r="I136" s="1607"/>
      <c r="J136" s="1607">
        <v>19900.45</v>
      </c>
      <c r="K136" s="1608">
        <v>0</v>
      </c>
      <c r="L136" s="1607">
        <v>19900.452000000001</v>
      </c>
      <c r="M136" s="1607" t="s">
        <v>799</v>
      </c>
    </row>
    <row r="137" spans="1:13" x14ac:dyDescent="0.25">
      <c r="A137" s="1607">
        <v>1412</v>
      </c>
      <c r="B137" s="1607" t="s">
        <v>946</v>
      </c>
      <c r="C137" s="1607"/>
      <c r="D137" s="1607">
        <v>22615.38</v>
      </c>
      <c r="E137" s="1607"/>
      <c r="F137" s="1607"/>
      <c r="G137" s="1607"/>
      <c r="H137" s="1607"/>
      <c r="I137" s="1607"/>
      <c r="J137" s="1607">
        <v>21710.41</v>
      </c>
      <c r="K137" s="1608">
        <v>0</v>
      </c>
      <c r="L137" s="1607">
        <v>21710.406999999999</v>
      </c>
      <c r="M137" s="1607" t="s">
        <v>799</v>
      </c>
    </row>
    <row r="138" spans="1:13" x14ac:dyDescent="0.25">
      <c r="A138" s="1607">
        <v>1413</v>
      </c>
      <c r="B138" s="1607" t="s">
        <v>947</v>
      </c>
      <c r="C138" s="1607"/>
      <c r="D138" s="1607">
        <v>22615.38</v>
      </c>
      <c r="E138" s="1607"/>
      <c r="F138" s="1607"/>
      <c r="G138" s="1607"/>
      <c r="H138" s="1607"/>
      <c r="I138" s="1607"/>
      <c r="J138" s="1607">
        <v>22615.38</v>
      </c>
      <c r="K138" s="1608">
        <v>0</v>
      </c>
      <c r="L138" s="1607">
        <v>22615.384999999998</v>
      </c>
      <c r="M138" s="1607" t="s">
        <v>799</v>
      </c>
    </row>
    <row r="139" spans="1:13" x14ac:dyDescent="0.25">
      <c r="A139" s="1607">
        <v>1414</v>
      </c>
      <c r="B139" s="1607" t="s">
        <v>948</v>
      </c>
      <c r="C139" s="1607"/>
      <c r="D139" s="1607">
        <v>22615.38</v>
      </c>
      <c r="E139" s="1607"/>
      <c r="F139" s="1607"/>
      <c r="G139" s="1607"/>
      <c r="H139" s="1607"/>
      <c r="I139" s="1607"/>
      <c r="J139" s="1607">
        <v>22615.38</v>
      </c>
      <c r="K139" s="1608">
        <v>0</v>
      </c>
      <c r="L139" s="1607">
        <v>22615.384999999998</v>
      </c>
      <c r="M139" s="1607" t="s">
        <v>799</v>
      </c>
    </row>
    <row r="140" spans="1:13" x14ac:dyDescent="0.25">
      <c r="A140" s="1607">
        <v>1415</v>
      </c>
      <c r="B140" s="1607" t="s">
        <v>949</v>
      </c>
      <c r="C140" s="1607"/>
      <c r="D140" s="1607">
        <v>22615.38</v>
      </c>
      <c r="E140" s="1607"/>
      <c r="F140" s="1607"/>
      <c r="G140" s="1607"/>
      <c r="H140" s="1607"/>
      <c r="I140" s="1607"/>
      <c r="J140" s="1607">
        <v>19900.45</v>
      </c>
      <c r="K140" s="1608">
        <v>0</v>
      </c>
      <c r="L140" s="1607">
        <v>19900.452000000001</v>
      </c>
      <c r="M140" s="1607" t="s">
        <v>799</v>
      </c>
    </row>
    <row r="141" spans="1:13" x14ac:dyDescent="0.25">
      <c r="A141" s="1607">
        <v>1416</v>
      </c>
      <c r="B141" s="1607" t="s">
        <v>952</v>
      </c>
      <c r="C141" s="1607"/>
      <c r="D141" s="1607">
        <v>23520.36</v>
      </c>
      <c r="E141" s="1607"/>
      <c r="F141" s="1607"/>
      <c r="G141" s="1607"/>
      <c r="H141" s="1607"/>
      <c r="I141" s="1607"/>
      <c r="J141" s="1607">
        <v>22615.38</v>
      </c>
      <c r="K141" s="1608">
        <v>0</v>
      </c>
      <c r="L141" s="1607">
        <v>22615.384999999998</v>
      </c>
      <c r="M141" s="1607" t="s">
        <v>799</v>
      </c>
    </row>
    <row r="142" spans="1:13" x14ac:dyDescent="0.25">
      <c r="A142" s="1607">
        <v>1417</v>
      </c>
      <c r="B142" s="1607" t="s">
        <v>950</v>
      </c>
      <c r="C142" s="1607"/>
      <c r="D142" s="1607">
        <v>22615.38</v>
      </c>
      <c r="E142" s="1607"/>
      <c r="F142" s="1607"/>
      <c r="G142" s="1607"/>
      <c r="H142" s="1607"/>
      <c r="I142" s="1607"/>
      <c r="J142" s="1607">
        <v>22615.38</v>
      </c>
      <c r="K142" s="1608">
        <v>0</v>
      </c>
      <c r="L142" s="1607">
        <v>22615.384999999998</v>
      </c>
      <c r="M142" s="1607" t="s">
        <v>799</v>
      </c>
    </row>
    <row r="143" spans="1:13" x14ac:dyDescent="0.25">
      <c r="A143" s="1607">
        <v>1418</v>
      </c>
      <c r="B143" s="1607" t="s">
        <v>951</v>
      </c>
      <c r="C143" s="1607"/>
      <c r="D143" s="1607">
        <v>22615.38</v>
      </c>
      <c r="E143" s="1607"/>
      <c r="F143" s="1607"/>
      <c r="G143" s="1607"/>
      <c r="H143" s="1607"/>
      <c r="I143" s="1607"/>
      <c r="J143" s="1607">
        <v>22615.38</v>
      </c>
      <c r="K143" s="1608">
        <v>0</v>
      </c>
      <c r="L143" s="1607">
        <v>22615.384999999998</v>
      </c>
      <c r="M143" s="1607" t="s">
        <v>799</v>
      </c>
    </row>
    <row r="144" spans="1:13" x14ac:dyDescent="0.25">
      <c r="A144" s="1607">
        <v>1424</v>
      </c>
      <c r="B144" s="1607" t="s">
        <v>889</v>
      </c>
      <c r="C144" s="1607"/>
      <c r="D144" s="1607"/>
      <c r="E144" s="1607"/>
      <c r="F144" s="1607">
        <v>12102.75</v>
      </c>
      <c r="G144" s="1607"/>
      <c r="H144" s="1607"/>
      <c r="I144" s="1607"/>
      <c r="J144" s="1607"/>
      <c r="K144" s="1607"/>
      <c r="L144" s="1607"/>
      <c r="M144" s="1607" t="s">
        <v>799</v>
      </c>
    </row>
    <row r="145" spans="1:13" x14ac:dyDescent="0.25">
      <c r="A145" s="1607">
        <v>1503</v>
      </c>
      <c r="B145" s="1607" t="s">
        <v>28</v>
      </c>
      <c r="C145" s="1607"/>
      <c r="D145" s="1607">
        <v>21982.81</v>
      </c>
      <c r="E145" s="1607"/>
      <c r="F145" s="1607"/>
      <c r="G145" s="1607"/>
      <c r="H145" s="1607"/>
      <c r="I145" s="1607"/>
      <c r="J145" s="1607">
        <v>21982.81</v>
      </c>
      <c r="K145" s="1607"/>
      <c r="L145" s="1607"/>
      <c r="M145" s="1607" t="s">
        <v>799</v>
      </c>
    </row>
    <row r="146" spans="1:13" x14ac:dyDescent="0.25">
      <c r="A146" s="1536">
        <v>1509</v>
      </c>
      <c r="B146" s="1536" t="s">
        <v>984</v>
      </c>
      <c r="C146" s="1536"/>
      <c r="D146" s="1607">
        <v>2636.36</v>
      </c>
      <c r="E146" s="1607"/>
      <c r="F146" s="1607"/>
      <c r="G146" s="1607"/>
      <c r="H146" s="1607"/>
      <c r="I146" s="1607"/>
      <c r="J146" s="1607">
        <v>2636.36</v>
      </c>
      <c r="K146" s="1607"/>
      <c r="L146" s="1607"/>
      <c r="M146" s="1607" t="s">
        <v>887</v>
      </c>
    </row>
    <row r="147" spans="1:13" x14ac:dyDescent="0.25">
      <c r="A147" s="1607">
        <v>1510</v>
      </c>
      <c r="B147" s="1607" t="s">
        <v>985</v>
      </c>
      <c r="C147" s="1607"/>
      <c r="D147" s="1607">
        <v>17264.46</v>
      </c>
      <c r="E147" s="1607"/>
      <c r="F147" s="1607"/>
      <c r="G147" s="1607"/>
      <c r="H147" s="1607"/>
      <c r="I147" s="1607"/>
      <c r="J147" s="1607">
        <v>17264.46</v>
      </c>
      <c r="K147" s="1607"/>
      <c r="L147" s="1607"/>
      <c r="M147" s="1607" t="s">
        <v>799</v>
      </c>
    </row>
    <row r="148" spans="1:13" x14ac:dyDescent="0.25">
      <c r="A148" s="1536">
        <v>1511</v>
      </c>
      <c r="B148" s="1536" t="s">
        <v>986</v>
      </c>
      <c r="C148" s="1536"/>
      <c r="D148" s="1607">
        <v>1892.56</v>
      </c>
      <c r="E148" s="1607"/>
      <c r="F148" s="1607"/>
      <c r="G148" s="1607"/>
      <c r="H148" s="1607"/>
      <c r="I148" s="1607"/>
      <c r="J148" s="1607">
        <v>1892.56</v>
      </c>
      <c r="K148" s="1607"/>
      <c r="L148" s="1607"/>
      <c r="M148" s="1607" t="s">
        <v>887</v>
      </c>
    </row>
    <row r="149" spans="1:13" x14ac:dyDescent="0.25">
      <c r="A149" s="1607">
        <v>2014</v>
      </c>
      <c r="B149" s="1607" t="s">
        <v>966</v>
      </c>
      <c r="C149" s="1607"/>
      <c r="D149" s="1607">
        <v>14838.46</v>
      </c>
      <c r="E149" s="1607"/>
      <c r="F149" s="1607"/>
      <c r="G149" s="1607"/>
      <c r="H149" s="1607"/>
      <c r="I149" s="1607"/>
      <c r="J149" s="1607">
        <v>14838.46</v>
      </c>
      <c r="K149" s="1610">
        <v>4.8939999999999997E-2</v>
      </c>
      <c r="L149" s="1607">
        <v>14146.154</v>
      </c>
      <c r="M149" s="1607" t="s">
        <v>799</v>
      </c>
    </row>
    <row r="150" spans="1:13" x14ac:dyDescent="0.25">
      <c r="A150" s="1607">
        <v>2070</v>
      </c>
      <c r="B150" s="1607" t="s">
        <v>967</v>
      </c>
      <c r="C150" s="1607"/>
      <c r="D150" s="1607">
        <v>22615.38</v>
      </c>
      <c r="E150" s="1607"/>
      <c r="F150" s="1607"/>
      <c r="G150" s="1607"/>
      <c r="H150" s="1607"/>
      <c r="I150" s="1607"/>
      <c r="J150" s="1607">
        <v>19900.45</v>
      </c>
      <c r="K150" s="1608">
        <v>0</v>
      </c>
      <c r="L150" s="1607">
        <v>19900.452000000001</v>
      </c>
      <c r="M150" s="1607" t="s">
        <v>799</v>
      </c>
    </row>
    <row r="151" spans="1:13" x14ac:dyDescent="0.25">
      <c r="A151" s="1607">
        <v>6071</v>
      </c>
      <c r="B151" s="1607" t="s">
        <v>968</v>
      </c>
      <c r="C151" s="1607"/>
      <c r="D151" s="1607">
        <v>8390.9500000000007</v>
      </c>
      <c r="E151" s="1607"/>
      <c r="F151" s="1607"/>
      <c r="G151" s="1607"/>
      <c r="H151" s="1607"/>
      <c r="I151" s="1607"/>
      <c r="J151" s="1607">
        <v>8390.9500000000007</v>
      </c>
      <c r="K151" s="1608">
        <v>0</v>
      </c>
      <c r="L151" s="1607">
        <v>8390.9500000000007</v>
      </c>
      <c r="M151" s="1607" t="s">
        <v>799</v>
      </c>
    </row>
    <row r="152" spans="1:13" x14ac:dyDescent="0.25">
      <c r="A152" s="1607">
        <v>6072</v>
      </c>
      <c r="B152" s="1607" t="s">
        <v>969</v>
      </c>
      <c r="C152" s="1607"/>
      <c r="D152" s="1607">
        <v>13565.61</v>
      </c>
      <c r="E152" s="1607"/>
      <c r="F152" s="1607"/>
      <c r="G152" s="1607"/>
      <c r="H152" s="1607"/>
      <c r="I152" s="1607"/>
      <c r="J152" s="1607">
        <v>11763.8</v>
      </c>
      <c r="K152" s="1608">
        <v>0</v>
      </c>
      <c r="L152" s="1607">
        <v>11763.800999999999</v>
      </c>
      <c r="M152" s="1607" t="s">
        <v>799</v>
      </c>
    </row>
    <row r="153" spans="1:13" x14ac:dyDescent="0.25">
      <c r="A153" s="1607">
        <v>6073</v>
      </c>
      <c r="B153" s="1607" t="s">
        <v>789</v>
      </c>
      <c r="C153" s="1607"/>
      <c r="D153" s="1607">
        <v>6263.35</v>
      </c>
      <c r="E153" s="1607"/>
      <c r="F153" s="1607"/>
      <c r="G153" s="1607"/>
      <c r="H153" s="1607"/>
      <c r="I153" s="1607"/>
      <c r="J153" s="1607">
        <v>6263.35</v>
      </c>
      <c r="K153" s="1608">
        <v>0</v>
      </c>
      <c r="L153" s="1607">
        <v>6263.348</v>
      </c>
      <c r="M153" s="1607" t="s">
        <v>799</v>
      </c>
    </row>
    <row r="154" spans="1:13" x14ac:dyDescent="0.25">
      <c r="A154" s="1607">
        <v>6074</v>
      </c>
      <c r="B154" s="1607" t="s">
        <v>790</v>
      </c>
      <c r="C154" s="1607"/>
      <c r="D154" s="1607">
        <v>6697.29</v>
      </c>
      <c r="E154" s="1607"/>
      <c r="F154" s="1607"/>
      <c r="G154" s="1607"/>
      <c r="H154" s="1607"/>
      <c r="I154" s="1607"/>
      <c r="J154" s="1607">
        <v>6697.29</v>
      </c>
      <c r="K154" s="1608">
        <v>0</v>
      </c>
      <c r="L154" s="1607">
        <v>6697.2849999999999</v>
      </c>
      <c r="M154" s="1607" t="s">
        <v>799</v>
      </c>
    </row>
    <row r="155" spans="1:13" x14ac:dyDescent="0.25">
      <c r="A155" s="1607">
        <v>6075</v>
      </c>
      <c r="B155" s="1607" t="s">
        <v>970</v>
      </c>
      <c r="C155" s="1607"/>
      <c r="D155" s="1607">
        <v>8069.23</v>
      </c>
      <c r="E155" s="1607"/>
      <c r="F155" s="1607"/>
      <c r="G155" s="1607"/>
      <c r="H155" s="1607"/>
      <c r="I155" s="1607"/>
      <c r="J155" s="1607">
        <v>8069.23</v>
      </c>
      <c r="K155" s="1608">
        <v>0</v>
      </c>
      <c r="L155" s="1607">
        <v>8069.2309999999998</v>
      </c>
      <c r="M155" s="1607" t="s">
        <v>799</v>
      </c>
    </row>
    <row r="156" spans="1:13" x14ac:dyDescent="0.25">
      <c r="A156" s="1607">
        <v>6076</v>
      </c>
      <c r="B156" s="1607" t="s">
        <v>259</v>
      </c>
      <c r="C156" s="1607"/>
      <c r="D156" s="1607">
        <v>8158.82</v>
      </c>
      <c r="E156" s="1607"/>
      <c r="F156" s="1607"/>
      <c r="G156" s="1607"/>
      <c r="H156" s="1607"/>
      <c r="I156" s="1607"/>
      <c r="J156" s="1607">
        <v>8158.82</v>
      </c>
      <c r="K156" s="1608">
        <v>0</v>
      </c>
      <c r="L156" s="1607">
        <v>8158.8239999999996</v>
      </c>
      <c r="M156" s="1607" t="s">
        <v>799</v>
      </c>
    </row>
    <row r="157" spans="1:13" x14ac:dyDescent="0.25">
      <c r="A157" s="1607">
        <v>6077</v>
      </c>
      <c r="B157" s="1607" t="s">
        <v>971</v>
      </c>
      <c r="C157" s="1607"/>
      <c r="D157" s="1607">
        <v>1809.05</v>
      </c>
      <c r="E157" s="1607"/>
      <c r="F157" s="1607"/>
      <c r="G157" s="1607"/>
      <c r="H157" s="1607"/>
      <c r="I157" s="1607"/>
      <c r="J157" s="1607">
        <v>2434.39</v>
      </c>
      <c r="K157" s="1608">
        <v>0</v>
      </c>
      <c r="L157" s="1607">
        <v>2434.3890000000001</v>
      </c>
      <c r="M157" s="1607" t="s">
        <v>799</v>
      </c>
    </row>
    <row r="158" spans="1:13" x14ac:dyDescent="0.25">
      <c r="A158" s="1607">
        <v>6078</v>
      </c>
      <c r="B158" s="1607" t="s">
        <v>972</v>
      </c>
      <c r="C158" s="1607"/>
      <c r="D158" s="1607">
        <v>7449.77</v>
      </c>
      <c r="E158" s="1607"/>
      <c r="F158" s="1607"/>
      <c r="G158" s="1607"/>
      <c r="H158" s="1607"/>
      <c r="I158" s="1607"/>
      <c r="J158" s="1607">
        <v>7449.77</v>
      </c>
      <c r="K158" s="1608">
        <v>0</v>
      </c>
      <c r="L158" s="1607">
        <v>7449.7740000000003</v>
      </c>
      <c r="M158" s="1607" t="s">
        <v>799</v>
      </c>
    </row>
    <row r="159" spans="1:13" x14ac:dyDescent="0.25">
      <c r="A159" s="1607">
        <v>6079</v>
      </c>
      <c r="B159" s="1607" t="s">
        <v>262</v>
      </c>
      <c r="C159" s="1607"/>
      <c r="D159" s="1607">
        <v>5567.42</v>
      </c>
      <c r="E159" s="1607"/>
      <c r="F159" s="1607"/>
      <c r="G159" s="1607"/>
      <c r="H159" s="1607"/>
      <c r="I159" s="1607"/>
      <c r="J159" s="1607">
        <v>5567.42</v>
      </c>
      <c r="K159" s="1608">
        <v>0</v>
      </c>
      <c r="L159" s="1607">
        <v>5567.4210000000003</v>
      </c>
      <c r="M159" s="1607" t="s">
        <v>799</v>
      </c>
    </row>
    <row r="160" spans="1:13" x14ac:dyDescent="0.25">
      <c r="A160" s="1607">
        <v>6080</v>
      </c>
      <c r="B160" s="1607" t="s">
        <v>263</v>
      </c>
      <c r="C160" s="1607"/>
      <c r="D160" s="1607">
        <v>8453.85</v>
      </c>
      <c r="E160" s="1607"/>
      <c r="F160" s="1607"/>
      <c r="G160" s="1607"/>
      <c r="H160" s="1607"/>
      <c r="I160" s="1607"/>
      <c r="J160" s="1607">
        <v>8453.85</v>
      </c>
      <c r="K160" s="1608">
        <v>0</v>
      </c>
      <c r="L160" s="1607">
        <v>8453.8459999999995</v>
      </c>
      <c r="M160" s="1607" t="s">
        <v>799</v>
      </c>
    </row>
    <row r="161" spans="1:13" x14ac:dyDescent="0.25">
      <c r="A161" s="1607">
        <v>6081</v>
      </c>
      <c r="B161" s="1607" t="s">
        <v>973</v>
      </c>
      <c r="C161" s="1607"/>
      <c r="D161" s="1607">
        <v>7684.62</v>
      </c>
      <c r="E161" s="1607"/>
      <c r="F161" s="1607"/>
      <c r="G161" s="1607"/>
      <c r="H161" s="1607"/>
      <c r="I161" s="1607"/>
      <c r="J161" s="1607">
        <v>7684.62</v>
      </c>
      <c r="K161" s="1608">
        <v>0</v>
      </c>
      <c r="L161" s="1607">
        <v>7684.6149999999998</v>
      </c>
      <c r="M161" s="1607" t="s">
        <v>799</v>
      </c>
    </row>
    <row r="162" spans="1:13" x14ac:dyDescent="0.25">
      <c r="A162" s="1607">
        <v>7224</v>
      </c>
      <c r="B162" s="1607" t="s">
        <v>795</v>
      </c>
      <c r="C162" s="1607" t="s">
        <v>669</v>
      </c>
      <c r="D162" s="1607">
        <v>15792.76</v>
      </c>
      <c r="E162" s="1607"/>
      <c r="F162" s="1607"/>
      <c r="G162" s="1607"/>
      <c r="H162" s="1607"/>
      <c r="I162" s="1607"/>
      <c r="J162" s="1607">
        <v>15792.76</v>
      </c>
      <c r="K162" s="1610">
        <v>4.8669999999999998E-2</v>
      </c>
      <c r="L162" s="1607">
        <v>15059.728999999999</v>
      </c>
      <c r="M162" s="1607" t="s">
        <v>799</v>
      </c>
    </row>
    <row r="163" spans="1:13" x14ac:dyDescent="0.25">
      <c r="A163" s="1607">
        <v>9721</v>
      </c>
      <c r="B163" s="1607" t="s">
        <v>891</v>
      </c>
      <c r="C163" s="1607"/>
      <c r="D163" s="1607">
        <v>1257.92</v>
      </c>
      <c r="E163" s="1609">
        <v>-6.0000000000000002E-5</v>
      </c>
      <c r="F163" s="1607">
        <v>1258</v>
      </c>
      <c r="G163" s="1607"/>
      <c r="H163" s="1607"/>
      <c r="I163" s="1607"/>
      <c r="J163" s="1607">
        <v>1348.4159999999999</v>
      </c>
      <c r="K163" s="1610">
        <v>7.1940000000000004E-2</v>
      </c>
      <c r="L163" s="1607">
        <v>1257.9190000000001</v>
      </c>
      <c r="M163" s="1607" t="s">
        <v>799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P116"/>
  <sheetViews>
    <sheetView zoomScale="80" zoomScaleNormal="80" workbookViewId="0">
      <selection activeCell="J209" sqref="J209"/>
    </sheetView>
  </sheetViews>
  <sheetFormatPr baseColWidth="10" defaultRowHeight="15" x14ac:dyDescent="0.25"/>
  <cols>
    <col min="1" max="1" width="28.140625" bestFit="1" customWidth="1"/>
    <col min="2" max="2" width="40.140625" bestFit="1" customWidth="1"/>
    <col min="3" max="3" width="19.28515625" bestFit="1" customWidth="1"/>
    <col min="4" max="4" width="9.85546875" bestFit="1" customWidth="1"/>
    <col min="5" max="5" width="7.7109375" bestFit="1" customWidth="1"/>
    <col min="6" max="6" width="6.7109375" bestFit="1" customWidth="1"/>
    <col min="7" max="7" width="2.85546875" bestFit="1" customWidth="1"/>
    <col min="8" max="8" width="9.85546875" bestFit="1" customWidth="1"/>
    <col min="9" max="9" width="7.7109375" bestFit="1" customWidth="1"/>
    <col min="10" max="10" width="10.85546875" bestFit="1" customWidth="1"/>
    <col min="11" max="11" width="7.7109375" bestFit="1" customWidth="1"/>
    <col min="12" max="12" width="10.85546875" bestFit="1" customWidth="1"/>
    <col min="13" max="14" width="12.140625" hidden="1" customWidth="1"/>
    <col min="15" max="15" width="8.7109375" bestFit="1" customWidth="1"/>
    <col min="16" max="16" width="12.140625" hidden="1" customWidth="1"/>
  </cols>
  <sheetData>
    <row r="1" spans="1:13" x14ac:dyDescent="0.25">
      <c r="A1" s="1537" t="s">
        <v>1006</v>
      </c>
    </row>
    <row r="2" spans="1:13" x14ac:dyDescent="0.25">
      <c r="A2" s="1537" t="s">
        <v>1078</v>
      </c>
    </row>
    <row r="3" spans="1:13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46368</v>
      </c>
      <c r="I3" s="1534" t="s">
        <v>130</v>
      </c>
      <c r="J3" s="1535">
        <v>46346</v>
      </c>
      <c r="K3" s="1534" t="s">
        <v>130</v>
      </c>
      <c r="L3" s="1535">
        <v>46336</v>
      </c>
      <c r="M3" s="1534" t="s">
        <v>642</v>
      </c>
    </row>
    <row r="4" spans="1:13" x14ac:dyDescent="0.25">
      <c r="A4" s="1607">
        <v>88</v>
      </c>
      <c r="B4" s="1607" t="s">
        <v>4</v>
      </c>
      <c r="C4" s="1607" t="s">
        <v>659</v>
      </c>
      <c r="D4" s="1607">
        <v>6000</v>
      </c>
      <c r="E4" s="1607"/>
      <c r="F4" s="1607"/>
      <c r="G4" s="1607"/>
      <c r="H4" s="1607">
        <v>6000</v>
      </c>
      <c r="I4" s="1608">
        <v>0</v>
      </c>
      <c r="J4" s="1607">
        <v>6000</v>
      </c>
      <c r="K4" s="1610">
        <v>0.11111</v>
      </c>
      <c r="L4" s="1607">
        <v>5400</v>
      </c>
      <c r="M4" s="1607" t="s">
        <v>799</v>
      </c>
    </row>
    <row r="5" spans="1:13" x14ac:dyDescent="0.25">
      <c r="A5" s="1607">
        <v>89</v>
      </c>
      <c r="B5" s="1607" t="s">
        <v>6</v>
      </c>
      <c r="C5" s="1607" t="s">
        <v>659</v>
      </c>
      <c r="D5" s="1607">
        <v>3500</v>
      </c>
      <c r="E5" s="1607"/>
      <c r="F5" s="1607"/>
      <c r="G5" s="1607"/>
      <c r="H5" s="1607">
        <v>3500</v>
      </c>
      <c r="I5" s="1608">
        <v>0</v>
      </c>
      <c r="J5" s="1607">
        <v>3500</v>
      </c>
      <c r="K5" s="1610">
        <v>0.16667000000000001</v>
      </c>
      <c r="L5" s="1607">
        <v>3000</v>
      </c>
      <c r="M5" s="1607" t="s">
        <v>799</v>
      </c>
    </row>
    <row r="6" spans="1:13" x14ac:dyDescent="0.25">
      <c r="A6" s="1607">
        <v>90</v>
      </c>
      <c r="B6" s="1607" t="s">
        <v>8</v>
      </c>
      <c r="C6" s="1607" t="s">
        <v>659</v>
      </c>
      <c r="D6" s="1607">
        <v>6800</v>
      </c>
      <c r="E6" s="1607"/>
      <c r="F6" s="1607"/>
      <c r="G6" s="1607"/>
      <c r="H6" s="1607">
        <v>6500</v>
      </c>
      <c r="I6" s="1608">
        <v>0</v>
      </c>
      <c r="J6" s="1607">
        <v>6500</v>
      </c>
      <c r="K6" s="1610">
        <v>8.5139999999999993E-2</v>
      </c>
      <c r="L6" s="1607">
        <v>5990</v>
      </c>
      <c r="M6" s="1607" t="s">
        <v>799</v>
      </c>
    </row>
    <row r="7" spans="1:13" x14ac:dyDescent="0.25">
      <c r="A7" s="1607">
        <v>91</v>
      </c>
      <c r="B7" s="1607" t="s">
        <v>10</v>
      </c>
      <c r="C7" s="1607" t="s">
        <v>659</v>
      </c>
      <c r="D7" s="1607">
        <v>3500</v>
      </c>
      <c r="E7" s="1607"/>
      <c r="F7" s="1607"/>
      <c r="G7" s="1607"/>
      <c r="H7" s="1607">
        <v>3500</v>
      </c>
      <c r="I7" s="1608">
        <v>0</v>
      </c>
      <c r="J7" s="1607">
        <v>3500</v>
      </c>
      <c r="K7" s="1610">
        <v>0.16667000000000001</v>
      </c>
      <c r="L7" s="1607">
        <v>3000</v>
      </c>
      <c r="M7" s="1607" t="s">
        <v>799</v>
      </c>
    </row>
    <row r="8" spans="1:13" x14ac:dyDescent="0.25">
      <c r="A8" s="1607">
        <v>154</v>
      </c>
      <c r="B8" s="1607" t="s">
        <v>14</v>
      </c>
      <c r="C8" s="1607" t="s">
        <v>12</v>
      </c>
      <c r="D8" s="1607">
        <v>13565.61</v>
      </c>
      <c r="E8" s="1607"/>
      <c r="F8" s="1607"/>
      <c r="G8" s="1607"/>
      <c r="H8" s="1607">
        <v>11763.8</v>
      </c>
      <c r="I8" s="1610">
        <v>2.3619999999999999E-2</v>
      </c>
      <c r="J8" s="1607">
        <v>11492.308000000001</v>
      </c>
      <c r="K8" s="1610">
        <v>5.8319999999999997E-2</v>
      </c>
      <c r="L8" s="1607">
        <v>10859</v>
      </c>
      <c r="M8" s="1607" t="s">
        <v>799</v>
      </c>
    </row>
    <row r="9" spans="1:13" x14ac:dyDescent="0.25">
      <c r="A9" s="1607">
        <v>157</v>
      </c>
      <c r="B9" s="1607" t="s">
        <v>668</v>
      </c>
      <c r="C9" s="1607" t="s">
        <v>669</v>
      </c>
      <c r="D9" s="1607">
        <v>10000</v>
      </c>
      <c r="E9" s="1607"/>
      <c r="F9" s="1607"/>
      <c r="G9" s="1607"/>
      <c r="H9" s="1607">
        <v>10000</v>
      </c>
      <c r="I9" s="1610">
        <v>0.11111</v>
      </c>
      <c r="J9" s="1607">
        <v>9000</v>
      </c>
      <c r="K9" s="1610">
        <v>5.8819999999999997E-2</v>
      </c>
      <c r="L9" s="1607">
        <v>8500</v>
      </c>
      <c r="M9" s="1607" t="s">
        <v>799</v>
      </c>
    </row>
    <row r="10" spans="1:13" x14ac:dyDescent="0.25">
      <c r="A10" s="1607">
        <v>159</v>
      </c>
      <c r="B10" s="1607" t="s">
        <v>16</v>
      </c>
      <c r="C10" s="1607" t="s">
        <v>12</v>
      </c>
      <c r="D10" s="1607">
        <v>8400</v>
      </c>
      <c r="E10" s="1607"/>
      <c r="F10" s="1607"/>
      <c r="G10" s="1607"/>
      <c r="H10" s="1607">
        <v>8000</v>
      </c>
      <c r="I10" s="1608">
        <v>0</v>
      </c>
      <c r="J10" s="1607">
        <v>8000</v>
      </c>
      <c r="K10" s="1610">
        <v>6.6669999999999993E-2</v>
      </c>
      <c r="L10" s="1607">
        <v>7500</v>
      </c>
      <c r="M10" s="1607" t="s">
        <v>799</v>
      </c>
    </row>
    <row r="11" spans="1:13" x14ac:dyDescent="0.25">
      <c r="A11" s="1607">
        <v>180</v>
      </c>
      <c r="B11" s="1607" t="s">
        <v>670</v>
      </c>
      <c r="C11" s="1607" t="s">
        <v>669</v>
      </c>
      <c r="D11" s="1607">
        <v>6800</v>
      </c>
      <c r="E11" s="1607"/>
      <c r="F11" s="1607"/>
      <c r="G11" s="1607"/>
      <c r="H11" s="1607">
        <v>6800</v>
      </c>
      <c r="I11" s="1610">
        <v>9.6769999999999995E-2</v>
      </c>
      <c r="J11" s="1607">
        <v>6200</v>
      </c>
      <c r="K11" s="1610">
        <v>5.0849999999999999E-2</v>
      </c>
      <c r="L11" s="1607">
        <v>5900</v>
      </c>
      <c r="M11" s="1607" t="s">
        <v>799</v>
      </c>
    </row>
    <row r="12" spans="1:13" x14ac:dyDescent="0.25">
      <c r="A12" s="1607">
        <v>181</v>
      </c>
      <c r="B12" s="1607" t="s">
        <v>49</v>
      </c>
      <c r="C12" s="1607" t="s">
        <v>669</v>
      </c>
      <c r="D12" s="1607">
        <v>8400</v>
      </c>
      <c r="E12" s="1607"/>
      <c r="F12" s="1607"/>
      <c r="G12" s="1607"/>
      <c r="H12" s="1607">
        <v>7900</v>
      </c>
      <c r="I12" s="1610">
        <v>6.7570000000000005E-2</v>
      </c>
      <c r="J12" s="1607">
        <v>7400</v>
      </c>
      <c r="K12" s="1610">
        <v>0.13846</v>
      </c>
      <c r="L12" s="1607">
        <v>6500</v>
      </c>
      <c r="M12" s="1607" t="s">
        <v>799</v>
      </c>
    </row>
    <row r="13" spans="1:13" x14ac:dyDescent="0.25">
      <c r="A13" s="1607">
        <v>182</v>
      </c>
      <c r="B13" s="1607" t="s">
        <v>900</v>
      </c>
      <c r="C13" s="1607" t="s">
        <v>669</v>
      </c>
      <c r="D13" s="1607">
        <v>13000</v>
      </c>
      <c r="E13" s="1607"/>
      <c r="F13" s="1607"/>
      <c r="G13" s="1607"/>
      <c r="H13" s="1607">
        <v>13000</v>
      </c>
      <c r="I13" s="1610">
        <v>0.10169</v>
      </c>
      <c r="J13" s="1607">
        <v>11800</v>
      </c>
      <c r="K13" s="1610">
        <v>7.2730000000000003E-2</v>
      </c>
      <c r="L13" s="1607">
        <v>11000</v>
      </c>
      <c r="M13" s="1607" t="s">
        <v>799</v>
      </c>
    </row>
    <row r="14" spans="1:13" x14ac:dyDescent="0.25">
      <c r="A14" s="1607">
        <v>184</v>
      </c>
      <c r="B14" s="1607" t="s">
        <v>51</v>
      </c>
      <c r="C14" s="1607" t="s">
        <v>669</v>
      </c>
      <c r="D14" s="1607">
        <v>2500</v>
      </c>
      <c r="E14" s="1607"/>
      <c r="F14" s="1607"/>
      <c r="G14" s="1607"/>
      <c r="H14" s="1607">
        <v>2500</v>
      </c>
      <c r="I14" s="1610">
        <v>8.6959999999999996E-2</v>
      </c>
      <c r="J14" s="1607">
        <v>2300</v>
      </c>
      <c r="K14" s="1610">
        <v>0.15</v>
      </c>
      <c r="L14" s="1607">
        <v>2000</v>
      </c>
      <c r="M14" s="1607" t="s">
        <v>799</v>
      </c>
    </row>
    <row r="15" spans="1:13" x14ac:dyDescent="0.25">
      <c r="A15" s="1607">
        <v>185</v>
      </c>
      <c r="B15" s="1607" t="s">
        <v>901</v>
      </c>
      <c r="C15" s="1607" t="s">
        <v>672</v>
      </c>
      <c r="D15" s="1607">
        <v>7600</v>
      </c>
      <c r="E15" s="1607"/>
      <c r="F15" s="1607"/>
      <c r="G15" s="1607"/>
      <c r="H15" s="1607">
        <v>7300</v>
      </c>
      <c r="I15" s="1610">
        <v>7.3529999999999998E-2</v>
      </c>
      <c r="J15" s="1607">
        <v>6800</v>
      </c>
      <c r="K15" s="1610">
        <v>6.25E-2</v>
      </c>
      <c r="L15" s="1607">
        <v>6400</v>
      </c>
      <c r="M15" s="1607" t="s">
        <v>799</v>
      </c>
    </row>
    <row r="16" spans="1:13" x14ac:dyDescent="0.25">
      <c r="A16" s="1607">
        <v>186</v>
      </c>
      <c r="B16" s="1607" t="s">
        <v>516</v>
      </c>
      <c r="C16" s="1607" t="s">
        <v>669</v>
      </c>
      <c r="D16" s="1607">
        <v>8400</v>
      </c>
      <c r="E16" s="1607"/>
      <c r="F16" s="1607"/>
      <c r="G16" s="1607"/>
      <c r="H16" s="1607">
        <v>8400</v>
      </c>
      <c r="I16" s="1610">
        <v>9.0910000000000005E-2</v>
      </c>
      <c r="J16" s="1607">
        <v>7700</v>
      </c>
      <c r="K16" s="1610">
        <v>0.1</v>
      </c>
      <c r="L16" s="1607">
        <v>7000</v>
      </c>
      <c r="M16" s="1607" t="s">
        <v>799</v>
      </c>
    </row>
    <row r="17" spans="1:13" x14ac:dyDescent="0.25">
      <c r="A17" s="1607">
        <v>193</v>
      </c>
      <c r="B17" s="1607" t="s">
        <v>17</v>
      </c>
      <c r="C17" s="1607" t="s">
        <v>12</v>
      </c>
      <c r="D17" s="1607">
        <v>7200</v>
      </c>
      <c r="E17" s="1607"/>
      <c r="F17" s="1607"/>
      <c r="G17" s="1607"/>
      <c r="H17" s="1607">
        <v>6800</v>
      </c>
      <c r="I17" s="1608">
        <v>0</v>
      </c>
      <c r="J17" s="1607">
        <v>6800</v>
      </c>
      <c r="K17" s="1610">
        <v>7.9369999999999996E-2</v>
      </c>
      <c r="L17" s="1607">
        <v>6300</v>
      </c>
      <c r="M17" s="1607" t="s">
        <v>799</v>
      </c>
    </row>
    <row r="18" spans="1:13" x14ac:dyDescent="0.25">
      <c r="A18" s="1607">
        <v>195</v>
      </c>
      <c r="B18" s="1607" t="s">
        <v>673</v>
      </c>
      <c r="C18" s="1607" t="s">
        <v>12</v>
      </c>
      <c r="D18" s="1607">
        <v>10488.69</v>
      </c>
      <c r="E18" s="1607"/>
      <c r="F18" s="1607"/>
      <c r="G18" s="1607"/>
      <c r="H18" s="1607">
        <v>9954</v>
      </c>
      <c r="I18" s="1608">
        <v>0</v>
      </c>
      <c r="J18" s="1607">
        <v>9954</v>
      </c>
      <c r="K18" s="1608">
        <v>0</v>
      </c>
      <c r="L18" s="1607">
        <v>9954</v>
      </c>
      <c r="M18" s="1607" t="s">
        <v>799</v>
      </c>
    </row>
    <row r="19" spans="1:13" x14ac:dyDescent="0.25">
      <c r="A19" s="1607">
        <v>196</v>
      </c>
      <c r="B19" s="1607" t="s">
        <v>19</v>
      </c>
      <c r="C19" s="1607" t="s">
        <v>12</v>
      </c>
      <c r="D19" s="1607">
        <v>6263.35</v>
      </c>
      <c r="E19" s="1607"/>
      <c r="F19" s="1607"/>
      <c r="G19" s="1607"/>
      <c r="H19" s="1607">
        <v>6263.35</v>
      </c>
      <c r="I19" s="1608">
        <v>0</v>
      </c>
      <c r="J19" s="1607">
        <v>6263.348</v>
      </c>
      <c r="K19" s="1609">
        <v>-6.4999999999999997E-4</v>
      </c>
      <c r="L19" s="1607">
        <v>6267.4210000000003</v>
      </c>
      <c r="M19" s="1607" t="s">
        <v>799</v>
      </c>
    </row>
    <row r="20" spans="1:13" x14ac:dyDescent="0.25">
      <c r="A20" s="1607">
        <v>197</v>
      </c>
      <c r="B20" s="1607" t="s">
        <v>21</v>
      </c>
      <c r="C20" s="1607" t="s">
        <v>12</v>
      </c>
      <c r="D20" s="1607">
        <v>6200</v>
      </c>
      <c r="E20" s="1607"/>
      <c r="F20" s="1607"/>
      <c r="G20" s="1607"/>
      <c r="H20" s="1607">
        <v>5500</v>
      </c>
      <c r="I20" s="1608">
        <v>0</v>
      </c>
      <c r="J20" s="1607">
        <v>5500</v>
      </c>
      <c r="K20" s="1610">
        <v>0.12245</v>
      </c>
      <c r="L20" s="1607">
        <v>4900</v>
      </c>
      <c r="M20" s="1607" t="s">
        <v>799</v>
      </c>
    </row>
    <row r="21" spans="1:13" x14ac:dyDescent="0.25">
      <c r="A21" s="1607">
        <v>198</v>
      </c>
      <c r="B21" s="1607" t="s">
        <v>23</v>
      </c>
      <c r="C21" s="1607" t="s">
        <v>672</v>
      </c>
      <c r="D21" s="1607">
        <v>1100</v>
      </c>
      <c r="E21" s="1607"/>
      <c r="F21" s="1607"/>
      <c r="G21" s="1607"/>
      <c r="H21" s="1607">
        <v>1100</v>
      </c>
      <c r="I21" s="1608">
        <v>0</v>
      </c>
      <c r="J21" s="1607">
        <v>1100</v>
      </c>
      <c r="K21" s="1608">
        <v>0</v>
      </c>
      <c r="L21" s="1607">
        <v>1100</v>
      </c>
      <c r="M21" s="1607" t="s">
        <v>799</v>
      </c>
    </row>
    <row r="22" spans="1:13" x14ac:dyDescent="0.25">
      <c r="A22" s="1607">
        <v>199</v>
      </c>
      <c r="B22" s="1607" t="s">
        <v>25</v>
      </c>
      <c r="C22" s="1607" t="s">
        <v>672</v>
      </c>
      <c r="D22" s="1607">
        <v>800</v>
      </c>
      <c r="E22" s="1607"/>
      <c r="F22" s="1607"/>
      <c r="G22" s="1607"/>
      <c r="H22" s="1607">
        <v>800</v>
      </c>
      <c r="I22" s="1608">
        <v>0</v>
      </c>
      <c r="J22" s="1607">
        <v>800</v>
      </c>
      <c r="K22" s="1608">
        <v>0</v>
      </c>
      <c r="L22" s="1607">
        <v>800</v>
      </c>
      <c r="M22" s="1607" t="s">
        <v>799</v>
      </c>
    </row>
    <row r="23" spans="1:13" x14ac:dyDescent="0.25">
      <c r="A23" s="1607">
        <v>200</v>
      </c>
      <c r="B23" s="1607" t="s">
        <v>27</v>
      </c>
      <c r="C23" s="1607"/>
      <c r="D23" s="1607">
        <v>800</v>
      </c>
      <c r="E23" s="1607"/>
      <c r="F23" s="1607"/>
      <c r="G23" s="1607"/>
      <c r="H23" s="1607">
        <v>800</v>
      </c>
      <c r="I23" s="1608">
        <v>0</v>
      </c>
      <c r="J23" s="1607">
        <v>800</v>
      </c>
      <c r="K23" s="1608">
        <v>0</v>
      </c>
      <c r="L23" s="1607">
        <v>800</v>
      </c>
      <c r="M23" s="1607" t="s">
        <v>799</v>
      </c>
    </row>
    <row r="24" spans="1:13" x14ac:dyDescent="0.25">
      <c r="A24" s="1607">
        <v>201</v>
      </c>
      <c r="B24" s="1607" t="s">
        <v>29</v>
      </c>
      <c r="C24" s="1607" t="s">
        <v>672</v>
      </c>
      <c r="D24" s="1607">
        <v>1000</v>
      </c>
      <c r="E24" s="1607"/>
      <c r="F24" s="1607"/>
      <c r="G24" s="1607"/>
      <c r="H24" s="1607">
        <v>1000</v>
      </c>
      <c r="I24" s="1608">
        <v>0</v>
      </c>
      <c r="J24" s="1607">
        <v>1000</v>
      </c>
      <c r="K24" s="1608">
        <v>0</v>
      </c>
      <c r="L24" s="1607">
        <v>1000</v>
      </c>
      <c r="M24" s="1607" t="s">
        <v>799</v>
      </c>
    </row>
    <row r="25" spans="1:13" x14ac:dyDescent="0.25">
      <c r="A25" s="1607">
        <v>202</v>
      </c>
      <c r="B25" s="1607" t="s">
        <v>31</v>
      </c>
      <c r="C25" s="1607" t="s">
        <v>12</v>
      </c>
      <c r="D25" s="1607">
        <v>8000</v>
      </c>
      <c r="E25" s="1607"/>
      <c r="F25" s="1607"/>
      <c r="G25" s="1607"/>
      <c r="H25" s="1607">
        <v>8000</v>
      </c>
      <c r="I25" s="1608">
        <v>0</v>
      </c>
      <c r="J25" s="1607">
        <v>8000</v>
      </c>
      <c r="K25" s="1610">
        <v>6.6669999999999993E-2</v>
      </c>
      <c r="L25" s="1607">
        <v>7500</v>
      </c>
      <c r="M25" s="1607" t="s">
        <v>799</v>
      </c>
    </row>
    <row r="26" spans="1:13" x14ac:dyDescent="0.25">
      <c r="A26" s="1607">
        <v>208</v>
      </c>
      <c r="B26" s="1607" t="s">
        <v>33</v>
      </c>
      <c r="C26" s="1607" t="s">
        <v>12</v>
      </c>
      <c r="D26" s="1607">
        <v>6400</v>
      </c>
      <c r="E26" s="1607"/>
      <c r="F26" s="1607"/>
      <c r="G26" s="1607"/>
      <c r="H26" s="1607">
        <v>6400</v>
      </c>
      <c r="I26" s="1608">
        <v>0</v>
      </c>
      <c r="J26" s="1607">
        <v>6400</v>
      </c>
      <c r="K26" s="1610">
        <v>6.6669999999999993E-2</v>
      </c>
      <c r="L26" s="1607">
        <v>6000</v>
      </c>
      <c r="M26" s="1607" t="s">
        <v>799</v>
      </c>
    </row>
    <row r="27" spans="1:13" x14ac:dyDescent="0.25">
      <c r="A27" s="1607">
        <v>215</v>
      </c>
      <c r="B27" s="1607" t="s">
        <v>35</v>
      </c>
      <c r="C27" s="1607" t="s">
        <v>12</v>
      </c>
      <c r="D27" s="1607">
        <v>6700</v>
      </c>
      <c r="E27" s="1607"/>
      <c r="F27" s="1607"/>
      <c r="G27" s="1607"/>
      <c r="H27" s="1607">
        <v>6700</v>
      </c>
      <c r="I27" s="1608">
        <v>0</v>
      </c>
      <c r="J27" s="1607">
        <v>6700</v>
      </c>
      <c r="K27" s="1610">
        <v>8.0649999999999999E-2</v>
      </c>
      <c r="L27" s="1607">
        <v>6200</v>
      </c>
      <c r="M27" s="1607" t="s">
        <v>799</v>
      </c>
    </row>
    <row r="28" spans="1:13" x14ac:dyDescent="0.25">
      <c r="A28" s="1607">
        <v>216</v>
      </c>
      <c r="B28" s="1607" t="s">
        <v>902</v>
      </c>
      <c r="C28" s="1607"/>
      <c r="D28" s="1607">
        <v>15000</v>
      </c>
      <c r="E28" s="1607"/>
      <c r="F28" s="1607"/>
      <c r="G28" s="1607"/>
      <c r="H28" s="1607">
        <v>13400</v>
      </c>
      <c r="I28" s="1610">
        <v>0.18584000000000001</v>
      </c>
      <c r="J28" s="1607">
        <v>11300</v>
      </c>
      <c r="K28" s="1610">
        <v>0.14141000000000001</v>
      </c>
      <c r="L28" s="1607">
        <v>9900</v>
      </c>
      <c r="M28" s="1607" t="s">
        <v>799</v>
      </c>
    </row>
    <row r="29" spans="1:13" x14ac:dyDescent="0.25">
      <c r="A29" s="1607">
        <v>221</v>
      </c>
      <c r="B29" s="1607" t="s">
        <v>37</v>
      </c>
      <c r="C29" s="1607" t="s">
        <v>12</v>
      </c>
      <c r="D29" s="1607">
        <v>5000</v>
      </c>
      <c r="E29" s="1607"/>
      <c r="F29" s="1607"/>
      <c r="G29" s="1607"/>
      <c r="H29" s="1607">
        <v>4500</v>
      </c>
      <c r="I29" s="1608">
        <v>0</v>
      </c>
      <c r="J29" s="1607">
        <v>4500</v>
      </c>
      <c r="K29" s="1610">
        <v>4.6510000000000003E-2</v>
      </c>
      <c r="L29" s="1607">
        <v>4300</v>
      </c>
      <c r="M29" s="1607" t="s">
        <v>799</v>
      </c>
    </row>
    <row r="30" spans="1:13" x14ac:dyDescent="0.25">
      <c r="A30" s="1607">
        <v>223</v>
      </c>
      <c r="B30" s="1607" t="s">
        <v>903</v>
      </c>
      <c r="C30" s="1607"/>
      <c r="D30" s="1607">
        <v>12800</v>
      </c>
      <c r="E30" s="1607"/>
      <c r="F30" s="1607"/>
      <c r="G30" s="1607"/>
      <c r="H30" s="1607">
        <v>12300</v>
      </c>
      <c r="I30" s="1610">
        <v>0.21782000000000001</v>
      </c>
      <c r="J30" s="1607">
        <v>10100</v>
      </c>
      <c r="K30" s="1610">
        <v>0.12222</v>
      </c>
      <c r="L30" s="1607">
        <v>9000</v>
      </c>
      <c r="M30" s="1607" t="s">
        <v>799</v>
      </c>
    </row>
    <row r="31" spans="1:13" x14ac:dyDescent="0.25">
      <c r="A31" s="1607">
        <v>224</v>
      </c>
      <c r="B31" s="1607" t="s">
        <v>676</v>
      </c>
      <c r="C31" s="1607"/>
      <c r="D31" s="1607">
        <v>19500</v>
      </c>
      <c r="E31" s="1607"/>
      <c r="F31" s="1607"/>
      <c r="G31" s="1607"/>
      <c r="H31" s="1607">
        <v>19500</v>
      </c>
      <c r="I31" s="1610">
        <v>0.18182000000000001</v>
      </c>
      <c r="J31" s="1607">
        <v>16500</v>
      </c>
      <c r="K31" s="1610">
        <v>0.10738</v>
      </c>
      <c r="L31" s="1607">
        <v>14900</v>
      </c>
      <c r="M31" s="1607" t="s">
        <v>799</v>
      </c>
    </row>
    <row r="32" spans="1:13" x14ac:dyDescent="0.25">
      <c r="A32" s="1607">
        <v>227</v>
      </c>
      <c r="B32" s="1607" t="s">
        <v>677</v>
      </c>
      <c r="C32" s="1607"/>
      <c r="D32" s="1607">
        <v>16500</v>
      </c>
      <c r="E32" s="1607"/>
      <c r="F32" s="1607"/>
      <c r="G32" s="1607"/>
      <c r="H32" s="1607">
        <v>16500</v>
      </c>
      <c r="I32" s="1610">
        <v>0.17857000000000001</v>
      </c>
      <c r="J32" s="1607">
        <v>14000</v>
      </c>
      <c r="K32" s="1610">
        <v>7.6920000000000002E-2</v>
      </c>
      <c r="L32" s="1607">
        <v>13000</v>
      </c>
      <c r="M32" s="1607" t="s">
        <v>799</v>
      </c>
    </row>
    <row r="33" spans="1:13" x14ac:dyDescent="0.25">
      <c r="A33" s="1607">
        <v>228</v>
      </c>
      <c r="B33" s="1607" t="s">
        <v>678</v>
      </c>
      <c r="C33" s="1607"/>
      <c r="D33" s="1607">
        <v>18000</v>
      </c>
      <c r="E33" s="1607"/>
      <c r="F33" s="1607"/>
      <c r="G33" s="1607"/>
      <c r="H33" s="1607">
        <v>17500</v>
      </c>
      <c r="I33" s="1610">
        <v>0.16667000000000001</v>
      </c>
      <c r="J33" s="1607">
        <v>15000</v>
      </c>
      <c r="K33" s="1610">
        <v>7.1429999999999993E-2</v>
      </c>
      <c r="L33" s="1607">
        <v>14000</v>
      </c>
      <c r="M33" s="1607" t="s">
        <v>799</v>
      </c>
    </row>
    <row r="34" spans="1:13" x14ac:dyDescent="0.25">
      <c r="A34" s="1607">
        <v>234</v>
      </c>
      <c r="B34" s="1607" t="s">
        <v>796</v>
      </c>
      <c r="C34" s="1607"/>
      <c r="D34" s="1607">
        <v>14300</v>
      </c>
      <c r="E34" s="1607"/>
      <c r="F34" s="1607"/>
      <c r="G34" s="1607"/>
      <c r="H34" s="1607">
        <v>14300</v>
      </c>
      <c r="I34" s="1610">
        <v>0.19167000000000001</v>
      </c>
      <c r="J34" s="1607">
        <v>12000</v>
      </c>
      <c r="K34" s="1610">
        <v>9.0910000000000005E-2</v>
      </c>
      <c r="L34" s="1607">
        <v>11000</v>
      </c>
      <c r="M34" s="1607" t="s">
        <v>799</v>
      </c>
    </row>
    <row r="35" spans="1:13" x14ac:dyDescent="0.25">
      <c r="A35" s="1607">
        <v>240</v>
      </c>
      <c r="B35" s="1607" t="s">
        <v>679</v>
      </c>
      <c r="C35" s="1607"/>
      <c r="D35" s="1607">
        <v>12500</v>
      </c>
      <c r="E35" s="1607"/>
      <c r="F35" s="1607"/>
      <c r="G35" s="1607"/>
      <c r="H35" s="1607">
        <v>12500</v>
      </c>
      <c r="I35" s="1610">
        <v>0.19048000000000001</v>
      </c>
      <c r="J35" s="1607">
        <v>10500</v>
      </c>
      <c r="K35" s="1610">
        <v>0.16667000000000001</v>
      </c>
      <c r="L35" s="1607">
        <v>9000</v>
      </c>
      <c r="M35" s="1607" t="s">
        <v>799</v>
      </c>
    </row>
    <row r="36" spans="1:13" x14ac:dyDescent="0.25">
      <c r="A36" s="1607">
        <v>241</v>
      </c>
      <c r="B36" s="1607" t="s">
        <v>904</v>
      </c>
      <c r="C36" s="1607"/>
      <c r="D36" s="1607">
        <v>17000</v>
      </c>
      <c r="E36" s="1607"/>
      <c r="F36" s="1607"/>
      <c r="G36" s="1607"/>
      <c r="H36" s="1607">
        <v>13574</v>
      </c>
      <c r="I36" s="1610">
        <v>0.10358000000000001</v>
      </c>
      <c r="J36" s="1607">
        <v>12300</v>
      </c>
      <c r="K36" s="1610">
        <v>6.9570000000000007E-2</v>
      </c>
      <c r="L36" s="1607">
        <v>11500</v>
      </c>
      <c r="M36" s="1607" t="s">
        <v>799</v>
      </c>
    </row>
    <row r="37" spans="1:13" x14ac:dyDescent="0.25">
      <c r="A37" s="1607">
        <v>243</v>
      </c>
      <c r="B37" s="1607" t="s">
        <v>39</v>
      </c>
      <c r="C37" s="1607" t="s">
        <v>12</v>
      </c>
      <c r="D37" s="1607">
        <v>8000</v>
      </c>
      <c r="E37" s="1607"/>
      <c r="F37" s="1607"/>
      <c r="G37" s="1607"/>
      <c r="H37" s="1607">
        <v>7700</v>
      </c>
      <c r="I37" s="1608">
        <v>0</v>
      </c>
      <c r="J37" s="1607">
        <v>7700</v>
      </c>
      <c r="K37" s="1610">
        <v>0.11594</v>
      </c>
      <c r="L37" s="1607">
        <v>6900</v>
      </c>
      <c r="M37" s="1607" t="s">
        <v>799</v>
      </c>
    </row>
    <row r="38" spans="1:13" x14ac:dyDescent="0.25">
      <c r="A38" s="1607">
        <v>245</v>
      </c>
      <c r="B38" s="1607" t="s">
        <v>905</v>
      </c>
      <c r="C38" s="1607"/>
      <c r="D38" s="1607">
        <v>12500</v>
      </c>
      <c r="E38" s="1607"/>
      <c r="F38" s="1607"/>
      <c r="G38" s="1607"/>
      <c r="H38" s="1607">
        <v>12300</v>
      </c>
      <c r="I38" s="1610">
        <v>0.18268999999999999</v>
      </c>
      <c r="J38" s="1607">
        <v>10400</v>
      </c>
      <c r="K38" s="1610">
        <v>9.4740000000000005E-2</v>
      </c>
      <c r="L38" s="1607">
        <v>9500</v>
      </c>
      <c r="M38" s="1607" t="s">
        <v>799</v>
      </c>
    </row>
    <row r="39" spans="1:13" x14ac:dyDescent="0.25">
      <c r="A39" s="1607">
        <v>246</v>
      </c>
      <c r="B39" s="1607" t="s">
        <v>682</v>
      </c>
      <c r="C39" s="1607" t="s">
        <v>669</v>
      </c>
      <c r="D39" s="1607">
        <v>14000</v>
      </c>
      <c r="E39" s="1607"/>
      <c r="F39" s="1607"/>
      <c r="G39" s="1607"/>
      <c r="H39" s="1607">
        <v>13400</v>
      </c>
      <c r="I39" s="1610">
        <v>0.19642999999999999</v>
      </c>
      <c r="J39" s="1607">
        <v>11200</v>
      </c>
      <c r="K39" s="1610">
        <v>0.13131000000000001</v>
      </c>
      <c r="L39" s="1607">
        <v>9900</v>
      </c>
      <c r="M39" s="1607" t="s">
        <v>799</v>
      </c>
    </row>
    <row r="40" spans="1:13" x14ac:dyDescent="0.25">
      <c r="A40" s="1607">
        <v>251</v>
      </c>
      <c r="B40" s="1607" t="s">
        <v>906</v>
      </c>
      <c r="C40" s="1607"/>
      <c r="D40" s="1607">
        <v>11200</v>
      </c>
      <c r="E40" s="1607"/>
      <c r="F40" s="1607"/>
      <c r="G40" s="1607"/>
      <c r="H40" s="1607">
        <v>11200</v>
      </c>
      <c r="I40" s="1610">
        <v>0.13131000000000001</v>
      </c>
      <c r="J40" s="1607">
        <v>9900</v>
      </c>
      <c r="K40" s="1610">
        <v>0.1</v>
      </c>
      <c r="L40" s="1607">
        <v>9000</v>
      </c>
      <c r="M40" s="1607" t="s">
        <v>799</v>
      </c>
    </row>
    <row r="41" spans="1:13" x14ac:dyDescent="0.25">
      <c r="A41" s="1607">
        <v>260</v>
      </c>
      <c r="B41" s="1607" t="s">
        <v>907</v>
      </c>
      <c r="C41" s="1607"/>
      <c r="D41" s="1607">
        <v>10500</v>
      </c>
      <c r="E41" s="1607"/>
      <c r="F41" s="1607"/>
      <c r="G41" s="1607"/>
      <c r="H41" s="1607">
        <v>9600</v>
      </c>
      <c r="I41" s="1610">
        <v>0.2</v>
      </c>
      <c r="J41" s="1607">
        <v>8000</v>
      </c>
      <c r="K41" s="1610">
        <v>0.14285999999999999</v>
      </c>
      <c r="L41" s="1607">
        <v>7000</v>
      </c>
      <c r="M41" s="1607" t="s">
        <v>799</v>
      </c>
    </row>
    <row r="42" spans="1:13" x14ac:dyDescent="0.25">
      <c r="A42" s="1607">
        <v>266</v>
      </c>
      <c r="B42" s="1607" t="s">
        <v>41</v>
      </c>
      <c r="C42" s="1607" t="s">
        <v>12</v>
      </c>
      <c r="D42" s="1607">
        <v>8158.82</v>
      </c>
      <c r="E42" s="1607"/>
      <c r="F42" s="1607"/>
      <c r="G42" s="1607"/>
      <c r="H42" s="1607">
        <v>8158.82</v>
      </c>
      <c r="I42" s="1610">
        <v>0.10477</v>
      </c>
      <c r="J42" s="1607">
        <v>7385.0680000000002</v>
      </c>
      <c r="K42" s="1609">
        <v>-3.5999999999999999E-3</v>
      </c>
      <c r="L42" s="1607">
        <v>7411.7650000000003</v>
      </c>
      <c r="M42" s="1607" t="s">
        <v>799</v>
      </c>
    </row>
    <row r="43" spans="1:13" x14ac:dyDescent="0.25">
      <c r="A43" s="1607">
        <v>275</v>
      </c>
      <c r="B43" s="1607" t="s">
        <v>685</v>
      </c>
      <c r="C43" s="1607" t="s">
        <v>672</v>
      </c>
      <c r="D43" s="1607">
        <v>4000</v>
      </c>
      <c r="E43" s="1607"/>
      <c r="F43" s="1607"/>
      <c r="G43" s="1607"/>
      <c r="H43" s="1607">
        <v>3800</v>
      </c>
      <c r="I43" s="1610">
        <v>8.5709999999999995E-2</v>
      </c>
      <c r="J43" s="1607">
        <v>3500</v>
      </c>
      <c r="K43" s="1610">
        <v>9.375E-2</v>
      </c>
      <c r="L43" s="1607">
        <v>3200</v>
      </c>
      <c r="M43" s="1607" t="s">
        <v>799</v>
      </c>
    </row>
    <row r="44" spans="1:13" x14ac:dyDescent="0.25">
      <c r="A44" s="1607">
        <v>276</v>
      </c>
      <c r="B44" s="1607" t="s">
        <v>686</v>
      </c>
      <c r="C44" s="1607" t="s">
        <v>672</v>
      </c>
      <c r="D44" s="1607">
        <v>9500</v>
      </c>
      <c r="E44" s="1607"/>
      <c r="F44" s="1607"/>
      <c r="G44" s="1607"/>
      <c r="H44" s="1607">
        <v>8700</v>
      </c>
      <c r="I44" s="1610">
        <v>8.7499999999999994E-2</v>
      </c>
      <c r="J44" s="1607">
        <v>8000</v>
      </c>
      <c r="K44" s="1610">
        <v>6.6669999999999993E-2</v>
      </c>
      <c r="L44" s="1607">
        <v>7500</v>
      </c>
      <c r="M44" s="1607" t="s">
        <v>799</v>
      </c>
    </row>
    <row r="45" spans="1:13" x14ac:dyDescent="0.25">
      <c r="A45" s="1607">
        <v>277</v>
      </c>
      <c r="B45" s="1607" t="s">
        <v>687</v>
      </c>
      <c r="C45" s="1607" t="s">
        <v>672</v>
      </c>
      <c r="D45" s="1607">
        <v>6000</v>
      </c>
      <c r="E45" s="1607"/>
      <c r="F45" s="1607"/>
      <c r="G45" s="1607"/>
      <c r="H45" s="1607">
        <v>6000</v>
      </c>
      <c r="I45" s="1610">
        <v>0.11111</v>
      </c>
      <c r="J45" s="1607">
        <v>5400</v>
      </c>
      <c r="K45" s="1610">
        <v>0.08</v>
      </c>
      <c r="L45" s="1607">
        <v>5000</v>
      </c>
      <c r="M45" s="1607" t="s">
        <v>799</v>
      </c>
    </row>
    <row r="46" spans="1:13" x14ac:dyDescent="0.25">
      <c r="A46" s="1607">
        <v>279</v>
      </c>
      <c r="B46" s="1607" t="s">
        <v>688</v>
      </c>
      <c r="C46" s="1607" t="s">
        <v>672</v>
      </c>
      <c r="D46" s="1607">
        <v>3900</v>
      </c>
      <c r="E46" s="1607"/>
      <c r="F46" s="1607"/>
      <c r="G46" s="1607"/>
      <c r="H46" s="1607">
        <v>3900</v>
      </c>
      <c r="I46" s="1610">
        <v>8.3330000000000001E-2</v>
      </c>
      <c r="J46" s="1607">
        <v>3600</v>
      </c>
      <c r="K46" s="1610">
        <v>5.8819999999999997E-2</v>
      </c>
      <c r="L46" s="1607">
        <v>3400</v>
      </c>
      <c r="M46" s="1607" t="s">
        <v>799</v>
      </c>
    </row>
    <row r="47" spans="1:13" x14ac:dyDescent="0.25">
      <c r="A47" s="1607">
        <v>280</v>
      </c>
      <c r="B47" s="1607" t="s">
        <v>908</v>
      </c>
      <c r="C47" s="1607" t="s">
        <v>672</v>
      </c>
      <c r="D47" s="1607">
        <v>17000</v>
      </c>
      <c r="E47" s="1607"/>
      <c r="F47" s="1607"/>
      <c r="G47" s="1607"/>
      <c r="H47" s="1607">
        <v>16500</v>
      </c>
      <c r="I47" s="1610">
        <v>6.4519999999999994E-2</v>
      </c>
      <c r="J47" s="1607">
        <v>15500</v>
      </c>
      <c r="K47" s="1610">
        <v>0.10714</v>
      </c>
      <c r="L47" s="1607">
        <v>14000</v>
      </c>
      <c r="M47" s="1607" t="s">
        <v>799</v>
      </c>
    </row>
    <row r="48" spans="1:13" x14ac:dyDescent="0.25">
      <c r="A48" s="1607">
        <v>281</v>
      </c>
      <c r="B48" s="1607" t="s">
        <v>690</v>
      </c>
      <c r="C48" s="1607" t="s">
        <v>672</v>
      </c>
      <c r="D48" s="1607">
        <v>3400</v>
      </c>
      <c r="E48" s="1607"/>
      <c r="F48" s="1607"/>
      <c r="G48" s="1607"/>
      <c r="H48" s="1607">
        <v>3400</v>
      </c>
      <c r="I48" s="1608">
        <v>0</v>
      </c>
      <c r="J48" s="1607">
        <v>3400</v>
      </c>
      <c r="K48" s="1610">
        <v>6.25E-2</v>
      </c>
      <c r="L48" s="1607">
        <v>3200</v>
      </c>
      <c r="M48" s="1607" t="s">
        <v>799</v>
      </c>
    </row>
    <row r="49" spans="1:13" x14ac:dyDescent="0.25">
      <c r="A49" s="1607">
        <v>282</v>
      </c>
      <c r="B49" s="1607" t="s">
        <v>24</v>
      </c>
      <c r="C49" s="1607" t="s">
        <v>672</v>
      </c>
      <c r="D49" s="1607">
        <v>4900</v>
      </c>
      <c r="E49" s="1607"/>
      <c r="F49" s="1607"/>
      <c r="G49" s="1607"/>
      <c r="H49" s="1607">
        <v>4900</v>
      </c>
      <c r="I49" s="1608">
        <v>0</v>
      </c>
      <c r="J49" s="1607">
        <v>4900</v>
      </c>
      <c r="K49" s="1610">
        <v>0.13952999999999999</v>
      </c>
      <c r="L49" s="1607">
        <v>4300</v>
      </c>
      <c r="M49" s="1607" t="s">
        <v>799</v>
      </c>
    </row>
    <row r="50" spans="1:13" x14ac:dyDescent="0.25">
      <c r="A50" s="1607">
        <v>283</v>
      </c>
      <c r="B50" s="1607" t="s">
        <v>26</v>
      </c>
      <c r="C50" s="1607" t="s">
        <v>672</v>
      </c>
      <c r="D50" s="1607">
        <v>3200</v>
      </c>
      <c r="E50" s="1607"/>
      <c r="F50" s="1607"/>
      <c r="G50" s="1607"/>
      <c r="H50" s="1607">
        <v>3200</v>
      </c>
      <c r="I50" s="1608">
        <v>0</v>
      </c>
      <c r="J50" s="1607">
        <v>3200</v>
      </c>
      <c r="K50" s="1610">
        <v>6.6669999999999993E-2</v>
      </c>
      <c r="L50" s="1607">
        <v>3000</v>
      </c>
      <c r="M50" s="1607" t="s">
        <v>799</v>
      </c>
    </row>
    <row r="51" spans="1:13" x14ac:dyDescent="0.25">
      <c r="A51" s="1607">
        <v>286</v>
      </c>
      <c r="B51" s="1607" t="s">
        <v>909</v>
      </c>
      <c r="C51" s="1607"/>
      <c r="D51" s="1607">
        <v>11800</v>
      </c>
      <c r="E51" s="1607"/>
      <c r="F51" s="1607"/>
      <c r="G51" s="1607"/>
      <c r="H51" s="1607">
        <v>11300</v>
      </c>
      <c r="I51" s="1610">
        <v>0.15306</v>
      </c>
      <c r="J51" s="1607">
        <v>9800</v>
      </c>
      <c r="K51" s="1610">
        <v>8.8889999999999997E-2</v>
      </c>
      <c r="L51" s="1607">
        <v>9000</v>
      </c>
      <c r="M51" s="1607" t="s">
        <v>799</v>
      </c>
    </row>
    <row r="52" spans="1:13" x14ac:dyDescent="0.25">
      <c r="A52" s="1607">
        <v>291</v>
      </c>
      <c r="B52" s="1607" t="s">
        <v>692</v>
      </c>
      <c r="C52" s="1607" t="s">
        <v>672</v>
      </c>
      <c r="D52" s="1607">
        <v>4100</v>
      </c>
      <c r="E52" s="1607"/>
      <c r="F52" s="1607"/>
      <c r="G52" s="1607"/>
      <c r="H52" s="1607">
        <v>4100</v>
      </c>
      <c r="I52" s="1608">
        <v>0</v>
      </c>
      <c r="J52" s="1607">
        <v>4100</v>
      </c>
      <c r="K52" s="1610">
        <v>7.8950000000000006E-2</v>
      </c>
      <c r="L52" s="1607">
        <v>3800</v>
      </c>
      <c r="M52" s="1607" t="s">
        <v>799</v>
      </c>
    </row>
    <row r="53" spans="1:13" x14ac:dyDescent="0.25">
      <c r="A53" s="1607">
        <v>324</v>
      </c>
      <c r="B53" s="1607" t="s">
        <v>694</v>
      </c>
      <c r="C53" s="1607" t="s">
        <v>669</v>
      </c>
      <c r="D53" s="1607">
        <v>10858.82</v>
      </c>
      <c r="E53" s="1607"/>
      <c r="F53" s="1607"/>
      <c r="G53" s="1607"/>
      <c r="H53" s="1607">
        <v>10859</v>
      </c>
      <c r="I53" s="1610">
        <v>0.26321</v>
      </c>
      <c r="J53" s="1607">
        <v>8596.3799999999992</v>
      </c>
      <c r="K53" s="1608">
        <v>0</v>
      </c>
      <c r="L53" s="1607">
        <v>8596.3799999999992</v>
      </c>
      <c r="M53" s="1607" t="s">
        <v>799</v>
      </c>
    </row>
    <row r="54" spans="1:13" x14ac:dyDescent="0.25">
      <c r="A54" s="1607">
        <v>342</v>
      </c>
      <c r="B54" s="1607" t="s">
        <v>888</v>
      </c>
      <c r="C54" s="1607" t="s">
        <v>669</v>
      </c>
      <c r="D54" s="1607">
        <v>10776</v>
      </c>
      <c r="E54" s="1610">
        <v>0.12332</v>
      </c>
      <c r="F54" s="1607">
        <v>9593</v>
      </c>
      <c r="G54" s="1607"/>
      <c r="H54" s="1607"/>
      <c r="I54" s="1607"/>
      <c r="J54" s="1607">
        <v>7490</v>
      </c>
      <c r="K54" s="1608">
        <v>0</v>
      </c>
      <c r="L54" s="1607">
        <v>7490</v>
      </c>
      <c r="M54" s="1607" t="s">
        <v>799</v>
      </c>
    </row>
    <row r="55" spans="1:13" x14ac:dyDescent="0.25">
      <c r="A55" s="1607">
        <v>352</v>
      </c>
      <c r="B55" s="1607" t="s">
        <v>910</v>
      </c>
      <c r="C55" s="1607" t="s">
        <v>669</v>
      </c>
      <c r="D55" s="1607">
        <v>13000</v>
      </c>
      <c r="E55" s="1607"/>
      <c r="F55" s="1607"/>
      <c r="G55" s="1607"/>
      <c r="H55" s="1607">
        <v>13000</v>
      </c>
      <c r="I55" s="1610">
        <v>0.10169</v>
      </c>
      <c r="J55" s="1607">
        <v>11800</v>
      </c>
      <c r="K55" s="1610">
        <v>7.2730000000000003E-2</v>
      </c>
      <c r="L55" s="1607">
        <v>11000</v>
      </c>
      <c r="M55" s="1607" t="s">
        <v>799</v>
      </c>
    </row>
    <row r="56" spans="1:13" x14ac:dyDescent="0.25">
      <c r="A56" s="1607">
        <v>416</v>
      </c>
      <c r="B56" s="1607" t="s">
        <v>43</v>
      </c>
      <c r="C56" s="1607" t="s">
        <v>12</v>
      </c>
      <c r="D56" s="1607">
        <v>8000</v>
      </c>
      <c r="E56" s="1607"/>
      <c r="F56" s="1607"/>
      <c r="G56" s="1607"/>
      <c r="H56" s="1607">
        <v>7800</v>
      </c>
      <c r="I56" s="1608">
        <v>0</v>
      </c>
      <c r="J56" s="1607">
        <v>7800</v>
      </c>
      <c r="K56" s="1610">
        <v>0.11429</v>
      </c>
      <c r="L56" s="1607">
        <v>7000</v>
      </c>
      <c r="M56" s="1607" t="s">
        <v>799</v>
      </c>
    </row>
    <row r="57" spans="1:13" x14ac:dyDescent="0.25">
      <c r="A57" s="1607">
        <v>468</v>
      </c>
      <c r="B57" s="1607" t="s">
        <v>44</v>
      </c>
      <c r="C57" s="1607" t="s">
        <v>672</v>
      </c>
      <c r="D57" s="1607">
        <v>900</v>
      </c>
      <c r="E57" s="1607"/>
      <c r="F57" s="1607"/>
      <c r="G57" s="1607"/>
      <c r="H57" s="1607">
        <v>900</v>
      </c>
      <c r="I57" s="1608">
        <v>0</v>
      </c>
      <c r="J57" s="1607">
        <v>900</v>
      </c>
      <c r="K57" s="1610">
        <v>0.125</v>
      </c>
      <c r="L57" s="1607">
        <v>800</v>
      </c>
      <c r="M57" s="1607" t="s">
        <v>799</v>
      </c>
    </row>
    <row r="58" spans="1:13" x14ac:dyDescent="0.25">
      <c r="A58" s="1607">
        <v>513</v>
      </c>
      <c r="B58" s="1607" t="s">
        <v>882</v>
      </c>
      <c r="C58" s="1607"/>
      <c r="D58" s="1607">
        <v>9100</v>
      </c>
      <c r="E58" s="1607"/>
      <c r="F58" s="1607"/>
      <c r="G58" s="1607"/>
      <c r="H58" s="1607">
        <v>9100</v>
      </c>
      <c r="I58" s="1610">
        <v>0.21332999999999999</v>
      </c>
      <c r="J58" s="1607">
        <v>7500</v>
      </c>
      <c r="K58" s="1610">
        <v>0.15384999999999999</v>
      </c>
      <c r="L58" s="1607">
        <v>6500</v>
      </c>
      <c r="M58" s="1607" t="s">
        <v>799</v>
      </c>
    </row>
    <row r="59" spans="1:13" x14ac:dyDescent="0.25">
      <c r="A59" s="1607">
        <v>514</v>
      </c>
      <c r="B59" s="1607" t="s">
        <v>700</v>
      </c>
      <c r="C59" s="1607"/>
      <c r="D59" s="1607">
        <v>10700</v>
      </c>
      <c r="E59" s="1607"/>
      <c r="F59" s="1607"/>
      <c r="G59" s="1607"/>
      <c r="H59" s="1607">
        <v>10700</v>
      </c>
      <c r="I59" s="1610">
        <v>0.18889</v>
      </c>
      <c r="J59" s="1607">
        <v>9000</v>
      </c>
      <c r="K59" s="1610">
        <v>8.4339999999999998E-2</v>
      </c>
      <c r="L59" s="1607">
        <v>8300</v>
      </c>
      <c r="M59" s="1607" t="s">
        <v>799</v>
      </c>
    </row>
    <row r="60" spans="1:13" x14ac:dyDescent="0.25">
      <c r="A60" s="1607">
        <v>632</v>
      </c>
      <c r="B60" s="1607" t="s">
        <v>710</v>
      </c>
      <c r="C60" s="1607"/>
      <c r="D60" s="1607">
        <v>11800</v>
      </c>
      <c r="E60" s="1607"/>
      <c r="F60" s="1607"/>
      <c r="G60" s="1607"/>
      <c r="H60" s="1607">
        <v>11800</v>
      </c>
      <c r="I60" s="1610">
        <v>0.16832</v>
      </c>
      <c r="J60" s="1607">
        <v>10100</v>
      </c>
      <c r="K60" s="1610">
        <v>7.4469999999999995E-2</v>
      </c>
      <c r="L60" s="1607">
        <v>9400</v>
      </c>
      <c r="M60" s="1607" t="s">
        <v>799</v>
      </c>
    </row>
    <row r="61" spans="1:13" x14ac:dyDescent="0.25">
      <c r="A61" s="1607">
        <v>637</v>
      </c>
      <c r="B61" s="1607" t="s">
        <v>912</v>
      </c>
      <c r="C61" s="1607" t="s">
        <v>669</v>
      </c>
      <c r="D61" s="1607">
        <v>10700</v>
      </c>
      <c r="E61" s="1607"/>
      <c r="F61" s="1607"/>
      <c r="G61" s="1607"/>
      <c r="H61" s="1607">
        <v>10700</v>
      </c>
      <c r="I61" s="1610">
        <v>0.21590999999999999</v>
      </c>
      <c r="J61" s="1607">
        <v>8800</v>
      </c>
      <c r="K61" s="1610">
        <v>0.1</v>
      </c>
      <c r="L61" s="1607">
        <v>8000</v>
      </c>
      <c r="M61" s="1607" t="s">
        <v>799</v>
      </c>
    </row>
    <row r="62" spans="1:13" x14ac:dyDescent="0.25">
      <c r="A62" s="1607">
        <v>638</v>
      </c>
      <c r="B62" s="1607" t="s">
        <v>913</v>
      </c>
      <c r="C62" s="1607" t="s">
        <v>669</v>
      </c>
      <c r="D62" s="1607">
        <v>13000</v>
      </c>
      <c r="E62" s="1607"/>
      <c r="F62" s="1607"/>
      <c r="G62" s="1607"/>
      <c r="H62" s="1607">
        <v>13000</v>
      </c>
      <c r="I62" s="1610">
        <v>0.10169</v>
      </c>
      <c r="J62" s="1607">
        <v>11800</v>
      </c>
      <c r="K62" s="1610">
        <v>7.2730000000000003E-2</v>
      </c>
      <c r="L62" s="1607">
        <v>11000</v>
      </c>
      <c r="M62" s="1607" t="s">
        <v>799</v>
      </c>
    </row>
    <row r="63" spans="1:13" x14ac:dyDescent="0.25">
      <c r="A63" s="1607">
        <v>639</v>
      </c>
      <c r="B63" s="1607" t="s">
        <v>914</v>
      </c>
      <c r="C63" s="1607" t="s">
        <v>669</v>
      </c>
      <c r="D63" s="1607">
        <v>10000</v>
      </c>
      <c r="E63" s="1607"/>
      <c r="F63" s="1607"/>
      <c r="G63" s="1607"/>
      <c r="H63" s="1607">
        <v>10000</v>
      </c>
      <c r="I63" s="1610">
        <v>0.11111</v>
      </c>
      <c r="J63" s="1607">
        <v>9000</v>
      </c>
      <c r="K63" s="1610">
        <v>5.8819999999999997E-2</v>
      </c>
      <c r="L63" s="1607">
        <v>8500</v>
      </c>
      <c r="M63" s="1607" t="s">
        <v>799</v>
      </c>
    </row>
    <row r="64" spans="1:13" x14ac:dyDescent="0.25">
      <c r="A64" s="1607">
        <v>665</v>
      </c>
      <c r="B64" s="1607" t="s">
        <v>915</v>
      </c>
      <c r="C64" s="1607" t="s">
        <v>12</v>
      </c>
      <c r="D64" s="1607">
        <v>8600</v>
      </c>
      <c r="E64" s="1607"/>
      <c r="F64" s="1607"/>
      <c r="G64" s="1607"/>
      <c r="H64" s="1607">
        <v>8600</v>
      </c>
      <c r="I64" s="1608">
        <v>0</v>
      </c>
      <c r="J64" s="1607">
        <v>8600</v>
      </c>
      <c r="K64" s="1610">
        <v>7.4999999999999997E-2</v>
      </c>
      <c r="L64" s="1607">
        <v>8000</v>
      </c>
      <c r="M64" s="1607" t="s">
        <v>799</v>
      </c>
    </row>
    <row r="65" spans="1:13" x14ac:dyDescent="0.25">
      <c r="A65" s="1607">
        <v>736</v>
      </c>
      <c r="B65" s="1607" t="s">
        <v>77</v>
      </c>
      <c r="C65" s="1607" t="s">
        <v>669</v>
      </c>
      <c r="D65" s="1607">
        <v>9600</v>
      </c>
      <c r="E65" s="1607"/>
      <c r="F65" s="1607"/>
      <c r="G65" s="1607"/>
      <c r="H65" s="1607">
        <v>9600</v>
      </c>
      <c r="I65" s="1610">
        <v>0.24675</v>
      </c>
      <c r="J65" s="1607">
        <v>7700</v>
      </c>
      <c r="K65" s="1610">
        <v>0.18462000000000001</v>
      </c>
      <c r="L65" s="1607">
        <v>6500</v>
      </c>
      <c r="M65" s="1607" t="s">
        <v>799</v>
      </c>
    </row>
    <row r="66" spans="1:13" x14ac:dyDescent="0.25">
      <c r="A66" s="1607">
        <v>740</v>
      </c>
      <c r="B66" s="1607" t="s">
        <v>916</v>
      </c>
      <c r="C66" s="1607" t="s">
        <v>669</v>
      </c>
      <c r="D66" s="1607">
        <v>12500</v>
      </c>
      <c r="E66" s="1607"/>
      <c r="F66" s="1607"/>
      <c r="G66" s="1607"/>
      <c r="H66" s="1607">
        <v>12500</v>
      </c>
      <c r="I66" s="1610">
        <v>8.6959999999999996E-2</v>
      </c>
      <c r="J66" s="1607">
        <v>11500</v>
      </c>
      <c r="K66" s="1610">
        <v>0.15</v>
      </c>
      <c r="L66" s="1607">
        <v>10000</v>
      </c>
      <c r="M66" s="1607" t="s">
        <v>799</v>
      </c>
    </row>
    <row r="67" spans="1:13" x14ac:dyDescent="0.25">
      <c r="A67" s="1607">
        <v>753</v>
      </c>
      <c r="B67" s="1607" t="s">
        <v>917</v>
      </c>
      <c r="C67" s="1607" t="s">
        <v>669</v>
      </c>
      <c r="D67" s="1607">
        <v>15300</v>
      </c>
      <c r="E67" s="1607"/>
      <c r="F67" s="1607"/>
      <c r="G67" s="1607"/>
      <c r="H67" s="1607">
        <v>15300</v>
      </c>
      <c r="I67" s="1610">
        <v>0.17691999999999999</v>
      </c>
      <c r="J67" s="1607">
        <v>13000</v>
      </c>
      <c r="K67" s="1610">
        <v>0.19266</v>
      </c>
      <c r="L67" s="1607">
        <v>10900</v>
      </c>
      <c r="M67" s="1607" t="s">
        <v>799</v>
      </c>
    </row>
    <row r="68" spans="1:13" x14ac:dyDescent="0.25">
      <c r="A68" s="1607">
        <v>755</v>
      </c>
      <c r="B68" s="1607" t="s">
        <v>918</v>
      </c>
      <c r="C68" s="1607" t="s">
        <v>669</v>
      </c>
      <c r="D68" s="1607">
        <v>12000</v>
      </c>
      <c r="E68" s="1607"/>
      <c r="F68" s="1607"/>
      <c r="G68" s="1607"/>
      <c r="H68" s="1607">
        <v>11800</v>
      </c>
      <c r="I68" s="1610">
        <v>0.18</v>
      </c>
      <c r="J68" s="1607">
        <v>10000</v>
      </c>
      <c r="K68" s="1610">
        <v>0.11111</v>
      </c>
      <c r="L68" s="1607">
        <v>9000</v>
      </c>
      <c r="M68" s="1607" t="s">
        <v>799</v>
      </c>
    </row>
    <row r="69" spans="1:13" x14ac:dyDescent="0.25">
      <c r="A69" s="1607">
        <v>787</v>
      </c>
      <c r="B69" s="1607" t="s">
        <v>61</v>
      </c>
      <c r="C69" s="1607" t="s">
        <v>669</v>
      </c>
      <c r="D69" s="1607">
        <v>9743.7999999999993</v>
      </c>
      <c r="E69" s="1607"/>
      <c r="F69" s="1607"/>
      <c r="G69" s="1607"/>
      <c r="H69" s="1607">
        <v>9743.7999999999993</v>
      </c>
      <c r="I69" s="1610">
        <v>0.11111</v>
      </c>
      <c r="J69" s="1607">
        <v>8769.4210000000003</v>
      </c>
      <c r="K69" s="1610">
        <v>0.15387000000000001</v>
      </c>
      <c r="L69" s="1607">
        <v>7600</v>
      </c>
      <c r="M69" s="1607" t="s">
        <v>799</v>
      </c>
    </row>
    <row r="70" spans="1:13" x14ac:dyDescent="0.25">
      <c r="A70" s="1607">
        <v>788</v>
      </c>
      <c r="B70" s="1607" t="s">
        <v>63</v>
      </c>
      <c r="C70" s="1607" t="s">
        <v>669</v>
      </c>
      <c r="D70" s="1607">
        <v>10404.959999999999</v>
      </c>
      <c r="E70" s="1607"/>
      <c r="F70" s="1607"/>
      <c r="G70" s="1607"/>
      <c r="H70" s="1607">
        <v>10404.959999999999</v>
      </c>
      <c r="I70" s="1610">
        <v>0.11111</v>
      </c>
      <c r="J70" s="1607">
        <v>9364.4629999999997</v>
      </c>
      <c r="K70" s="1610">
        <v>0.21615999999999999</v>
      </c>
      <c r="L70" s="1607">
        <v>7700</v>
      </c>
      <c r="M70" s="1607" t="s">
        <v>799</v>
      </c>
    </row>
    <row r="71" spans="1:13" x14ac:dyDescent="0.25">
      <c r="A71" s="1607">
        <v>789</v>
      </c>
      <c r="B71" s="1607" t="s">
        <v>65</v>
      </c>
      <c r="C71" s="1607" t="s">
        <v>669</v>
      </c>
      <c r="D71" s="1607">
        <v>9330.58</v>
      </c>
      <c r="E71" s="1607"/>
      <c r="F71" s="1607"/>
      <c r="G71" s="1607"/>
      <c r="H71" s="1607">
        <v>9330.58</v>
      </c>
      <c r="I71" s="1610">
        <v>0.11111</v>
      </c>
      <c r="J71" s="1607">
        <v>8397.5210000000006</v>
      </c>
      <c r="K71" s="1610">
        <v>0.16632</v>
      </c>
      <c r="L71" s="1607">
        <v>7200</v>
      </c>
      <c r="M71" s="1607" t="s">
        <v>799</v>
      </c>
    </row>
    <row r="72" spans="1:13" x14ac:dyDescent="0.25">
      <c r="A72" s="1607">
        <v>790</v>
      </c>
      <c r="B72" s="1607" t="s">
        <v>919</v>
      </c>
      <c r="C72" s="1607" t="s">
        <v>669</v>
      </c>
      <c r="D72" s="1607">
        <v>8586.7800000000007</v>
      </c>
      <c r="E72" s="1607"/>
      <c r="F72" s="1607"/>
      <c r="G72" s="1607"/>
      <c r="H72" s="1607">
        <v>8586.7800000000007</v>
      </c>
      <c r="I72" s="1610">
        <v>0.11111</v>
      </c>
      <c r="J72" s="1607">
        <v>7728.0990000000002</v>
      </c>
      <c r="K72" s="1610">
        <v>4.4339999999999997E-2</v>
      </c>
      <c r="L72" s="1607">
        <v>7400</v>
      </c>
      <c r="M72" s="1607" t="s">
        <v>799</v>
      </c>
    </row>
    <row r="73" spans="1:13" x14ac:dyDescent="0.25">
      <c r="A73" s="1607">
        <v>911</v>
      </c>
      <c r="B73" s="1607" t="s">
        <v>920</v>
      </c>
      <c r="C73" s="1607"/>
      <c r="D73" s="1607">
        <v>23448.87</v>
      </c>
      <c r="E73" s="1607"/>
      <c r="F73" s="1607"/>
      <c r="G73" s="1607"/>
      <c r="H73" s="1607">
        <v>20843.439999999999</v>
      </c>
      <c r="I73" s="1610">
        <v>9.9269999999999997E-2</v>
      </c>
      <c r="J73" s="1607">
        <v>18961.085999999999</v>
      </c>
      <c r="K73" s="1608">
        <v>0</v>
      </c>
      <c r="L73" s="1607">
        <v>18961.085999999999</v>
      </c>
      <c r="M73" s="1607" t="s">
        <v>799</v>
      </c>
    </row>
    <row r="74" spans="1:13" x14ac:dyDescent="0.25">
      <c r="A74" s="1607">
        <v>912</v>
      </c>
      <c r="B74" s="1607" t="s">
        <v>921</v>
      </c>
      <c r="C74" s="1607"/>
      <c r="D74" s="1607">
        <v>21982.81</v>
      </c>
      <c r="E74" s="1607"/>
      <c r="F74" s="1607"/>
      <c r="G74" s="1607"/>
      <c r="H74" s="1607">
        <v>18460.77</v>
      </c>
      <c r="I74" s="1609">
        <v>-3.0089999999999999E-2</v>
      </c>
      <c r="J74" s="1607">
        <v>19033.484</v>
      </c>
      <c r="K74" s="1608">
        <v>0</v>
      </c>
      <c r="L74" s="1607">
        <v>19033.484</v>
      </c>
      <c r="M74" s="1607" t="s">
        <v>799</v>
      </c>
    </row>
    <row r="75" spans="1:13" x14ac:dyDescent="0.25">
      <c r="A75" s="1607">
        <v>913</v>
      </c>
      <c r="B75" s="1607" t="s">
        <v>922</v>
      </c>
      <c r="C75" s="1607"/>
      <c r="D75" s="1607">
        <v>23448.87</v>
      </c>
      <c r="E75" s="1607"/>
      <c r="F75" s="1607"/>
      <c r="G75" s="1607"/>
      <c r="H75" s="1607">
        <v>20843.439999999999</v>
      </c>
      <c r="I75" s="1610">
        <v>9.9269999999999997E-2</v>
      </c>
      <c r="J75" s="1607">
        <v>18961.085999999999</v>
      </c>
      <c r="K75" s="1608">
        <v>0</v>
      </c>
      <c r="L75" s="1607">
        <v>18961.085999999999</v>
      </c>
      <c r="M75" s="1607" t="s">
        <v>799</v>
      </c>
    </row>
    <row r="76" spans="1:13" x14ac:dyDescent="0.25">
      <c r="A76" s="1607">
        <v>914</v>
      </c>
      <c r="B76" s="1607" t="s">
        <v>923</v>
      </c>
      <c r="C76" s="1607"/>
      <c r="D76" s="1607">
        <v>22797.29</v>
      </c>
      <c r="E76" s="1607"/>
      <c r="F76" s="1607"/>
      <c r="G76" s="1607"/>
      <c r="H76" s="1607">
        <v>20264.25</v>
      </c>
      <c r="I76" s="1609">
        <v>-6.6689999999999999E-2</v>
      </c>
      <c r="J76" s="1607">
        <v>21712.217000000001</v>
      </c>
      <c r="K76" s="1608">
        <v>0</v>
      </c>
      <c r="L76" s="1607">
        <v>21712.217000000001</v>
      </c>
      <c r="M76" s="1607" t="s">
        <v>799</v>
      </c>
    </row>
    <row r="77" spans="1:13" x14ac:dyDescent="0.25">
      <c r="A77" s="1607">
        <v>915</v>
      </c>
      <c r="B77" s="1607" t="s">
        <v>924</v>
      </c>
      <c r="C77" s="1607"/>
      <c r="D77" s="1607">
        <v>27684.16</v>
      </c>
      <c r="E77" s="1607"/>
      <c r="F77" s="1607"/>
      <c r="G77" s="1607"/>
      <c r="H77" s="1607">
        <v>23884.16</v>
      </c>
      <c r="I77" s="1610">
        <v>9.9699999999999997E-2</v>
      </c>
      <c r="J77" s="1607">
        <v>21718.733</v>
      </c>
      <c r="K77" s="1608">
        <v>0</v>
      </c>
      <c r="L77" s="1607">
        <v>21718.733</v>
      </c>
      <c r="M77" s="1607" t="s">
        <v>799</v>
      </c>
    </row>
    <row r="78" spans="1:13" x14ac:dyDescent="0.25">
      <c r="A78" s="1607">
        <v>916</v>
      </c>
      <c r="B78" s="1607" t="s">
        <v>925</v>
      </c>
      <c r="C78" s="1607"/>
      <c r="D78" s="1607">
        <v>26869.68</v>
      </c>
      <c r="E78" s="1607"/>
      <c r="F78" s="1607"/>
      <c r="G78" s="1607"/>
      <c r="H78" s="1607">
        <v>23884.16</v>
      </c>
      <c r="I78" s="1610">
        <v>0.10002999999999999</v>
      </c>
      <c r="J78" s="1607">
        <v>21712.217000000001</v>
      </c>
      <c r="K78" s="1608">
        <v>0</v>
      </c>
      <c r="L78" s="1607">
        <v>21712.217000000001</v>
      </c>
      <c r="M78" s="1607" t="s">
        <v>799</v>
      </c>
    </row>
    <row r="79" spans="1:13" x14ac:dyDescent="0.25">
      <c r="A79" s="1607">
        <v>917</v>
      </c>
      <c r="B79" s="1607" t="s">
        <v>926</v>
      </c>
      <c r="C79" s="1607"/>
      <c r="D79" s="1607">
        <v>26869.68</v>
      </c>
      <c r="E79" s="1607"/>
      <c r="F79" s="1607"/>
      <c r="G79" s="1607"/>
      <c r="H79" s="1607">
        <v>23884.16</v>
      </c>
      <c r="I79" s="1610">
        <v>0.10002999999999999</v>
      </c>
      <c r="J79" s="1607">
        <v>21712.217000000001</v>
      </c>
      <c r="K79" s="1608">
        <v>0</v>
      </c>
      <c r="L79" s="1607">
        <v>21712.217000000001</v>
      </c>
      <c r="M79" s="1607" t="s">
        <v>799</v>
      </c>
    </row>
    <row r="80" spans="1:13" x14ac:dyDescent="0.25">
      <c r="A80" s="1607">
        <v>918</v>
      </c>
      <c r="B80" s="1607" t="s">
        <v>927</v>
      </c>
      <c r="C80" s="1607"/>
      <c r="D80" s="1607">
        <v>13838.01</v>
      </c>
      <c r="E80" s="1607"/>
      <c r="F80" s="1607"/>
      <c r="G80" s="1607"/>
      <c r="H80" s="1607">
        <v>13530.5</v>
      </c>
      <c r="I80" s="1610">
        <v>0.14665</v>
      </c>
      <c r="J80" s="1607">
        <v>11800</v>
      </c>
      <c r="K80" s="1608">
        <v>0</v>
      </c>
      <c r="L80" s="1607">
        <v>11800</v>
      </c>
      <c r="M80" s="1607" t="s">
        <v>799</v>
      </c>
    </row>
    <row r="81" spans="1:13" x14ac:dyDescent="0.25">
      <c r="A81" s="1607">
        <v>919</v>
      </c>
      <c r="B81" s="1607" t="s">
        <v>928</v>
      </c>
      <c r="C81" s="1607"/>
      <c r="D81" s="1607">
        <v>24100.45</v>
      </c>
      <c r="E81" s="1607"/>
      <c r="F81" s="1607"/>
      <c r="G81" s="1607"/>
      <c r="H81" s="1607">
        <v>21422.62</v>
      </c>
      <c r="I81" s="1610">
        <v>9.6329999999999999E-2</v>
      </c>
      <c r="J81" s="1607">
        <v>19540.271000000001</v>
      </c>
      <c r="K81" s="1608">
        <v>0</v>
      </c>
      <c r="L81" s="1607">
        <v>19540.271000000001</v>
      </c>
      <c r="M81" s="1607" t="s">
        <v>799</v>
      </c>
    </row>
    <row r="82" spans="1:13" x14ac:dyDescent="0.25">
      <c r="A82" s="1607">
        <v>920</v>
      </c>
      <c r="B82" s="1607" t="s">
        <v>929</v>
      </c>
      <c r="C82" s="1607"/>
      <c r="D82" s="1607">
        <v>22797.29</v>
      </c>
      <c r="E82" s="1607"/>
      <c r="F82" s="1607"/>
      <c r="G82" s="1607"/>
      <c r="H82" s="1607">
        <v>18098.82</v>
      </c>
      <c r="I82" s="1610">
        <v>3.6000000000000002E-4</v>
      </c>
      <c r="J82" s="1607">
        <v>18092.308000000001</v>
      </c>
      <c r="K82" s="1608">
        <v>0</v>
      </c>
      <c r="L82" s="1607">
        <v>18092.308000000001</v>
      </c>
      <c r="M82" s="1607" t="s">
        <v>799</v>
      </c>
    </row>
    <row r="83" spans="1:13" x14ac:dyDescent="0.25">
      <c r="A83" s="1607">
        <v>921</v>
      </c>
      <c r="B83" s="1607" t="s">
        <v>930</v>
      </c>
      <c r="C83" s="1607"/>
      <c r="D83" s="1607">
        <v>24100.45</v>
      </c>
      <c r="E83" s="1607"/>
      <c r="F83" s="1607"/>
      <c r="G83" s="1607"/>
      <c r="H83" s="1607">
        <v>21422.62</v>
      </c>
      <c r="I83" s="1610">
        <v>5.7160000000000002E-2</v>
      </c>
      <c r="J83" s="1607">
        <v>20264.253000000001</v>
      </c>
      <c r="K83" s="1608">
        <v>0</v>
      </c>
      <c r="L83" s="1607">
        <v>20264.253000000001</v>
      </c>
      <c r="M83" s="1607" t="s">
        <v>799</v>
      </c>
    </row>
    <row r="84" spans="1:13" x14ac:dyDescent="0.25">
      <c r="A84" s="1607">
        <v>922</v>
      </c>
      <c r="B84" s="1607" t="s">
        <v>931</v>
      </c>
      <c r="C84" s="1607"/>
      <c r="D84" s="1607">
        <v>21982.81</v>
      </c>
      <c r="E84" s="1607"/>
      <c r="F84" s="1607"/>
      <c r="G84" s="1607"/>
      <c r="H84" s="1607">
        <v>19540.27</v>
      </c>
      <c r="I84" s="1610">
        <v>8.0030000000000004E-2</v>
      </c>
      <c r="J84" s="1607">
        <v>18092.308000000001</v>
      </c>
      <c r="K84" s="1608">
        <v>0</v>
      </c>
      <c r="L84" s="1607">
        <v>18092.308000000001</v>
      </c>
      <c r="M84" s="1607" t="s">
        <v>799</v>
      </c>
    </row>
    <row r="85" spans="1:13" x14ac:dyDescent="0.25">
      <c r="A85" s="1607">
        <v>923</v>
      </c>
      <c r="B85" s="1607" t="s">
        <v>932</v>
      </c>
      <c r="C85" s="1607"/>
      <c r="D85" s="1607">
        <v>22797.29</v>
      </c>
      <c r="E85" s="1607"/>
      <c r="F85" s="1607"/>
      <c r="G85" s="1607"/>
      <c r="H85" s="1607">
        <v>21530.77</v>
      </c>
      <c r="I85" s="1610">
        <v>0.13320000000000001</v>
      </c>
      <c r="J85" s="1607">
        <v>19000</v>
      </c>
      <c r="K85" s="1608">
        <v>0</v>
      </c>
      <c r="L85" s="1607">
        <v>19000</v>
      </c>
      <c r="M85" s="1607" t="s">
        <v>799</v>
      </c>
    </row>
    <row r="86" spans="1:13" x14ac:dyDescent="0.25">
      <c r="A86" s="1607">
        <v>924</v>
      </c>
      <c r="B86" s="1607" t="s">
        <v>933</v>
      </c>
      <c r="C86" s="1607"/>
      <c r="D86" s="1607">
        <v>21168.33</v>
      </c>
      <c r="E86" s="1607"/>
      <c r="F86" s="1607"/>
      <c r="G86" s="1607"/>
      <c r="H86" s="1607">
        <v>16644.34</v>
      </c>
      <c r="I86" s="1610">
        <v>0.10962</v>
      </c>
      <c r="J86" s="1607">
        <v>15000</v>
      </c>
      <c r="K86" s="1608">
        <v>0</v>
      </c>
      <c r="L86" s="1607">
        <v>15000</v>
      </c>
      <c r="M86" s="1607" t="s">
        <v>799</v>
      </c>
    </row>
    <row r="87" spans="1:13" x14ac:dyDescent="0.25">
      <c r="A87" s="1607">
        <v>925</v>
      </c>
      <c r="B87" s="1607" t="s">
        <v>934</v>
      </c>
      <c r="C87" s="1607"/>
      <c r="D87" s="1607">
        <v>9223.08</v>
      </c>
      <c r="E87" s="1607"/>
      <c r="F87" s="1607"/>
      <c r="G87" s="1607"/>
      <c r="H87" s="1607">
        <v>8680.5400000000009</v>
      </c>
      <c r="I87" s="1610">
        <v>9.0990000000000001E-2</v>
      </c>
      <c r="J87" s="1607">
        <v>7956.5609999999997</v>
      </c>
      <c r="K87" s="1608">
        <v>0</v>
      </c>
      <c r="L87" s="1607">
        <v>7956.5609999999997</v>
      </c>
      <c r="M87" s="1607" t="s">
        <v>799</v>
      </c>
    </row>
    <row r="88" spans="1:13" x14ac:dyDescent="0.25">
      <c r="A88" s="1607">
        <v>926</v>
      </c>
      <c r="B88" s="1607" t="s">
        <v>935</v>
      </c>
      <c r="C88" s="1607"/>
      <c r="D88" s="1607">
        <v>9992.31</v>
      </c>
      <c r="E88" s="1607"/>
      <c r="F88" s="1607"/>
      <c r="G88" s="1607"/>
      <c r="H88" s="1607">
        <v>9404.52</v>
      </c>
      <c r="I88" s="1610">
        <v>8.3400000000000002E-2</v>
      </c>
      <c r="J88" s="1607">
        <v>8680.5429999999997</v>
      </c>
      <c r="K88" s="1608">
        <v>0</v>
      </c>
      <c r="L88" s="1607">
        <v>8680.5429999999997</v>
      </c>
      <c r="M88" s="1607" t="s">
        <v>799</v>
      </c>
    </row>
    <row r="89" spans="1:13" x14ac:dyDescent="0.25">
      <c r="A89" s="1607">
        <v>927</v>
      </c>
      <c r="B89" s="1607" t="s">
        <v>936</v>
      </c>
      <c r="C89" s="1607"/>
      <c r="D89" s="1607">
        <v>9992.31</v>
      </c>
      <c r="E89" s="1607"/>
      <c r="F89" s="1607"/>
      <c r="G89" s="1607"/>
      <c r="H89" s="1607">
        <v>9404.52</v>
      </c>
      <c r="I89" s="1610">
        <v>8.3400000000000002E-2</v>
      </c>
      <c r="J89" s="1607">
        <v>8680.5429999999997</v>
      </c>
      <c r="K89" s="1608">
        <v>0</v>
      </c>
      <c r="L89" s="1607">
        <v>8680.5429999999997</v>
      </c>
      <c r="M89" s="1607" t="s">
        <v>799</v>
      </c>
    </row>
    <row r="90" spans="1:13" x14ac:dyDescent="0.25">
      <c r="A90" s="1607">
        <v>928</v>
      </c>
      <c r="B90" s="1607" t="s">
        <v>937</v>
      </c>
      <c r="C90" s="1607"/>
      <c r="D90" s="1607">
        <v>13838.46</v>
      </c>
      <c r="E90" s="1607"/>
      <c r="F90" s="1607"/>
      <c r="G90" s="1607"/>
      <c r="H90" s="1607">
        <v>13024.43</v>
      </c>
      <c r="I90" s="1610">
        <v>5.8860000000000003E-2</v>
      </c>
      <c r="J90" s="1607">
        <v>12300.451999999999</v>
      </c>
      <c r="K90" s="1608">
        <v>0</v>
      </c>
      <c r="L90" s="1607">
        <v>12300.451999999999</v>
      </c>
      <c r="M90" s="1607" t="s">
        <v>799</v>
      </c>
    </row>
    <row r="91" spans="1:13" x14ac:dyDescent="0.25">
      <c r="A91" s="1607">
        <v>929</v>
      </c>
      <c r="B91" s="1607" t="s">
        <v>938</v>
      </c>
      <c r="C91" s="1607"/>
      <c r="D91" s="1607">
        <v>7684.62</v>
      </c>
      <c r="E91" s="1607"/>
      <c r="F91" s="1607"/>
      <c r="G91" s="1607"/>
      <c r="H91" s="1607">
        <v>7232.58</v>
      </c>
      <c r="I91" s="1608">
        <v>0</v>
      </c>
      <c r="J91" s="1607">
        <v>7232.5789999999997</v>
      </c>
      <c r="K91" s="1608">
        <v>0</v>
      </c>
      <c r="L91" s="1607">
        <v>7232.5789999999997</v>
      </c>
      <c r="M91" s="1607" t="s">
        <v>799</v>
      </c>
    </row>
    <row r="92" spans="1:13" x14ac:dyDescent="0.25">
      <c r="A92" s="1607">
        <v>1017</v>
      </c>
      <c r="B92" s="1607" t="s">
        <v>939</v>
      </c>
      <c r="C92" s="1607" t="s">
        <v>657</v>
      </c>
      <c r="D92" s="1607">
        <v>6000</v>
      </c>
      <c r="E92" s="1607"/>
      <c r="F92" s="1607"/>
      <c r="G92" s="1607"/>
      <c r="H92" s="1607">
        <v>6000</v>
      </c>
      <c r="I92" s="1608">
        <v>0</v>
      </c>
      <c r="J92" s="1607">
        <v>6000</v>
      </c>
      <c r="K92" s="1610">
        <v>0.11111</v>
      </c>
      <c r="L92" s="1607">
        <v>5400</v>
      </c>
      <c r="M92" s="1607" t="s">
        <v>799</v>
      </c>
    </row>
    <row r="93" spans="1:13" x14ac:dyDescent="0.25">
      <c r="A93" s="1607">
        <v>1065</v>
      </c>
      <c r="B93" s="1607" t="s">
        <v>944</v>
      </c>
      <c r="C93" s="1607"/>
      <c r="D93" s="1607">
        <v>20353.849999999999</v>
      </c>
      <c r="E93" s="1607"/>
      <c r="F93" s="1607"/>
      <c r="G93" s="1607"/>
      <c r="H93" s="1607">
        <v>15920.36</v>
      </c>
      <c r="I93" s="1610">
        <v>9.955E-2</v>
      </c>
      <c r="J93" s="1607">
        <v>14478.914000000001</v>
      </c>
      <c r="K93" s="1608">
        <v>0</v>
      </c>
      <c r="L93" s="1607">
        <v>14478.914000000001</v>
      </c>
      <c r="M93" s="1607" t="s">
        <v>799</v>
      </c>
    </row>
    <row r="94" spans="1:13" x14ac:dyDescent="0.25">
      <c r="A94" s="1607">
        <v>1066</v>
      </c>
      <c r="B94" s="1607" t="s">
        <v>945</v>
      </c>
      <c r="C94" s="1607"/>
      <c r="D94" s="1607">
        <v>20353.849999999999</v>
      </c>
      <c r="E94" s="1607"/>
      <c r="F94" s="1607"/>
      <c r="G94" s="1607"/>
      <c r="H94" s="1607">
        <v>15920.36</v>
      </c>
      <c r="I94" s="1610">
        <v>9.955E-2</v>
      </c>
      <c r="J94" s="1607">
        <v>14478.914000000001</v>
      </c>
      <c r="K94" s="1608">
        <v>0</v>
      </c>
      <c r="L94" s="1607">
        <v>14478.914000000001</v>
      </c>
      <c r="M94" s="1607" t="s">
        <v>799</v>
      </c>
    </row>
    <row r="95" spans="1:13" x14ac:dyDescent="0.25">
      <c r="A95" s="1607">
        <v>1068</v>
      </c>
      <c r="B95" s="1607" t="s">
        <v>946</v>
      </c>
      <c r="C95" s="1607"/>
      <c r="D95" s="1607">
        <v>20353.849999999999</v>
      </c>
      <c r="E95" s="1607"/>
      <c r="F95" s="1607"/>
      <c r="G95" s="1607"/>
      <c r="H95" s="1607">
        <v>17368.330000000002</v>
      </c>
      <c r="I95" s="1610">
        <v>9.0950000000000003E-2</v>
      </c>
      <c r="J95" s="1607">
        <v>15920.361999999999</v>
      </c>
      <c r="K95" s="1608">
        <v>0</v>
      </c>
      <c r="L95" s="1607">
        <v>15920.361999999999</v>
      </c>
      <c r="M95" s="1607" t="s">
        <v>799</v>
      </c>
    </row>
    <row r="96" spans="1:13" x14ac:dyDescent="0.25">
      <c r="A96" s="1607">
        <v>1069</v>
      </c>
      <c r="B96" s="1607" t="s">
        <v>947</v>
      </c>
      <c r="C96" s="1607"/>
      <c r="D96" s="1607">
        <v>20353.849999999999</v>
      </c>
      <c r="E96" s="1607"/>
      <c r="F96" s="1607"/>
      <c r="G96" s="1607"/>
      <c r="H96" s="1607">
        <v>18092.310000000001</v>
      </c>
      <c r="I96" s="1610">
        <v>8.6989999999999998E-2</v>
      </c>
      <c r="J96" s="1607">
        <v>16644.344000000001</v>
      </c>
      <c r="K96" s="1608">
        <v>0</v>
      </c>
      <c r="L96" s="1607">
        <v>16644.344000000001</v>
      </c>
      <c r="M96" s="1607" t="s">
        <v>799</v>
      </c>
    </row>
    <row r="97" spans="1:13" x14ac:dyDescent="0.25">
      <c r="A97" s="1607">
        <v>1070</v>
      </c>
      <c r="B97" s="1607" t="s">
        <v>948</v>
      </c>
      <c r="C97" s="1607"/>
      <c r="D97" s="1607">
        <v>20353.849999999999</v>
      </c>
      <c r="E97" s="1607"/>
      <c r="F97" s="1607"/>
      <c r="G97" s="1607"/>
      <c r="H97" s="1607">
        <v>18092.310000000001</v>
      </c>
      <c r="I97" s="1610">
        <v>8.6989999999999998E-2</v>
      </c>
      <c r="J97" s="1607">
        <v>16644.344000000001</v>
      </c>
      <c r="K97" s="1608">
        <v>0</v>
      </c>
      <c r="L97" s="1607">
        <v>16644.344000000001</v>
      </c>
      <c r="M97" s="1607" t="s">
        <v>799</v>
      </c>
    </row>
    <row r="98" spans="1:13" x14ac:dyDescent="0.25">
      <c r="A98" s="1607">
        <v>1071</v>
      </c>
      <c r="B98" s="1607" t="s">
        <v>949</v>
      </c>
      <c r="C98" s="1607"/>
      <c r="D98" s="1607">
        <v>20353.849999999999</v>
      </c>
      <c r="E98" s="1607"/>
      <c r="F98" s="1607"/>
      <c r="G98" s="1607"/>
      <c r="H98" s="1607">
        <v>15920.36</v>
      </c>
      <c r="I98" s="1610">
        <v>9.955E-2</v>
      </c>
      <c r="J98" s="1607">
        <v>14478.914000000001</v>
      </c>
      <c r="K98" s="1608">
        <v>0</v>
      </c>
      <c r="L98" s="1607">
        <v>14478.914000000001</v>
      </c>
      <c r="M98" s="1607" t="s">
        <v>799</v>
      </c>
    </row>
    <row r="99" spans="1:13" x14ac:dyDescent="0.25">
      <c r="A99" s="1607">
        <v>1072</v>
      </c>
      <c r="B99" s="1607" t="s">
        <v>950</v>
      </c>
      <c r="C99" s="1607"/>
      <c r="D99" s="1607">
        <v>20353.849999999999</v>
      </c>
      <c r="E99" s="1607"/>
      <c r="F99" s="1607"/>
      <c r="G99" s="1607"/>
      <c r="H99" s="1607">
        <v>18092.310000000001</v>
      </c>
      <c r="I99" s="1610">
        <v>8.6989999999999998E-2</v>
      </c>
      <c r="J99" s="1607">
        <v>16644.344000000001</v>
      </c>
      <c r="K99" s="1608">
        <v>0</v>
      </c>
      <c r="L99" s="1607">
        <v>16644.344000000001</v>
      </c>
      <c r="M99" s="1607" t="s">
        <v>799</v>
      </c>
    </row>
    <row r="100" spans="1:13" x14ac:dyDescent="0.25">
      <c r="A100" s="1607">
        <v>1073</v>
      </c>
      <c r="B100" s="1607" t="s">
        <v>951</v>
      </c>
      <c r="C100" s="1607"/>
      <c r="D100" s="1607">
        <v>20353.849999999999</v>
      </c>
      <c r="E100" s="1607"/>
      <c r="F100" s="1607"/>
      <c r="G100" s="1607"/>
      <c r="H100" s="1607">
        <v>18092.310000000001</v>
      </c>
      <c r="I100" s="1610">
        <v>8.6989999999999998E-2</v>
      </c>
      <c r="J100" s="1607">
        <v>16644.344000000001</v>
      </c>
      <c r="K100" s="1608">
        <v>0</v>
      </c>
      <c r="L100" s="1607">
        <v>16644.344000000001</v>
      </c>
      <c r="M100" s="1607" t="s">
        <v>799</v>
      </c>
    </row>
    <row r="101" spans="1:13" x14ac:dyDescent="0.25">
      <c r="A101" s="1607">
        <v>1074</v>
      </c>
      <c r="B101" s="1607" t="s">
        <v>952</v>
      </c>
      <c r="C101" s="1607"/>
      <c r="D101" s="1607">
        <v>21168.33</v>
      </c>
      <c r="E101" s="1607"/>
      <c r="F101" s="1607"/>
      <c r="G101" s="1607"/>
      <c r="H101" s="1607">
        <v>18092.310000000001</v>
      </c>
      <c r="I101" s="1610">
        <v>8.6989999999999998E-2</v>
      </c>
      <c r="J101" s="1607">
        <v>16644.344000000001</v>
      </c>
      <c r="K101" s="1608">
        <v>0</v>
      </c>
      <c r="L101" s="1607">
        <v>16644.344000000001</v>
      </c>
      <c r="M101" s="1607" t="s">
        <v>799</v>
      </c>
    </row>
    <row r="102" spans="1:13" x14ac:dyDescent="0.25">
      <c r="A102" s="1607">
        <v>1091</v>
      </c>
      <c r="B102" s="1607" t="s">
        <v>22</v>
      </c>
      <c r="C102" s="1607"/>
      <c r="D102" s="1607">
        <v>17000</v>
      </c>
      <c r="E102" s="1607"/>
      <c r="F102" s="1607"/>
      <c r="G102" s="1607"/>
      <c r="H102" s="1607">
        <v>16000</v>
      </c>
      <c r="I102" s="1610">
        <v>6.6669999999999993E-2</v>
      </c>
      <c r="J102" s="1607">
        <v>15000</v>
      </c>
      <c r="K102" s="1610">
        <v>7.1429999999999993E-2</v>
      </c>
      <c r="L102" s="1607">
        <v>14000</v>
      </c>
      <c r="M102" s="1607" t="s">
        <v>799</v>
      </c>
    </row>
    <row r="103" spans="1:13" x14ac:dyDescent="0.25">
      <c r="A103" s="1607">
        <v>1408</v>
      </c>
      <c r="B103" s="1607" t="s">
        <v>965</v>
      </c>
      <c r="C103" s="1607"/>
      <c r="D103" s="1607">
        <v>20353.849999999999</v>
      </c>
      <c r="E103" s="1607"/>
      <c r="F103" s="1607"/>
      <c r="G103" s="1607"/>
      <c r="H103" s="1607">
        <v>15920.36</v>
      </c>
      <c r="I103" s="1610">
        <v>9.955E-2</v>
      </c>
      <c r="J103" s="1607">
        <v>14478.914000000001</v>
      </c>
      <c r="K103" s="1608">
        <v>0</v>
      </c>
      <c r="L103" s="1607">
        <v>14478.914000000001</v>
      </c>
      <c r="M103" s="1607" t="s">
        <v>799</v>
      </c>
    </row>
    <row r="104" spans="1:13" x14ac:dyDescent="0.25">
      <c r="A104" s="1607">
        <v>1409</v>
      </c>
      <c r="B104" s="1607" t="s">
        <v>944</v>
      </c>
      <c r="C104" s="1607"/>
      <c r="D104" s="1607">
        <v>20353.849999999999</v>
      </c>
      <c r="E104" s="1607"/>
      <c r="F104" s="1607"/>
      <c r="G104" s="1607"/>
      <c r="H104" s="1607">
        <v>15920.36</v>
      </c>
      <c r="I104" s="1610">
        <v>9.955E-2</v>
      </c>
      <c r="J104" s="1607">
        <v>14478.914000000001</v>
      </c>
      <c r="K104" s="1608">
        <v>0</v>
      </c>
      <c r="L104" s="1607">
        <v>14478.914000000001</v>
      </c>
      <c r="M104" s="1607" t="s">
        <v>799</v>
      </c>
    </row>
    <row r="105" spans="1:13" x14ac:dyDescent="0.25">
      <c r="A105" s="1607">
        <v>1410</v>
      </c>
      <c r="B105" s="1607" t="s">
        <v>945</v>
      </c>
      <c r="C105" s="1607"/>
      <c r="D105" s="1607">
        <v>20353.849999999999</v>
      </c>
      <c r="E105" s="1607"/>
      <c r="F105" s="1607"/>
      <c r="G105" s="1607"/>
      <c r="H105" s="1607">
        <v>15920.36</v>
      </c>
      <c r="I105" s="1610">
        <v>9.955E-2</v>
      </c>
      <c r="J105" s="1607">
        <v>14478.914000000001</v>
      </c>
      <c r="K105" s="1608">
        <v>0</v>
      </c>
      <c r="L105" s="1607">
        <v>14478.914000000001</v>
      </c>
      <c r="M105" s="1607" t="s">
        <v>799</v>
      </c>
    </row>
    <row r="106" spans="1:13" x14ac:dyDescent="0.25">
      <c r="A106" s="1607">
        <v>1412</v>
      </c>
      <c r="B106" s="1607" t="s">
        <v>946</v>
      </c>
      <c r="C106" s="1607"/>
      <c r="D106" s="1607">
        <v>20353.849999999999</v>
      </c>
      <c r="E106" s="1607"/>
      <c r="F106" s="1607"/>
      <c r="G106" s="1607"/>
      <c r="H106" s="1607">
        <v>17368.330000000002</v>
      </c>
      <c r="I106" s="1610">
        <v>9.0950000000000003E-2</v>
      </c>
      <c r="J106" s="1607">
        <v>15920.361999999999</v>
      </c>
      <c r="K106" s="1608">
        <v>0</v>
      </c>
      <c r="L106" s="1607">
        <v>15920.361999999999</v>
      </c>
      <c r="M106" s="1607" t="s">
        <v>799</v>
      </c>
    </row>
    <row r="107" spans="1:13" x14ac:dyDescent="0.25">
      <c r="A107" s="1607">
        <v>1413</v>
      </c>
      <c r="B107" s="1607" t="s">
        <v>947</v>
      </c>
      <c r="C107" s="1607"/>
      <c r="D107" s="1607">
        <v>20353.849999999999</v>
      </c>
      <c r="E107" s="1607"/>
      <c r="F107" s="1607"/>
      <c r="G107" s="1607"/>
      <c r="H107" s="1607">
        <v>18092.310000000001</v>
      </c>
      <c r="I107" s="1610">
        <v>8.6989999999999998E-2</v>
      </c>
      <c r="J107" s="1607">
        <v>16644.344000000001</v>
      </c>
      <c r="K107" s="1608">
        <v>0</v>
      </c>
      <c r="L107" s="1607">
        <v>16644.344000000001</v>
      </c>
      <c r="M107" s="1607" t="s">
        <v>799</v>
      </c>
    </row>
    <row r="108" spans="1:13" x14ac:dyDescent="0.25">
      <c r="A108" s="1607">
        <v>1414</v>
      </c>
      <c r="B108" s="1607" t="s">
        <v>948</v>
      </c>
      <c r="C108" s="1607"/>
      <c r="D108" s="1607">
        <v>20353.849999999999</v>
      </c>
      <c r="E108" s="1607"/>
      <c r="F108" s="1607"/>
      <c r="G108" s="1607"/>
      <c r="H108" s="1607">
        <v>18092.310000000001</v>
      </c>
      <c r="I108" s="1610">
        <v>8.6989999999999998E-2</v>
      </c>
      <c r="J108" s="1607">
        <v>16644.344000000001</v>
      </c>
      <c r="K108" s="1608">
        <v>0</v>
      </c>
      <c r="L108" s="1607">
        <v>16644.344000000001</v>
      </c>
      <c r="M108" s="1607" t="s">
        <v>799</v>
      </c>
    </row>
    <row r="109" spans="1:13" x14ac:dyDescent="0.25">
      <c r="A109" s="1607">
        <v>1415</v>
      </c>
      <c r="B109" s="1607" t="s">
        <v>949</v>
      </c>
      <c r="C109" s="1607"/>
      <c r="D109" s="1607">
        <v>20353.849999999999</v>
      </c>
      <c r="E109" s="1607"/>
      <c r="F109" s="1607"/>
      <c r="G109" s="1607"/>
      <c r="H109" s="1607">
        <v>15920.36</v>
      </c>
      <c r="I109" s="1610">
        <v>9.955E-2</v>
      </c>
      <c r="J109" s="1607">
        <v>14478.914000000001</v>
      </c>
      <c r="K109" s="1608">
        <v>0</v>
      </c>
      <c r="L109" s="1607">
        <v>14478.914000000001</v>
      </c>
      <c r="M109" s="1607" t="s">
        <v>799</v>
      </c>
    </row>
    <row r="110" spans="1:13" x14ac:dyDescent="0.25">
      <c r="A110" s="1607">
        <v>1416</v>
      </c>
      <c r="B110" s="1607" t="s">
        <v>952</v>
      </c>
      <c r="C110" s="1607"/>
      <c r="D110" s="1607">
        <v>21168.33</v>
      </c>
      <c r="E110" s="1607"/>
      <c r="F110" s="1607"/>
      <c r="G110" s="1607"/>
      <c r="H110" s="1607">
        <v>18092.310000000001</v>
      </c>
      <c r="I110" s="1610">
        <v>8.6989999999999998E-2</v>
      </c>
      <c r="J110" s="1607">
        <v>16644.344000000001</v>
      </c>
      <c r="K110" s="1608">
        <v>0</v>
      </c>
      <c r="L110" s="1607">
        <v>16644.344000000001</v>
      </c>
      <c r="M110" s="1607" t="s">
        <v>799</v>
      </c>
    </row>
    <row r="111" spans="1:13" x14ac:dyDescent="0.25">
      <c r="A111" s="1607">
        <v>1417</v>
      </c>
      <c r="B111" s="1607" t="s">
        <v>950</v>
      </c>
      <c r="C111" s="1607"/>
      <c r="D111" s="1607">
        <v>20353.849999999999</v>
      </c>
      <c r="E111" s="1607"/>
      <c r="F111" s="1607"/>
      <c r="G111" s="1607"/>
      <c r="H111" s="1607">
        <v>18092.310000000001</v>
      </c>
      <c r="I111" s="1610">
        <v>8.6989999999999998E-2</v>
      </c>
      <c r="J111" s="1607">
        <v>16644.344000000001</v>
      </c>
      <c r="K111" s="1608">
        <v>0</v>
      </c>
      <c r="L111" s="1607">
        <v>16644.344000000001</v>
      </c>
      <c r="M111" s="1607" t="s">
        <v>799</v>
      </c>
    </row>
    <row r="112" spans="1:13" x14ac:dyDescent="0.25">
      <c r="A112" s="1607">
        <v>1418</v>
      </c>
      <c r="B112" s="1607" t="s">
        <v>951</v>
      </c>
      <c r="C112" s="1607"/>
      <c r="D112" s="1607">
        <v>20353.849999999999</v>
      </c>
      <c r="E112" s="1607"/>
      <c r="F112" s="1607"/>
      <c r="G112" s="1607"/>
      <c r="H112" s="1607">
        <v>18092.310000000001</v>
      </c>
      <c r="I112" s="1610">
        <v>8.6989999999999998E-2</v>
      </c>
      <c r="J112" s="1607">
        <v>16644.344000000001</v>
      </c>
      <c r="K112" s="1608">
        <v>0</v>
      </c>
      <c r="L112" s="1607">
        <v>16644.344000000001</v>
      </c>
      <c r="M112" s="1607" t="s">
        <v>799</v>
      </c>
    </row>
    <row r="113" spans="1:13" x14ac:dyDescent="0.25">
      <c r="A113" s="1607">
        <v>1503</v>
      </c>
      <c r="B113" s="1607" t="s">
        <v>28</v>
      </c>
      <c r="C113" s="1607"/>
      <c r="D113" s="1607">
        <v>20000</v>
      </c>
      <c r="E113" s="1607"/>
      <c r="F113" s="1607"/>
      <c r="G113" s="1607"/>
      <c r="H113" s="1607">
        <v>20000</v>
      </c>
      <c r="I113" s="1610">
        <v>0.1236</v>
      </c>
      <c r="J113" s="1607">
        <v>17800</v>
      </c>
      <c r="K113" s="1610">
        <v>0.1125</v>
      </c>
      <c r="L113" s="1607">
        <v>16000</v>
      </c>
      <c r="M113" s="1607" t="s">
        <v>799</v>
      </c>
    </row>
    <row r="114" spans="1:13" x14ac:dyDescent="0.25">
      <c r="A114" s="1607">
        <v>2070</v>
      </c>
      <c r="B114" s="1607" t="s">
        <v>967</v>
      </c>
      <c r="C114" s="1607"/>
      <c r="D114" s="1607">
        <v>20353.849999999999</v>
      </c>
      <c r="E114" s="1607"/>
      <c r="F114" s="1607"/>
      <c r="G114" s="1607"/>
      <c r="H114" s="1607">
        <v>15920.36</v>
      </c>
      <c r="I114" s="1610">
        <v>9.955E-2</v>
      </c>
      <c r="J114" s="1607">
        <v>14478.914000000001</v>
      </c>
      <c r="K114" s="1608">
        <v>0</v>
      </c>
      <c r="L114" s="1607">
        <v>14478.914000000001</v>
      </c>
      <c r="M114" s="1607" t="s">
        <v>799</v>
      </c>
    </row>
    <row r="115" spans="1:13" x14ac:dyDescent="0.25">
      <c r="A115" s="1607">
        <v>7224</v>
      </c>
      <c r="B115" s="1607" t="s">
        <v>795</v>
      </c>
      <c r="C115" s="1607" t="s">
        <v>669</v>
      </c>
      <c r="D115" s="1607">
        <v>15300</v>
      </c>
      <c r="E115" s="1607"/>
      <c r="F115" s="1607"/>
      <c r="G115" s="1607"/>
      <c r="H115" s="1607">
        <v>15300</v>
      </c>
      <c r="I115" s="1610">
        <v>0.17691999999999999</v>
      </c>
      <c r="J115" s="1607">
        <v>13000</v>
      </c>
      <c r="K115" s="1610">
        <v>0.10169</v>
      </c>
      <c r="L115" s="1607">
        <v>11800</v>
      </c>
      <c r="M115" s="1607" t="s">
        <v>799</v>
      </c>
    </row>
    <row r="116" spans="1:13" x14ac:dyDescent="0.25">
      <c r="A116" s="1607">
        <v>9721</v>
      </c>
      <c r="B116" s="1607" t="s">
        <v>891</v>
      </c>
      <c r="C116" s="1607"/>
      <c r="D116" s="1607">
        <v>1258</v>
      </c>
      <c r="E116" s="1607"/>
      <c r="F116" s="1607"/>
      <c r="G116" s="1607"/>
      <c r="H116" s="1607">
        <v>1258</v>
      </c>
      <c r="I116" s="1610">
        <v>0.39778000000000002</v>
      </c>
      <c r="J116" s="1607">
        <v>900</v>
      </c>
      <c r="K116" s="1610">
        <v>0.125</v>
      </c>
      <c r="L116" s="1607">
        <v>800</v>
      </c>
      <c r="M116" s="1607" t="s">
        <v>799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93" bestFit="1" customWidth="1"/>
  </cols>
  <sheetData>
    <row r="1" spans="1:43" ht="19.5" x14ac:dyDescent="0.3">
      <c r="B1" s="15"/>
      <c r="C1" s="571" t="s">
        <v>382</v>
      </c>
      <c r="D1" s="424"/>
      <c r="E1" s="424"/>
      <c r="F1" s="469"/>
      <c r="G1" s="424"/>
      <c r="H1" s="424"/>
      <c r="I1" s="469"/>
      <c r="J1" s="424"/>
      <c r="K1" s="424"/>
      <c r="L1" s="469"/>
      <c r="M1" s="424"/>
      <c r="N1" s="424"/>
      <c r="O1" s="469"/>
      <c r="P1" s="424"/>
      <c r="Q1" s="424"/>
      <c r="R1" s="469"/>
      <c r="S1" s="424"/>
      <c r="T1" s="424"/>
      <c r="U1" s="469"/>
      <c r="V1" s="424"/>
      <c r="W1" s="424"/>
      <c r="X1" s="469"/>
      <c r="Y1" s="424"/>
      <c r="Z1" s="424"/>
      <c r="AA1" s="469"/>
      <c r="AB1" s="424"/>
      <c r="AC1" s="424"/>
      <c r="AD1" s="469"/>
      <c r="AE1" s="424"/>
      <c r="AF1" s="424"/>
      <c r="AG1" s="469"/>
      <c r="AH1" s="424"/>
      <c r="AI1" s="424"/>
      <c r="AJ1" s="469"/>
      <c r="AK1" s="571"/>
      <c r="AL1" s="571"/>
      <c r="AM1" s="469"/>
      <c r="AN1" s="571"/>
      <c r="AO1" s="571"/>
      <c r="AP1" s="469"/>
    </row>
    <row r="2" spans="1:43" x14ac:dyDescent="0.25">
      <c r="B2" s="15"/>
      <c r="C2" s="14" t="s">
        <v>411</v>
      </c>
      <c r="D2" s="630"/>
      <c r="E2" s="630"/>
      <c r="G2" s="630"/>
      <c r="H2" s="630"/>
      <c r="J2" s="630">
        <v>45981</v>
      </c>
      <c r="K2" s="630"/>
      <c r="M2" s="630">
        <v>45973</v>
      </c>
      <c r="N2" s="630"/>
      <c r="P2" s="630">
        <v>45962</v>
      </c>
      <c r="Q2" s="630"/>
      <c r="S2" s="630">
        <v>45931</v>
      </c>
      <c r="T2" s="630"/>
      <c r="V2" s="630">
        <v>45957</v>
      </c>
      <c r="W2" s="630"/>
      <c r="Y2" s="630">
        <v>45870</v>
      </c>
      <c r="Z2" s="630"/>
      <c r="AB2" s="630">
        <v>45817</v>
      </c>
      <c r="AC2" s="630"/>
      <c r="AE2" s="630">
        <v>45796</v>
      </c>
      <c r="AF2" s="630"/>
      <c r="AH2" s="630">
        <v>45741</v>
      </c>
      <c r="AI2" s="630"/>
      <c r="AK2" s="702">
        <v>45685</v>
      </c>
      <c r="AL2" s="702"/>
      <c r="AN2" s="702">
        <v>19</v>
      </c>
      <c r="AO2" s="702"/>
      <c r="AQ2" s="425">
        <v>45670</v>
      </c>
    </row>
    <row r="3" spans="1:43" ht="15.75" thickBot="1" x14ac:dyDescent="0.3">
      <c r="B3" s="15"/>
      <c r="C3" s="14"/>
      <c r="D3" s="630"/>
      <c r="E3" s="630"/>
      <c r="G3" s="630"/>
      <c r="H3" s="630"/>
      <c r="J3" s="630"/>
      <c r="K3" s="630"/>
      <c r="M3" s="630"/>
      <c r="N3" s="630"/>
      <c r="P3" s="630"/>
      <c r="Q3" s="630"/>
      <c r="S3" s="630"/>
      <c r="T3" s="630"/>
      <c r="V3" s="630"/>
      <c r="W3" s="630"/>
      <c r="Y3" s="630"/>
      <c r="Z3" s="630"/>
      <c r="AB3" s="630"/>
      <c r="AC3" s="630"/>
      <c r="AE3" s="630"/>
      <c r="AF3" s="630"/>
      <c r="AH3" s="630"/>
      <c r="AI3" s="630"/>
      <c r="AK3" s="702"/>
      <c r="AL3" s="702"/>
      <c r="AN3" s="702"/>
      <c r="AO3" s="702"/>
      <c r="AQ3" s="425"/>
    </row>
    <row r="4" spans="1:43" s="46" customFormat="1" ht="15.75" thickBot="1" x14ac:dyDescent="0.3">
      <c r="A4" s="46" t="s">
        <v>1002</v>
      </c>
      <c r="B4" s="46" t="s">
        <v>1003</v>
      </c>
      <c r="C4" s="46" t="s">
        <v>372</v>
      </c>
      <c r="D4" s="46">
        <v>46003</v>
      </c>
      <c r="E4" s="46" t="s">
        <v>1</v>
      </c>
      <c r="F4" s="46" t="s">
        <v>130</v>
      </c>
      <c r="G4" s="46">
        <v>45995</v>
      </c>
      <c r="H4" s="46" t="s">
        <v>1</v>
      </c>
      <c r="I4" s="46" t="s">
        <v>130</v>
      </c>
      <c r="J4" s="46">
        <v>45981</v>
      </c>
      <c r="K4" s="46" t="s">
        <v>1</v>
      </c>
      <c r="L4" s="46" t="s">
        <v>130</v>
      </c>
      <c r="M4" s="46">
        <v>45973</v>
      </c>
      <c r="N4" s="46" t="s">
        <v>1</v>
      </c>
      <c r="O4" s="46" t="s">
        <v>130</v>
      </c>
      <c r="P4" s="46">
        <v>45962</v>
      </c>
      <c r="Q4" s="46" t="s">
        <v>1</v>
      </c>
      <c r="R4" s="46" t="s">
        <v>130</v>
      </c>
      <c r="S4" s="46">
        <v>45931</v>
      </c>
      <c r="T4" s="46" t="s">
        <v>1</v>
      </c>
      <c r="U4" s="46" t="s">
        <v>130</v>
      </c>
      <c r="V4" s="46">
        <v>45957</v>
      </c>
      <c r="W4" s="46" t="s">
        <v>1</v>
      </c>
      <c r="X4" s="46" t="s">
        <v>130</v>
      </c>
      <c r="Y4" s="46">
        <v>45870</v>
      </c>
      <c r="Z4" s="46" t="s">
        <v>1</v>
      </c>
      <c r="AA4" s="46" t="s">
        <v>130</v>
      </c>
      <c r="AB4" s="46">
        <v>45817</v>
      </c>
      <c r="AC4" s="46" t="s">
        <v>1</v>
      </c>
      <c r="AD4" s="46" t="s">
        <v>130</v>
      </c>
      <c r="AE4" s="46">
        <v>45796</v>
      </c>
      <c r="AF4" s="46" t="s">
        <v>1</v>
      </c>
      <c r="AG4" s="46" t="s">
        <v>130</v>
      </c>
      <c r="AH4" s="46">
        <v>45741</v>
      </c>
      <c r="AI4" s="46" t="s">
        <v>1</v>
      </c>
      <c r="AJ4" s="46" t="s">
        <v>130</v>
      </c>
      <c r="AK4" s="46">
        <v>45685</v>
      </c>
      <c r="AL4" s="46" t="s">
        <v>1</v>
      </c>
      <c r="AM4" s="46" t="s">
        <v>130</v>
      </c>
      <c r="AN4" s="46">
        <v>45676</v>
      </c>
      <c r="AO4" s="46" t="s">
        <v>1</v>
      </c>
      <c r="AP4" s="46" t="s">
        <v>130</v>
      </c>
      <c r="AQ4" s="46">
        <v>45670</v>
      </c>
    </row>
    <row r="5" spans="1:43" x14ac:dyDescent="0.25">
      <c r="A5" s="298" t="s">
        <v>2</v>
      </c>
      <c r="B5" s="573">
        <v>88</v>
      </c>
      <c r="C5" s="35" t="s">
        <v>4</v>
      </c>
      <c r="D5" s="1548">
        <v>8669.4214876033056</v>
      </c>
      <c r="E5" s="1548"/>
      <c r="F5" s="1549">
        <f t="shared" ref="F5:F36" si="0">(D5-G5)/G5</f>
        <v>0</v>
      </c>
      <c r="G5" s="1548">
        <v>8669.4214876033056</v>
      </c>
      <c r="H5" s="1548"/>
      <c r="I5" s="1549">
        <f t="shared" ref="I5:I36" si="1">(G5-J5)/J5</f>
        <v>0.16568507611956881</v>
      </c>
      <c r="J5" s="1548">
        <v>7437.1900826446281</v>
      </c>
      <c r="K5" s="1548"/>
      <c r="L5" s="1549">
        <f t="shared" ref="L5:L36" si="2">(J5-M5)/M5</f>
        <v>5.883045064125187E-2</v>
      </c>
      <c r="M5" s="1548">
        <v>7023.9669421487606</v>
      </c>
      <c r="N5" s="1548"/>
      <c r="O5" s="1549">
        <f t="shared" ref="O5:O36" si="3">(M5-P5)/P5</f>
        <v>0</v>
      </c>
      <c r="P5" s="455">
        <v>7023.9669421487606</v>
      </c>
      <c r="Q5" s="455"/>
      <c r="R5" s="1549">
        <f t="shared" ref="R5:R36" si="4">(P5-S5)/S5</f>
        <v>6.2507813476684534E-2</v>
      </c>
      <c r="S5" s="1548">
        <v>6610.7438016528931</v>
      </c>
      <c r="T5" s="1548"/>
      <c r="U5" s="1549">
        <f t="shared" ref="U5:U36" si="5">(S5-V5)/V5</f>
        <v>0</v>
      </c>
      <c r="V5" s="1548">
        <v>6610.7438016528931</v>
      </c>
      <c r="W5" s="1548"/>
      <c r="X5" s="1549">
        <f t="shared" ref="X5:X36" si="6">(V5-Y5)/Y5</f>
        <v>4.6852506216463842E-2</v>
      </c>
      <c r="Y5" s="1548">
        <v>6314.8760330578516</v>
      </c>
      <c r="Z5" s="1548"/>
      <c r="AA5" s="1549">
        <f t="shared" ref="AA5:AA36" si="7">(Y5-AB5)/AB5</f>
        <v>0</v>
      </c>
      <c r="AB5" s="1548">
        <v>6314.8760330578516</v>
      </c>
      <c r="AC5" s="1548"/>
      <c r="AD5" s="1549">
        <f t="shared" ref="AD5:AD36" si="8">(AB5-AE5)/AE5</f>
        <v>6.1382672834104153E-2</v>
      </c>
      <c r="AE5" s="1548">
        <v>5949.6694214876043</v>
      </c>
      <c r="AF5" s="1548"/>
      <c r="AG5" s="1549">
        <f t="shared" ref="AG5:AG36" si="9">(AE5-AH5)/AH5</f>
        <v>-9.8986232790988643E-2</v>
      </c>
      <c r="AH5" s="912">
        <v>6603.3057851239673</v>
      </c>
      <c r="AI5" s="912"/>
      <c r="AJ5" s="1549">
        <f t="shared" ref="AJ5:AJ36" si="10">(AH5-AK5)/AK5</f>
        <v>0.14306151645207446</v>
      </c>
      <c r="AK5" s="562">
        <v>5776.8595041322315</v>
      </c>
      <c r="AL5" s="770"/>
      <c r="AM5" s="1549">
        <f t="shared" ref="AM5:AM36" si="11">(AK5-AN5)/AN5</f>
        <v>-2.7816411682892919E-2</v>
      </c>
      <c r="AN5" s="562">
        <v>5942.1487603305786</v>
      </c>
      <c r="AO5" s="770"/>
      <c r="AP5" s="1549">
        <f t="shared" ref="AP5:AP36" si="12">(AN5-AQ5)/AQ5</f>
        <v>2.8612303290414889E-2</v>
      </c>
      <c r="AQ5" s="562">
        <v>5776.8595041322315</v>
      </c>
    </row>
    <row r="6" spans="1:43" x14ac:dyDescent="0.25">
      <c r="A6" s="299" t="s">
        <v>2</v>
      </c>
      <c r="B6" s="573">
        <v>1017</v>
      </c>
      <c r="C6" s="35" t="s">
        <v>273</v>
      </c>
      <c r="D6" s="1550">
        <v>8669.4214876033056</v>
      </c>
      <c r="E6" s="1550"/>
      <c r="F6" s="1551">
        <f t="shared" si="0"/>
        <v>0</v>
      </c>
      <c r="G6" s="1550">
        <v>8669.4214876033056</v>
      </c>
      <c r="H6" s="1550"/>
      <c r="I6" s="1551">
        <f t="shared" si="1"/>
        <v>0.16568507611956881</v>
      </c>
      <c r="J6" s="1550">
        <v>7437.1900826446281</v>
      </c>
      <c r="K6" s="1550"/>
      <c r="L6" s="1551">
        <f t="shared" si="2"/>
        <v>5.883045064125187E-2</v>
      </c>
      <c r="M6" s="1550">
        <v>7023.9669421487606</v>
      </c>
      <c r="N6" s="1550"/>
      <c r="O6" s="1551">
        <f t="shared" si="3"/>
        <v>0</v>
      </c>
      <c r="P6" s="402">
        <v>7023.9669421487606</v>
      </c>
      <c r="Q6" s="402"/>
      <c r="R6" s="1551">
        <f t="shared" si="4"/>
        <v>6.2507813476684534E-2</v>
      </c>
      <c r="S6" s="1550">
        <v>6610.7438016528931</v>
      </c>
      <c r="T6" s="1550"/>
      <c r="U6" s="1551">
        <f t="shared" si="5"/>
        <v>4.6852506216463842E-2</v>
      </c>
      <c r="V6" s="1550">
        <v>6314.8760330578516</v>
      </c>
      <c r="W6" s="1550"/>
      <c r="X6" s="1551">
        <f t="shared" si="6"/>
        <v>0</v>
      </c>
      <c r="Y6" s="1550">
        <v>6314.8760330578516</v>
      </c>
      <c r="Z6" s="1550"/>
      <c r="AA6" s="1551">
        <f t="shared" si="7"/>
        <v>0</v>
      </c>
      <c r="AB6" s="1550">
        <v>6314.8760330578516</v>
      </c>
      <c r="AC6" s="1550"/>
      <c r="AD6" s="1551">
        <f t="shared" si="8"/>
        <v>0</v>
      </c>
      <c r="AE6" s="1550">
        <v>6314.8760330578516</v>
      </c>
      <c r="AF6" s="1550"/>
      <c r="AG6" s="1551">
        <f t="shared" si="9"/>
        <v>-4.3679599499374222E-2</v>
      </c>
      <c r="AH6" s="911">
        <v>6603.3057851239673</v>
      </c>
      <c r="AI6" s="911"/>
      <c r="AJ6" s="1551">
        <f t="shared" si="10"/>
        <v>0.14306151645207446</v>
      </c>
      <c r="AK6" s="562">
        <v>5776.8595041322315</v>
      </c>
      <c r="AL6" s="705"/>
      <c r="AM6" s="1551">
        <f t="shared" si="11"/>
        <v>-2.7816411682892919E-2</v>
      </c>
      <c r="AN6" s="562">
        <v>5942.1487603305786</v>
      </c>
      <c r="AO6" s="705"/>
      <c r="AP6" s="1551">
        <f t="shared" si="12"/>
        <v>2.8612303290414889E-2</v>
      </c>
      <c r="AQ6" s="562">
        <v>5776.8595041322315</v>
      </c>
    </row>
    <row r="7" spans="1:43" x14ac:dyDescent="0.25">
      <c r="A7" s="299" t="s">
        <v>2</v>
      </c>
      <c r="B7" s="573">
        <v>89</v>
      </c>
      <c r="C7" s="35" t="s">
        <v>6</v>
      </c>
      <c r="D7" s="1550">
        <v>4455.3719008264461</v>
      </c>
      <c r="E7" s="1550"/>
      <c r="F7" s="1551">
        <f t="shared" si="0"/>
        <v>0</v>
      </c>
      <c r="G7" s="1550">
        <v>4455.3719008264461</v>
      </c>
      <c r="H7" s="1550"/>
      <c r="I7" s="1551">
        <f t="shared" si="1"/>
        <v>3.4542314335060227E-2</v>
      </c>
      <c r="J7" s="1550">
        <v>4306.6115702479347</v>
      </c>
      <c r="K7" s="1550"/>
      <c r="L7" s="1551">
        <f t="shared" si="2"/>
        <v>5.4644808743169612E-2</v>
      </c>
      <c r="M7" s="1550">
        <v>4083.4710743801652</v>
      </c>
      <c r="N7" s="1550"/>
      <c r="O7" s="1551">
        <f t="shared" si="3"/>
        <v>0</v>
      </c>
      <c r="P7" s="402">
        <v>4083.4710743801652</v>
      </c>
      <c r="Q7" s="402"/>
      <c r="R7" s="1551">
        <f t="shared" si="4"/>
        <v>0.10020040080160306</v>
      </c>
      <c r="S7" s="1550">
        <v>3711.5702479338847</v>
      </c>
      <c r="T7" s="1550"/>
      <c r="U7" s="1551">
        <f t="shared" si="5"/>
        <v>0</v>
      </c>
      <c r="V7" s="1550">
        <v>3711.5702479338847</v>
      </c>
      <c r="W7" s="1550"/>
      <c r="X7" s="1551">
        <f t="shared" si="6"/>
        <v>0</v>
      </c>
      <c r="Y7" s="1550">
        <v>3711.5702479338847</v>
      </c>
      <c r="Z7" s="1550"/>
      <c r="AA7" s="1551">
        <f t="shared" si="7"/>
        <v>0</v>
      </c>
      <c r="AB7" s="1550">
        <v>3711.5702479338847</v>
      </c>
      <c r="AC7" s="1550"/>
      <c r="AD7" s="1551">
        <f t="shared" si="8"/>
        <v>0</v>
      </c>
      <c r="AE7" s="1550">
        <v>3711.5702479338847</v>
      </c>
      <c r="AF7" s="1550"/>
      <c r="AG7" s="1551">
        <f t="shared" si="9"/>
        <v>2.3006833712984152E-2</v>
      </c>
      <c r="AH7" s="911">
        <v>3628.0991735537191</v>
      </c>
      <c r="AI7" s="911"/>
      <c r="AJ7" s="1551">
        <f t="shared" si="10"/>
        <v>0.18970189701897011</v>
      </c>
      <c r="AK7" s="562">
        <v>3049.5867768595044</v>
      </c>
      <c r="AL7" s="705"/>
      <c r="AM7" s="1551">
        <f t="shared" si="11"/>
        <v>-0.11933174224343668</v>
      </c>
      <c r="AN7" s="562">
        <v>3462.8099173553719</v>
      </c>
      <c r="AO7" s="705"/>
      <c r="AP7" s="1551">
        <f t="shared" si="12"/>
        <v>0.13550135501355004</v>
      </c>
      <c r="AQ7" s="562">
        <v>3049.5867768595044</v>
      </c>
    </row>
    <row r="8" spans="1:43" x14ac:dyDescent="0.25">
      <c r="A8" s="299" t="s">
        <v>2</v>
      </c>
      <c r="B8" s="573">
        <v>90</v>
      </c>
      <c r="C8" s="35" t="s">
        <v>8</v>
      </c>
      <c r="D8" s="1550">
        <v>6973.6827272727278</v>
      </c>
      <c r="E8" s="1550"/>
      <c r="F8" s="1551">
        <f t="shared" si="0"/>
        <v>0</v>
      </c>
      <c r="G8" s="1550">
        <v>6973.6827272727278</v>
      </c>
      <c r="H8" s="1550"/>
      <c r="I8" s="1551">
        <f t="shared" si="1"/>
        <v>-7.4532977280923011E-4</v>
      </c>
      <c r="J8" s="1550">
        <v>6978.8842975206608</v>
      </c>
      <c r="K8" s="1550"/>
      <c r="L8" s="1551">
        <f t="shared" si="2"/>
        <v>5.0050050050049984E-2</v>
      </c>
      <c r="M8" s="1550">
        <v>6646.2396694214876</v>
      </c>
      <c r="N8" s="1550"/>
      <c r="O8" s="1551">
        <f t="shared" si="3"/>
        <v>-5.3776914931168408E-2</v>
      </c>
      <c r="P8" s="402">
        <v>7023.9669421487606</v>
      </c>
      <c r="Q8" s="402"/>
      <c r="R8" s="1551">
        <f t="shared" si="4"/>
        <v>6.2507813476684534E-2</v>
      </c>
      <c r="S8" s="1550">
        <v>6610.7438016528931</v>
      </c>
      <c r="T8" s="1550"/>
      <c r="U8" s="1551">
        <f t="shared" si="5"/>
        <v>0</v>
      </c>
      <c r="V8" s="1550">
        <v>6610.7438016528931</v>
      </c>
      <c r="W8" s="1550"/>
      <c r="X8" s="1551">
        <f t="shared" si="6"/>
        <v>4.6852506216463842E-2</v>
      </c>
      <c r="Y8" s="1550">
        <v>6314.8760330578516</v>
      </c>
      <c r="Z8" s="1550"/>
      <c r="AA8" s="1551">
        <f t="shared" si="7"/>
        <v>2.3014821062778704E-2</v>
      </c>
      <c r="AB8" s="1550">
        <v>6172.8099173553719</v>
      </c>
      <c r="AC8" s="1550"/>
      <c r="AD8" s="1551">
        <f t="shared" si="8"/>
        <v>-2.2497055359246225E-2</v>
      </c>
      <c r="AE8" s="1550">
        <v>6314.8760330578516</v>
      </c>
      <c r="AF8" s="1550"/>
      <c r="AG8" s="1551">
        <f t="shared" si="9"/>
        <v>-7.533445902065148E-3</v>
      </c>
      <c r="AH8" s="911">
        <v>6362.8099173553719</v>
      </c>
      <c r="AI8" s="911"/>
      <c r="AJ8" s="1551">
        <f t="shared" si="10"/>
        <v>4.1813261163734745E-2</v>
      </c>
      <c r="AK8" s="562">
        <v>6107.4380165289258</v>
      </c>
      <c r="AL8" s="705"/>
      <c r="AM8" s="1551">
        <f t="shared" si="11"/>
        <v>-2.6350461133069839E-2</v>
      </c>
      <c r="AN8" s="562">
        <v>6272.727272727273</v>
      </c>
      <c r="AO8" s="705"/>
      <c r="AP8" s="1551">
        <f t="shared" si="12"/>
        <v>2.7063599458728022E-2</v>
      </c>
      <c r="AQ8" s="562">
        <v>6107.4380165289258</v>
      </c>
    </row>
    <row r="9" spans="1:43" ht="15.75" thickBot="1" x14ac:dyDescent="0.3">
      <c r="A9" s="300" t="s">
        <v>2</v>
      </c>
      <c r="B9" s="573">
        <v>91</v>
      </c>
      <c r="C9" s="35" t="s">
        <v>10</v>
      </c>
      <c r="D9" s="1550">
        <v>4455.3719008264461</v>
      </c>
      <c r="E9" s="1550"/>
      <c r="F9" s="1551">
        <f t="shared" si="0"/>
        <v>0</v>
      </c>
      <c r="G9" s="1550">
        <v>4455.3719008264461</v>
      </c>
      <c r="H9" s="1550"/>
      <c r="I9" s="1551">
        <f t="shared" si="1"/>
        <v>3.4542314335060227E-2</v>
      </c>
      <c r="J9" s="1550">
        <v>4306.6115702479347</v>
      </c>
      <c r="K9" s="1550"/>
      <c r="L9" s="1551">
        <f t="shared" si="2"/>
        <v>5.4644808743169612E-2</v>
      </c>
      <c r="M9" s="1550">
        <v>4083.4710743801652</v>
      </c>
      <c r="N9" s="1550"/>
      <c r="O9" s="1551">
        <f t="shared" si="3"/>
        <v>0</v>
      </c>
      <c r="P9" s="402">
        <v>4083.4710743801652</v>
      </c>
      <c r="Q9" s="402"/>
      <c r="R9" s="1551">
        <f t="shared" si="4"/>
        <v>0.10020040080160306</v>
      </c>
      <c r="S9" s="1550">
        <v>3711.5702479338847</v>
      </c>
      <c r="T9" s="1550"/>
      <c r="U9" s="1551">
        <f t="shared" si="5"/>
        <v>0</v>
      </c>
      <c r="V9" s="1550">
        <v>3711.5702479338847</v>
      </c>
      <c r="W9" s="1550"/>
      <c r="X9" s="1551">
        <f t="shared" si="6"/>
        <v>0.13434871561718581</v>
      </c>
      <c r="Y9" s="1550">
        <v>3271.9834710743803</v>
      </c>
      <c r="Z9" s="1550"/>
      <c r="AA9" s="1551">
        <f t="shared" si="7"/>
        <v>0</v>
      </c>
      <c r="AB9" s="1550">
        <v>3271.9834710743803</v>
      </c>
      <c r="AC9" s="1550"/>
      <c r="AD9" s="1551">
        <f t="shared" si="8"/>
        <v>0</v>
      </c>
      <c r="AE9" s="1550">
        <v>3271.9834710743803</v>
      </c>
      <c r="AF9" s="1550"/>
      <c r="AG9" s="1551">
        <f t="shared" si="9"/>
        <v>-9.8154897494305213E-2</v>
      </c>
      <c r="AH9" s="911">
        <v>3628.0991735537191</v>
      </c>
      <c r="AI9" s="911"/>
      <c r="AJ9" s="1551">
        <f t="shared" si="10"/>
        <v>0.18970189701897011</v>
      </c>
      <c r="AK9" s="562">
        <v>3049.5867768595044</v>
      </c>
      <c r="AL9" s="705"/>
      <c r="AM9" s="1551">
        <f t="shared" si="11"/>
        <v>-0.11933174224343668</v>
      </c>
      <c r="AN9" s="562">
        <v>3462.8099173553719</v>
      </c>
      <c r="AO9" s="705"/>
      <c r="AP9" s="1551">
        <f t="shared" si="12"/>
        <v>0.13550135501355004</v>
      </c>
      <c r="AQ9" s="562">
        <v>3049.5867768595044</v>
      </c>
    </row>
    <row r="10" spans="1:43" x14ac:dyDescent="0.25">
      <c r="A10" s="306" t="s">
        <v>12</v>
      </c>
      <c r="B10" s="573">
        <v>154</v>
      </c>
      <c r="C10" s="35" t="s">
        <v>14</v>
      </c>
      <c r="D10" s="1550">
        <v>11763.800904977375</v>
      </c>
      <c r="E10" s="1550"/>
      <c r="F10" s="1551">
        <f t="shared" si="0"/>
        <v>0</v>
      </c>
      <c r="G10" s="1550">
        <v>11763.800904977375</v>
      </c>
      <c r="H10" s="1550"/>
      <c r="I10" s="1551">
        <f t="shared" si="1"/>
        <v>2.3623907394282918E-2</v>
      </c>
      <c r="J10" s="1550">
        <v>11492.307692307693</v>
      </c>
      <c r="K10" s="1550"/>
      <c r="L10" s="1551">
        <f t="shared" si="2"/>
        <v>5.8338194849570785E-2</v>
      </c>
      <c r="M10" s="1550">
        <v>10858.823529411766</v>
      </c>
      <c r="N10" s="1550"/>
      <c r="O10" s="1551">
        <f t="shared" si="3"/>
        <v>0</v>
      </c>
      <c r="P10" s="402">
        <v>10858.823529411766</v>
      </c>
      <c r="Q10" s="402"/>
      <c r="R10" s="1551">
        <f t="shared" si="4"/>
        <v>0.17647058823529424</v>
      </c>
      <c r="S10" s="1550">
        <v>9230</v>
      </c>
      <c r="T10" s="1550"/>
      <c r="U10" s="1551">
        <f t="shared" si="5"/>
        <v>2.5555555555555557E-2</v>
      </c>
      <c r="V10" s="1550">
        <v>9000</v>
      </c>
      <c r="W10" s="1550"/>
      <c r="X10" s="1551">
        <f t="shared" si="6"/>
        <v>5.3216838760921349E-2</v>
      </c>
      <c r="Y10" s="1550">
        <v>8545.2488687782807</v>
      </c>
      <c r="Z10" s="1550"/>
      <c r="AA10" s="1551">
        <f t="shared" si="7"/>
        <v>0</v>
      </c>
      <c r="AB10" s="1550">
        <v>8545.2488687782807</v>
      </c>
      <c r="AC10" s="1550"/>
      <c r="AD10" s="1551">
        <f t="shared" si="8"/>
        <v>8.006405124099409E-3</v>
      </c>
      <c r="AE10" s="1550">
        <v>8477.3755656108588</v>
      </c>
      <c r="AF10" s="1550"/>
      <c r="AG10" s="1551">
        <f t="shared" si="9"/>
        <v>-0.21872393661384498</v>
      </c>
      <c r="AH10" s="911">
        <v>10850.678733031675</v>
      </c>
      <c r="AI10" s="911"/>
      <c r="AJ10" s="1551">
        <f t="shared" si="10"/>
        <v>-3.9762943979497811E-2</v>
      </c>
      <c r="AK10" s="562">
        <v>11300</v>
      </c>
      <c r="AL10" s="705"/>
      <c r="AM10" s="1551">
        <f t="shared" si="11"/>
        <v>0</v>
      </c>
      <c r="AN10" s="562">
        <v>11300</v>
      </c>
      <c r="AO10" s="705"/>
      <c r="AP10" s="1551">
        <f t="shared" si="12"/>
        <v>0</v>
      </c>
      <c r="AQ10" s="562">
        <v>11300</v>
      </c>
    </row>
    <row r="11" spans="1:43" x14ac:dyDescent="0.25">
      <c r="A11" s="299" t="s">
        <v>12</v>
      </c>
      <c r="B11" s="573">
        <v>159</v>
      </c>
      <c r="C11" s="35" t="s">
        <v>16</v>
      </c>
      <c r="D11" s="1550">
        <v>8453.8461538461543</v>
      </c>
      <c r="E11" s="1550"/>
      <c r="F11" s="1551">
        <f t="shared" si="0"/>
        <v>0</v>
      </c>
      <c r="G11" s="1550">
        <v>8453.8461538461543</v>
      </c>
      <c r="H11" s="1550"/>
      <c r="I11" s="1551">
        <f t="shared" si="1"/>
        <v>0</v>
      </c>
      <c r="J11" s="1550">
        <v>8453.8461538461543</v>
      </c>
      <c r="K11" s="1550"/>
      <c r="L11" s="1551">
        <f t="shared" si="2"/>
        <v>4.7664442326024799E-2</v>
      </c>
      <c r="M11" s="1550">
        <v>8069.2307692307695</v>
      </c>
      <c r="N11" s="1550"/>
      <c r="O11" s="1551">
        <f t="shared" si="3"/>
        <v>0</v>
      </c>
      <c r="P11" s="402">
        <v>8069.2307692307695</v>
      </c>
      <c r="Q11" s="402"/>
      <c r="R11" s="1551">
        <f t="shared" si="4"/>
        <v>5.0050050050049942E-2</v>
      </c>
      <c r="S11" s="1550">
        <v>7684.6153846153857</v>
      </c>
      <c r="T11" s="1550"/>
      <c r="U11" s="1551">
        <f t="shared" si="5"/>
        <v>9.5394736842105296E-2</v>
      </c>
      <c r="V11" s="1550">
        <v>7015.3846153846162</v>
      </c>
      <c r="W11" s="1550"/>
      <c r="X11" s="1551">
        <f t="shared" si="6"/>
        <v>0</v>
      </c>
      <c r="Y11" s="1550">
        <v>7015.3846153846162</v>
      </c>
      <c r="Z11" s="1550"/>
      <c r="AA11" s="1551">
        <f t="shared" si="7"/>
        <v>0</v>
      </c>
      <c r="AB11" s="1550">
        <v>7015.3846153846162</v>
      </c>
      <c r="AC11" s="1550"/>
      <c r="AD11" s="1551">
        <f t="shared" si="8"/>
        <v>1.0427528675703885E-2</v>
      </c>
      <c r="AE11" s="1550">
        <v>6942.9864253393671</v>
      </c>
      <c r="AF11" s="1550"/>
      <c r="AG11" s="1551">
        <f t="shared" si="9"/>
        <v>-0.18296059637912662</v>
      </c>
      <c r="AH11" s="911">
        <v>8497.7375565610855</v>
      </c>
      <c r="AI11" s="911"/>
      <c r="AJ11" s="1551">
        <f t="shared" si="10"/>
        <v>0</v>
      </c>
      <c r="AK11" s="562">
        <v>8497.7375565610855</v>
      </c>
      <c r="AL11" s="705"/>
      <c r="AM11" s="1551">
        <f t="shared" si="11"/>
        <v>0</v>
      </c>
      <c r="AN11" s="562">
        <v>8497.7375565610855</v>
      </c>
      <c r="AO11" s="705"/>
      <c r="AP11" s="1551">
        <f t="shared" si="12"/>
        <v>0</v>
      </c>
      <c r="AQ11" s="562">
        <v>8497.7375565610855</v>
      </c>
    </row>
    <row r="12" spans="1:43" x14ac:dyDescent="0.25">
      <c r="A12" s="299" t="s">
        <v>12</v>
      </c>
      <c r="B12" s="573">
        <v>193</v>
      </c>
      <c r="C12" s="35" t="s">
        <v>17</v>
      </c>
      <c r="D12" s="1550">
        <v>7684.6153846153857</v>
      </c>
      <c r="E12" s="1550"/>
      <c r="F12" s="1551">
        <f t="shared" si="0"/>
        <v>0</v>
      </c>
      <c r="G12" s="1550">
        <v>7684.6153846153857</v>
      </c>
      <c r="H12" s="1550"/>
      <c r="I12" s="1551">
        <f t="shared" si="1"/>
        <v>-9.0009000900069091E-4</v>
      </c>
      <c r="J12" s="1550">
        <v>7691.538461538461</v>
      </c>
      <c r="K12" s="1550"/>
      <c r="L12" s="1551">
        <f t="shared" si="2"/>
        <v>5.3635405690200137E-2</v>
      </c>
      <c r="M12" s="1550">
        <v>7300</v>
      </c>
      <c r="N12" s="1550"/>
      <c r="O12" s="1551">
        <f t="shared" si="3"/>
        <v>0</v>
      </c>
      <c r="P12" s="402">
        <v>7300</v>
      </c>
      <c r="Q12" s="402"/>
      <c r="R12" s="1551">
        <f t="shared" si="4"/>
        <v>5.5617352614015597E-2</v>
      </c>
      <c r="S12" s="1550">
        <v>6915.3846153846152</v>
      </c>
      <c r="T12" s="1550"/>
      <c r="U12" s="1551">
        <f t="shared" si="5"/>
        <v>6.2499999999999931E-2</v>
      </c>
      <c r="V12" s="1550">
        <v>6508.5972850678736</v>
      </c>
      <c r="W12" s="1550"/>
      <c r="X12" s="1551">
        <f t="shared" si="6"/>
        <v>0</v>
      </c>
      <c r="Y12" s="1550">
        <v>6508.5972850678736</v>
      </c>
      <c r="Z12" s="1550"/>
      <c r="AA12" s="1551">
        <f t="shared" si="7"/>
        <v>0</v>
      </c>
      <c r="AB12" s="1550">
        <v>6508.5972850678736</v>
      </c>
      <c r="AC12" s="1550"/>
      <c r="AD12" s="1551">
        <f t="shared" si="8"/>
        <v>0</v>
      </c>
      <c r="AE12" s="1550">
        <v>6508.5972850678736</v>
      </c>
      <c r="AF12" s="1550"/>
      <c r="AG12" s="1551">
        <f t="shared" si="9"/>
        <v>-0.2</v>
      </c>
      <c r="AH12" s="911">
        <v>8135.746606334842</v>
      </c>
      <c r="AI12" s="911"/>
      <c r="AJ12" s="1551">
        <f t="shared" si="10"/>
        <v>0</v>
      </c>
      <c r="AK12" s="562">
        <v>8135.746606334842</v>
      </c>
      <c r="AL12" s="705"/>
      <c r="AM12" s="1551">
        <f t="shared" si="11"/>
        <v>0</v>
      </c>
      <c r="AN12" s="562">
        <v>8135.746606334842</v>
      </c>
      <c r="AO12" s="705"/>
      <c r="AP12" s="1551">
        <f t="shared" si="12"/>
        <v>0</v>
      </c>
      <c r="AQ12" s="562">
        <v>8135.746606334842</v>
      </c>
    </row>
    <row r="13" spans="1:43" x14ac:dyDescent="0.25">
      <c r="A13" s="299" t="s">
        <v>12</v>
      </c>
      <c r="B13" s="573">
        <v>195</v>
      </c>
      <c r="C13" s="35" t="s">
        <v>18</v>
      </c>
      <c r="D13" s="1550">
        <v>10488.687782805429</v>
      </c>
      <c r="E13" s="1550"/>
      <c r="F13" s="1551">
        <f t="shared" si="0"/>
        <v>0</v>
      </c>
      <c r="G13" s="1550">
        <v>10488.687782805429</v>
      </c>
      <c r="H13" s="1550"/>
      <c r="I13" s="1551">
        <f t="shared" si="1"/>
        <v>0</v>
      </c>
      <c r="J13" s="1550">
        <v>10488.687782805429</v>
      </c>
      <c r="K13" s="1550"/>
      <c r="L13" s="1551">
        <f t="shared" si="2"/>
        <v>5.373215746886071E-2</v>
      </c>
      <c r="M13" s="1550">
        <v>9953.8461538461543</v>
      </c>
      <c r="N13" s="1550"/>
      <c r="O13" s="1551">
        <f t="shared" si="3"/>
        <v>0</v>
      </c>
      <c r="P13" s="402">
        <v>9953.8461538461543</v>
      </c>
      <c r="Q13" s="402"/>
      <c r="R13" s="1551">
        <f t="shared" si="4"/>
        <v>0</v>
      </c>
      <c r="S13" s="1550">
        <v>9953.8461538461543</v>
      </c>
      <c r="T13" s="1550"/>
      <c r="U13" s="1551">
        <f t="shared" si="5"/>
        <v>0.52933815350389324</v>
      </c>
      <c r="V13" s="1550">
        <v>6508.5972850678736</v>
      </c>
      <c r="W13" s="1550"/>
      <c r="X13" s="1551">
        <f t="shared" si="6"/>
        <v>0</v>
      </c>
      <c r="Y13" s="1550">
        <v>6508.5972850678736</v>
      </c>
      <c r="Z13" s="1550"/>
      <c r="AA13" s="1551">
        <f t="shared" si="7"/>
        <v>0</v>
      </c>
      <c r="AB13" s="1550">
        <v>6508.5972850678736</v>
      </c>
      <c r="AC13" s="1550"/>
      <c r="AD13" s="1551">
        <f t="shared" si="8"/>
        <v>0</v>
      </c>
      <c r="AE13" s="1550">
        <v>6508.5972850678736</v>
      </c>
      <c r="AF13" s="1550"/>
      <c r="AG13" s="1551">
        <f t="shared" si="9"/>
        <v>-0.12185592185592184</v>
      </c>
      <c r="AH13" s="911">
        <v>7411.7647058823532</v>
      </c>
      <c r="AI13" s="911"/>
      <c r="AJ13" s="1551">
        <f t="shared" si="10"/>
        <v>0</v>
      </c>
      <c r="AK13" s="562">
        <v>7411.7647058823532</v>
      </c>
      <c r="AL13" s="705"/>
      <c r="AM13" s="1551">
        <f t="shared" si="11"/>
        <v>0</v>
      </c>
      <c r="AN13" s="562">
        <v>7411.7647058823532</v>
      </c>
      <c r="AO13" s="705"/>
      <c r="AP13" s="1551">
        <f t="shared" si="12"/>
        <v>0</v>
      </c>
      <c r="AQ13" s="562">
        <v>7411.7647058823532</v>
      </c>
    </row>
    <row r="14" spans="1:43" x14ac:dyDescent="0.25">
      <c r="A14" s="299" t="s">
        <v>12</v>
      </c>
      <c r="B14" s="573">
        <v>196</v>
      </c>
      <c r="C14" s="35" t="s">
        <v>19</v>
      </c>
      <c r="D14" s="1550">
        <v>6263.3484162895929</v>
      </c>
      <c r="E14" s="1550"/>
      <c r="F14" s="1551">
        <f t="shared" si="0"/>
        <v>0</v>
      </c>
      <c r="G14" s="1550">
        <v>6263.3484162895929</v>
      </c>
      <c r="H14" s="1550"/>
      <c r="I14" s="1551">
        <f t="shared" si="1"/>
        <v>0</v>
      </c>
      <c r="J14" s="1550">
        <v>6263.3484162895929</v>
      </c>
      <c r="K14" s="1550"/>
      <c r="L14" s="1551">
        <f t="shared" si="2"/>
        <v>-6.4977257959704122E-4</v>
      </c>
      <c r="M14" s="1550">
        <v>6267.4208144796376</v>
      </c>
      <c r="N14" s="1550"/>
      <c r="O14" s="1551">
        <f t="shared" si="3"/>
        <v>0</v>
      </c>
      <c r="P14" s="402">
        <v>6267.4208144796376</v>
      </c>
      <c r="Q14" s="402"/>
      <c r="R14" s="1551">
        <f t="shared" si="4"/>
        <v>0.11683599419448464</v>
      </c>
      <c r="S14" s="1550">
        <v>5611.7647058823532</v>
      </c>
      <c r="T14" s="1550"/>
      <c r="U14" s="1551">
        <f t="shared" si="5"/>
        <v>0.12500000000000008</v>
      </c>
      <c r="V14" s="1550">
        <v>4988.2352941176468</v>
      </c>
      <c r="W14" s="1550"/>
      <c r="X14" s="1551">
        <f t="shared" si="6"/>
        <v>0</v>
      </c>
      <c r="Y14" s="1550">
        <v>4988.2352941176468</v>
      </c>
      <c r="Z14" s="1550"/>
      <c r="AA14" s="1551">
        <f t="shared" si="7"/>
        <v>0</v>
      </c>
      <c r="AB14" s="1550">
        <v>4988.2352941176468</v>
      </c>
      <c r="AC14" s="1550"/>
      <c r="AD14" s="1551">
        <f t="shared" si="8"/>
        <v>1.4727540500736231E-2</v>
      </c>
      <c r="AE14" s="1550">
        <v>4915.8371040723987</v>
      </c>
      <c r="AF14" s="1550"/>
      <c r="AG14" s="1551">
        <f t="shared" si="9"/>
        <v>-9.3155258764607632E-2</v>
      </c>
      <c r="AH14" s="911">
        <v>5420.8144796380093</v>
      </c>
      <c r="AI14" s="911"/>
      <c r="AJ14" s="1551">
        <f t="shared" si="10"/>
        <v>-4.7694753577106487E-2</v>
      </c>
      <c r="AK14" s="562">
        <v>5692.3076923076924</v>
      </c>
      <c r="AL14" s="705"/>
      <c r="AM14" s="1551">
        <f t="shared" si="11"/>
        <v>5.0083472454090117E-2</v>
      </c>
      <c r="AN14" s="562">
        <v>5420.8144796380093</v>
      </c>
      <c r="AO14" s="705"/>
      <c r="AP14" s="1551">
        <f t="shared" si="12"/>
        <v>-4.7694753577106487E-2</v>
      </c>
      <c r="AQ14" s="562">
        <v>5692.3076923076924</v>
      </c>
    </row>
    <row r="15" spans="1:43" x14ac:dyDescent="0.25">
      <c r="A15" s="299" t="s">
        <v>12</v>
      </c>
      <c r="B15" s="573">
        <v>197</v>
      </c>
      <c r="C15" s="35" t="s">
        <v>21</v>
      </c>
      <c r="D15" s="1550">
        <v>6697.285067873303</v>
      </c>
      <c r="E15" s="1550"/>
      <c r="F15" s="1551">
        <f t="shared" si="0"/>
        <v>0</v>
      </c>
      <c r="G15" s="1550">
        <v>6697.285067873303</v>
      </c>
      <c r="H15" s="1550"/>
      <c r="I15" s="1551">
        <f t="shared" si="1"/>
        <v>0</v>
      </c>
      <c r="J15" s="1550">
        <v>6697.285067873303</v>
      </c>
      <c r="K15" s="1550"/>
      <c r="L15" s="1551">
        <f t="shared" si="2"/>
        <v>5.4127198917456029E-2</v>
      </c>
      <c r="M15" s="1550">
        <v>6353.3936651583708</v>
      </c>
      <c r="N15" s="1550"/>
      <c r="O15" s="1551">
        <f t="shared" si="3"/>
        <v>0</v>
      </c>
      <c r="P15" s="402">
        <v>6353.3936651583708</v>
      </c>
      <c r="Q15" s="402"/>
      <c r="R15" s="1551">
        <f t="shared" si="4"/>
        <v>5.7224606580829764E-2</v>
      </c>
      <c r="S15" s="1550">
        <v>6009.5022624434387</v>
      </c>
      <c r="T15" s="1550"/>
      <c r="U15" s="1551">
        <f t="shared" si="5"/>
        <v>0</v>
      </c>
      <c r="V15" s="1550">
        <v>6009.5022624434387</v>
      </c>
      <c r="W15" s="1550"/>
      <c r="X15" s="1551">
        <f t="shared" si="6"/>
        <v>0</v>
      </c>
      <c r="Y15" s="1550">
        <v>6009.5022624434387</v>
      </c>
      <c r="Z15" s="1550"/>
      <c r="AA15" s="1551">
        <f t="shared" si="7"/>
        <v>0.16519419903317223</v>
      </c>
      <c r="AB15" s="1550">
        <v>5157.5113122171942</v>
      </c>
      <c r="AC15" s="1550"/>
      <c r="AD15" s="1551">
        <f t="shared" si="8"/>
        <v>0</v>
      </c>
      <c r="AE15" s="1550">
        <v>5157.5113122171942</v>
      </c>
      <c r="AF15" s="1550"/>
      <c r="AG15" s="1551">
        <f t="shared" si="9"/>
        <v>0.14003800760152019</v>
      </c>
      <c r="AH15" s="911">
        <v>4523.9819004524888</v>
      </c>
      <c r="AI15" s="911"/>
      <c r="AJ15" s="1551">
        <f t="shared" si="10"/>
        <v>-0.14373850466836283</v>
      </c>
      <c r="AK15" s="562">
        <v>5283.4115805946794</v>
      </c>
      <c r="AL15" s="705"/>
      <c r="AM15" s="1551">
        <f t="shared" si="11"/>
        <v>7.8247261345852942E-2</v>
      </c>
      <c r="AN15" s="562">
        <v>4900</v>
      </c>
      <c r="AO15" s="705"/>
      <c r="AP15" s="1551">
        <f t="shared" si="12"/>
        <v>-7.2568940493468681E-2</v>
      </c>
      <c r="AQ15" s="562">
        <v>5283.4115805946785</v>
      </c>
    </row>
    <row r="16" spans="1:43" x14ac:dyDescent="0.25">
      <c r="A16" s="299" t="s">
        <v>12</v>
      </c>
      <c r="B16" s="573">
        <v>198</v>
      </c>
      <c r="C16" s="35" t="s">
        <v>23</v>
      </c>
      <c r="D16" s="1550">
        <v>1223.0769230769231</v>
      </c>
      <c r="E16" s="1550"/>
      <c r="F16" s="1551">
        <f t="shared" si="0"/>
        <v>0</v>
      </c>
      <c r="G16" s="1550">
        <v>1223.0769230769231</v>
      </c>
      <c r="H16" s="1550"/>
      <c r="I16" s="1551">
        <f t="shared" si="1"/>
        <v>0</v>
      </c>
      <c r="J16" s="1550">
        <v>1223.0769230769231</v>
      </c>
      <c r="K16" s="1550"/>
      <c r="L16" s="1551">
        <f t="shared" si="2"/>
        <v>6.711409395973153E-2</v>
      </c>
      <c r="M16" s="1550">
        <v>1146.1538461538462</v>
      </c>
      <c r="N16" s="1550"/>
      <c r="O16" s="1551">
        <f t="shared" si="3"/>
        <v>0</v>
      </c>
      <c r="P16" s="402">
        <v>1146.1538461538462</v>
      </c>
      <c r="Q16" s="402"/>
      <c r="R16" s="1551">
        <f t="shared" si="4"/>
        <v>7.1942446043165451E-2</v>
      </c>
      <c r="S16" s="1550">
        <v>1069.2307692307693</v>
      </c>
      <c r="T16" s="1550"/>
      <c r="U16" s="1551">
        <f t="shared" si="5"/>
        <v>6.2499999999999986E-2</v>
      </c>
      <c r="V16" s="1550">
        <v>1006.3348416289593</v>
      </c>
      <c r="W16" s="1550"/>
      <c r="X16" s="1551">
        <f t="shared" si="6"/>
        <v>0.71208622016936096</v>
      </c>
      <c r="Y16" s="1550">
        <v>587.78280542986431</v>
      </c>
      <c r="Z16" s="1550"/>
      <c r="AA16" s="1551">
        <f t="shared" si="7"/>
        <v>0</v>
      </c>
      <c r="AB16" s="1550">
        <v>587.78280542986431</v>
      </c>
      <c r="AC16" s="1550"/>
      <c r="AD16" s="1551">
        <f t="shared" si="8"/>
        <v>0</v>
      </c>
      <c r="AE16" s="1550">
        <v>587.78280542986431</v>
      </c>
      <c r="AF16" s="1550"/>
      <c r="AG16" s="1551">
        <f t="shared" si="9"/>
        <v>-0.56409395973154364</v>
      </c>
      <c r="AH16" s="911">
        <v>1348.4162895927602</v>
      </c>
      <c r="AI16" s="911"/>
      <c r="AJ16" s="1551">
        <f t="shared" si="10"/>
        <v>-0.11834319526627221</v>
      </c>
      <c r="AK16" s="562">
        <v>1529.4117647058824</v>
      </c>
      <c r="AL16" s="705"/>
      <c r="AM16" s="1551">
        <f t="shared" si="11"/>
        <v>0</v>
      </c>
      <c r="AN16" s="562">
        <v>1529.4117647058824</v>
      </c>
      <c r="AO16" s="705"/>
      <c r="AP16" s="1551">
        <f t="shared" si="12"/>
        <v>0</v>
      </c>
      <c r="AQ16" s="562">
        <v>1529.4117647058824</v>
      </c>
    </row>
    <row r="17" spans="1:43" x14ac:dyDescent="0.25">
      <c r="A17" s="299" t="s">
        <v>12</v>
      </c>
      <c r="B17" s="573">
        <v>199</v>
      </c>
      <c r="C17" s="35" t="s">
        <v>25</v>
      </c>
      <c r="D17" s="1550">
        <v>994.11764705882365</v>
      </c>
      <c r="E17" s="1550"/>
      <c r="F17" s="1551">
        <f t="shared" si="0"/>
        <v>0</v>
      </c>
      <c r="G17" s="1550">
        <v>994.11764705882365</v>
      </c>
      <c r="H17" s="1550"/>
      <c r="I17" s="1551">
        <f t="shared" si="1"/>
        <v>0</v>
      </c>
      <c r="J17" s="1550">
        <v>994.11764705882365</v>
      </c>
      <c r="K17" s="1550"/>
      <c r="L17" s="1551">
        <f t="shared" si="2"/>
        <v>6.2893081761006331E-2</v>
      </c>
      <c r="M17" s="1550">
        <v>935.2941176470589</v>
      </c>
      <c r="N17" s="1550"/>
      <c r="O17" s="1551">
        <f t="shared" si="3"/>
        <v>0</v>
      </c>
      <c r="P17" s="402">
        <v>935.2941176470589</v>
      </c>
      <c r="Q17" s="402"/>
      <c r="R17" s="1551">
        <f t="shared" si="4"/>
        <v>6.7114093959731599E-2</v>
      </c>
      <c r="S17" s="1550">
        <v>876.47058823529414</v>
      </c>
      <c r="T17" s="1550"/>
      <c r="U17" s="1551">
        <f t="shared" si="5"/>
        <v>0.18181818181818163</v>
      </c>
      <c r="V17" s="1550">
        <v>741.62895927601824</v>
      </c>
      <c r="W17" s="1550"/>
      <c r="X17" s="1551">
        <f t="shared" si="6"/>
        <v>0.17155110793423906</v>
      </c>
      <c r="Y17" s="1550">
        <v>633.03167420814475</v>
      </c>
      <c r="Z17" s="1550"/>
      <c r="AA17" s="1551">
        <f t="shared" si="7"/>
        <v>0</v>
      </c>
      <c r="AB17" s="1550">
        <v>633.03167420814475</v>
      </c>
      <c r="AC17" s="1550"/>
      <c r="AD17" s="1551">
        <f t="shared" si="8"/>
        <v>0.16680567139282718</v>
      </c>
      <c r="AE17" s="1550">
        <v>542.53393665158376</v>
      </c>
      <c r="AF17" s="1550"/>
      <c r="AG17" s="1551">
        <f t="shared" si="9"/>
        <v>-0.59765100671140936</v>
      </c>
      <c r="AH17" s="911">
        <v>1348.4162895927602</v>
      </c>
      <c r="AI17" s="911"/>
      <c r="AJ17" s="1551">
        <f t="shared" si="10"/>
        <v>-0.11834319526627221</v>
      </c>
      <c r="AK17" s="562">
        <v>1529.4117647058824</v>
      </c>
      <c r="AL17" s="705"/>
      <c r="AM17" s="1551">
        <f t="shared" si="11"/>
        <v>0</v>
      </c>
      <c r="AN17" s="562">
        <v>1529.4117647058824</v>
      </c>
      <c r="AO17" s="705"/>
      <c r="AP17" s="1551">
        <f t="shared" si="12"/>
        <v>0</v>
      </c>
      <c r="AQ17" s="562">
        <v>1529.4117647058824</v>
      </c>
    </row>
    <row r="18" spans="1:43" x14ac:dyDescent="0.25">
      <c r="A18" s="299" t="s">
        <v>12</v>
      </c>
      <c r="B18" s="573">
        <v>200</v>
      </c>
      <c r="C18" s="35" t="s">
        <v>27</v>
      </c>
      <c r="D18" s="1550">
        <v>990.49773755656122</v>
      </c>
      <c r="E18" s="1550"/>
      <c r="F18" s="1551">
        <f t="shared" si="0"/>
        <v>0</v>
      </c>
      <c r="G18" s="1550">
        <v>990.49773755656122</v>
      </c>
      <c r="H18" s="1550"/>
      <c r="I18" s="1551">
        <f t="shared" si="1"/>
        <v>0</v>
      </c>
      <c r="J18" s="1550">
        <v>990.49773755656122</v>
      </c>
      <c r="K18" s="1550"/>
      <c r="L18" s="1551">
        <f t="shared" si="2"/>
        <v>5.2910052910052928E-2</v>
      </c>
      <c r="M18" s="1550">
        <v>940.7239819004526</v>
      </c>
      <c r="N18" s="1550"/>
      <c r="O18" s="1551">
        <f t="shared" si="3"/>
        <v>0</v>
      </c>
      <c r="P18" s="402">
        <v>940.7239819004526</v>
      </c>
      <c r="Q18" s="402"/>
      <c r="R18" s="1551">
        <f t="shared" si="4"/>
        <v>5.5865921787709515E-2</v>
      </c>
      <c r="S18" s="1550">
        <v>890.95022624434398</v>
      </c>
      <c r="T18" s="1550"/>
      <c r="U18" s="1551">
        <f t="shared" si="5"/>
        <v>0.10000000000000005</v>
      </c>
      <c r="V18" s="1550">
        <v>809.95475113122177</v>
      </c>
      <c r="W18" s="1550"/>
      <c r="X18" s="1551">
        <f t="shared" si="6"/>
        <v>0</v>
      </c>
      <c r="Y18" s="1550">
        <v>809.95475113122177</v>
      </c>
      <c r="Z18" s="1550"/>
      <c r="AA18" s="1551">
        <f t="shared" si="7"/>
        <v>0</v>
      </c>
      <c r="AB18" s="1550">
        <v>809.95475113122177</v>
      </c>
      <c r="AC18" s="1550"/>
      <c r="AD18" s="1551">
        <f t="shared" si="8"/>
        <v>0</v>
      </c>
      <c r="AE18" s="1550">
        <v>809.95475113122177</v>
      </c>
      <c r="AF18" s="1550"/>
      <c r="AG18" s="1551">
        <f t="shared" si="9"/>
        <v>-0.47041420118343197</v>
      </c>
      <c r="AH18" s="911">
        <v>1529.4117647058824</v>
      </c>
      <c r="AI18" s="911"/>
      <c r="AJ18" s="1551">
        <f t="shared" si="10"/>
        <v>0</v>
      </c>
      <c r="AK18" s="562">
        <v>1529.4117647058824</v>
      </c>
      <c r="AL18" s="705"/>
      <c r="AM18" s="1551">
        <f t="shared" si="11"/>
        <v>0</v>
      </c>
      <c r="AN18" s="562">
        <v>1529.4117647058824</v>
      </c>
      <c r="AO18" s="705"/>
      <c r="AP18" s="1551">
        <f t="shared" si="12"/>
        <v>0</v>
      </c>
      <c r="AQ18" s="562">
        <v>1529.4117647058824</v>
      </c>
    </row>
    <row r="19" spans="1:43" x14ac:dyDescent="0.25">
      <c r="A19" s="299" t="s">
        <v>12</v>
      </c>
      <c r="B19" s="573">
        <v>201</v>
      </c>
      <c r="C19" s="35" t="s">
        <v>29</v>
      </c>
      <c r="D19" s="1550">
        <v>1254.4796380090499</v>
      </c>
      <c r="E19" s="1550"/>
      <c r="F19" s="1551">
        <f t="shared" si="0"/>
        <v>0</v>
      </c>
      <c r="G19" s="1550">
        <v>1254.4796380090499</v>
      </c>
      <c r="H19" s="1550"/>
      <c r="I19" s="1551">
        <f t="shared" si="1"/>
        <v>0</v>
      </c>
      <c r="J19" s="1550">
        <v>1254.4796380090499</v>
      </c>
      <c r="K19" s="1550"/>
      <c r="L19" s="1551">
        <f t="shared" si="2"/>
        <v>4.3668122270742238E-2</v>
      </c>
      <c r="M19" s="1550">
        <v>1201.9909502262446</v>
      </c>
      <c r="N19" s="1550"/>
      <c r="O19" s="1551">
        <f t="shared" si="3"/>
        <v>0</v>
      </c>
      <c r="P19" s="402">
        <v>1201.9909502262446</v>
      </c>
      <c r="Q19" s="402"/>
      <c r="R19" s="1551">
        <f t="shared" si="4"/>
        <v>4.5662100456621078E-2</v>
      </c>
      <c r="S19" s="1550">
        <v>1149.5022624434391</v>
      </c>
      <c r="T19" s="1550"/>
      <c r="U19" s="1551">
        <f t="shared" si="5"/>
        <v>0.16000000000000023</v>
      </c>
      <c r="V19" s="1550">
        <v>990.95022624434387</v>
      </c>
      <c r="W19" s="1550"/>
      <c r="X19" s="1551">
        <f t="shared" si="6"/>
        <v>9.5547773886943424E-2</v>
      </c>
      <c r="Y19" s="1550">
        <v>904.52488687782807</v>
      </c>
      <c r="Z19" s="1550"/>
      <c r="AA19" s="1551">
        <f t="shared" si="7"/>
        <v>0</v>
      </c>
      <c r="AB19" s="1550">
        <v>904.52488687782807</v>
      </c>
      <c r="AC19" s="1550"/>
      <c r="AD19" s="1551">
        <f t="shared" si="8"/>
        <v>0</v>
      </c>
      <c r="AE19" s="1550">
        <v>904.52488687782807</v>
      </c>
      <c r="AF19" s="1550"/>
      <c r="AG19" s="1551">
        <f t="shared" si="9"/>
        <v>-0.52177033492822966</v>
      </c>
      <c r="AH19" s="911">
        <v>1891.4027149321266</v>
      </c>
      <c r="AI19" s="911"/>
      <c r="AJ19" s="1551">
        <f t="shared" si="10"/>
        <v>5.0251256281406913E-2</v>
      </c>
      <c r="AK19" s="562">
        <v>1800.9049773755657</v>
      </c>
      <c r="AL19" s="705"/>
      <c r="AM19" s="1551">
        <f t="shared" si="11"/>
        <v>0</v>
      </c>
      <c r="AN19" s="562">
        <v>1800.9049773755657</v>
      </c>
      <c r="AO19" s="705"/>
      <c r="AP19" s="1551">
        <f t="shared" si="12"/>
        <v>0</v>
      </c>
      <c r="AQ19" s="562">
        <v>1800.9049773755657</v>
      </c>
    </row>
    <row r="20" spans="1:43" x14ac:dyDescent="0.25">
      <c r="A20" s="299" t="s">
        <v>12</v>
      </c>
      <c r="B20" s="573">
        <v>202</v>
      </c>
      <c r="C20" s="35" t="s">
        <v>31</v>
      </c>
      <c r="D20" s="1550">
        <v>9042.5339366515836</v>
      </c>
      <c r="E20" s="1550"/>
      <c r="F20" s="1551">
        <f t="shared" si="0"/>
        <v>0</v>
      </c>
      <c r="G20" s="1550">
        <v>9042.5339366515836</v>
      </c>
      <c r="H20" s="1550"/>
      <c r="I20" s="1551">
        <f t="shared" si="1"/>
        <v>0</v>
      </c>
      <c r="J20" s="1550">
        <v>9042.5339366515836</v>
      </c>
      <c r="K20" s="1550"/>
      <c r="L20" s="1551">
        <f t="shared" si="2"/>
        <v>5.0462573591253078E-2</v>
      </c>
      <c r="M20" s="1550">
        <v>8608.1447963800911</v>
      </c>
      <c r="N20" s="1550"/>
      <c r="O20" s="1551">
        <f t="shared" si="3"/>
        <v>0</v>
      </c>
      <c r="P20" s="402">
        <v>8608.1447963800911</v>
      </c>
      <c r="Q20" s="402"/>
      <c r="R20" s="1551">
        <f t="shared" si="4"/>
        <v>6.2555853440571879E-2</v>
      </c>
      <c r="S20" s="1550">
        <v>8101.3574660633494</v>
      </c>
      <c r="T20" s="1550"/>
      <c r="U20" s="1551">
        <f t="shared" si="5"/>
        <v>0</v>
      </c>
      <c r="V20" s="1550">
        <v>8101.3574660633494</v>
      </c>
      <c r="W20" s="1550"/>
      <c r="X20" s="1551">
        <f t="shared" si="6"/>
        <v>0</v>
      </c>
      <c r="Y20" s="1550">
        <v>8101.3574660633494</v>
      </c>
      <c r="Z20" s="1550"/>
      <c r="AA20" s="1551">
        <f t="shared" si="7"/>
        <v>0</v>
      </c>
      <c r="AB20" s="1550">
        <v>8101.3574660633494</v>
      </c>
      <c r="AC20" s="1550"/>
      <c r="AD20" s="1551">
        <f t="shared" si="8"/>
        <v>1.819836214740678E-2</v>
      </c>
      <c r="AE20" s="1550">
        <v>7956.5610859728513</v>
      </c>
      <c r="AF20" s="1550"/>
      <c r="AG20" s="1551">
        <f t="shared" si="9"/>
        <v>-0.11991991991991995</v>
      </c>
      <c r="AH20" s="911">
        <v>9040.7239819004535</v>
      </c>
      <c r="AI20" s="911"/>
      <c r="AJ20" s="1551">
        <f t="shared" si="10"/>
        <v>0</v>
      </c>
      <c r="AK20" s="562">
        <v>9040.7239819004535</v>
      </c>
      <c r="AL20" s="705"/>
      <c r="AM20" s="1551">
        <f t="shared" si="11"/>
        <v>0</v>
      </c>
      <c r="AN20" s="562">
        <v>9040.7239819004535</v>
      </c>
      <c r="AO20" s="705"/>
      <c r="AP20" s="1551">
        <f t="shared" si="12"/>
        <v>0</v>
      </c>
      <c r="AQ20" s="562">
        <v>9040.7239819004535</v>
      </c>
    </row>
    <row r="21" spans="1:43" x14ac:dyDescent="0.25">
      <c r="A21" s="299" t="s">
        <v>12</v>
      </c>
      <c r="B21" s="573">
        <v>208</v>
      </c>
      <c r="C21" s="35" t="s">
        <v>33</v>
      </c>
      <c r="D21" s="1550">
        <v>6915.3846153846152</v>
      </c>
      <c r="E21" s="1550"/>
      <c r="F21" s="1551">
        <f t="shared" si="0"/>
        <v>0</v>
      </c>
      <c r="G21" s="1550">
        <v>6915.3846153846152</v>
      </c>
      <c r="H21" s="1550"/>
      <c r="I21" s="1551">
        <f t="shared" si="1"/>
        <v>0</v>
      </c>
      <c r="J21" s="1550">
        <v>6915.3846153846152</v>
      </c>
      <c r="K21" s="1550"/>
      <c r="L21" s="1551">
        <f t="shared" si="2"/>
        <v>3.4522439585730681E-2</v>
      </c>
      <c r="M21" s="1550">
        <v>6684.6153846153848</v>
      </c>
      <c r="N21" s="1550"/>
      <c r="O21" s="1551">
        <f t="shared" si="3"/>
        <v>0</v>
      </c>
      <c r="P21" s="402">
        <v>6684.6153846153848</v>
      </c>
      <c r="Q21" s="402"/>
      <c r="R21" s="1551">
        <f t="shared" si="4"/>
        <v>6.1050061050061069E-2</v>
      </c>
      <c r="S21" s="1550">
        <v>6300</v>
      </c>
      <c r="T21" s="1550"/>
      <c r="U21" s="1551">
        <f t="shared" si="5"/>
        <v>6.2499999999999903E-2</v>
      </c>
      <c r="V21" s="1550">
        <v>5929.4117647058829</v>
      </c>
      <c r="W21" s="1550"/>
      <c r="X21" s="1551">
        <f t="shared" si="6"/>
        <v>0</v>
      </c>
      <c r="Y21" s="1550">
        <v>5929.4117647058829</v>
      </c>
      <c r="Z21" s="1550"/>
      <c r="AA21" s="1551">
        <f t="shared" si="7"/>
        <v>0</v>
      </c>
      <c r="AB21" s="1550">
        <v>5929.4117647058829</v>
      </c>
      <c r="AC21" s="1550"/>
      <c r="AD21" s="1551">
        <f t="shared" si="8"/>
        <v>2.5031289111389306E-2</v>
      </c>
      <c r="AE21" s="1550">
        <v>5784.6153846153848</v>
      </c>
      <c r="AF21" s="1550"/>
      <c r="AG21" s="1551">
        <f t="shared" si="9"/>
        <v>-0.19999999999999996</v>
      </c>
      <c r="AH21" s="911">
        <v>7230.7692307692305</v>
      </c>
      <c r="AI21" s="911"/>
      <c r="AJ21" s="1551">
        <f t="shared" si="10"/>
        <v>0</v>
      </c>
      <c r="AK21" s="562">
        <v>7230.7692307692305</v>
      </c>
      <c r="AL21" s="705"/>
      <c r="AM21" s="1551">
        <f t="shared" si="11"/>
        <v>0</v>
      </c>
      <c r="AN21" s="562">
        <v>7230.7692307692305</v>
      </c>
      <c r="AO21" s="705"/>
      <c r="AP21" s="1551">
        <f t="shared" si="12"/>
        <v>0</v>
      </c>
      <c r="AQ21" s="562">
        <v>7230.7692307692305</v>
      </c>
    </row>
    <row r="22" spans="1:43" x14ac:dyDescent="0.25">
      <c r="A22" s="299" t="s">
        <v>12</v>
      </c>
      <c r="B22" s="573">
        <v>215</v>
      </c>
      <c r="C22" s="35" t="s">
        <v>35</v>
      </c>
      <c r="D22" s="1550">
        <v>7449.7737556561087</v>
      </c>
      <c r="E22" s="1550"/>
      <c r="F22" s="1551">
        <f t="shared" si="0"/>
        <v>0</v>
      </c>
      <c r="G22" s="1550">
        <v>7449.7737556561087</v>
      </c>
      <c r="H22" s="1550"/>
      <c r="I22" s="1551">
        <f t="shared" si="1"/>
        <v>0</v>
      </c>
      <c r="J22" s="1550">
        <v>7449.7737556561087</v>
      </c>
      <c r="K22" s="1550"/>
      <c r="L22" s="1551">
        <f t="shared" si="2"/>
        <v>5.1072522982635218E-2</v>
      </c>
      <c r="M22" s="1550">
        <v>7087.7828054298652</v>
      </c>
      <c r="N22" s="1550"/>
      <c r="O22" s="1551">
        <f t="shared" si="3"/>
        <v>0</v>
      </c>
      <c r="P22" s="402">
        <v>7087.7828054298652</v>
      </c>
      <c r="Q22" s="402"/>
      <c r="R22" s="1551">
        <f t="shared" si="4"/>
        <v>6.5288356909684472E-2</v>
      </c>
      <c r="S22" s="1550">
        <v>6653.3936651583717</v>
      </c>
      <c r="T22" s="1550"/>
      <c r="U22" s="1551">
        <f t="shared" si="5"/>
        <v>0</v>
      </c>
      <c r="V22" s="1550">
        <v>6653.3936651583717</v>
      </c>
      <c r="W22" s="1550"/>
      <c r="X22" s="1551">
        <f t="shared" si="6"/>
        <v>0</v>
      </c>
      <c r="Y22" s="1550">
        <v>6653.3936651583717</v>
      </c>
      <c r="Z22" s="1550"/>
      <c r="AA22" s="1551">
        <f t="shared" si="7"/>
        <v>0</v>
      </c>
      <c r="AB22" s="1550">
        <v>6653.3936651583717</v>
      </c>
      <c r="AC22" s="1550"/>
      <c r="AD22" s="1551">
        <f t="shared" si="8"/>
        <v>2.2246941045606289E-2</v>
      </c>
      <c r="AE22" s="1550">
        <v>6508.5972850678736</v>
      </c>
      <c r="AF22" s="1550"/>
      <c r="AG22" s="1551">
        <f t="shared" si="9"/>
        <v>-0.15288574793875143</v>
      </c>
      <c r="AH22" s="911">
        <v>7683.2579185520362</v>
      </c>
      <c r="AI22" s="911"/>
      <c r="AJ22" s="1551">
        <f t="shared" si="10"/>
        <v>0</v>
      </c>
      <c r="AK22" s="562">
        <v>7683.2579185520362</v>
      </c>
      <c r="AL22" s="705"/>
      <c r="AM22" s="1551">
        <f t="shared" si="11"/>
        <v>0</v>
      </c>
      <c r="AN22" s="562">
        <v>7683.2579185520362</v>
      </c>
      <c r="AO22" s="705"/>
      <c r="AP22" s="1551">
        <f t="shared" si="12"/>
        <v>0</v>
      </c>
      <c r="AQ22" s="562">
        <v>7683.2579185520362</v>
      </c>
    </row>
    <row r="23" spans="1:43" x14ac:dyDescent="0.25">
      <c r="A23" s="299" t="s">
        <v>12</v>
      </c>
      <c r="B23" s="573">
        <v>221</v>
      </c>
      <c r="C23" s="35" t="s">
        <v>37</v>
      </c>
      <c r="D23" s="1550">
        <v>5567.4208144796385</v>
      </c>
      <c r="E23" s="1550"/>
      <c r="F23" s="1551">
        <f t="shared" si="0"/>
        <v>0</v>
      </c>
      <c r="G23" s="1550">
        <v>5567.4208144796385</v>
      </c>
      <c r="H23" s="1550"/>
      <c r="I23" s="1551">
        <f t="shared" si="1"/>
        <v>0</v>
      </c>
      <c r="J23" s="1550">
        <v>5567.4208144796385</v>
      </c>
      <c r="K23" s="1550"/>
      <c r="L23" s="1551">
        <f t="shared" si="2"/>
        <v>5.4869684499314099E-2</v>
      </c>
      <c r="M23" s="1550">
        <v>5277.8280542986431</v>
      </c>
      <c r="N23" s="1550"/>
      <c r="O23" s="1551">
        <f t="shared" si="3"/>
        <v>0</v>
      </c>
      <c r="P23" s="402">
        <v>5277.8280542986431</v>
      </c>
      <c r="Q23" s="402"/>
      <c r="R23" s="1551">
        <f t="shared" si="4"/>
        <v>8.9686098654708571E-2</v>
      </c>
      <c r="S23" s="1550">
        <v>4843.4389140271496</v>
      </c>
      <c r="T23" s="1550"/>
      <c r="U23" s="1551">
        <f t="shared" si="5"/>
        <v>0</v>
      </c>
      <c r="V23" s="1550">
        <v>4843.4389140271496</v>
      </c>
      <c r="W23" s="1550"/>
      <c r="X23" s="1551">
        <f t="shared" si="6"/>
        <v>0</v>
      </c>
      <c r="Y23" s="1550">
        <v>4843.4389140271496</v>
      </c>
      <c r="Z23" s="1550"/>
      <c r="AA23" s="1551">
        <f t="shared" si="7"/>
        <v>0</v>
      </c>
      <c r="AB23" s="1550">
        <v>4843.4389140271496</v>
      </c>
      <c r="AC23" s="1550"/>
      <c r="AD23" s="1551">
        <f t="shared" si="8"/>
        <v>1.5174506828528113E-2</v>
      </c>
      <c r="AE23" s="1550">
        <v>4771.0407239819006</v>
      </c>
      <c r="AF23" s="1550"/>
      <c r="AG23" s="1551">
        <f t="shared" si="9"/>
        <v>-0.11986644407345579</v>
      </c>
      <c r="AH23" s="911">
        <v>5420.8144796380093</v>
      </c>
      <c r="AI23" s="911"/>
      <c r="AJ23" s="1551">
        <f t="shared" si="10"/>
        <v>0</v>
      </c>
      <c r="AK23" s="562">
        <v>5420.8144796380093</v>
      </c>
      <c r="AL23" s="705"/>
      <c r="AM23" s="1551">
        <f t="shared" si="11"/>
        <v>0</v>
      </c>
      <c r="AN23" s="562">
        <v>5420.8144796380093</v>
      </c>
      <c r="AO23" s="705"/>
      <c r="AP23" s="1551">
        <f t="shared" si="12"/>
        <v>0</v>
      </c>
      <c r="AQ23" s="562">
        <v>5420.8144796380093</v>
      </c>
    </row>
    <row r="24" spans="1:43" x14ac:dyDescent="0.25">
      <c r="A24" s="299" t="s">
        <v>12</v>
      </c>
      <c r="B24" s="573">
        <v>243</v>
      </c>
      <c r="C24" s="35" t="s">
        <v>39</v>
      </c>
      <c r="D24" s="1550">
        <v>8390.9502262443439</v>
      </c>
      <c r="E24" s="1550"/>
      <c r="F24" s="1551">
        <f t="shared" si="0"/>
        <v>0</v>
      </c>
      <c r="G24" s="1550">
        <v>8390.9502262443439</v>
      </c>
      <c r="H24" s="1550"/>
      <c r="I24" s="1551">
        <f t="shared" si="1"/>
        <v>0</v>
      </c>
      <c r="J24" s="1550">
        <v>8390.9502262443439</v>
      </c>
      <c r="K24" s="1550"/>
      <c r="L24" s="1551">
        <f t="shared" si="2"/>
        <v>5.4595086442220116E-2</v>
      </c>
      <c r="M24" s="1550">
        <v>7956.5610859728513</v>
      </c>
      <c r="N24" s="1550"/>
      <c r="O24" s="1551">
        <f t="shared" si="3"/>
        <v>0</v>
      </c>
      <c r="P24" s="402">
        <v>7956.5610859728513</v>
      </c>
      <c r="Q24" s="402"/>
      <c r="R24" s="1551">
        <f t="shared" si="4"/>
        <v>6.8027210884353803E-2</v>
      </c>
      <c r="S24" s="1550">
        <v>7449.7737556561087</v>
      </c>
      <c r="T24" s="1550"/>
      <c r="U24" s="1551">
        <f t="shared" si="5"/>
        <v>0</v>
      </c>
      <c r="V24" s="1550">
        <v>7449.7737556561087</v>
      </c>
      <c r="W24" s="1550"/>
      <c r="X24" s="1551">
        <f t="shared" si="6"/>
        <v>0</v>
      </c>
      <c r="Y24" s="1550">
        <v>7449.7737556561087</v>
      </c>
      <c r="Z24" s="1550"/>
      <c r="AA24" s="1551">
        <f t="shared" si="7"/>
        <v>0</v>
      </c>
      <c r="AB24" s="1550">
        <v>7449.7737556561087</v>
      </c>
      <c r="AC24" s="1550"/>
      <c r="AD24" s="1551">
        <f t="shared" si="8"/>
        <v>9.8135426889107234E-3</v>
      </c>
      <c r="AE24" s="1550">
        <v>7377.3755656108597</v>
      </c>
      <c r="AF24" s="1550"/>
      <c r="AG24" s="1551">
        <f t="shared" si="9"/>
        <v>-0.12249730893433793</v>
      </c>
      <c r="AH24" s="911">
        <v>8407.2398190045242</v>
      </c>
      <c r="AI24" s="911"/>
      <c r="AJ24" s="1551">
        <f t="shared" si="10"/>
        <v>0</v>
      </c>
      <c r="AK24" s="562">
        <v>8407.2398190045242</v>
      </c>
      <c r="AL24" s="705"/>
      <c r="AM24" s="1551">
        <f t="shared" si="11"/>
        <v>0</v>
      </c>
      <c r="AN24" s="562">
        <v>8407.2398190045242</v>
      </c>
      <c r="AO24" s="705"/>
      <c r="AP24" s="1551">
        <f t="shared" si="12"/>
        <v>0</v>
      </c>
      <c r="AQ24" s="562">
        <v>8407.2398190045242</v>
      </c>
    </row>
    <row r="25" spans="1:43" x14ac:dyDescent="0.25">
      <c r="A25" s="299" t="s">
        <v>12</v>
      </c>
      <c r="B25" s="573">
        <v>266</v>
      </c>
      <c r="C25" s="35" t="s">
        <v>41</v>
      </c>
      <c r="D25" s="1550">
        <v>8158.823529411764</v>
      </c>
      <c r="E25" s="1550"/>
      <c r="F25" s="1551">
        <f t="shared" si="0"/>
        <v>0</v>
      </c>
      <c r="G25" s="1550">
        <v>8158.823529411764</v>
      </c>
      <c r="H25" s="1550"/>
      <c r="I25" s="1551">
        <f t="shared" si="1"/>
        <v>0.10477299185098944</v>
      </c>
      <c r="J25" s="1550">
        <v>7385.0678733031673</v>
      </c>
      <c r="K25" s="1550"/>
      <c r="L25" s="1551">
        <f t="shared" si="2"/>
        <v>-3.6019536019536486E-3</v>
      </c>
      <c r="M25" s="1550">
        <v>7411.7647058823532</v>
      </c>
      <c r="N25" s="1550"/>
      <c r="O25" s="1551">
        <f t="shared" si="3"/>
        <v>0</v>
      </c>
      <c r="P25" s="402">
        <v>7411.7647058823532</v>
      </c>
      <c r="Q25" s="402"/>
      <c r="R25" s="1551">
        <f t="shared" si="4"/>
        <v>0.14942528735632191</v>
      </c>
      <c r="S25" s="1550">
        <v>6448.2352941176468</v>
      </c>
      <c r="T25" s="1550"/>
      <c r="U25" s="1551">
        <f t="shared" si="5"/>
        <v>1.8045435062151616E-2</v>
      </c>
      <c r="V25" s="1550">
        <v>6333.936651583711</v>
      </c>
      <c r="W25" s="1550"/>
      <c r="X25" s="1551">
        <f t="shared" si="6"/>
        <v>0.24999999999999986</v>
      </c>
      <c r="Y25" s="1550">
        <v>5067.1493212669693</v>
      </c>
      <c r="Z25" s="1550"/>
      <c r="AA25" s="1551">
        <f t="shared" si="7"/>
        <v>-0.23841131664853094</v>
      </c>
      <c r="AB25" s="1550">
        <v>6653.3936651583717</v>
      </c>
      <c r="AC25" s="1550"/>
      <c r="AD25" s="1551">
        <f t="shared" si="8"/>
        <v>4.4436867825889265E-2</v>
      </c>
      <c r="AE25" s="1550">
        <v>6370.3167420814489</v>
      </c>
      <c r="AF25" s="1550"/>
      <c r="AG25" s="1551">
        <f t="shared" si="9"/>
        <v>-0.11998999874984365</v>
      </c>
      <c r="AH25" s="911">
        <v>7238.9140271493216</v>
      </c>
      <c r="AI25" s="911"/>
      <c r="AJ25" s="1551">
        <f t="shared" si="10"/>
        <v>-0.11023359288097886</v>
      </c>
      <c r="AK25" s="562">
        <v>8135.746606334842</v>
      </c>
      <c r="AL25" s="705"/>
      <c r="AM25" s="1551">
        <f t="shared" si="11"/>
        <v>0</v>
      </c>
      <c r="AN25" s="562">
        <v>8135.746606334842</v>
      </c>
      <c r="AO25" s="705"/>
      <c r="AP25" s="1551">
        <f t="shared" si="12"/>
        <v>0</v>
      </c>
      <c r="AQ25" s="562">
        <v>8135.746606334842</v>
      </c>
    </row>
    <row r="26" spans="1:43" x14ac:dyDescent="0.25">
      <c r="A26" s="299" t="s">
        <v>12</v>
      </c>
      <c r="B26" s="573">
        <v>416</v>
      </c>
      <c r="C26" s="35" t="s">
        <v>43</v>
      </c>
      <c r="D26" s="1550">
        <v>8069.2307692307695</v>
      </c>
      <c r="E26" s="1550"/>
      <c r="F26" s="1551">
        <f t="shared" si="0"/>
        <v>0</v>
      </c>
      <c r="G26" s="1550">
        <v>8069.2307692307695</v>
      </c>
      <c r="H26" s="1550"/>
      <c r="I26" s="1551">
        <f t="shared" si="1"/>
        <v>0</v>
      </c>
      <c r="J26" s="1550">
        <v>8069.2307692307695</v>
      </c>
      <c r="K26" s="1550"/>
      <c r="L26" s="1551">
        <f t="shared" si="2"/>
        <v>5.0050050050049942E-2</v>
      </c>
      <c r="M26" s="1550">
        <v>7684.6153846153857</v>
      </c>
      <c r="N26" s="1550"/>
      <c r="O26" s="1551">
        <f t="shared" si="3"/>
        <v>0</v>
      </c>
      <c r="P26" s="402">
        <v>7684.6153846153857</v>
      </c>
      <c r="Q26" s="402"/>
      <c r="R26" s="1551">
        <f t="shared" si="4"/>
        <v>3.0959752321981508E-2</v>
      </c>
      <c r="S26" s="1550">
        <v>7453.8461538461543</v>
      </c>
      <c r="T26" s="1550"/>
      <c r="U26" s="1551">
        <f t="shared" si="5"/>
        <v>0</v>
      </c>
      <c r="V26" s="1550">
        <v>7453.8461538461543</v>
      </c>
      <c r="W26" s="1550"/>
      <c r="X26" s="1551">
        <f t="shared" si="6"/>
        <v>6.2499999999999944E-2</v>
      </c>
      <c r="Y26" s="1550">
        <v>7015.3846153846162</v>
      </c>
      <c r="Z26" s="1550"/>
      <c r="AA26" s="1551">
        <f t="shared" si="7"/>
        <v>0</v>
      </c>
      <c r="AB26" s="1550">
        <v>7015.3846153846162</v>
      </c>
      <c r="AC26" s="1550"/>
      <c r="AD26" s="1551">
        <f t="shared" si="8"/>
        <v>1.0427528675703885E-2</v>
      </c>
      <c r="AE26" s="1550">
        <v>6942.9864253393671</v>
      </c>
      <c r="AF26" s="1550"/>
      <c r="AG26" s="1551">
        <f t="shared" si="9"/>
        <v>-0.11714614499424625</v>
      </c>
      <c r="AH26" s="911">
        <v>7864.2533936651589</v>
      </c>
      <c r="AI26" s="911"/>
      <c r="AJ26" s="1551">
        <f t="shared" si="10"/>
        <v>0</v>
      </c>
      <c r="AK26" s="562">
        <v>7864.2533936651589</v>
      </c>
      <c r="AL26" s="705"/>
      <c r="AM26" s="1551">
        <f t="shared" si="11"/>
        <v>0</v>
      </c>
      <c r="AN26" s="562">
        <v>7864.2533936651589</v>
      </c>
      <c r="AO26" s="705"/>
      <c r="AP26" s="1551">
        <f t="shared" si="12"/>
        <v>0</v>
      </c>
      <c r="AQ26" s="562">
        <v>7864.2533936651589</v>
      </c>
    </row>
    <row r="27" spans="1:43" x14ac:dyDescent="0.25">
      <c r="A27" s="299" t="s">
        <v>12</v>
      </c>
      <c r="B27" s="573">
        <v>468</v>
      </c>
      <c r="C27" s="35" t="s">
        <v>44</v>
      </c>
      <c r="D27" s="1550">
        <v>2434.389140271493</v>
      </c>
      <c r="E27" s="1550"/>
      <c r="F27" s="1551">
        <f t="shared" si="0"/>
        <v>0</v>
      </c>
      <c r="G27" s="1550">
        <v>2434.389140271493</v>
      </c>
      <c r="H27" s="1550"/>
      <c r="I27" s="1551">
        <f t="shared" si="1"/>
        <v>0</v>
      </c>
      <c r="J27" s="1550">
        <v>2434.389140271493</v>
      </c>
      <c r="K27" s="1550"/>
      <c r="L27" s="1551">
        <f t="shared" si="2"/>
        <v>8.0321285140562054E-2</v>
      </c>
      <c r="M27" s="1550">
        <v>2253.3936651583713</v>
      </c>
      <c r="N27" s="1550"/>
      <c r="O27" s="1551">
        <f t="shared" si="3"/>
        <v>0</v>
      </c>
      <c r="P27" s="402">
        <v>2253.3936651583713</v>
      </c>
      <c r="Q27" s="402"/>
      <c r="R27" s="1551">
        <f t="shared" si="4"/>
        <v>1.1746724890829694</v>
      </c>
      <c r="S27" s="1550">
        <v>1036.1990950226245</v>
      </c>
      <c r="T27" s="1550"/>
      <c r="U27" s="1551">
        <f t="shared" si="5"/>
        <v>0.53691275167785246</v>
      </c>
      <c r="V27" s="1550">
        <v>674.20814479638011</v>
      </c>
      <c r="W27" s="1550"/>
      <c r="X27" s="1551">
        <f t="shared" si="6"/>
        <v>0</v>
      </c>
      <c r="Y27" s="1550">
        <v>674.20814479638011</v>
      </c>
      <c r="Z27" s="1550"/>
      <c r="AA27" s="1551">
        <f t="shared" si="7"/>
        <v>0.15503875968992251</v>
      </c>
      <c r="AB27" s="1550">
        <v>583.71040723981901</v>
      </c>
      <c r="AC27" s="1550"/>
      <c r="AD27" s="1551">
        <f t="shared" si="8"/>
        <v>0</v>
      </c>
      <c r="AE27" s="1550">
        <v>583.71040723981901</v>
      </c>
      <c r="AF27" s="1550"/>
      <c r="AG27" s="1551">
        <f t="shared" si="9"/>
        <v>-0.34848484848484851</v>
      </c>
      <c r="AH27" s="911">
        <v>895.92760180995481</v>
      </c>
      <c r="AI27" s="911"/>
      <c r="AJ27" s="1551">
        <f t="shared" si="10"/>
        <v>0</v>
      </c>
      <c r="AK27" s="562">
        <v>895.92760180995481</v>
      </c>
      <c r="AL27" s="705"/>
      <c r="AM27" s="1551">
        <f t="shared" si="11"/>
        <v>0</v>
      </c>
      <c r="AN27" s="562">
        <v>895.92760180995481</v>
      </c>
      <c r="AO27" s="705"/>
      <c r="AP27" s="1551">
        <f t="shared" si="12"/>
        <v>0</v>
      </c>
      <c r="AQ27" s="562">
        <v>895.92760180995481</v>
      </c>
    </row>
    <row r="28" spans="1:43" x14ac:dyDescent="0.25">
      <c r="A28" s="299" t="s">
        <v>12</v>
      </c>
      <c r="B28" s="573">
        <v>665</v>
      </c>
      <c r="C28" s="35" t="s">
        <v>46</v>
      </c>
      <c r="D28" s="1550">
        <v>9342.6244343891394</v>
      </c>
      <c r="E28" s="1550"/>
      <c r="F28" s="1551">
        <f t="shared" si="0"/>
        <v>0</v>
      </c>
      <c r="G28" s="1550">
        <v>9342.6244343891394</v>
      </c>
      <c r="H28" s="1550"/>
      <c r="I28" s="1551">
        <f t="shared" si="1"/>
        <v>0</v>
      </c>
      <c r="J28" s="1550">
        <v>9342.6244343891394</v>
      </c>
      <c r="K28" s="1550"/>
      <c r="L28" s="1551">
        <f t="shared" si="2"/>
        <v>5.1325919589392539E-2</v>
      </c>
      <c r="M28" s="1550">
        <v>8886.5158371040725</v>
      </c>
      <c r="N28" s="1550"/>
      <c r="O28" s="1551">
        <f t="shared" si="3"/>
        <v>0</v>
      </c>
      <c r="P28" s="402">
        <v>8886.5158371040725</v>
      </c>
      <c r="Q28" s="402"/>
      <c r="R28" s="1551">
        <f t="shared" si="4"/>
        <v>6.3694267515923664E-2</v>
      </c>
      <c r="S28" s="1550">
        <v>8354.3891402714926</v>
      </c>
      <c r="T28" s="1550"/>
      <c r="U28" s="1551">
        <f t="shared" si="5"/>
        <v>4.9999999999999843E-2</v>
      </c>
      <c r="V28" s="1550">
        <v>7956.5610859728513</v>
      </c>
      <c r="W28" s="1550"/>
      <c r="X28" s="1551">
        <f t="shared" si="6"/>
        <v>0</v>
      </c>
      <c r="Y28" s="1550">
        <v>7956.5610859728513</v>
      </c>
      <c r="Z28" s="1550"/>
      <c r="AA28" s="1551">
        <f t="shared" si="7"/>
        <v>0</v>
      </c>
      <c r="AB28" s="1550">
        <v>7956.5610859728513</v>
      </c>
      <c r="AC28" s="1550"/>
      <c r="AD28" s="1551">
        <f t="shared" si="8"/>
        <v>0</v>
      </c>
      <c r="AE28" s="1550">
        <v>7956.5610859728513</v>
      </c>
      <c r="AF28" s="1550"/>
      <c r="AG28" s="1551">
        <f t="shared" si="9"/>
        <v>-0.11991991991991995</v>
      </c>
      <c r="AH28" s="911">
        <v>9040.7239819004535</v>
      </c>
      <c r="AI28" s="911"/>
      <c r="AJ28" s="1551">
        <f t="shared" si="10"/>
        <v>0</v>
      </c>
      <c r="AK28" s="562">
        <v>9040.7239819004535</v>
      </c>
      <c r="AL28" s="705"/>
      <c r="AM28" s="1551">
        <f t="shared" si="11"/>
        <v>0</v>
      </c>
      <c r="AN28" s="562">
        <v>9040.7239819004535</v>
      </c>
      <c r="AO28" s="705"/>
      <c r="AP28" s="1551">
        <f t="shared" si="12"/>
        <v>0</v>
      </c>
      <c r="AQ28" s="562">
        <v>9040.7239819004535</v>
      </c>
    </row>
    <row r="29" spans="1:43" x14ac:dyDescent="0.25">
      <c r="A29" s="299" t="s">
        <v>12</v>
      </c>
      <c r="B29" s="573">
        <v>6071</v>
      </c>
      <c r="C29" s="485" t="s">
        <v>254</v>
      </c>
      <c r="D29" s="1550">
        <v>8390.9502262443439</v>
      </c>
      <c r="E29" s="1550"/>
      <c r="F29" s="1551">
        <f t="shared" si="0"/>
        <v>0</v>
      </c>
      <c r="G29" s="1550">
        <v>8390.9502262443439</v>
      </c>
      <c r="H29" s="1550"/>
      <c r="I29" s="1551">
        <f t="shared" si="1"/>
        <v>0</v>
      </c>
      <c r="J29" s="1550">
        <v>8390.9502262443439</v>
      </c>
      <c r="K29" s="1550"/>
      <c r="L29" s="1551">
        <f t="shared" si="2"/>
        <v>5.4595086442220116E-2</v>
      </c>
      <c r="M29" s="1550">
        <v>7956.5610859728513</v>
      </c>
      <c r="N29" s="1550"/>
      <c r="O29" s="1551">
        <f t="shared" si="3"/>
        <v>0</v>
      </c>
      <c r="P29" s="402">
        <v>7956.5610859728513</v>
      </c>
      <c r="Q29" s="402"/>
      <c r="R29" s="1551">
        <f t="shared" si="4"/>
        <v>6.8027210884353803E-2</v>
      </c>
      <c r="S29" s="1550">
        <v>7449.7737556561087</v>
      </c>
      <c r="T29" s="1550"/>
      <c r="U29" s="1551">
        <f t="shared" si="5"/>
        <v>0</v>
      </c>
      <c r="V29" s="1550">
        <v>7449.7737556561087</v>
      </c>
      <c r="W29" s="1550"/>
      <c r="X29" s="1551">
        <f t="shared" si="6"/>
        <v>0</v>
      </c>
      <c r="Y29" s="1550">
        <v>7449.7737556561087</v>
      </c>
      <c r="Z29" s="1550"/>
      <c r="AA29" s="1551" t="e">
        <f t="shared" si="7"/>
        <v>#DIV/0!</v>
      </c>
      <c r="AB29" s="1550"/>
      <c r="AC29" s="1550"/>
      <c r="AD29" s="1551" t="e">
        <f t="shared" si="8"/>
        <v>#DIV/0!</v>
      </c>
      <c r="AE29" s="1550"/>
      <c r="AF29" s="1550"/>
      <c r="AG29" s="1551" t="e">
        <f t="shared" si="9"/>
        <v>#DIV/0!</v>
      </c>
      <c r="AH29" s="911"/>
      <c r="AI29" s="911"/>
      <c r="AJ29" s="1551" t="e">
        <f t="shared" si="10"/>
        <v>#DIV/0!</v>
      </c>
      <c r="AK29" s="562"/>
      <c r="AL29" s="705"/>
      <c r="AM29" s="1551" t="e">
        <f t="shared" si="11"/>
        <v>#DIV/0!</v>
      </c>
      <c r="AN29" s="562"/>
      <c r="AO29" s="705"/>
      <c r="AP29" s="1551" t="e">
        <f t="shared" si="12"/>
        <v>#DIV/0!</v>
      </c>
      <c r="AQ29" s="562"/>
    </row>
    <row r="30" spans="1:43" x14ac:dyDescent="0.25">
      <c r="A30" s="299" t="s">
        <v>12</v>
      </c>
      <c r="B30" s="573">
        <v>6072</v>
      </c>
      <c r="C30" s="485" t="s">
        <v>255</v>
      </c>
      <c r="D30" s="1550">
        <v>11763.800904977375</v>
      </c>
      <c r="E30" s="1550"/>
      <c r="F30" s="1551">
        <f t="shared" si="0"/>
        <v>0</v>
      </c>
      <c r="G30" s="1550">
        <v>11763.800904977375</v>
      </c>
      <c r="H30" s="1550"/>
      <c r="I30" s="1551">
        <f t="shared" si="1"/>
        <v>2.3623907394282918E-2</v>
      </c>
      <c r="J30" s="1550">
        <v>11492.307692307693</v>
      </c>
      <c r="K30" s="1550"/>
      <c r="L30" s="1551">
        <f t="shared" si="2"/>
        <v>5.8338194849570785E-2</v>
      </c>
      <c r="M30" s="1550">
        <v>10858.823529411766</v>
      </c>
      <c r="N30" s="1550"/>
      <c r="O30" s="1551">
        <f t="shared" si="3"/>
        <v>0</v>
      </c>
      <c r="P30" s="402">
        <v>10858.823529411766</v>
      </c>
      <c r="Q30" s="402"/>
      <c r="R30" s="1551">
        <f t="shared" si="4"/>
        <v>0.17647058823529424</v>
      </c>
      <c r="S30" s="1550">
        <v>9230</v>
      </c>
      <c r="T30" s="1550"/>
      <c r="U30" s="1551">
        <f t="shared" si="5"/>
        <v>2.5555555555555557E-2</v>
      </c>
      <c r="V30" s="1550">
        <v>9000</v>
      </c>
      <c r="W30" s="1550"/>
      <c r="X30" s="1551">
        <f t="shared" si="6"/>
        <v>5.3216838760921349E-2</v>
      </c>
      <c r="Y30" s="1550">
        <v>8545.2488687782807</v>
      </c>
      <c r="Z30" s="1550"/>
      <c r="AA30" s="1551" t="e">
        <f t="shared" si="7"/>
        <v>#DIV/0!</v>
      </c>
      <c r="AB30" s="1550"/>
      <c r="AC30" s="1550"/>
      <c r="AD30" s="1551" t="e">
        <f t="shared" si="8"/>
        <v>#DIV/0!</v>
      </c>
      <c r="AE30" s="1550"/>
      <c r="AF30" s="1550"/>
      <c r="AG30" s="1551" t="e">
        <f t="shared" si="9"/>
        <v>#DIV/0!</v>
      </c>
      <c r="AH30" s="911"/>
      <c r="AI30" s="911"/>
      <c r="AJ30" s="1551" t="e">
        <f t="shared" si="10"/>
        <v>#DIV/0!</v>
      </c>
      <c r="AK30" s="562"/>
      <c r="AL30" s="705"/>
      <c r="AM30" s="1551" t="e">
        <f t="shared" si="11"/>
        <v>#DIV/0!</v>
      </c>
      <c r="AN30" s="562"/>
      <c r="AO30" s="705"/>
      <c r="AP30" s="1551" t="e">
        <f t="shared" si="12"/>
        <v>#DIV/0!</v>
      </c>
      <c r="AQ30" s="562"/>
    </row>
    <row r="31" spans="1:43" x14ac:dyDescent="0.25">
      <c r="A31" s="299" t="s">
        <v>12</v>
      </c>
      <c r="B31" s="573">
        <v>6073</v>
      </c>
      <c r="C31" s="485" t="s">
        <v>256</v>
      </c>
      <c r="D31" s="1550">
        <v>6263.3484162895929</v>
      </c>
      <c r="E31" s="1550"/>
      <c r="F31" s="1551">
        <f t="shared" si="0"/>
        <v>0</v>
      </c>
      <c r="G31" s="1550">
        <v>6263.3484162895929</v>
      </c>
      <c r="H31" s="1550"/>
      <c r="I31" s="1551">
        <f t="shared" si="1"/>
        <v>0</v>
      </c>
      <c r="J31" s="1550">
        <v>6263.3484162895929</v>
      </c>
      <c r="K31" s="1550"/>
      <c r="L31" s="1551">
        <f t="shared" si="2"/>
        <v>-6.4977257959704122E-4</v>
      </c>
      <c r="M31" s="1550">
        <v>6267.4208144796376</v>
      </c>
      <c r="N31" s="1550"/>
      <c r="O31" s="1551">
        <f t="shared" si="3"/>
        <v>0</v>
      </c>
      <c r="P31" s="402">
        <v>6267.4208144796376</v>
      </c>
      <c r="Q31" s="402"/>
      <c r="R31" s="1551">
        <f t="shared" si="4"/>
        <v>0.11683599419448464</v>
      </c>
      <c r="S31" s="1550">
        <v>5611.7647058823532</v>
      </c>
      <c r="T31" s="1550"/>
      <c r="U31" s="1551">
        <f t="shared" si="5"/>
        <v>0.12500000000000008</v>
      </c>
      <c r="V31" s="1550">
        <v>4988.2352941176468</v>
      </c>
      <c r="W31" s="1550"/>
      <c r="X31" s="1551">
        <f t="shared" si="6"/>
        <v>0</v>
      </c>
      <c r="Y31" s="1550">
        <v>4988.2352941176468</v>
      </c>
      <c r="Z31" s="1550"/>
      <c r="AA31" s="1551" t="e">
        <f t="shared" si="7"/>
        <v>#DIV/0!</v>
      </c>
      <c r="AB31" s="1550"/>
      <c r="AC31" s="1550"/>
      <c r="AD31" s="1551" t="e">
        <f t="shared" si="8"/>
        <v>#DIV/0!</v>
      </c>
      <c r="AE31" s="1550"/>
      <c r="AF31" s="1550"/>
      <c r="AG31" s="1551" t="e">
        <f t="shared" si="9"/>
        <v>#DIV/0!</v>
      </c>
      <c r="AH31" s="911"/>
      <c r="AI31" s="911"/>
      <c r="AJ31" s="1551" t="e">
        <f t="shared" si="10"/>
        <v>#DIV/0!</v>
      </c>
      <c r="AK31" s="562"/>
      <c r="AL31" s="705"/>
      <c r="AM31" s="1551" t="e">
        <f t="shared" si="11"/>
        <v>#DIV/0!</v>
      </c>
      <c r="AN31" s="562"/>
      <c r="AO31" s="705"/>
      <c r="AP31" s="1551" t="e">
        <f t="shared" si="12"/>
        <v>#DIV/0!</v>
      </c>
      <c r="AQ31" s="562"/>
    </row>
    <row r="32" spans="1:43" x14ac:dyDescent="0.25">
      <c r="A32" s="299" t="s">
        <v>12</v>
      </c>
      <c r="B32" s="573">
        <v>6074</v>
      </c>
      <c r="C32" s="485" t="s">
        <v>257</v>
      </c>
      <c r="D32" s="1550">
        <v>6697.285067873303</v>
      </c>
      <c r="E32" s="1550"/>
      <c r="F32" s="1551">
        <f t="shared" si="0"/>
        <v>0</v>
      </c>
      <c r="G32" s="1550">
        <v>6697.285067873303</v>
      </c>
      <c r="H32" s="1550"/>
      <c r="I32" s="1551">
        <f t="shared" si="1"/>
        <v>0</v>
      </c>
      <c r="J32" s="1550">
        <v>6697.285067873303</v>
      </c>
      <c r="K32" s="1550"/>
      <c r="L32" s="1551">
        <f t="shared" si="2"/>
        <v>5.4127198917456029E-2</v>
      </c>
      <c r="M32" s="1550">
        <v>6353.3936651583708</v>
      </c>
      <c r="N32" s="1550"/>
      <c r="O32" s="1551">
        <f t="shared" si="3"/>
        <v>0</v>
      </c>
      <c r="P32" s="402">
        <v>6353.3936651583708</v>
      </c>
      <c r="Q32" s="402"/>
      <c r="R32" s="1551">
        <f t="shared" si="4"/>
        <v>5.7224606580829764E-2</v>
      </c>
      <c r="S32" s="1550">
        <v>6009.5022624434387</v>
      </c>
      <c r="T32" s="1550"/>
      <c r="U32" s="1551">
        <f t="shared" si="5"/>
        <v>0</v>
      </c>
      <c r="V32" s="1550">
        <v>6009.5022624434387</v>
      </c>
      <c r="W32" s="1550"/>
      <c r="X32" s="1551">
        <f t="shared" si="6"/>
        <v>0</v>
      </c>
      <c r="Y32" s="1550">
        <v>6009.5022624434387</v>
      </c>
      <c r="Z32" s="1550"/>
      <c r="AA32" s="1551" t="e">
        <f t="shared" si="7"/>
        <v>#DIV/0!</v>
      </c>
      <c r="AB32" s="1550"/>
      <c r="AC32" s="1550"/>
      <c r="AD32" s="1551" t="e">
        <f t="shared" si="8"/>
        <v>#DIV/0!</v>
      </c>
      <c r="AE32" s="1550"/>
      <c r="AF32" s="1550"/>
      <c r="AG32" s="1551" t="e">
        <f t="shared" si="9"/>
        <v>#DIV/0!</v>
      </c>
      <c r="AH32" s="911"/>
      <c r="AI32" s="911"/>
      <c r="AJ32" s="1551" t="e">
        <f t="shared" si="10"/>
        <v>#DIV/0!</v>
      </c>
      <c r="AK32" s="562"/>
      <c r="AL32" s="705"/>
      <c r="AM32" s="1551" t="e">
        <f t="shared" si="11"/>
        <v>#DIV/0!</v>
      </c>
      <c r="AN32" s="562"/>
      <c r="AO32" s="705"/>
      <c r="AP32" s="1551" t="e">
        <f t="shared" si="12"/>
        <v>#DIV/0!</v>
      </c>
      <c r="AQ32" s="562"/>
    </row>
    <row r="33" spans="1:43" x14ac:dyDescent="0.25">
      <c r="A33" s="299" t="s">
        <v>12</v>
      </c>
      <c r="B33" s="573">
        <v>6075</v>
      </c>
      <c r="C33" s="485" t="s">
        <v>258</v>
      </c>
      <c r="D33" s="1550">
        <v>8069.2307692307695</v>
      </c>
      <c r="E33" s="1550"/>
      <c r="F33" s="1551">
        <f t="shared" si="0"/>
        <v>0</v>
      </c>
      <c r="G33" s="1550">
        <v>8069.2307692307695</v>
      </c>
      <c r="H33" s="1550"/>
      <c r="I33" s="1551">
        <f t="shared" si="1"/>
        <v>0</v>
      </c>
      <c r="J33" s="1550">
        <v>8069.2307692307695</v>
      </c>
      <c r="K33" s="1550"/>
      <c r="L33" s="1551">
        <f t="shared" si="2"/>
        <v>5.0050050050049942E-2</v>
      </c>
      <c r="M33" s="1550">
        <v>7684.6153846153857</v>
      </c>
      <c r="N33" s="1550"/>
      <c r="O33" s="1551">
        <f t="shared" si="3"/>
        <v>0</v>
      </c>
      <c r="P33" s="402">
        <v>7684.6153846153857</v>
      </c>
      <c r="Q33" s="402"/>
      <c r="R33" s="1551">
        <f t="shared" si="4"/>
        <v>3.0959752321981508E-2</v>
      </c>
      <c r="S33" s="1550">
        <v>7453.8461538461543</v>
      </c>
      <c r="T33" s="1550"/>
      <c r="U33" s="1551">
        <f t="shared" si="5"/>
        <v>0</v>
      </c>
      <c r="V33" s="1550">
        <v>7453.8461538461543</v>
      </c>
      <c r="W33" s="1550"/>
      <c r="X33" s="1551">
        <f t="shared" si="6"/>
        <v>6.2499999999999944E-2</v>
      </c>
      <c r="Y33" s="1550">
        <v>7015.3846153846162</v>
      </c>
      <c r="Z33" s="1550"/>
      <c r="AA33" s="1551" t="e">
        <f t="shared" si="7"/>
        <v>#DIV/0!</v>
      </c>
      <c r="AB33" s="1550"/>
      <c r="AC33" s="1550"/>
      <c r="AD33" s="1551" t="e">
        <f t="shared" si="8"/>
        <v>#DIV/0!</v>
      </c>
      <c r="AE33" s="1550"/>
      <c r="AF33" s="1550"/>
      <c r="AG33" s="1551" t="e">
        <f t="shared" si="9"/>
        <v>#DIV/0!</v>
      </c>
      <c r="AH33" s="911"/>
      <c r="AI33" s="911"/>
      <c r="AJ33" s="1551" t="e">
        <f t="shared" si="10"/>
        <v>#DIV/0!</v>
      </c>
      <c r="AK33" s="562"/>
      <c r="AL33" s="705"/>
      <c r="AM33" s="1551" t="e">
        <f t="shared" si="11"/>
        <v>#DIV/0!</v>
      </c>
      <c r="AN33" s="562"/>
      <c r="AO33" s="705"/>
      <c r="AP33" s="1551" t="e">
        <f t="shared" si="12"/>
        <v>#DIV/0!</v>
      </c>
      <c r="AQ33" s="562"/>
    </row>
    <row r="34" spans="1:43" x14ac:dyDescent="0.25">
      <c r="A34" s="299" t="s">
        <v>12</v>
      </c>
      <c r="B34" s="573">
        <v>6076</v>
      </c>
      <c r="C34" s="485" t="s">
        <v>259</v>
      </c>
      <c r="D34" s="1550">
        <v>8158.823529411764</v>
      </c>
      <c r="E34" s="1550"/>
      <c r="F34" s="1551">
        <f t="shared" si="0"/>
        <v>0</v>
      </c>
      <c r="G34" s="1550">
        <v>8158.823529411764</v>
      </c>
      <c r="H34" s="1550"/>
      <c r="I34" s="1551">
        <f t="shared" si="1"/>
        <v>0.10477299185098944</v>
      </c>
      <c r="J34" s="1550">
        <v>7385.0678733031673</v>
      </c>
      <c r="K34" s="1550"/>
      <c r="L34" s="1551">
        <f t="shared" si="2"/>
        <v>-3.6019536019536486E-3</v>
      </c>
      <c r="M34" s="1550">
        <v>7411.7647058823532</v>
      </c>
      <c r="N34" s="1550"/>
      <c r="O34" s="1551">
        <f t="shared" si="3"/>
        <v>0</v>
      </c>
      <c r="P34" s="402">
        <v>7411.7647058823532</v>
      </c>
      <c r="Q34" s="402"/>
      <c r="R34" s="1551">
        <f t="shared" si="4"/>
        <v>0.14942528735632191</v>
      </c>
      <c r="S34" s="1550">
        <v>6448.2352941176468</v>
      </c>
      <c r="T34" s="1550"/>
      <c r="U34" s="1551">
        <f t="shared" si="5"/>
        <v>1.8045435062151616E-2</v>
      </c>
      <c r="V34" s="1550">
        <v>6333.936651583711</v>
      </c>
      <c r="W34" s="1550"/>
      <c r="X34" s="1551">
        <f t="shared" si="6"/>
        <v>0.24999999999999986</v>
      </c>
      <c r="Y34" s="1550">
        <v>5067.1493212669693</v>
      </c>
      <c r="Z34" s="1550"/>
      <c r="AA34" s="1551" t="e">
        <f t="shared" si="7"/>
        <v>#DIV/0!</v>
      </c>
      <c r="AB34" s="1550"/>
      <c r="AC34" s="1550"/>
      <c r="AD34" s="1551" t="e">
        <f t="shared" si="8"/>
        <v>#DIV/0!</v>
      </c>
      <c r="AE34" s="1550"/>
      <c r="AF34" s="1550"/>
      <c r="AG34" s="1551" t="e">
        <f t="shared" si="9"/>
        <v>#DIV/0!</v>
      </c>
      <c r="AH34" s="911"/>
      <c r="AI34" s="911"/>
      <c r="AJ34" s="1551" t="e">
        <f t="shared" si="10"/>
        <v>#DIV/0!</v>
      </c>
      <c r="AK34" s="562"/>
      <c r="AL34" s="705"/>
      <c r="AM34" s="1551" t="e">
        <f t="shared" si="11"/>
        <v>#DIV/0!</v>
      </c>
      <c r="AN34" s="562"/>
      <c r="AO34" s="705"/>
      <c r="AP34" s="1551" t="e">
        <f t="shared" si="12"/>
        <v>#DIV/0!</v>
      </c>
      <c r="AQ34" s="562"/>
    </row>
    <row r="35" spans="1:43" x14ac:dyDescent="0.25">
      <c r="A35" s="299" t="s">
        <v>12</v>
      </c>
      <c r="B35" s="573">
        <v>6077</v>
      </c>
      <c r="C35" s="485" t="s">
        <v>260</v>
      </c>
      <c r="D35" s="1550">
        <v>2434.389140271493</v>
      </c>
      <c r="E35" s="1550"/>
      <c r="F35" s="1551">
        <f t="shared" si="0"/>
        <v>0</v>
      </c>
      <c r="G35" s="1550">
        <v>2434.389140271493</v>
      </c>
      <c r="H35" s="1550"/>
      <c r="I35" s="1551">
        <f t="shared" si="1"/>
        <v>0</v>
      </c>
      <c r="J35" s="1550">
        <v>2434.389140271493</v>
      </c>
      <c r="K35" s="1550"/>
      <c r="L35" s="1551">
        <f t="shared" si="2"/>
        <v>8.0321285140562054E-2</v>
      </c>
      <c r="M35" s="1550">
        <v>2253.3936651583713</v>
      </c>
      <c r="N35" s="1550"/>
      <c r="O35" s="1551">
        <f t="shared" si="3"/>
        <v>0</v>
      </c>
      <c r="P35" s="402">
        <v>2253.3936651583713</v>
      </c>
      <c r="Q35" s="402"/>
      <c r="R35" s="1551">
        <f t="shared" si="4"/>
        <v>1.1746724890829694</v>
      </c>
      <c r="S35" s="1550">
        <v>1036.1990950226245</v>
      </c>
      <c r="T35" s="1550"/>
      <c r="U35" s="1551">
        <f t="shared" si="5"/>
        <v>0.53691275167785246</v>
      </c>
      <c r="V35" s="1550">
        <v>674.20814479638011</v>
      </c>
      <c r="W35" s="1550"/>
      <c r="X35" s="1551">
        <f t="shared" si="6"/>
        <v>0</v>
      </c>
      <c r="Y35" s="1550">
        <v>674.20814479638011</v>
      </c>
      <c r="Z35" s="1550"/>
      <c r="AA35" s="1551" t="e">
        <f t="shared" si="7"/>
        <v>#DIV/0!</v>
      </c>
      <c r="AB35" s="1550"/>
      <c r="AC35" s="1550"/>
      <c r="AD35" s="1551" t="e">
        <f t="shared" si="8"/>
        <v>#DIV/0!</v>
      </c>
      <c r="AE35" s="1550"/>
      <c r="AF35" s="1550"/>
      <c r="AG35" s="1551" t="e">
        <f t="shared" si="9"/>
        <v>#DIV/0!</v>
      </c>
      <c r="AH35" s="911"/>
      <c r="AI35" s="911"/>
      <c r="AJ35" s="1551" t="e">
        <f t="shared" si="10"/>
        <v>#DIV/0!</v>
      </c>
      <c r="AK35" s="562"/>
      <c r="AL35" s="705"/>
      <c r="AM35" s="1551" t="e">
        <f t="shared" si="11"/>
        <v>#DIV/0!</v>
      </c>
      <c r="AN35" s="562"/>
      <c r="AO35" s="705"/>
      <c r="AP35" s="1551" t="e">
        <f t="shared" si="12"/>
        <v>#DIV/0!</v>
      </c>
      <c r="AQ35" s="562"/>
    </row>
    <row r="36" spans="1:43" x14ac:dyDescent="0.25">
      <c r="A36" s="299" t="s">
        <v>12</v>
      </c>
      <c r="B36" s="573">
        <v>6078</v>
      </c>
      <c r="C36" s="485" t="s">
        <v>261</v>
      </c>
      <c r="D36" s="1550">
        <v>7449.7737556561087</v>
      </c>
      <c r="E36" s="1550"/>
      <c r="F36" s="1551">
        <f t="shared" si="0"/>
        <v>0</v>
      </c>
      <c r="G36" s="1550">
        <v>7449.7737556561087</v>
      </c>
      <c r="H36" s="1550"/>
      <c r="I36" s="1551">
        <f t="shared" si="1"/>
        <v>0</v>
      </c>
      <c r="J36" s="1550">
        <v>7449.7737556561087</v>
      </c>
      <c r="K36" s="1550"/>
      <c r="L36" s="1551">
        <f t="shared" si="2"/>
        <v>5.1072522982635218E-2</v>
      </c>
      <c r="M36" s="1550">
        <v>7087.7828054298652</v>
      </c>
      <c r="N36" s="1550"/>
      <c r="O36" s="1551">
        <f t="shared" si="3"/>
        <v>0</v>
      </c>
      <c r="P36" s="402">
        <v>7087.7828054298652</v>
      </c>
      <c r="Q36" s="402"/>
      <c r="R36" s="1551">
        <f t="shared" si="4"/>
        <v>6.5288356909684472E-2</v>
      </c>
      <c r="S36" s="1550">
        <v>6653.3936651583717</v>
      </c>
      <c r="T36" s="1550"/>
      <c r="U36" s="1551">
        <f t="shared" si="5"/>
        <v>0</v>
      </c>
      <c r="V36" s="1550">
        <v>6653.3936651583717</v>
      </c>
      <c r="W36" s="1550"/>
      <c r="X36" s="1551">
        <f t="shared" si="6"/>
        <v>0</v>
      </c>
      <c r="Y36" s="1550">
        <v>6653.3936651583717</v>
      </c>
      <c r="Z36" s="1550"/>
      <c r="AA36" s="1551" t="e">
        <f t="shared" si="7"/>
        <v>#DIV/0!</v>
      </c>
      <c r="AB36" s="1550"/>
      <c r="AC36" s="1550"/>
      <c r="AD36" s="1551" t="e">
        <f t="shared" si="8"/>
        <v>#DIV/0!</v>
      </c>
      <c r="AE36" s="1550"/>
      <c r="AF36" s="1550"/>
      <c r="AG36" s="1551" t="e">
        <f t="shared" si="9"/>
        <v>#DIV/0!</v>
      </c>
      <c r="AH36" s="911"/>
      <c r="AI36" s="911"/>
      <c r="AJ36" s="1551" t="e">
        <f t="shared" si="10"/>
        <v>#DIV/0!</v>
      </c>
      <c r="AK36" s="562"/>
      <c r="AL36" s="705"/>
      <c r="AM36" s="1551" t="e">
        <f t="shared" si="11"/>
        <v>#DIV/0!</v>
      </c>
      <c r="AN36" s="562"/>
      <c r="AO36" s="705"/>
      <c r="AP36" s="1551" t="e">
        <f t="shared" si="12"/>
        <v>#DIV/0!</v>
      </c>
      <c r="AQ36" s="562"/>
    </row>
    <row r="37" spans="1:43" x14ac:dyDescent="0.25">
      <c r="A37" s="299" t="s">
        <v>12</v>
      </c>
      <c r="B37" s="573">
        <v>6079</v>
      </c>
      <c r="C37" s="485" t="s">
        <v>262</v>
      </c>
      <c r="D37" s="1550">
        <v>5567.4208144796385</v>
      </c>
      <c r="E37" s="1550"/>
      <c r="F37" s="1551">
        <f t="shared" ref="F37:F68" si="13">(D37-G37)/G37</f>
        <v>0</v>
      </c>
      <c r="G37" s="1550">
        <v>5567.4208144796385</v>
      </c>
      <c r="H37" s="1550"/>
      <c r="I37" s="1551">
        <f t="shared" ref="I37:I68" si="14">(G37-J37)/J37</f>
        <v>0</v>
      </c>
      <c r="J37" s="1550">
        <v>5567.4208144796385</v>
      </c>
      <c r="K37" s="1550"/>
      <c r="L37" s="1551">
        <f t="shared" ref="L37:L68" si="15">(J37-M37)/M37</f>
        <v>5.4869684499314099E-2</v>
      </c>
      <c r="M37" s="1550">
        <v>5277.8280542986431</v>
      </c>
      <c r="N37" s="1550"/>
      <c r="O37" s="1551">
        <f t="shared" ref="O37:O68" si="16">(M37-P37)/P37</f>
        <v>0</v>
      </c>
      <c r="P37" s="402">
        <v>5277.8280542986431</v>
      </c>
      <c r="Q37" s="402"/>
      <c r="R37" s="1551">
        <f t="shared" ref="R37:R68" si="17">(P37-S37)/S37</f>
        <v>8.9686098654708571E-2</v>
      </c>
      <c r="S37" s="1550">
        <v>4843.4389140271496</v>
      </c>
      <c r="T37" s="1550"/>
      <c r="U37" s="1551">
        <f t="shared" ref="U37:U68" si="18">(S37-V37)/V37</f>
        <v>0</v>
      </c>
      <c r="V37" s="1550">
        <v>4843.4389140271496</v>
      </c>
      <c r="W37" s="1550"/>
      <c r="X37" s="1551">
        <f t="shared" ref="X37:X68" si="19">(V37-Y37)/Y37</f>
        <v>0</v>
      </c>
      <c r="Y37" s="1550">
        <v>4843.4389140271496</v>
      </c>
      <c r="Z37" s="1550"/>
      <c r="AA37" s="1551" t="e">
        <f t="shared" ref="AA37:AA68" si="20">(Y37-AB37)/AB37</f>
        <v>#DIV/0!</v>
      </c>
      <c r="AB37" s="1550"/>
      <c r="AC37" s="1550"/>
      <c r="AD37" s="1551" t="e">
        <f t="shared" ref="AD37:AD68" si="21">(AB37-AE37)/AE37</f>
        <v>#DIV/0!</v>
      </c>
      <c r="AE37" s="1550"/>
      <c r="AF37" s="1550"/>
      <c r="AG37" s="1551" t="e">
        <f t="shared" ref="AG37:AG68" si="22">(AE37-AH37)/AH37</f>
        <v>#DIV/0!</v>
      </c>
      <c r="AH37" s="911"/>
      <c r="AI37" s="911"/>
      <c r="AJ37" s="1551" t="e">
        <f t="shared" ref="AJ37:AJ68" si="23">(AH37-AK37)/AK37</f>
        <v>#DIV/0!</v>
      </c>
      <c r="AK37" s="562"/>
      <c r="AL37" s="705"/>
      <c r="AM37" s="1551" t="e">
        <f t="shared" ref="AM37:AM68" si="24">(AK37-AN37)/AN37</f>
        <v>#DIV/0!</v>
      </c>
      <c r="AN37" s="562"/>
      <c r="AO37" s="705"/>
      <c r="AP37" s="1551" t="e">
        <f t="shared" ref="AP37:AP68" si="25">(AN37-AQ37)/AQ37</f>
        <v>#DIV/0!</v>
      </c>
      <c r="AQ37" s="562"/>
    </row>
    <row r="38" spans="1:43" x14ac:dyDescent="0.25">
      <c r="A38" s="299" t="s">
        <v>12</v>
      </c>
      <c r="B38" s="573">
        <v>6080</v>
      </c>
      <c r="C38" s="485" t="s">
        <v>263</v>
      </c>
      <c r="D38" s="1550">
        <v>8453.8461538461543</v>
      </c>
      <c r="E38" s="1550"/>
      <c r="F38" s="1551">
        <f t="shared" si="13"/>
        <v>0</v>
      </c>
      <c r="G38" s="1550">
        <v>8453.8461538461543</v>
      </c>
      <c r="H38" s="1550"/>
      <c r="I38" s="1551">
        <f t="shared" si="14"/>
        <v>0</v>
      </c>
      <c r="J38" s="1550">
        <v>8453.8461538461543</v>
      </c>
      <c r="K38" s="1550"/>
      <c r="L38" s="1551">
        <f t="shared" si="15"/>
        <v>4.7664442326024799E-2</v>
      </c>
      <c r="M38" s="1550">
        <v>8069.2307692307695</v>
      </c>
      <c r="N38" s="1550"/>
      <c r="O38" s="1551">
        <f t="shared" si="16"/>
        <v>0</v>
      </c>
      <c r="P38" s="402">
        <v>8069.2307692307695</v>
      </c>
      <c r="Q38" s="402"/>
      <c r="R38" s="1551">
        <f t="shared" si="17"/>
        <v>5.0050050050049942E-2</v>
      </c>
      <c r="S38" s="1550">
        <v>7684.6153846153857</v>
      </c>
      <c r="T38" s="1550"/>
      <c r="U38" s="1551">
        <f t="shared" si="18"/>
        <v>9.5394736842105296E-2</v>
      </c>
      <c r="V38" s="1550">
        <v>7015.3846153846162</v>
      </c>
      <c r="W38" s="1550"/>
      <c r="X38" s="1551">
        <f t="shared" si="19"/>
        <v>0</v>
      </c>
      <c r="Y38" s="1550">
        <v>7015.3846153846162</v>
      </c>
      <c r="Z38" s="1550"/>
      <c r="AA38" s="1551" t="e">
        <f t="shared" si="20"/>
        <v>#DIV/0!</v>
      </c>
      <c r="AB38" s="1550"/>
      <c r="AC38" s="1550"/>
      <c r="AD38" s="1551" t="e">
        <f t="shared" si="21"/>
        <v>#DIV/0!</v>
      </c>
      <c r="AE38" s="1550"/>
      <c r="AF38" s="1550"/>
      <c r="AG38" s="1551" t="e">
        <f t="shared" si="22"/>
        <v>#DIV/0!</v>
      </c>
      <c r="AH38" s="911"/>
      <c r="AI38" s="911"/>
      <c r="AJ38" s="1551" t="e">
        <f t="shared" si="23"/>
        <v>#DIV/0!</v>
      </c>
      <c r="AK38" s="562"/>
      <c r="AL38" s="705"/>
      <c r="AM38" s="1551" t="e">
        <f t="shared" si="24"/>
        <v>#DIV/0!</v>
      </c>
      <c r="AN38" s="562"/>
      <c r="AO38" s="705"/>
      <c r="AP38" s="1551" t="e">
        <f t="shared" si="25"/>
        <v>#DIV/0!</v>
      </c>
      <c r="AQ38" s="562"/>
    </row>
    <row r="39" spans="1:43" ht="15.75" thickBot="1" x14ac:dyDescent="0.3">
      <c r="A39" s="317" t="s">
        <v>12</v>
      </c>
      <c r="B39" s="573">
        <v>6081</v>
      </c>
      <c r="C39" s="486" t="s">
        <v>264</v>
      </c>
      <c r="D39" s="1550">
        <v>7684.6153846153857</v>
      </c>
      <c r="E39" s="1550"/>
      <c r="F39" s="1551">
        <f t="shared" si="13"/>
        <v>0</v>
      </c>
      <c r="G39" s="1550">
        <v>7684.6153846153857</v>
      </c>
      <c r="H39" s="1550"/>
      <c r="I39" s="1551">
        <f t="shared" si="14"/>
        <v>-9.0009000900069091E-4</v>
      </c>
      <c r="J39" s="1550">
        <v>7691.538461538461</v>
      </c>
      <c r="K39" s="1550"/>
      <c r="L39" s="1551">
        <f t="shared" si="15"/>
        <v>5.3635405690200137E-2</v>
      </c>
      <c r="M39" s="1550">
        <v>7300</v>
      </c>
      <c r="N39" s="1550"/>
      <c r="O39" s="1551">
        <f t="shared" si="16"/>
        <v>0</v>
      </c>
      <c r="P39" s="402">
        <v>7300</v>
      </c>
      <c r="Q39" s="402"/>
      <c r="R39" s="1551">
        <f t="shared" si="17"/>
        <v>5.5617352614015597E-2</v>
      </c>
      <c r="S39" s="1550">
        <v>6915.3846153846152</v>
      </c>
      <c r="T39" s="1550"/>
      <c r="U39" s="1551">
        <f t="shared" si="18"/>
        <v>6.2499999999999931E-2</v>
      </c>
      <c r="V39" s="1550">
        <v>6508.5972850678736</v>
      </c>
      <c r="W39" s="1550"/>
      <c r="X39" s="1551">
        <f t="shared" si="19"/>
        <v>0</v>
      </c>
      <c r="Y39" s="1550">
        <v>6508.5972850678736</v>
      </c>
      <c r="Z39" s="1550"/>
      <c r="AA39" s="1551" t="e">
        <f t="shared" si="20"/>
        <v>#DIV/0!</v>
      </c>
      <c r="AB39" s="1550"/>
      <c r="AC39" s="1550"/>
      <c r="AD39" s="1551" t="e">
        <f t="shared" si="21"/>
        <v>#DIV/0!</v>
      </c>
      <c r="AE39" s="1550"/>
      <c r="AF39" s="1550"/>
      <c r="AG39" s="1551" t="e">
        <f t="shared" si="22"/>
        <v>#DIV/0!</v>
      </c>
      <c r="AH39" s="911"/>
      <c r="AI39" s="911"/>
      <c r="AJ39" s="1551" t="e">
        <f t="shared" si="23"/>
        <v>#DIV/0!</v>
      </c>
      <c r="AK39" s="562"/>
      <c r="AL39" s="705"/>
      <c r="AM39" s="1551" t="e">
        <f t="shared" si="24"/>
        <v>#DIV/0!</v>
      </c>
      <c r="AN39" s="562"/>
      <c r="AO39" s="705"/>
      <c r="AP39" s="1551" t="e">
        <f t="shared" si="25"/>
        <v>#DIV/0!</v>
      </c>
      <c r="AQ39" s="562"/>
    </row>
    <row r="40" spans="1:43" s="1560" customFormat="1" x14ac:dyDescent="0.25">
      <c r="A40" s="1552" t="s">
        <v>48</v>
      </c>
      <c r="B40" s="1553">
        <v>637</v>
      </c>
      <c r="C40" s="1554" t="s">
        <v>50</v>
      </c>
      <c r="D40" s="1555">
        <v>11167.87330316742</v>
      </c>
      <c r="E40" s="1555"/>
      <c r="F40" s="1556">
        <f t="shared" si="13"/>
        <v>8.9091871855970256E-2</v>
      </c>
      <c r="G40" s="1555">
        <v>10254.298642533937</v>
      </c>
      <c r="H40" s="1555"/>
      <c r="I40" s="1556">
        <f t="shared" si="14"/>
        <v>5.8823529411764705E-2</v>
      </c>
      <c r="J40" s="1555">
        <v>9684.6153846153848</v>
      </c>
      <c r="K40" s="1555"/>
      <c r="L40" s="1556">
        <f t="shared" si="15"/>
        <v>5.0041701417848139E-2</v>
      </c>
      <c r="M40" s="1555">
        <v>9223.0769230769238</v>
      </c>
      <c r="N40" s="1555"/>
      <c r="O40" s="1556">
        <f t="shared" si="16"/>
        <v>0</v>
      </c>
      <c r="P40" s="1557">
        <v>9223.0769230769238</v>
      </c>
      <c r="Q40" s="1557"/>
      <c r="R40" s="1556">
        <f t="shared" si="17"/>
        <v>0.1333333333333333</v>
      </c>
      <c r="S40" s="1555">
        <v>8138.0090497737565</v>
      </c>
      <c r="T40" s="1555"/>
      <c r="U40" s="1556">
        <f t="shared" si="18"/>
        <v>0.11805296531145119</v>
      </c>
      <c r="V40" s="1555">
        <v>7278.7330316742073</v>
      </c>
      <c r="W40" s="1555"/>
      <c r="X40" s="1556">
        <f t="shared" si="19"/>
        <v>7.4836295603367423E-2</v>
      </c>
      <c r="Y40" s="1555">
        <v>6771.9457013574665</v>
      </c>
      <c r="Z40" s="1555"/>
      <c r="AA40" s="1556">
        <f t="shared" si="20"/>
        <v>0</v>
      </c>
      <c r="AB40" s="1555">
        <v>6771.9457013574665</v>
      </c>
      <c r="AC40" s="1555"/>
      <c r="AD40" s="1556">
        <f t="shared" si="21"/>
        <v>1.9065776930409967E-2</v>
      </c>
      <c r="AE40" s="1555">
        <v>6645.2488687782807</v>
      </c>
      <c r="AF40" s="1555"/>
      <c r="AG40" s="1556">
        <f t="shared" si="22"/>
        <v>-0.16460853045194931</v>
      </c>
      <c r="AH40" s="1555">
        <v>7954.6525323910482</v>
      </c>
      <c r="AI40" s="1555"/>
      <c r="AJ40" s="1556">
        <f t="shared" si="23"/>
        <v>0.15572858731924344</v>
      </c>
      <c r="AK40" s="1558">
        <v>6882.8032979976451</v>
      </c>
      <c r="AL40" s="1559"/>
      <c r="AM40" s="1556">
        <f t="shared" si="24"/>
        <v>-9.1001011122345807E-2</v>
      </c>
      <c r="AN40" s="1558">
        <v>7571.8492343934049</v>
      </c>
      <c r="AO40" s="1559"/>
      <c r="AP40" s="1556">
        <f t="shared" si="25"/>
        <v>0.10011123470522802</v>
      </c>
      <c r="AQ40" s="1558">
        <v>6882.8032979976451</v>
      </c>
    </row>
    <row r="41" spans="1:43" x14ac:dyDescent="0.25">
      <c r="A41" s="299" t="s">
        <v>48</v>
      </c>
      <c r="B41" s="573">
        <v>224</v>
      </c>
      <c r="C41" s="35" t="s">
        <v>52</v>
      </c>
      <c r="D41" s="1550">
        <v>21828.506787330316</v>
      </c>
      <c r="E41" s="1550"/>
      <c r="F41" s="1551">
        <f t="shared" si="13"/>
        <v>4.9607275733774249E-2</v>
      </c>
      <c r="G41" s="1550">
        <v>20796.83257918552</v>
      </c>
      <c r="H41" s="1550"/>
      <c r="I41" s="1551">
        <f t="shared" si="14"/>
        <v>5.2196607220530621E-2</v>
      </c>
      <c r="J41" s="1550">
        <v>19765.158371040725</v>
      </c>
      <c r="K41" s="1550"/>
      <c r="L41" s="1551">
        <f t="shared" si="15"/>
        <v>4.5475216007276061E-2</v>
      </c>
      <c r="M41" s="1550">
        <v>18905.429864253394</v>
      </c>
      <c r="N41" s="1550"/>
      <c r="O41" s="1551">
        <f t="shared" si="16"/>
        <v>0.29421057522535077</v>
      </c>
      <c r="P41" s="402">
        <v>14607.692307692309</v>
      </c>
      <c r="Q41" s="402"/>
      <c r="R41" s="1551">
        <f t="shared" si="17"/>
        <v>0</v>
      </c>
      <c r="S41" s="1550">
        <v>14607.692307692309</v>
      </c>
      <c r="T41" s="1550"/>
      <c r="U41" s="1551">
        <f t="shared" si="18"/>
        <v>0.12156058921623115</v>
      </c>
      <c r="V41" s="1550">
        <v>13024.434389140273</v>
      </c>
      <c r="W41" s="1550"/>
      <c r="X41" s="1551">
        <f t="shared" si="19"/>
        <v>7.1471113758189431E-2</v>
      </c>
      <c r="Y41" s="1550">
        <v>12155.656108597286</v>
      </c>
      <c r="Z41" s="1550"/>
      <c r="AA41" s="1551">
        <f t="shared" si="20"/>
        <v>0</v>
      </c>
      <c r="AB41" s="1550">
        <v>12155.656108597286</v>
      </c>
      <c r="AC41" s="1550"/>
      <c r="AD41" s="1551">
        <f t="shared" si="21"/>
        <v>7.0108349267049105E-2</v>
      </c>
      <c r="AE41" s="1550">
        <v>11359.276018099548</v>
      </c>
      <c r="AF41" s="1550"/>
      <c r="AG41" s="1551">
        <f t="shared" si="22"/>
        <v>-0.19486850545221293</v>
      </c>
      <c r="AH41" s="911">
        <v>14108.597285067874</v>
      </c>
      <c r="AI41" s="911"/>
      <c r="AJ41" s="1551">
        <f t="shared" si="23"/>
        <v>0.15567086730911783</v>
      </c>
      <c r="AK41" s="562">
        <v>12208.144796380091</v>
      </c>
      <c r="AL41" s="705"/>
      <c r="AM41" s="1551">
        <f t="shared" si="24"/>
        <v>-9.402283411685694E-2</v>
      </c>
      <c r="AN41" s="562">
        <v>13475.113122171946</v>
      </c>
      <c r="AO41" s="705"/>
      <c r="AP41" s="1551">
        <f t="shared" si="25"/>
        <v>0.10378057820607856</v>
      </c>
      <c r="AQ41" s="562">
        <v>12208.144796380091</v>
      </c>
    </row>
    <row r="42" spans="1:43" x14ac:dyDescent="0.25">
      <c r="A42" s="299" t="s">
        <v>48</v>
      </c>
      <c r="B42" s="573">
        <v>227</v>
      </c>
      <c r="C42" s="35" t="s">
        <v>54</v>
      </c>
      <c r="D42" s="1550">
        <v>16069.230769230768</v>
      </c>
      <c r="E42" s="1550"/>
      <c r="F42" s="1551">
        <f t="shared" si="13"/>
        <v>5.0276520864756057E-2</v>
      </c>
      <c r="G42" s="1550">
        <v>15300</v>
      </c>
      <c r="H42" s="1550"/>
      <c r="I42" s="1551">
        <f t="shared" si="14"/>
        <v>4.7393364928909894E-2</v>
      </c>
      <c r="J42" s="1550">
        <v>14607.692307692309</v>
      </c>
      <c r="K42" s="1550"/>
      <c r="L42" s="1551">
        <f t="shared" si="15"/>
        <v>5.5586436909394125E-2</v>
      </c>
      <c r="M42" s="1550">
        <v>13838.461538461539</v>
      </c>
      <c r="N42" s="1550"/>
      <c r="O42" s="1551">
        <f t="shared" si="16"/>
        <v>0</v>
      </c>
      <c r="P42" s="402">
        <v>13838.461538461539</v>
      </c>
      <c r="Q42" s="402"/>
      <c r="R42" s="1551">
        <f t="shared" si="17"/>
        <v>3.6585365853658396E-2</v>
      </c>
      <c r="S42" s="1550">
        <v>13350.045248868781</v>
      </c>
      <c r="T42" s="1550"/>
      <c r="U42" s="1551">
        <f t="shared" si="18"/>
        <v>7.2702152414194324E-2</v>
      </c>
      <c r="V42" s="1550">
        <v>12445.248868778282</v>
      </c>
      <c r="W42" s="1550"/>
      <c r="X42" s="1551">
        <f t="shared" si="19"/>
        <v>0.10262989095574097</v>
      </c>
      <c r="Y42" s="1550">
        <v>11286.877828054299</v>
      </c>
      <c r="Z42" s="1550"/>
      <c r="AA42" s="1551">
        <f t="shared" si="20"/>
        <v>0</v>
      </c>
      <c r="AB42" s="1550">
        <v>11286.877828054299</v>
      </c>
      <c r="AC42" s="1550"/>
      <c r="AD42" s="1551">
        <f t="shared" si="21"/>
        <v>6.8540095956134348E-2</v>
      </c>
      <c r="AE42" s="1550">
        <v>10562.89592760181</v>
      </c>
      <c r="AF42" s="1550"/>
      <c r="AG42" s="1551">
        <f t="shared" si="22"/>
        <v>-0.13848016149806425</v>
      </c>
      <c r="AH42" s="911">
        <v>12260.76923076923</v>
      </c>
      <c r="AI42" s="911"/>
      <c r="AJ42" s="1551">
        <f t="shared" si="23"/>
        <v>0.1601281024819855</v>
      </c>
      <c r="AK42" s="562">
        <v>10568.461538461539</v>
      </c>
      <c r="AL42" s="705"/>
      <c r="AM42" s="1551">
        <f t="shared" si="24"/>
        <v>-9.4271211022480053E-2</v>
      </c>
      <c r="AN42" s="562">
        <v>11668.461538461539</v>
      </c>
      <c r="AO42" s="705"/>
      <c r="AP42" s="1551">
        <f t="shared" si="25"/>
        <v>0.10408326661329062</v>
      </c>
      <c r="AQ42" s="562">
        <v>10568.461538461539</v>
      </c>
    </row>
    <row r="43" spans="1:43" x14ac:dyDescent="0.25">
      <c r="A43" s="299" t="s">
        <v>48</v>
      </c>
      <c r="B43" s="573">
        <v>228</v>
      </c>
      <c r="C43" s="35" t="s">
        <v>56</v>
      </c>
      <c r="D43" s="1550">
        <v>17684.615384615383</v>
      </c>
      <c r="E43" s="1550"/>
      <c r="F43" s="1551">
        <f t="shared" si="13"/>
        <v>4.5475216007275832E-2</v>
      </c>
      <c r="G43" s="1550">
        <v>16915.384615384617</v>
      </c>
      <c r="H43" s="1550"/>
      <c r="I43" s="1551">
        <f t="shared" si="14"/>
        <v>4.7641734159123525E-2</v>
      </c>
      <c r="J43" s="1550">
        <v>16146.153846153846</v>
      </c>
      <c r="K43" s="1550"/>
      <c r="L43" s="1551">
        <f t="shared" si="15"/>
        <v>7.6962544894817894E-2</v>
      </c>
      <c r="M43" s="1550">
        <v>14992.307692307691</v>
      </c>
      <c r="N43" s="1550"/>
      <c r="O43" s="1551">
        <f t="shared" si="16"/>
        <v>0</v>
      </c>
      <c r="P43" s="402">
        <v>14992.307692307691</v>
      </c>
      <c r="Q43" s="402"/>
      <c r="R43" s="1551">
        <f t="shared" si="17"/>
        <v>3.6585365853658486E-2</v>
      </c>
      <c r="S43" s="1550">
        <v>14463.16742081448</v>
      </c>
      <c r="T43" s="1550"/>
      <c r="U43" s="1551">
        <f t="shared" si="18"/>
        <v>8.0435370470524528E-2</v>
      </c>
      <c r="V43" s="1550">
        <v>13386.425339366517</v>
      </c>
      <c r="W43" s="1550"/>
      <c r="X43" s="1551">
        <f t="shared" si="19"/>
        <v>0.10125074449076828</v>
      </c>
      <c r="Y43" s="1550">
        <v>12155.656108597286</v>
      </c>
      <c r="Z43" s="1550"/>
      <c r="AA43" s="1551">
        <f t="shared" si="20"/>
        <v>0</v>
      </c>
      <c r="AB43" s="1550">
        <v>12155.656108597286</v>
      </c>
      <c r="AC43" s="1550"/>
      <c r="AD43" s="1551">
        <f t="shared" si="21"/>
        <v>7.0108349267049105E-2</v>
      </c>
      <c r="AE43" s="1550">
        <v>11359.276018099548</v>
      </c>
      <c r="AF43" s="1550"/>
      <c r="AG43" s="1551">
        <f t="shared" si="22"/>
        <v>-0.13426721016366969</v>
      </c>
      <c r="AH43" s="911">
        <v>13120.995475113121</v>
      </c>
      <c r="AI43" s="911"/>
      <c r="AJ43" s="1551">
        <f t="shared" si="23"/>
        <v>0.15567086730911783</v>
      </c>
      <c r="AK43" s="562">
        <v>11353.574660633483</v>
      </c>
      <c r="AL43" s="705"/>
      <c r="AM43" s="1551">
        <f t="shared" si="24"/>
        <v>-9.4022834116856982E-2</v>
      </c>
      <c r="AN43" s="562">
        <v>12531.855203619909</v>
      </c>
      <c r="AO43" s="705"/>
      <c r="AP43" s="1551">
        <f t="shared" si="25"/>
        <v>0.10378057820607861</v>
      </c>
      <c r="AQ43" s="562">
        <v>11353.574660633483</v>
      </c>
    </row>
    <row r="44" spans="1:43" x14ac:dyDescent="0.25">
      <c r="A44" s="299" t="s">
        <v>48</v>
      </c>
      <c r="B44" s="573">
        <v>216</v>
      </c>
      <c r="C44" s="35" t="s">
        <v>57</v>
      </c>
      <c r="D44" s="1550">
        <v>12517.647058823532</v>
      </c>
      <c r="E44" s="1550"/>
      <c r="F44" s="1551">
        <f t="shared" si="13"/>
        <v>4.8514251061249375E-2</v>
      </c>
      <c r="G44" s="1550">
        <v>11938.461538461539</v>
      </c>
      <c r="H44" s="1550"/>
      <c r="I44" s="1551">
        <f t="shared" si="14"/>
        <v>5.0987890376035669E-2</v>
      </c>
      <c r="J44" s="1550">
        <v>11359.276018099548</v>
      </c>
      <c r="K44" s="1550"/>
      <c r="L44" s="1551">
        <f t="shared" si="15"/>
        <v>5.3727333781061086E-2</v>
      </c>
      <c r="M44" s="1550">
        <v>10780.090497737558</v>
      </c>
      <c r="N44" s="1550"/>
      <c r="O44" s="1551">
        <f t="shared" si="16"/>
        <v>6.3647403385956119E-2</v>
      </c>
      <c r="P44" s="402">
        <v>10135.02262443439</v>
      </c>
      <c r="Q44" s="402"/>
      <c r="R44" s="1551">
        <f t="shared" si="17"/>
        <v>-5.9838817998656799E-2</v>
      </c>
      <c r="S44" s="1550">
        <v>10780.090497737558</v>
      </c>
      <c r="T44" s="1550"/>
      <c r="U44" s="1551">
        <f t="shared" si="18"/>
        <v>6.4331665475339514E-2</v>
      </c>
      <c r="V44" s="1550">
        <v>10128.506787330318</v>
      </c>
      <c r="W44" s="1550"/>
      <c r="X44" s="1551">
        <f t="shared" si="19"/>
        <v>0.10244286840031529</v>
      </c>
      <c r="Y44" s="1550">
        <v>9187.3303167420818</v>
      </c>
      <c r="Z44" s="1550"/>
      <c r="AA44" s="1551">
        <f t="shared" si="20"/>
        <v>4.1017227235438783E-2</v>
      </c>
      <c r="AB44" s="1550">
        <v>8825.3393665158383</v>
      </c>
      <c r="AC44" s="1550"/>
      <c r="AD44" s="1551">
        <f t="shared" si="21"/>
        <v>7.0237050043898117E-2</v>
      </c>
      <c r="AE44" s="1550">
        <v>8246.1538461538476</v>
      </c>
      <c r="AF44" s="1550"/>
      <c r="AG44" s="1551">
        <f t="shared" si="22"/>
        <v>-0.11309239918628747</v>
      </c>
      <c r="AH44" s="911">
        <v>9297.6470588235297</v>
      </c>
      <c r="AI44" s="911"/>
      <c r="AJ44" s="1551">
        <f t="shared" si="23"/>
        <v>0.15321756894790597</v>
      </c>
      <c r="AK44" s="562">
        <v>8062.3529411764712</v>
      </c>
      <c r="AL44" s="705"/>
      <c r="AM44" s="1551">
        <f t="shared" si="24"/>
        <v>-9.267840593141792E-2</v>
      </c>
      <c r="AN44" s="562">
        <v>8885.8823529411766</v>
      </c>
      <c r="AO44" s="705"/>
      <c r="AP44" s="1551">
        <f t="shared" si="25"/>
        <v>0.10214504596527062</v>
      </c>
      <c r="AQ44" s="562">
        <v>8062.3529411764712</v>
      </c>
    </row>
    <row r="45" spans="1:43" x14ac:dyDescent="0.25">
      <c r="A45" s="299" t="s">
        <v>48</v>
      </c>
      <c r="B45" s="573">
        <v>223</v>
      </c>
      <c r="C45" s="35" t="s">
        <v>58</v>
      </c>
      <c r="D45" s="1550">
        <v>13169.23076923077</v>
      </c>
      <c r="E45" s="1550"/>
      <c r="F45" s="1551">
        <f t="shared" si="13"/>
        <v>5.2053209947946634E-2</v>
      </c>
      <c r="G45" s="1550">
        <v>12517.647058823532</v>
      </c>
      <c r="H45" s="1550"/>
      <c r="I45" s="1551">
        <f t="shared" si="14"/>
        <v>4.8514251061249375E-2</v>
      </c>
      <c r="J45" s="1550">
        <v>11938.461538461539</v>
      </c>
      <c r="K45" s="1550"/>
      <c r="L45" s="1551">
        <f t="shared" si="15"/>
        <v>5.0987890376035669E-2</v>
      </c>
      <c r="M45" s="1550">
        <v>11359.276018099548</v>
      </c>
      <c r="N45" s="1550"/>
      <c r="O45" s="1551">
        <f t="shared" si="16"/>
        <v>0</v>
      </c>
      <c r="P45" s="402">
        <v>11359.276018099548</v>
      </c>
      <c r="Q45" s="402"/>
      <c r="R45" s="1551">
        <f t="shared" si="17"/>
        <v>0.13157538877620015</v>
      </c>
      <c r="S45" s="1550">
        <v>10038.461538461539</v>
      </c>
      <c r="T45" s="1550"/>
      <c r="U45" s="1551">
        <f t="shared" si="18"/>
        <v>0</v>
      </c>
      <c r="V45" s="1550">
        <v>10038.461538461539</v>
      </c>
      <c r="W45" s="1550"/>
      <c r="X45" s="1551">
        <f t="shared" si="19"/>
        <v>0.10455563853622114</v>
      </c>
      <c r="Y45" s="1550">
        <v>9088.2352941176468</v>
      </c>
      <c r="Z45" s="1550"/>
      <c r="AA45" s="1551">
        <f t="shared" si="20"/>
        <v>0</v>
      </c>
      <c r="AB45" s="1550">
        <v>9088.2352941176468</v>
      </c>
      <c r="AC45" s="1550"/>
      <c r="AD45" s="1551">
        <f t="shared" si="21"/>
        <v>7.2057646116893609E-2</v>
      </c>
      <c r="AE45" s="1550">
        <v>8477.3755656108588</v>
      </c>
      <c r="AF45" s="1550"/>
      <c r="AG45" s="1551">
        <f t="shared" si="22"/>
        <v>-0.2439467312348669</v>
      </c>
      <c r="AH45" s="911">
        <v>11212.669683257918</v>
      </c>
      <c r="AI45" s="911"/>
      <c r="AJ45" s="1551">
        <f t="shared" si="23"/>
        <v>0.19249278152069291</v>
      </c>
      <c r="AK45" s="562">
        <v>9402.714932126697</v>
      </c>
      <c r="AL45" s="705"/>
      <c r="AM45" s="1551">
        <f t="shared" si="24"/>
        <v>-0.11874469889737063</v>
      </c>
      <c r="AN45" s="562">
        <v>10669.683257918552</v>
      </c>
      <c r="AO45" s="705"/>
      <c r="AP45" s="1551">
        <f t="shared" si="25"/>
        <v>0.13474494706448506</v>
      </c>
      <c r="AQ45" s="562">
        <v>9402.714932126697</v>
      </c>
    </row>
    <row r="46" spans="1:43" x14ac:dyDescent="0.25">
      <c r="A46" s="299" t="s">
        <v>48</v>
      </c>
      <c r="B46" s="573">
        <v>241</v>
      </c>
      <c r="C46" s="35" t="s">
        <v>60</v>
      </c>
      <c r="D46" s="1550">
        <v>13573.755656108597</v>
      </c>
      <c r="E46" s="1550"/>
      <c r="F46" s="1551">
        <f t="shared" si="13"/>
        <v>0.33333333333333326</v>
      </c>
      <c r="G46" s="1550">
        <v>10180.316742081448</v>
      </c>
      <c r="H46" s="1550"/>
      <c r="I46" s="1551">
        <f t="shared" si="14"/>
        <v>-0.24209196563921176</v>
      </c>
      <c r="J46" s="1550">
        <v>13432.12669683258</v>
      </c>
      <c r="K46" s="1550"/>
      <c r="L46" s="1551">
        <f t="shared" si="15"/>
        <v>7.0308274743104499E-2</v>
      </c>
      <c r="M46" s="1550">
        <v>12549.773755656108</v>
      </c>
      <c r="N46" s="1550"/>
      <c r="O46" s="1551">
        <f t="shared" si="16"/>
        <v>0</v>
      </c>
      <c r="P46" s="402">
        <v>12549.773755656108</v>
      </c>
      <c r="Q46" s="402"/>
      <c r="R46" s="1551">
        <f t="shared" si="17"/>
        <v>0.27884136557295419</v>
      </c>
      <c r="S46" s="1550">
        <v>9813.3936651583699</v>
      </c>
      <c r="T46" s="1550"/>
      <c r="U46" s="1551">
        <f t="shared" si="18"/>
        <v>9.380863039399609E-2</v>
      </c>
      <c r="V46" s="1550">
        <v>8971.7647058823532</v>
      </c>
      <c r="W46" s="1550"/>
      <c r="X46" s="1551">
        <f t="shared" si="19"/>
        <v>0.10285982862720998</v>
      </c>
      <c r="Y46" s="1550">
        <v>8135</v>
      </c>
      <c r="Z46" s="1550"/>
      <c r="AA46" s="1551">
        <f t="shared" si="20"/>
        <v>-7.7418278852568412E-2</v>
      </c>
      <c r="AB46" s="1550">
        <v>8817.6470588235297</v>
      </c>
      <c r="AC46" s="1550"/>
      <c r="AD46" s="1551">
        <f t="shared" si="21"/>
        <v>7.1479628305932782E-2</v>
      </c>
      <c r="AE46" s="1550">
        <v>8229.4117647058829</v>
      </c>
      <c r="AF46" s="1550"/>
      <c r="AG46" s="1551">
        <f t="shared" si="22"/>
        <v>-0.28341213553979511</v>
      </c>
      <c r="AH46" s="911">
        <v>11484.162895927602</v>
      </c>
      <c r="AI46" s="911"/>
      <c r="AJ46" s="1551">
        <f t="shared" si="23"/>
        <v>0.19830028328611893</v>
      </c>
      <c r="AK46" s="562">
        <v>9583.7104072398197</v>
      </c>
      <c r="AL46" s="705"/>
      <c r="AM46" s="1551">
        <f t="shared" si="24"/>
        <v>-0.12406947890818858</v>
      </c>
      <c r="AN46" s="562">
        <v>10941.176470588236</v>
      </c>
      <c r="AO46" s="705"/>
      <c r="AP46" s="1551">
        <f t="shared" si="25"/>
        <v>0.14164305949008499</v>
      </c>
      <c r="AQ46" s="562">
        <v>9583.7104072398197</v>
      </c>
    </row>
    <row r="47" spans="1:43" x14ac:dyDescent="0.25">
      <c r="A47" s="299" t="s">
        <v>48</v>
      </c>
      <c r="B47" s="573">
        <v>245</v>
      </c>
      <c r="C47" s="35" t="s">
        <v>62</v>
      </c>
      <c r="D47" s="1550">
        <v>12915.384615384615</v>
      </c>
      <c r="E47" s="1550"/>
      <c r="F47" s="1551">
        <f t="shared" si="13"/>
        <v>5.0031269543464651E-2</v>
      </c>
      <c r="G47" s="1550">
        <v>12300</v>
      </c>
      <c r="H47" s="1550"/>
      <c r="I47" s="1551">
        <f t="shared" si="14"/>
        <v>4.5781556572923529E-2</v>
      </c>
      <c r="J47" s="1550">
        <v>11761.538461538461</v>
      </c>
      <c r="K47" s="1550"/>
      <c r="L47" s="1551">
        <f t="shared" si="15"/>
        <v>6.2543432939541274E-2</v>
      </c>
      <c r="M47" s="1550">
        <v>11069.23076923077</v>
      </c>
      <c r="N47" s="1550"/>
      <c r="O47" s="1551">
        <f t="shared" si="16"/>
        <v>0</v>
      </c>
      <c r="P47" s="402">
        <v>11069.23076923077</v>
      </c>
      <c r="Q47" s="402"/>
      <c r="R47" s="1551">
        <f t="shared" si="17"/>
        <v>0.21797361214836949</v>
      </c>
      <c r="S47" s="1550">
        <v>9088.2352941176468</v>
      </c>
      <c r="T47" s="1550"/>
      <c r="U47" s="1551">
        <f t="shared" si="18"/>
        <v>0</v>
      </c>
      <c r="V47" s="1550">
        <v>9088.2352941176468</v>
      </c>
      <c r="W47" s="1550"/>
      <c r="X47" s="1551">
        <f t="shared" si="19"/>
        <v>7.2057646116893609E-2</v>
      </c>
      <c r="Y47" s="1550">
        <v>8477.3755656108588</v>
      </c>
      <c r="Z47" s="1550"/>
      <c r="AA47" s="1551">
        <f t="shared" si="20"/>
        <v>0</v>
      </c>
      <c r="AB47" s="1550">
        <v>8477.3755656108588</v>
      </c>
      <c r="AC47" s="1550"/>
      <c r="AD47" s="1551">
        <f t="shared" si="21"/>
        <v>6.8434559452523483E-2</v>
      </c>
      <c r="AE47" s="1550">
        <v>7934.3891402714926</v>
      </c>
      <c r="AF47" s="1550"/>
      <c r="AG47" s="1551">
        <f t="shared" si="22"/>
        <v>-0.24352890422778259</v>
      </c>
      <c r="AH47" s="911">
        <v>10488.687782805429</v>
      </c>
      <c r="AI47" s="911"/>
      <c r="AJ47" s="1551">
        <f t="shared" si="23"/>
        <v>0.2085505735140771</v>
      </c>
      <c r="AK47" s="562">
        <v>8678.7330316742082</v>
      </c>
      <c r="AL47" s="705"/>
      <c r="AM47" s="1551">
        <f t="shared" si="24"/>
        <v>-0.12738853503184711</v>
      </c>
      <c r="AN47" s="562">
        <v>9945.7013574660632</v>
      </c>
      <c r="AO47" s="705"/>
      <c r="AP47" s="1551">
        <f t="shared" si="25"/>
        <v>0.145985401459854</v>
      </c>
      <c r="AQ47" s="562">
        <v>8678.7330316742082</v>
      </c>
    </row>
    <row r="48" spans="1:43" x14ac:dyDescent="0.25">
      <c r="A48" s="299" t="s">
        <v>48</v>
      </c>
      <c r="B48" s="573">
        <v>246</v>
      </c>
      <c r="C48" s="35" t="s">
        <v>64</v>
      </c>
      <c r="D48" s="1550">
        <v>14146.153846153846</v>
      </c>
      <c r="E48" s="1550"/>
      <c r="F48" s="1551">
        <f t="shared" si="13"/>
        <v>5.1457975986277951E-2</v>
      </c>
      <c r="G48" s="1550">
        <v>13453.846153846152</v>
      </c>
      <c r="H48" s="1550"/>
      <c r="I48" s="1551">
        <f t="shared" si="14"/>
        <v>4.7932893948472131E-2</v>
      </c>
      <c r="J48" s="1250">
        <v>12838.461538461537</v>
      </c>
      <c r="K48" s="1250"/>
      <c r="L48" s="1551">
        <f t="shared" si="15"/>
        <v>5.0346129641283661E-2</v>
      </c>
      <c r="M48" s="1250">
        <v>12223.076923076924</v>
      </c>
      <c r="N48" s="1250"/>
      <c r="O48" s="1551">
        <f t="shared" si="16"/>
        <v>0</v>
      </c>
      <c r="P48" s="402">
        <v>12223.076923076924</v>
      </c>
      <c r="Q48" s="402"/>
      <c r="R48" s="1551">
        <f t="shared" si="17"/>
        <v>0.13385661517797176</v>
      </c>
      <c r="S48" s="1550">
        <v>10780.090497737558</v>
      </c>
      <c r="T48" s="1550"/>
      <c r="U48" s="1551">
        <f t="shared" si="18"/>
        <v>6.8705029516786004E-2</v>
      </c>
      <c r="V48" s="1550">
        <v>10087.058823529413</v>
      </c>
      <c r="W48" s="1550"/>
      <c r="X48" s="1551">
        <f t="shared" si="19"/>
        <v>0.10007698229407239</v>
      </c>
      <c r="Y48" s="1550">
        <v>9169.4117647058829</v>
      </c>
      <c r="Z48" s="1550"/>
      <c r="AA48" s="1551">
        <f t="shared" si="20"/>
        <v>4.0032025620496507E-2</v>
      </c>
      <c r="AB48" s="1550">
        <v>8816.4705882352937</v>
      </c>
      <c r="AC48" s="1550"/>
      <c r="AD48" s="1551">
        <f t="shared" si="21"/>
        <v>6.8434559452523441E-2</v>
      </c>
      <c r="AE48" s="1550">
        <v>8251.7647058823532</v>
      </c>
      <c r="AF48" s="1550"/>
      <c r="AG48" s="1551">
        <f t="shared" si="22"/>
        <v>-1.6587575496117314E-2</v>
      </c>
      <c r="AH48" s="911">
        <v>8390.9502262443439</v>
      </c>
      <c r="AI48" s="911"/>
      <c r="AJ48" s="1551">
        <f t="shared" si="23"/>
        <v>0.16016016016015994</v>
      </c>
      <c r="AK48" s="562">
        <v>7232.5791855203634</v>
      </c>
      <c r="AL48" s="705"/>
      <c r="AM48" s="1551">
        <f t="shared" si="24"/>
        <v>-9.0991810737033565E-2</v>
      </c>
      <c r="AN48" s="562">
        <v>7956.5610859728513</v>
      </c>
      <c r="AO48" s="705"/>
      <c r="AP48" s="1551">
        <f t="shared" si="25"/>
        <v>0.10010010010009998</v>
      </c>
      <c r="AQ48" s="562">
        <v>7232.5791855203634</v>
      </c>
    </row>
    <row r="49" spans="1:43" x14ac:dyDescent="0.25">
      <c r="A49" s="299" t="s">
        <v>48</v>
      </c>
      <c r="B49" s="573">
        <v>251</v>
      </c>
      <c r="C49" s="35" t="s">
        <v>66</v>
      </c>
      <c r="D49" s="1550">
        <v>11908.099547511312</v>
      </c>
      <c r="E49" s="1550"/>
      <c r="F49" s="1551">
        <f t="shared" si="13"/>
        <v>4.7651463580667165E-2</v>
      </c>
      <c r="G49" s="1550">
        <v>11366.470588235294</v>
      </c>
      <c r="H49" s="1550"/>
      <c r="I49" s="1551">
        <f t="shared" si="14"/>
        <v>7.3046018991964876E-2</v>
      </c>
      <c r="J49" s="1550">
        <v>10592.714932126697</v>
      </c>
      <c r="K49" s="1550"/>
      <c r="L49" s="1551">
        <f t="shared" si="15"/>
        <v>5.3887605850654399E-2</v>
      </c>
      <c r="M49" s="1550">
        <v>10051.085972850678</v>
      </c>
      <c r="N49" s="1550"/>
      <c r="O49" s="1551">
        <f t="shared" si="16"/>
        <v>0</v>
      </c>
      <c r="P49" s="402">
        <v>10051.085972850678</v>
      </c>
      <c r="Q49" s="402"/>
      <c r="R49" s="1551">
        <f t="shared" si="17"/>
        <v>5.6956875508543586E-2</v>
      </c>
      <c r="S49" s="1550">
        <v>9509.4570135746599</v>
      </c>
      <c r="T49" s="1550"/>
      <c r="U49" s="1551">
        <f t="shared" si="18"/>
        <v>5.0900090009000844E-2</v>
      </c>
      <c r="V49" s="1550">
        <v>9048.8687782805428</v>
      </c>
      <c r="W49" s="1550"/>
      <c r="X49" s="1551">
        <f t="shared" si="19"/>
        <v>6.9183062446535451E-2</v>
      </c>
      <c r="Y49" s="1550">
        <v>8463.3484162895929</v>
      </c>
      <c r="Z49" s="1550"/>
      <c r="AA49" s="1551">
        <f t="shared" si="20"/>
        <v>0</v>
      </c>
      <c r="AB49" s="1550">
        <v>8463.3484162895929</v>
      </c>
      <c r="AC49" s="1550"/>
      <c r="AD49" s="1551">
        <f t="shared" si="21"/>
        <v>0.16911691169116905</v>
      </c>
      <c r="AE49" s="1550">
        <v>7239.0950226244349</v>
      </c>
      <c r="AF49" s="1550"/>
      <c r="AG49" s="1551">
        <f t="shared" si="22"/>
        <v>0</v>
      </c>
      <c r="AH49" s="911">
        <v>7239.0950226244349</v>
      </c>
      <c r="AI49" s="911"/>
      <c r="AJ49" s="1551">
        <f t="shared" si="23"/>
        <v>6.485623003194893E-2</v>
      </c>
      <c r="AK49" s="562">
        <v>6798.190045248869</v>
      </c>
      <c r="AL49" s="705"/>
      <c r="AM49" s="1551">
        <f t="shared" si="24"/>
        <v>-0.14558689717925391</v>
      </c>
      <c r="AN49" s="562">
        <v>7956.5610859728513</v>
      </c>
      <c r="AO49" s="705"/>
      <c r="AP49" s="1551">
        <f t="shared" si="25"/>
        <v>0.17039403620873275</v>
      </c>
      <c r="AQ49" s="562">
        <v>6798.190045248869</v>
      </c>
    </row>
    <row r="50" spans="1:43" x14ac:dyDescent="0.25">
      <c r="A50" s="299" t="s">
        <v>48</v>
      </c>
      <c r="B50" s="573">
        <v>632</v>
      </c>
      <c r="C50" s="35" t="s">
        <v>68</v>
      </c>
      <c r="D50" s="1550">
        <v>11838.461538461537</v>
      </c>
      <c r="E50" s="1550"/>
      <c r="F50" s="1551">
        <f t="shared" si="13"/>
        <v>4.7651463580667006E-2</v>
      </c>
      <c r="G50" s="1550">
        <v>11300</v>
      </c>
      <c r="H50" s="1550"/>
      <c r="I50" s="1551">
        <f t="shared" si="14"/>
        <v>7.3046018991964973E-2</v>
      </c>
      <c r="J50" s="1550">
        <v>10530.76923076923</v>
      </c>
      <c r="K50" s="1550"/>
      <c r="L50" s="1551">
        <f t="shared" si="15"/>
        <v>5.3887605850654413E-2</v>
      </c>
      <c r="M50" s="1550">
        <v>9992.3076923076915</v>
      </c>
      <c r="N50" s="1550"/>
      <c r="O50" s="1551">
        <f t="shared" si="16"/>
        <v>0</v>
      </c>
      <c r="P50" s="402">
        <v>9992.3076923076915</v>
      </c>
      <c r="Q50" s="402"/>
      <c r="R50" s="1551">
        <f t="shared" si="17"/>
        <v>4.8426150121065319E-2</v>
      </c>
      <c r="S50" s="1550">
        <v>9530.7692307692305</v>
      </c>
      <c r="T50" s="1550"/>
      <c r="U50" s="1551">
        <f t="shared" si="18"/>
        <v>0</v>
      </c>
      <c r="V50" s="1550">
        <v>9530.7692307692305</v>
      </c>
      <c r="W50" s="1550"/>
      <c r="X50" s="1551">
        <f t="shared" si="19"/>
        <v>9.743135518157657E-2</v>
      </c>
      <c r="Y50" s="1550">
        <v>8684.6153846153848</v>
      </c>
      <c r="Z50" s="1550"/>
      <c r="AA50" s="1551">
        <f t="shared" si="20"/>
        <v>5.6127221702525654E-2</v>
      </c>
      <c r="AB50" s="1550">
        <v>8223.0769230769238</v>
      </c>
      <c r="AC50" s="1550"/>
      <c r="AD50" s="1551">
        <f t="shared" si="21"/>
        <v>7.0070070070070017E-2</v>
      </c>
      <c r="AE50" s="1550">
        <v>7684.6153846153857</v>
      </c>
      <c r="AF50" s="1550"/>
      <c r="AG50" s="1551">
        <f t="shared" si="22"/>
        <v>-0.14140546006066729</v>
      </c>
      <c r="AH50" s="911">
        <v>8950.2262443438922</v>
      </c>
      <c r="AI50" s="911"/>
      <c r="AJ50" s="1551">
        <f t="shared" si="23"/>
        <v>0.19300361881785286</v>
      </c>
      <c r="AK50" s="562">
        <v>7502.2624434389145</v>
      </c>
      <c r="AL50" s="705"/>
      <c r="AM50" s="1551">
        <f t="shared" si="24"/>
        <v>-0.11714589989350363</v>
      </c>
      <c r="AN50" s="562">
        <v>8497.7375565610855</v>
      </c>
      <c r="AO50" s="705"/>
      <c r="AP50" s="1551">
        <f t="shared" si="25"/>
        <v>0.13268998793727368</v>
      </c>
      <c r="AQ50" s="562">
        <v>7502.2624434389145</v>
      </c>
    </row>
    <row r="51" spans="1:43" x14ac:dyDescent="0.25">
      <c r="A51" s="299" t="s">
        <v>48</v>
      </c>
      <c r="B51" s="573">
        <v>286</v>
      </c>
      <c r="C51" s="35" t="s">
        <v>69</v>
      </c>
      <c r="D51" s="1550">
        <v>12208.144796380091</v>
      </c>
      <c r="E51" s="1550"/>
      <c r="F51" s="1551">
        <f t="shared" si="13"/>
        <v>4.6547711404189264E-2</v>
      </c>
      <c r="G51" s="1550">
        <v>11665.158371040725</v>
      </c>
      <c r="H51" s="1550"/>
      <c r="I51" s="1551">
        <f t="shared" si="14"/>
        <v>7.5062552126772347E-2</v>
      </c>
      <c r="J51" s="1550">
        <v>10850.678733031675</v>
      </c>
      <c r="K51" s="1550"/>
      <c r="L51" s="1551">
        <f t="shared" si="15"/>
        <v>5.2677787532923577E-2</v>
      </c>
      <c r="M51" s="1550">
        <v>10307.692307692309</v>
      </c>
      <c r="N51" s="1550"/>
      <c r="O51" s="1551">
        <f t="shared" si="16"/>
        <v>0</v>
      </c>
      <c r="P51" s="402">
        <v>10307.692307692309</v>
      </c>
      <c r="Q51" s="402"/>
      <c r="R51" s="1551">
        <f t="shared" si="17"/>
        <v>0.13911391139113924</v>
      </c>
      <c r="S51" s="1550">
        <v>9048.8687782805428</v>
      </c>
      <c r="T51" s="1550"/>
      <c r="U51" s="1551">
        <f t="shared" si="18"/>
        <v>6.011450381679382E-2</v>
      </c>
      <c r="V51" s="1550">
        <v>8535.746606334842</v>
      </c>
      <c r="W51" s="1550"/>
      <c r="X51" s="1551">
        <f t="shared" si="19"/>
        <v>0.10289990645463042</v>
      </c>
      <c r="Y51" s="1550">
        <v>7739.366515837105</v>
      </c>
      <c r="Z51" s="1550"/>
      <c r="AA51" s="1551">
        <f t="shared" si="20"/>
        <v>0</v>
      </c>
      <c r="AB51" s="1550">
        <v>7739.366515837105</v>
      </c>
      <c r="AC51" s="1550"/>
      <c r="AD51" s="1551">
        <f t="shared" si="21"/>
        <v>7.007007007006999E-2</v>
      </c>
      <c r="AE51" s="1550">
        <v>7232.5791855203634</v>
      </c>
      <c r="AF51" s="1550"/>
      <c r="AG51" s="1551">
        <f t="shared" si="22"/>
        <v>-8.4284339337274722E-2</v>
      </c>
      <c r="AH51" s="911">
        <v>7898.2805429864256</v>
      </c>
      <c r="AI51" s="911"/>
      <c r="AJ51" s="1551">
        <f t="shared" si="23"/>
        <v>0.18202502844141072</v>
      </c>
      <c r="AK51" s="562">
        <v>6681.9909502262444</v>
      </c>
      <c r="AL51" s="705"/>
      <c r="AM51" s="1551">
        <f t="shared" si="24"/>
        <v>-0.11122345803842267</v>
      </c>
      <c r="AN51" s="562">
        <v>7518.190045248869</v>
      </c>
      <c r="AO51" s="705"/>
      <c r="AP51" s="1551">
        <f t="shared" si="25"/>
        <v>0.12514220705346987</v>
      </c>
      <c r="AQ51" s="562">
        <v>6681.9909502262444</v>
      </c>
    </row>
    <row r="52" spans="1:43" x14ac:dyDescent="0.25">
      <c r="A52" s="299" t="s">
        <v>48</v>
      </c>
      <c r="B52" s="573">
        <v>240</v>
      </c>
      <c r="C52" s="35" t="s">
        <v>70</v>
      </c>
      <c r="D52" s="1550">
        <v>12534.841628959277</v>
      </c>
      <c r="E52" s="1550"/>
      <c r="F52" s="1551">
        <f t="shared" si="13"/>
        <v>4.7651463580667255E-2</v>
      </c>
      <c r="G52" s="1550">
        <v>11964.705882352941</v>
      </c>
      <c r="H52" s="1550"/>
      <c r="I52" s="1551">
        <f t="shared" si="14"/>
        <v>7.3046018991964806E-2</v>
      </c>
      <c r="J52" s="1550">
        <v>11150.226244343892</v>
      </c>
      <c r="K52" s="1550"/>
      <c r="L52" s="1551">
        <f t="shared" si="15"/>
        <v>5.3887605850654503E-2</v>
      </c>
      <c r="M52" s="1550">
        <v>10580.090497737556</v>
      </c>
      <c r="N52" s="1550"/>
      <c r="O52" s="1551">
        <f t="shared" si="16"/>
        <v>0</v>
      </c>
      <c r="P52" s="402">
        <v>10580.090497737556</v>
      </c>
      <c r="Q52" s="402"/>
      <c r="R52" s="1551">
        <f t="shared" si="17"/>
        <v>8.3402835696413533E-2</v>
      </c>
      <c r="S52" s="1550">
        <v>9765.6108597285074</v>
      </c>
      <c r="T52" s="1550"/>
      <c r="U52" s="1551">
        <f t="shared" si="18"/>
        <v>4.3516100957354344E-2</v>
      </c>
      <c r="V52" s="1550">
        <v>9358.3710407239814</v>
      </c>
      <c r="W52" s="1550"/>
      <c r="X52" s="1551">
        <f t="shared" si="19"/>
        <v>9.5328884652049389E-2</v>
      </c>
      <c r="Y52" s="1550">
        <v>8543.8914027149331</v>
      </c>
      <c r="Z52" s="1550"/>
      <c r="AA52" s="1551">
        <f t="shared" si="20"/>
        <v>0</v>
      </c>
      <c r="AB52" s="1550">
        <v>8543.8914027149331</v>
      </c>
      <c r="AC52" s="1550"/>
      <c r="AD52" s="1551">
        <f t="shared" si="21"/>
        <v>0.12807828798795576</v>
      </c>
      <c r="AE52" s="1550">
        <v>7573.8461538461543</v>
      </c>
      <c r="AF52" s="1550"/>
      <c r="AG52" s="1551">
        <f t="shared" si="22"/>
        <v>-0.16225225225225229</v>
      </c>
      <c r="AH52" s="911">
        <v>9040.7239819004535</v>
      </c>
      <c r="AI52" s="911"/>
      <c r="AJ52" s="1551">
        <f t="shared" si="23"/>
        <v>0.25031289111389254</v>
      </c>
      <c r="AK52" s="562">
        <v>7230.7692307692305</v>
      </c>
      <c r="AL52" s="705"/>
      <c r="AM52" s="1551">
        <f t="shared" si="24"/>
        <v>-9.1012514220705373E-2</v>
      </c>
      <c r="AN52" s="562">
        <v>7954.7511312217193</v>
      </c>
      <c r="AO52" s="705"/>
      <c r="AP52" s="1551">
        <f t="shared" si="25"/>
        <v>0.10012515644555697</v>
      </c>
      <c r="AQ52" s="562">
        <v>7230.7692307692305</v>
      </c>
    </row>
    <row r="53" spans="1:43" x14ac:dyDescent="0.25">
      <c r="A53" s="299" t="s">
        <v>48</v>
      </c>
      <c r="B53" s="257">
        <v>513</v>
      </c>
      <c r="C53" s="35" t="s">
        <v>71</v>
      </c>
      <c r="D53" s="1550">
        <v>9223.0769230769238</v>
      </c>
      <c r="E53" s="1550"/>
      <c r="F53" s="1551">
        <f t="shared" si="13"/>
        <v>4.3516100957354448E-2</v>
      </c>
      <c r="G53" s="1550">
        <v>8838.4615384615372</v>
      </c>
      <c r="H53" s="1550"/>
      <c r="I53" s="1551">
        <f t="shared" si="14"/>
        <v>5.5096418732782308E-2</v>
      </c>
      <c r="J53" s="1550">
        <v>8376.9230769230762</v>
      </c>
      <c r="K53" s="1550"/>
      <c r="L53" s="1551">
        <f t="shared" si="15"/>
        <v>5.8309037900874564E-2</v>
      </c>
      <c r="M53" s="1550">
        <v>7915.3846153846152</v>
      </c>
      <c r="N53" s="1550"/>
      <c r="O53" s="1551">
        <f t="shared" si="16"/>
        <v>0</v>
      </c>
      <c r="P53" s="402">
        <v>7915.3846153846152</v>
      </c>
      <c r="Q53" s="402"/>
      <c r="R53" s="1551">
        <f t="shared" si="17"/>
        <v>0.15206796628029495</v>
      </c>
      <c r="S53" s="1550">
        <v>6870.588235294118</v>
      </c>
      <c r="T53" s="1550"/>
      <c r="U53" s="1551">
        <f t="shared" si="18"/>
        <v>0</v>
      </c>
      <c r="V53" s="1550">
        <v>6870.588235294118</v>
      </c>
      <c r="W53" s="1550"/>
      <c r="X53" s="1551">
        <f t="shared" si="19"/>
        <v>0.10477379567359994</v>
      </c>
      <c r="Y53" s="1550">
        <v>6219</v>
      </c>
      <c r="Z53" s="1550"/>
      <c r="AA53" s="1551">
        <f t="shared" si="20"/>
        <v>0</v>
      </c>
      <c r="AB53" s="1550">
        <v>6219</v>
      </c>
      <c r="AC53" s="1550"/>
      <c r="AD53" s="1551">
        <f t="shared" si="21"/>
        <v>-7.2759022125426291E-7</v>
      </c>
      <c r="AE53" s="1550">
        <v>6219.0045248868782</v>
      </c>
      <c r="AF53" s="1550"/>
      <c r="AG53" s="1551">
        <f t="shared" si="22"/>
        <v>-0.24267343147416348</v>
      </c>
      <c r="AH53" s="911">
        <v>8211.7870722433454</v>
      </c>
      <c r="AI53" s="911"/>
      <c r="AJ53" s="1551">
        <f t="shared" si="23"/>
        <v>0.19011406844106454</v>
      </c>
      <c r="AK53" s="562">
        <v>6900</v>
      </c>
      <c r="AL53" s="705"/>
      <c r="AM53" s="1551">
        <f t="shared" si="24"/>
        <v>-0.11248593925759279</v>
      </c>
      <c r="AN53" s="562">
        <v>7774.5247148288972</v>
      </c>
      <c r="AO53" s="705"/>
      <c r="AP53" s="1551">
        <f t="shared" si="25"/>
        <v>0.12674271229404308</v>
      </c>
      <c r="AQ53" s="562">
        <v>6900</v>
      </c>
    </row>
    <row r="54" spans="1:43" x14ac:dyDescent="0.25">
      <c r="A54" s="299" t="s">
        <v>48</v>
      </c>
      <c r="B54" s="573">
        <v>260</v>
      </c>
      <c r="C54" s="35" t="s">
        <v>72</v>
      </c>
      <c r="D54" s="1550">
        <v>13022.624434389141</v>
      </c>
      <c r="E54" s="1550"/>
      <c r="F54" s="1551">
        <f t="shared" si="13"/>
        <v>5.1132213294375443E-2</v>
      </c>
      <c r="G54" s="1550">
        <v>12389.140271493214</v>
      </c>
      <c r="H54" s="1550"/>
      <c r="I54" s="1551">
        <f t="shared" si="14"/>
        <v>0.24465860532775713</v>
      </c>
      <c r="J54" s="1550">
        <v>9953.8461538461543</v>
      </c>
      <c r="K54" s="1550"/>
      <c r="L54" s="1551">
        <f t="shared" si="15"/>
        <v>0.10001000100010009</v>
      </c>
      <c r="M54" s="1550">
        <v>9048.8687782805428</v>
      </c>
      <c r="N54" s="1550"/>
      <c r="O54" s="1551">
        <f t="shared" si="16"/>
        <v>0</v>
      </c>
      <c r="P54" s="402">
        <v>9048.8687782805428</v>
      </c>
      <c r="Q54" s="402"/>
      <c r="R54" s="1551">
        <f t="shared" si="17"/>
        <v>0.21310282074613285</v>
      </c>
      <c r="S54" s="1550">
        <v>7459.2760180995474</v>
      </c>
      <c r="T54" s="1550"/>
      <c r="U54" s="1551">
        <f t="shared" si="18"/>
        <v>7.1428571428571536E-2</v>
      </c>
      <c r="V54" s="1550">
        <v>6961.9909502262435</v>
      </c>
      <c r="W54" s="1550"/>
      <c r="X54" s="1551">
        <f t="shared" si="19"/>
        <v>0.373921740217527</v>
      </c>
      <c r="Y54" s="1550">
        <v>5067.2398190045251</v>
      </c>
      <c r="Z54" s="1550"/>
      <c r="AA54" s="1551">
        <f t="shared" si="20"/>
        <v>-0.25866543095458744</v>
      </c>
      <c r="AB54" s="1550">
        <v>6835.2941176470576</v>
      </c>
      <c r="AC54" s="1550"/>
      <c r="AD54" s="1551">
        <f t="shared" si="21"/>
        <v>8.0080080080079871E-2</v>
      </c>
      <c r="AE54" s="1550">
        <v>6328.5067873303169</v>
      </c>
      <c r="AF54" s="1550"/>
      <c r="AG54" s="1551">
        <f t="shared" si="22"/>
        <v>-0.13190823774765376</v>
      </c>
      <c r="AH54" s="911">
        <v>7290.1357466063346</v>
      </c>
      <c r="AI54" s="911"/>
      <c r="AJ54" s="1551">
        <f t="shared" si="23"/>
        <v>0.26350461133069819</v>
      </c>
      <c r="AK54" s="562">
        <v>5769.7737556561087</v>
      </c>
      <c r="AL54" s="705"/>
      <c r="AM54" s="1551">
        <f t="shared" si="24"/>
        <v>-0.12658227848101267</v>
      </c>
      <c r="AN54" s="562">
        <v>6605.9728506787333</v>
      </c>
      <c r="AO54" s="705"/>
      <c r="AP54" s="1551">
        <f t="shared" si="25"/>
        <v>0.14492753623188406</v>
      </c>
      <c r="AQ54" s="562">
        <v>5769.7737556561087</v>
      </c>
    </row>
    <row r="55" spans="1:43" x14ac:dyDescent="0.25">
      <c r="A55" s="299" t="s">
        <v>48</v>
      </c>
      <c r="B55" s="573">
        <v>234</v>
      </c>
      <c r="C55" s="35" t="s">
        <v>73</v>
      </c>
      <c r="D55" s="1550">
        <v>14838.461538461537</v>
      </c>
      <c r="E55" s="1550"/>
      <c r="F55" s="1551">
        <f t="shared" si="13"/>
        <v>4.8939641109298472E-2</v>
      </c>
      <c r="G55" s="1550">
        <v>14146.153846153846</v>
      </c>
      <c r="H55" s="1550"/>
      <c r="I55" s="1551">
        <f t="shared" si="14"/>
        <v>5.1457975986277951E-2</v>
      </c>
      <c r="J55" s="1550">
        <v>13453.846153846152</v>
      </c>
      <c r="K55" s="1550"/>
      <c r="L55" s="1551">
        <f t="shared" si="15"/>
        <v>5.424954792043378E-2</v>
      </c>
      <c r="M55" s="1550">
        <v>12761.538461538463</v>
      </c>
      <c r="N55" s="1550"/>
      <c r="O55" s="1551">
        <f t="shared" si="16"/>
        <v>0</v>
      </c>
      <c r="P55" s="402">
        <v>12761.538461538463</v>
      </c>
      <c r="Q55" s="402"/>
      <c r="R55" s="1551">
        <f t="shared" si="17"/>
        <v>6.2500000000000042E-2</v>
      </c>
      <c r="S55" s="1550">
        <v>12010.859728506788</v>
      </c>
      <c r="T55" s="1550"/>
      <c r="U55" s="1551">
        <f t="shared" si="18"/>
        <v>0</v>
      </c>
      <c r="V55" s="1550">
        <v>12010.859728506788</v>
      </c>
      <c r="W55" s="1550"/>
      <c r="X55" s="1551">
        <f t="shared" si="19"/>
        <v>0.32826261008807056</v>
      </c>
      <c r="Y55" s="1550">
        <v>9042.5339366515836</v>
      </c>
      <c r="Z55" s="1550"/>
      <c r="AA55" s="1551">
        <f t="shared" si="20"/>
        <v>0</v>
      </c>
      <c r="AB55" s="1550">
        <v>9042.5339366515836</v>
      </c>
      <c r="AC55" s="1550"/>
      <c r="AD55" s="1551">
        <f t="shared" si="21"/>
        <v>6.8434559452523497E-2</v>
      </c>
      <c r="AE55" s="1550">
        <v>8463.3484162895929</v>
      </c>
      <c r="AF55" s="1550"/>
      <c r="AG55" s="1551">
        <f t="shared" si="22"/>
        <v>-1.1880663490615494E-2</v>
      </c>
      <c r="AH55" s="911">
        <v>8565.1075771749292</v>
      </c>
      <c r="AI55" s="911"/>
      <c r="AJ55" s="1551">
        <f t="shared" si="23"/>
        <v>0.16016016016015994</v>
      </c>
      <c r="AK55" s="562">
        <v>7382.6941066417221</v>
      </c>
      <c r="AL55" s="705"/>
      <c r="AM55" s="1551">
        <f t="shared" si="24"/>
        <v>-9.099181073703351E-2</v>
      </c>
      <c r="AN55" s="562">
        <v>8121.7025257249761</v>
      </c>
      <c r="AO55" s="705"/>
      <c r="AP55" s="1551">
        <f t="shared" si="25"/>
        <v>0.1001001001000999</v>
      </c>
      <c r="AQ55" s="562">
        <v>7382.6941066417221</v>
      </c>
    </row>
    <row r="56" spans="1:43" x14ac:dyDescent="0.25">
      <c r="A56" s="299" t="s">
        <v>48</v>
      </c>
      <c r="B56" s="276">
        <v>2014</v>
      </c>
      <c r="C56" s="855" t="s">
        <v>631</v>
      </c>
      <c r="D56" s="1550">
        <v>15792.760180995474</v>
      </c>
      <c r="E56" s="1550"/>
      <c r="F56" s="1551">
        <f t="shared" si="13"/>
        <v>0.11639957777564529</v>
      </c>
      <c r="G56" s="1550">
        <v>14146.153846153846</v>
      </c>
      <c r="H56" s="1550"/>
      <c r="I56" s="1551">
        <f t="shared" si="14"/>
        <v>4.5305571621359732E-3</v>
      </c>
      <c r="J56" s="1550">
        <v>14082.352941176472</v>
      </c>
      <c r="K56" s="1550"/>
      <c r="L56" s="1551">
        <f t="shared" si="15"/>
        <v>0.10197578075207137</v>
      </c>
      <c r="M56" s="1550">
        <v>12779.185520361993</v>
      </c>
      <c r="N56" s="1550"/>
      <c r="O56" s="1551">
        <f t="shared" si="16"/>
        <v>0</v>
      </c>
      <c r="P56" s="402">
        <v>12779.185520361993</v>
      </c>
      <c r="Q56" s="402"/>
      <c r="R56" s="1551">
        <f t="shared" si="17"/>
        <v>0</v>
      </c>
      <c r="S56" s="1550">
        <v>12779.185520361993</v>
      </c>
      <c r="T56" s="1550"/>
      <c r="U56" s="1551">
        <f t="shared" si="18"/>
        <v>0</v>
      </c>
      <c r="V56" s="1550">
        <v>12779.185520361993</v>
      </c>
      <c r="W56" s="1550"/>
      <c r="X56" s="1551" t="e">
        <f t="shared" si="19"/>
        <v>#DIV/0!</v>
      </c>
      <c r="Y56" s="1550"/>
      <c r="Z56" s="1550"/>
      <c r="AA56" s="1551" t="e">
        <f t="shared" si="20"/>
        <v>#DIV/0!</v>
      </c>
      <c r="AB56" s="1550"/>
      <c r="AC56" s="1550"/>
      <c r="AD56" s="1551" t="e">
        <f t="shared" si="21"/>
        <v>#DIV/0!</v>
      </c>
      <c r="AE56" s="1550"/>
      <c r="AF56" s="1550"/>
      <c r="AG56" s="1551" t="e">
        <f t="shared" si="22"/>
        <v>#DIV/0!</v>
      </c>
      <c r="AH56" s="911"/>
      <c r="AI56" s="911"/>
      <c r="AJ56" s="1551" t="e">
        <f t="shared" si="23"/>
        <v>#DIV/0!</v>
      </c>
      <c r="AK56" s="562"/>
      <c r="AL56" s="705"/>
      <c r="AM56" s="1551" t="e">
        <f t="shared" si="24"/>
        <v>#DIV/0!</v>
      </c>
      <c r="AN56" s="562"/>
      <c r="AO56" s="705"/>
      <c r="AP56" s="1551" t="e">
        <f t="shared" si="25"/>
        <v>#DIV/0!</v>
      </c>
      <c r="AQ56" s="562"/>
    </row>
    <row r="57" spans="1:43" x14ac:dyDescent="0.25">
      <c r="A57" s="299" t="s">
        <v>48</v>
      </c>
      <c r="B57" s="573">
        <v>7224</v>
      </c>
      <c r="C57" s="35" t="s">
        <v>74</v>
      </c>
      <c r="D57" s="1550">
        <v>15792.760180995474</v>
      </c>
      <c r="E57" s="1550"/>
      <c r="F57" s="1551">
        <f t="shared" si="13"/>
        <v>4.8674959437533694E-2</v>
      </c>
      <c r="G57" s="1550">
        <v>15059.728506787331</v>
      </c>
      <c r="H57" s="1550"/>
      <c r="I57" s="1551">
        <f t="shared" si="14"/>
        <v>6.9404279930595641E-2</v>
      </c>
      <c r="J57" s="1550">
        <v>14082.352941176472</v>
      </c>
      <c r="K57" s="1550"/>
      <c r="L57" s="1551">
        <f t="shared" si="15"/>
        <v>5.4911531421598547E-2</v>
      </c>
      <c r="M57" s="1550">
        <v>13349.321266968327</v>
      </c>
      <c r="N57" s="1550"/>
      <c r="O57" s="1551">
        <f t="shared" si="16"/>
        <v>0</v>
      </c>
      <c r="P57" s="402">
        <v>13349.321266968327</v>
      </c>
      <c r="Q57" s="402"/>
      <c r="R57" s="1551">
        <f t="shared" si="17"/>
        <v>4.4614404079031202E-2</v>
      </c>
      <c r="S57" s="1550">
        <v>12779.185520361993</v>
      </c>
      <c r="T57" s="1550"/>
      <c r="U57" s="1551">
        <f t="shared" si="18"/>
        <v>9.7970608817354907E-2</v>
      </c>
      <c r="V57" s="1550">
        <v>11638.914027149322</v>
      </c>
      <c r="W57" s="1550"/>
      <c r="X57" s="1551">
        <f t="shared" si="19"/>
        <v>0.10007698229407247</v>
      </c>
      <c r="Y57" s="1550">
        <v>10580.090497737556</v>
      </c>
      <c r="Z57" s="1550"/>
      <c r="AA57" s="1551">
        <f t="shared" si="20"/>
        <v>0</v>
      </c>
      <c r="AB57" s="1550">
        <v>10580.090497737556</v>
      </c>
      <c r="AC57" s="1550"/>
      <c r="AD57" s="1551">
        <f t="shared" si="21"/>
        <v>9.2514718250630651E-2</v>
      </c>
      <c r="AE57" s="1550">
        <v>9684.1628959276022</v>
      </c>
      <c r="AF57" s="1550"/>
      <c r="AG57" s="1551">
        <f t="shared" si="22"/>
        <v>8.4817642069550704E-3</v>
      </c>
      <c r="AH57" s="911">
        <v>9602.714932126697</v>
      </c>
      <c r="AI57" s="911"/>
      <c r="AJ57" s="1551">
        <f t="shared" si="23"/>
        <v>0.22507648790625187</v>
      </c>
      <c r="AK57" s="562">
        <v>7838.4615384615381</v>
      </c>
      <c r="AL57" s="705"/>
      <c r="AM57" s="1551">
        <f t="shared" si="24"/>
        <v>-8.9365504915102895E-2</v>
      </c>
      <c r="AN57" s="562">
        <v>8607.6923076923085</v>
      </c>
      <c r="AO57" s="705"/>
      <c r="AP57" s="1551">
        <f t="shared" si="25"/>
        <v>9.8135426889107119E-2</v>
      </c>
      <c r="AQ57" s="562">
        <v>7838.4615384615381</v>
      </c>
    </row>
    <row r="58" spans="1:43" x14ac:dyDescent="0.25">
      <c r="A58" s="299" t="s">
        <v>48</v>
      </c>
      <c r="B58" s="573">
        <v>514</v>
      </c>
      <c r="C58" s="35" t="s">
        <v>75</v>
      </c>
      <c r="D58" s="828">
        <v>11069.23076923077</v>
      </c>
      <c r="E58" s="828"/>
      <c r="F58" s="1551">
        <f t="shared" si="13"/>
        <v>5.1132213294375513E-2</v>
      </c>
      <c r="G58" s="828">
        <v>10530.76923076923</v>
      </c>
      <c r="H58" s="828"/>
      <c r="I58" s="1551">
        <f t="shared" si="14"/>
        <v>5.3887605850654413E-2</v>
      </c>
      <c r="J58" s="1550">
        <v>9992.3076923076915</v>
      </c>
      <c r="K58" s="1550"/>
      <c r="L58" s="1551">
        <f t="shared" si="15"/>
        <v>5.69568755085436E-2</v>
      </c>
      <c r="M58" s="1550">
        <v>9453.8461538461524</v>
      </c>
      <c r="N58" s="1550"/>
      <c r="O58" s="1551">
        <f t="shared" si="16"/>
        <v>0</v>
      </c>
      <c r="P58" s="402">
        <v>9453.8461538461524</v>
      </c>
      <c r="Q58" s="402"/>
      <c r="R58" s="1551">
        <f t="shared" si="17"/>
        <v>0.10755937234944847</v>
      </c>
      <c r="S58" s="1550">
        <v>8535.746606334842</v>
      </c>
      <c r="T58" s="1550"/>
      <c r="U58" s="1551">
        <f t="shared" si="18"/>
        <v>0</v>
      </c>
      <c r="V58" s="1550">
        <v>8535.746606334842</v>
      </c>
      <c r="W58" s="1550"/>
      <c r="X58" s="1551">
        <f t="shared" si="19"/>
        <v>0.10295213933774933</v>
      </c>
      <c r="Y58" s="1550">
        <v>7739</v>
      </c>
      <c r="Z58" s="1550"/>
      <c r="AA58" s="1551">
        <f t="shared" si="20"/>
        <v>0</v>
      </c>
      <c r="AB58" s="1550">
        <v>7739</v>
      </c>
      <c r="AC58" s="1550"/>
      <c r="AD58" s="1551">
        <f t="shared" si="21"/>
        <v>-4.7357343311625717E-5</v>
      </c>
      <c r="AE58" s="1550">
        <v>7739.366515837105</v>
      </c>
      <c r="AF58" s="1550"/>
      <c r="AG58" s="1551">
        <f t="shared" si="22"/>
        <v>-0.19244570349386209</v>
      </c>
      <c r="AH58" s="911">
        <v>9583.7104072398197</v>
      </c>
      <c r="AI58" s="911"/>
      <c r="AJ58" s="1551">
        <f t="shared" si="23"/>
        <v>0.32540675844806022</v>
      </c>
      <c r="AK58" s="562">
        <v>7230.7692307692305</v>
      </c>
      <c r="AL58" s="705"/>
      <c r="AM58" s="1551">
        <f t="shared" si="24"/>
        <v>-9.1012514220705373E-2</v>
      </c>
      <c r="AN58" s="562">
        <v>7954.7511312217193</v>
      </c>
      <c r="AO58" s="705"/>
      <c r="AP58" s="1551">
        <f t="shared" si="25"/>
        <v>0.10012515644555697</v>
      </c>
      <c r="AQ58" s="562">
        <v>7230.7692307692305</v>
      </c>
    </row>
    <row r="59" spans="1:43" x14ac:dyDescent="0.25">
      <c r="A59" s="299" t="s">
        <v>48</v>
      </c>
      <c r="B59" s="573">
        <v>736</v>
      </c>
      <c r="C59" s="61" t="s">
        <v>77</v>
      </c>
      <c r="D59" s="1550">
        <v>9376.923076923078</v>
      </c>
      <c r="E59" s="1550"/>
      <c r="F59" s="1551">
        <f t="shared" si="13"/>
        <v>5.1768766177739574E-2</v>
      </c>
      <c r="G59" s="1550">
        <v>8915.3846153846152</v>
      </c>
      <c r="H59" s="1550"/>
      <c r="I59" s="1551">
        <f t="shared" si="14"/>
        <v>5.459508644222013E-2</v>
      </c>
      <c r="J59" s="1550">
        <v>8453.8461538461543</v>
      </c>
      <c r="K59" s="1550"/>
      <c r="L59" s="1551">
        <f t="shared" si="15"/>
        <v>5.7747834456207937E-2</v>
      </c>
      <c r="M59" s="1550">
        <v>7992.3076923076924</v>
      </c>
      <c r="N59" s="1550"/>
      <c r="O59" s="1551">
        <f t="shared" si="16"/>
        <v>0</v>
      </c>
      <c r="P59" s="402">
        <v>7992.3076923076924</v>
      </c>
      <c r="Q59" s="402"/>
      <c r="R59" s="1551">
        <f t="shared" si="17"/>
        <v>0.10504254254254235</v>
      </c>
      <c r="S59" s="1550">
        <v>7232.5791855203634</v>
      </c>
      <c r="T59" s="1550"/>
      <c r="U59" s="1551">
        <f t="shared" si="18"/>
        <v>0</v>
      </c>
      <c r="V59" s="1550">
        <v>7232.5791855203634</v>
      </c>
      <c r="W59" s="1550"/>
      <c r="X59" s="1551">
        <f t="shared" si="19"/>
        <v>8.7051142546246005E-2</v>
      </c>
      <c r="Y59" s="1550">
        <v>6653.3936651583717</v>
      </c>
      <c r="Z59" s="1550"/>
      <c r="AA59" s="1551">
        <f t="shared" si="20"/>
        <v>0</v>
      </c>
      <c r="AB59" s="1550">
        <v>6653.3936651583717</v>
      </c>
      <c r="AC59" s="1550"/>
      <c r="AD59" s="1551">
        <f t="shared" si="21"/>
        <v>6.9848661233993053E-2</v>
      </c>
      <c r="AE59" s="1550">
        <v>6219.0045248868782</v>
      </c>
      <c r="AF59" s="1550"/>
      <c r="AG59" s="1551">
        <f t="shared" si="22"/>
        <v>-0.19057714958775024</v>
      </c>
      <c r="AH59" s="911">
        <v>7683.2579185520362</v>
      </c>
      <c r="AI59" s="911"/>
      <c r="AJ59" s="1551">
        <f t="shared" si="23"/>
        <v>0.14884979702300405</v>
      </c>
      <c r="AK59" s="562">
        <v>6687.7828054298643</v>
      </c>
      <c r="AL59" s="705"/>
      <c r="AM59" s="1551">
        <f t="shared" si="24"/>
        <v>-8.6526576019777493E-2</v>
      </c>
      <c r="AN59" s="562">
        <v>7321.2669683257918</v>
      </c>
      <c r="AO59" s="705"/>
      <c r="AP59" s="1551">
        <f t="shared" si="25"/>
        <v>9.472259810554802E-2</v>
      </c>
      <c r="AQ59" s="562">
        <v>6687.7828054298643</v>
      </c>
    </row>
    <row r="60" spans="1:43" x14ac:dyDescent="0.25">
      <c r="A60" s="299" t="s">
        <v>48</v>
      </c>
      <c r="B60" s="573">
        <v>755</v>
      </c>
      <c r="C60" s="61" t="s">
        <v>80</v>
      </c>
      <c r="D60" s="1550">
        <v>12530.76923076923</v>
      </c>
      <c r="E60" s="1550"/>
      <c r="F60" s="1551">
        <f t="shared" si="13"/>
        <v>5.1646223369916061E-2</v>
      </c>
      <c r="G60" s="1550">
        <v>11915.384615384615</v>
      </c>
      <c r="H60" s="1550"/>
      <c r="I60" s="1551">
        <f t="shared" si="14"/>
        <v>5.4458815520762413E-2</v>
      </c>
      <c r="J60" s="1550">
        <v>11300</v>
      </c>
      <c r="K60" s="1550"/>
      <c r="L60" s="1551">
        <f t="shared" si="15"/>
        <v>5.0035739814153019E-2</v>
      </c>
      <c r="M60" s="1550">
        <v>10761.538461538461</v>
      </c>
      <c r="N60" s="1550"/>
      <c r="O60" s="1551">
        <f t="shared" si="16"/>
        <v>0</v>
      </c>
      <c r="P60" s="402">
        <v>10761.538461538461</v>
      </c>
      <c r="Q60" s="402"/>
      <c r="R60" s="1551">
        <f t="shared" si="17"/>
        <v>0.11011015683345776</v>
      </c>
      <c r="S60" s="1550">
        <v>9694.1176470588234</v>
      </c>
      <c r="T60" s="1550"/>
      <c r="U60" s="1551">
        <f t="shared" si="18"/>
        <v>0</v>
      </c>
      <c r="V60" s="1550">
        <v>9694.1176470588234</v>
      </c>
      <c r="W60" s="1550"/>
      <c r="X60" s="1551">
        <f t="shared" si="19"/>
        <v>9.8441345365053168E-2</v>
      </c>
      <c r="Y60" s="1550">
        <v>8825.3393665158383</v>
      </c>
      <c r="Z60" s="1550"/>
      <c r="AA60" s="1551">
        <f t="shared" si="20"/>
        <v>0</v>
      </c>
      <c r="AB60" s="1550">
        <v>8825.3393665158383</v>
      </c>
      <c r="AC60" s="1550"/>
      <c r="AD60" s="1551">
        <f t="shared" si="21"/>
        <v>7.0237050043898117E-2</v>
      </c>
      <c r="AE60" s="1550">
        <v>8246.1538461538476</v>
      </c>
      <c r="AF60" s="1550"/>
      <c r="AG60" s="1551">
        <f t="shared" si="22"/>
        <v>-0.19291408325952161</v>
      </c>
      <c r="AH60" s="911">
        <v>10217.194570135747</v>
      </c>
      <c r="AI60" s="911"/>
      <c r="AJ60" s="1551">
        <f t="shared" si="23"/>
        <v>0.15321756894790603</v>
      </c>
      <c r="AK60" s="562">
        <v>8859.7285067873308</v>
      </c>
      <c r="AL60" s="705"/>
      <c r="AM60" s="1551">
        <f t="shared" si="24"/>
        <v>-9.2678405931417865E-2</v>
      </c>
      <c r="AN60" s="562">
        <v>9764.7058823529405</v>
      </c>
      <c r="AO60" s="705"/>
      <c r="AP60" s="1551">
        <f t="shared" si="25"/>
        <v>0.10214504596527055</v>
      </c>
      <c r="AQ60" s="562">
        <v>8859.7285067873308</v>
      </c>
    </row>
    <row r="61" spans="1:43" x14ac:dyDescent="0.25">
      <c r="A61" s="299" t="s">
        <v>48</v>
      </c>
      <c r="B61" s="573">
        <v>2014</v>
      </c>
      <c r="C61" s="61" t="s">
        <v>631</v>
      </c>
      <c r="D61" s="1550">
        <v>14838.461538461537</v>
      </c>
      <c r="E61" s="1550"/>
      <c r="F61" s="1551">
        <f t="shared" si="13"/>
        <v>4.8939641109298472E-2</v>
      </c>
      <c r="G61" s="1550">
        <v>14146.153846153846</v>
      </c>
      <c r="H61" s="1550"/>
      <c r="I61" s="1551">
        <f t="shared" si="14"/>
        <v>5.1457975986277951E-2</v>
      </c>
      <c r="J61" s="1550">
        <v>13453.846153846152</v>
      </c>
      <c r="K61" s="1550"/>
      <c r="L61" s="1551">
        <f t="shared" si="15"/>
        <v>5.424954792043378E-2</v>
      </c>
      <c r="M61" s="1550">
        <v>12761.538461538463</v>
      </c>
      <c r="N61" s="1550"/>
      <c r="O61" s="1551">
        <f t="shared" si="16"/>
        <v>0</v>
      </c>
      <c r="P61" s="402">
        <v>12761.538461538463</v>
      </c>
      <c r="Q61" s="402"/>
      <c r="R61" s="1551">
        <f t="shared" si="17"/>
        <v>6.2500000000000042E-2</v>
      </c>
      <c r="S61" s="1550">
        <v>12010.859728506788</v>
      </c>
      <c r="T61" s="1550"/>
      <c r="U61" s="1551" t="e">
        <f t="shared" si="18"/>
        <v>#DIV/0!</v>
      </c>
      <c r="V61" s="1550"/>
      <c r="W61" s="1550"/>
      <c r="X61" s="1551" t="e">
        <f t="shared" si="19"/>
        <v>#DIV/0!</v>
      </c>
      <c r="Y61" s="1550"/>
      <c r="Z61" s="1550"/>
      <c r="AA61" s="1551" t="e">
        <f t="shared" si="20"/>
        <v>#DIV/0!</v>
      </c>
      <c r="AB61" s="1550"/>
      <c r="AC61" s="1550"/>
      <c r="AD61" s="1551" t="e">
        <f t="shared" si="21"/>
        <v>#DIV/0!</v>
      </c>
      <c r="AE61" s="1550"/>
      <c r="AF61" s="1550"/>
      <c r="AG61" s="1551" t="e">
        <f t="shared" si="22"/>
        <v>#DIV/0!</v>
      </c>
      <c r="AH61" s="911"/>
      <c r="AI61" s="911"/>
      <c r="AJ61" s="1551" t="e">
        <f t="shared" si="23"/>
        <v>#DIV/0!</v>
      </c>
      <c r="AK61" s="562"/>
      <c r="AL61" s="705"/>
      <c r="AM61" s="1551" t="e">
        <f t="shared" si="24"/>
        <v>#DIV/0!</v>
      </c>
      <c r="AN61" s="562"/>
      <c r="AO61" s="705"/>
      <c r="AP61" s="1551" t="e">
        <f t="shared" si="25"/>
        <v>#DIV/0!</v>
      </c>
      <c r="AQ61" s="562"/>
    </row>
    <row r="62" spans="1:43" x14ac:dyDescent="0.25">
      <c r="A62" s="299" t="s">
        <v>48</v>
      </c>
      <c r="B62" s="574">
        <v>1095</v>
      </c>
      <c r="C62" s="61" t="s">
        <v>332</v>
      </c>
      <c r="D62" s="1550">
        <v>8951.1312217194572</v>
      </c>
      <c r="E62" s="1550"/>
      <c r="F62" s="1551">
        <f t="shared" si="13"/>
        <v>4.7664442326024695E-2</v>
      </c>
      <c r="G62" s="1550">
        <v>8543.8914027149331</v>
      </c>
      <c r="H62" s="1550"/>
      <c r="I62" s="1551">
        <f t="shared" si="14"/>
        <v>5.0050050050050067E-2</v>
      </c>
      <c r="J62" s="1550">
        <v>8136.651583710408</v>
      </c>
      <c r="K62" s="1550"/>
      <c r="L62" s="1551">
        <f t="shared" si="15"/>
        <v>5.2687038988408999E-2</v>
      </c>
      <c r="M62" s="1550">
        <v>7729.411764705882</v>
      </c>
      <c r="N62" s="1550"/>
      <c r="O62" s="1551">
        <f t="shared" si="16"/>
        <v>0</v>
      </c>
      <c r="P62" s="402">
        <v>7729.411764705882</v>
      </c>
      <c r="Q62" s="402"/>
      <c r="R62" s="1551">
        <f t="shared" si="17"/>
        <v>7.9635949943117137E-2</v>
      </c>
      <c r="S62" s="1550">
        <v>7159.2760180995474</v>
      </c>
      <c r="T62" s="1550"/>
      <c r="U62" s="1551" t="e">
        <f t="shared" si="18"/>
        <v>#DIV/0!</v>
      </c>
      <c r="V62" s="1550"/>
      <c r="W62" s="1550"/>
      <c r="X62" s="1551" t="e">
        <f t="shared" si="19"/>
        <v>#DIV/0!</v>
      </c>
      <c r="Y62" s="1550"/>
      <c r="Z62" s="1550"/>
      <c r="AA62" s="1551" t="e">
        <f t="shared" si="20"/>
        <v>#DIV/0!</v>
      </c>
      <c r="AB62" s="1550"/>
      <c r="AC62" s="1550"/>
      <c r="AD62" s="1551" t="e">
        <f t="shared" si="21"/>
        <v>#DIV/0!</v>
      </c>
      <c r="AE62" s="1550"/>
      <c r="AF62" s="1550"/>
      <c r="AG62" s="1551" t="e">
        <f t="shared" si="22"/>
        <v>#DIV/0!</v>
      </c>
      <c r="AH62" s="911"/>
      <c r="AI62" s="911"/>
      <c r="AJ62" s="1551" t="e">
        <f t="shared" si="23"/>
        <v>#DIV/0!</v>
      </c>
      <c r="AK62" s="562"/>
      <c r="AL62" s="705"/>
      <c r="AM62" s="1551" t="e">
        <f t="shared" si="24"/>
        <v>#DIV/0!</v>
      </c>
      <c r="AN62" s="562"/>
      <c r="AO62" s="705"/>
      <c r="AP62" s="1551" t="e">
        <f t="shared" si="25"/>
        <v>#DIV/0!</v>
      </c>
      <c r="AQ62" s="562"/>
    </row>
    <row r="63" spans="1:43" ht="15.75" thickBot="1" x14ac:dyDescent="0.3">
      <c r="A63" s="417" t="s">
        <v>48</v>
      </c>
      <c r="B63" s="574">
        <v>181</v>
      </c>
      <c r="C63" s="61" t="s">
        <v>49</v>
      </c>
      <c r="D63" s="1550">
        <v>8951.1312217194572</v>
      </c>
      <c r="E63" s="1550"/>
      <c r="F63" s="1551">
        <f t="shared" si="13"/>
        <v>4.7664442326024695E-2</v>
      </c>
      <c r="G63" s="1550">
        <v>8543.8914027149331</v>
      </c>
      <c r="H63" s="1550"/>
      <c r="I63" s="1551">
        <f t="shared" si="14"/>
        <v>5.0050050050050067E-2</v>
      </c>
      <c r="J63" s="1550">
        <v>8136.651583710408</v>
      </c>
      <c r="K63" s="1550"/>
      <c r="L63" s="1551">
        <f t="shared" si="15"/>
        <v>5.2687038988408999E-2</v>
      </c>
      <c r="M63" s="1550">
        <v>7729.411764705882</v>
      </c>
      <c r="N63" s="1550"/>
      <c r="O63" s="1551">
        <f t="shared" si="16"/>
        <v>0</v>
      </c>
      <c r="P63" s="402">
        <v>7729.411764705882</v>
      </c>
      <c r="Q63" s="402"/>
      <c r="R63" s="1551">
        <f t="shared" si="17"/>
        <v>7.9635949943117137E-2</v>
      </c>
      <c r="S63" s="1550">
        <v>7159.2760180995474</v>
      </c>
      <c r="T63" s="1550"/>
      <c r="U63" s="1551">
        <f t="shared" si="18"/>
        <v>0</v>
      </c>
      <c r="V63" s="1550">
        <v>7159.2760180995474</v>
      </c>
      <c r="W63" s="1550"/>
      <c r="X63" s="1551">
        <f t="shared" si="19"/>
        <v>0.10012515644555695</v>
      </c>
      <c r="Y63" s="1550">
        <v>6507.6923076923076</v>
      </c>
      <c r="Z63" s="1550"/>
      <c r="AA63" s="1551">
        <f t="shared" si="20"/>
        <v>0.14306151645207429</v>
      </c>
      <c r="AB63" s="1550">
        <v>5693.2126696832584</v>
      </c>
      <c r="AC63" s="1550"/>
      <c r="AD63" s="1551">
        <f t="shared" si="21"/>
        <v>6.0698027314112279E-2</v>
      </c>
      <c r="AE63" s="1550">
        <v>5367.4208144796385</v>
      </c>
      <c r="AF63" s="1550"/>
      <c r="AG63" s="1551">
        <f t="shared" si="22"/>
        <v>-8.6132511556240243E-2</v>
      </c>
      <c r="AH63" s="911">
        <v>5873.3031674208141</v>
      </c>
      <c r="AI63" s="911"/>
      <c r="AJ63" s="1551">
        <f t="shared" si="23"/>
        <v>0.16100178890876554</v>
      </c>
      <c r="AK63" s="562">
        <v>5058.8235294117649</v>
      </c>
      <c r="AL63" s="705"/>
      <c r="AM63" s="1551">
        <f t="shared" si="24"/>
        <v>-9.6930533117932094E-2</v>
      </c>
      <c r="AN63" s="562">
        <v>5601.809954751131</v>
      </c>
      <c r="AO63" s="705"/>
      <c r="AP63" s="1551">
        <f t="shared" si="25"/>
        <v>0.10733452593917703</v>
      </c>
      <c r="AQ63" s="562">
        <v>5058.8235294117649</v>
      </c>
    </row>
    <row r="64" spans="1:43" x14ac:dyDescent="0.25">
      <c r="A64" s="298" t="s">
        <v>3</v>
      </c>
      <c r="B64" s="574">
        <v>324</v>
      </c>
      <c r="C64" s="61" t="s">
        <v>5</v>
      </c>
      <c r="D64" s="1550">
        <v>10858.823529411766</v>
      </c>
      <c r="E64" s="1550"/>
      <c r="F64" s="1551">
        <f t="shared" si="13"/>
        <v>9.0917356123283999E-2</v>
      </c>
      <c r="G64" s="1550">
        <v>9953.8461538461543</v>
      </c>
      <c r="H64" s="1550"/>
      <c r="I64" s="1551">
        <f t="shared" si="14"/>
        <v>0.15791135909043058</v>
      </c>
      <c r="J64" s="1550">
        <v>8596.3800904977379</v>
      </c>
      <c r="K64" s="1550"/>
      <c r="L64" s="1551">
        <f t="shared" si="15"/>
        <v>0</v>
      </c>
      <c r="M64" s="1550">
        <v>8596.3800904977379</v>
      </c>
      <c r="N64" s="1550"/>
      <c r="O64" s="1551">
        <f t="shared" si="16"/>
        <v>5.5561729081009044E-2</v>
      </c>
      <c r="P64" s="402">
        <v>8143.8914027149322</v>
      </c>
      <c r="Q64" s="402"/>
      <c r="R64" s="1551">
        <f t="shared" si="17"/>
        <v>0.27248303167420818</v>
      </c>
      <c r="S64" s="1550">
        <v>6400</v>
      </c>
      <c r="T64" s="1550"/>
      <c r="U64" s="1551">
        <f t="shared" si="18"/>
        <v>-7.5452828092010232E-2</v>
      </c>
      <c r="V64" s="1550">
        <v>6922.3076923076924</v>
      </c>
      <c r="W64" s="1550"/>
      <c r="X64" s="1551">
        <f t="shared" si="19"/>
        <v>3.6585365853658534E-2</v>
      </c>
      <c r="Y64" s="1550">
        <v>6677.9909502262444</v>
      </c>
      <c r="Z64" s="1550"/>
      <c r="AA64" s="1551">
        <f t="shared" si="20"/>
        <v>-0.18</v>
      </c>
      <c r="AB64" s="1550">
        <v>8143.8914027149322</v>
      </c>
      <c r="AC64" s="1550"/>
      <c r="AD64" s="1551">
        <f t="shared" si="21"/>
        <v>-0.23672603901611536</v>
      </c>
      <c r="AE64" s="1550">
        <v>10669.683257918552</v>
      </c>
      <c r="AF64" s="1550"/>
      <c r="AG64" s="1551">
        <f t="shared" si="22"/>
        <v>0.28948289439146041</v>
      </c>
      <c r="AH64" s="911">
        <v>8274.3891402714926</v>
      </c>
      <c r="AI64" s="911"/>
      <c r="AJ64" s="1551">
        <f t="shared" si="23"/>
        <v>0.22379269729093043</v>
      </c>
      <c r="AK64" s="434">
        <v>6761.2669683257918</v>
      </c>
      <c r="AL64" s="1561"/>
      <c r="AM64" s="1551">
        <f t="shared" si="24"/>
        <v>-0.14155712841253804</v>
      </c>
      <c r="AN64" s="562">
        <v>7876.1990950226254</v>
      </c>
      <c r="AO64" s="705"/>
      <c r="AP64" s="1551">
        <f t="shared" si="25"/>
        <v>0.26957637997432626</v>
      </c>
      <c r="AQ64" s="562">
        <v>6203.8009049773755</v>
      </c>
    </row>
    <row r="65" spans="1:43" x14ac:dyDescent="0.25">
      <c r="A65" s="299" t="s">
        <v>3</v>
      </c>
      <c r="B65" s="574">
        <v>157</v>
      </c>
      <c r="C65" s="61" t="s">
        <v>7</v>
      </c>
      <c r="D65" s="1550">
        <v>9772.9411764705892</v>
      </c>
      <c r="E65" s="1550"/>
      <c r="F65" s="1551">
        <f t="shared" si="13"/>
        <v>3.4485731528580144E-2</v>
      </c>
      <c r="G65" s="1550">
        <v>9447.1493212669684</v>
      </c>
      <c r="H65" s="1550"/>
      <c r="I65" s="1551">
        <f t="shared" si="14"/>
        <v>0</v>
      </c>
      <c r="J65" s="1550">
        <v>9447.1493212669684</v>
      </c>
      <c r="K65" s="1550"/>
      <c r="L65" s="1551">
        <f t="shared" si="15"/>
        <v>5.4550413673970302E-2</v>
      </c>
      <c r="M65" s="1550">
        <v>8958.461538461539</v>
      </c>
      <c r="N65" s="1550"/>
      <c r="O65" s="1551">
        <f t="shared" si="16"/>
        <v>0</v>
      </c>
      <c r="P65" s="402">
        <v>8958.461538461539</v>
      </c>
      <c r="Q65" s="402"/>
      <c r="R65" s="1551">
        <f t="shared" si="17"/>
        <v>0.20000000000000009</v>
      </c>
      <c r="S65" s="1550">
        <v>7465.3846153846152</v>
      </c>
      <c r="T65" s="1550"/>
      <c r="U65" s="1551">
        <f t="shared" si="18"/>
        <v>0.10001000100010002</v>
      </c>
      <c r="V65" s="1550">
        <v>6786.6515837104071</v>
      </c>
      <c r="W65" s="1550"/>
      <c r="X65" s="1551">
        <f t="shared" si="19"/>
        <v>7.142857142857155E-2</v>
      </c>
      <c r="Y65" s="1550">
        <v>6334.2081447963792</v>
      </c>
      <c r="Z65" s="1550"/>
      <c r="AA65" s="1551">
        <f t="shared" si="20"/>
        <v>0</v>
      </c>
      <c r="AB65" s="1550">
        <v>6334.2081447963792</v>
      </c>
      <c r="AC65" s="1550"/>
      <c r="AD65" s="1551">
        <f t="shared" si="21"/>
        <v>0</v>
      </c>
      <c r="AE65" s="1550">
        <v>6334.2081447963792</v>
      </c>
      <c r="AF65" s="1550"/>
      <c r="AG65" s="1551">
        <f t="shared" si="22"/>
        <v>1.9941304424599991E-2</v>
      </c>
      <c r="AH65" s="911">
        <v>6210.3653585926922</v>
      </c>
      <c r="AI65" s="911"/>
      <c r="AJ65" s="1551">
        <f t="shared" si="23"/>
        <v>0.11976284584980228</v>
      </c>
      <c r="AK65" s="562">
        <v>5546.1434370771312</v>
      </c>
      <c r="AL65" s="705"/>
      <c r="AM65" s="1551">
        <f t="shared" si="24"/>
        <v>-0.12658227848101278</v>
      </c>
      <c r="AN65" s="562">
        <v>6349.932341001354</v>
      </c>
      <c r="AO65" s="705"/>
      <c r="AP65" s="1551">
        <f t="shared" si="25"/>
        <v>0.1449275362318842</v>
      </c>
      <c r="AQ65" s="572">
        <v>5546.1434370771312</v>
      </c>
    </row>
    <row r="66" spans="1:43" x14ac:dyDescent="0.25">
      <c r="A66" s="299" t="s">
        <v>3</v>
      </c>
      <c r="B66" s="574">
        <v>639</v>
      </c>
      <c r="C66" s="61" t="s">
        <v>9</v>
      </c>
      <c r="D66" s="1550">
        <v>9772.9411764705892</v>
      </c>
      <c r="E66" s="1550"/>
      <c r="F66" s="1551">
        <f t="shared" si="13"/>
        <v>3.4485731528580144E-2</v>
      </c>
      <c r="G66" s="1550">
        <v>9447.1493212669684</v>
      </c>
      <c r="H66" s="1550"/>
      <c r="I66" s="1551">
        <f t="shared" si="14"/>
        <v>0</v>
      </c>
      <c r="J66" s="1550">
        <v>9447.1493212669684</v>
      </c>
      <c r="K66" s="1550"/>
      <c r="L66" s="1551">
        <f t="shared" si="15"/>
        <v>5.4550413673970302E-2</v>
      </c>
      <c r="M66" s="1550">
        <v>8958.461538461539</v>
      </c>
      <c r="N66" s="1550"/>
      <c r="O66" s="1551">
        <f t="shared" si="16"/>
        <v>0</v>
      </c>
      <c r="P66" s="402">
        <v>8958.461538461539</v>
      </c>
      <c r="Q66" s="402"/>
      <c r="R66" s="1551">
        <f t="shared" si="17"/>
        <v>5.8823529411764809E-2</v>
      </c>
      <c r="S66" s="1550">
        <v>8460.7692307692305</v>
      </c>
      <c r="T66" s="1550"/>
      <c r="U66" s="1551">
        <f t="shared" si="18"/>
        <v>0.10001000100010006</v>
      </c>
      <c r="V66" s="1550">
        <v>7691.538461538461</v>
      </c>
      <c r="W66" s="1550"/>
      <c r="X66" s="1551">
        <f t="shared" si="19"/>
        <v>0.21428571428571436</v>
      </c>
      <c r="Y66" s="1550">
        <v>6334.2081447963792</v>
      </c>
      <c r="Z66" s="1550"/>
      <c r="AA66" s="1551">
        <f t="shared" si="20"/>
        <v>0</v>
      </c>
      <c r="AB66" s="1550">
        <v>6334.2081447963792</v>
      </c>
      <c r="AC66" s="1550"/>
      <c r="AD66" s="1551">
        <f t="shared" si="21"/>
        <v>0</v>
      </c>
      <c r="AE66" s="1550">
        <v>6334.2081447963792</v>
      </c>
      <c r="AF66" s="1550"/>
      <c r="AG66" s="1551">
        <f t="shared" si="22"/>
        <v>-0.13579286587398609</v>
      </c>
      <c r="AH66" s="911">
        <v>7329.5022624434387</v>
      </c>
      <c r="AI66" s="911"/>
      <c r="AJ66" s="1551">
        <f t="shared" si="23"/>
        <v>0.15519897304236188</v>
      </c>
      <c r="AK66" s="562">
        <v>6344.7963800904981</v>
      </c>
      <c r="AL66" s="705"/>
      <c r="AM66" s="1551">
        <f t="shared" si="24"/>
        <v>-0.17913593256059002</v>
      </c>
      <c r="AN66" s="562">
        <v>7729.411764705882</v>
      </c>
      <c r="AO66" s="705"/>
      <c r="AP66" s="1551">
        <f t="shared" si="25"/>
        <v>0.2182284980744543</v>
      </c>
      <c r="AQ66" s="562">
        <v>6344.7963800904981</v>
      </c>
    </row>
    <row r="67" spans="1:43" x14ac:dyDescent="0.25">
      <c r="A67" s="299" t="s">
        <v>3</v>
      </c>
      <c r="B67" s="574">
        <v>638</v>
      </c>
      <c r="C67" s="61" t="s">
        <v>11</v>
      </c>
      <c r="D67" s="1550">
        <v>13453.846153846152</v>
      </c>
      <c r="E67" s="1550"/>
      <c r="F67" s="1551">
        <f t="shared" si="13"/>
        <v>4.1691483025610383E-2</v>
      </c>
      <c r="G67" s="1550">
        <v>12915.384615384615</v>
      </c>
      <c r="H67" s="1550"/>
      <c r="I67" s="1551">
        <f t="shared" si="14"/>
        <v>0</v>
      </c>
      <c r="J67" s="1550">
        <v>12915.384615384615</v>
      </c>
      <c r="K67" s="1550"/>
      <c r="L67" s="1551">
        <f t="shared" si="15"/>
        <v>5.0031269543464651E-2</v>
      </c>
      <c r="M67" s="1550">
        <v>12300</v>
      </c>
      <c r="N67" s="1550"/>
      <c r="O67" s="1551">
        <f t="shared" si="16"/>
        <v>0</v>
      </c>
      <c r="P67" s="402">
        <v>12300</v>
      </c>
      <c r="Q67" s="402"/>
      <c r="R67" s="1551">
        <f t="shared" si="17"/>
        <v>0.24206091732387797</v>
      </c>
      <c r="S67" s="1550">
        <v>9902.8959276018104</v>
      </c>
      <c r="T67" s="1550"/>
      <c r="U67" s="1551">
        <f t="shared" si="18"/>
        <v>1.3917072040769116E-2</v>
      </c>
      <c r="V67" s="1550">
        <v>9766.968325791855</v>
      </c>
      <c r="W67" s="1550"/>
      <c r="X67" s="1551">
        <f t="shared" si="19"/>
        <v>7.1428571428571452E-2</v>
      </c>
      <c r="Y67" s="1550">
        <v>9115.8371040723978</v>
      </c>
      <c r="Z67" s="1550"/>
      <c r="AA67" s="1551">
        <f t="shared" si="20"/>
        <v>0</v>
      </c>
      <c r="AB67" s="1550">
        <v>9115.8371040723978</v>
      </c>
      <c r="AC67" s="1550"/>
      <c r="AD67" s="1551">
        <f t="shared" si="21"/>
        <v>7.468259895444361E-2</v>
      </c>
      <c r="AE67" s="1550">
        <v>8482.3529411764703</v>
      </c>
      <c r="AF67" s="1550"/>
      <c r="AG67" s="1551">
        <f t="shared" si="22"/>
        <v>-0.13140580113057188</v>
      </c>
      <c r="AH67" s="911">
        <v>9765.6108597285074</v>
      </c>
      <c r="AI67" s="911"/>
      <c r="AJ67" s="1551">
        <f t="shared" si="23"/>
        <v>0.30178614082114702</v>
      </c>
      <c r="AK67" s="434">
        <v>7501.7013574660641</v>
      </c>
      <c r="AL67" s="1561"/>
      <c r="AM67" s="1551">
        <f t="shared" si="24"/>
        <v>-0.16378525932666047</v>
      </c>
      <c r="AN67" s="562">
        <v>8971.0226244343885</v>
      </c>
      <c r="AO67" s="705"/>
      <c r="AP67" s="1551">
        <f t="shared" si="25"/>
        <v>7.86702937976059E-2</v>
      </c>
      <c r="AQ67" s="562">
        <v>8316.7420814479647</v>
      </c>
    </row>
    <row r="68" spans="1:43" x14ac:dyDescent="0.25">
      <c r="A68" s="299" t="s">
        <v>3</v>
      </c>
      <c r="B68" s="574">
        <v>352</v>
      </c>
      <c r="C68" s="61" t="s">
        <v>13</v>
      </c>
      <c r="D68" s="1550">
        <v>15828.054298642533</v>
      </c>
      <c r="E68" s="1550"/>
      <c r="F68" s="1551">
        <f t="shared" si="13"/>
        <v>4.169148302561048E-2</v>
      </c>
      <c r="G68" s="1550">
        <v>15194.570135746606</v>
      </c>
      <c r="H68" s="1550"/>
      <c r="I68" s="1551">
        <f t="shared" si="14"/>
        <v>0</v>
      </c>
      <c r="J68" s="1550">
        <v>15194.570135746606</v>
      </c>
      <c r="K68" s="1550"/>
      <c r="L68" s="1551">
        <f t="shared" si="15"/>
        <v>5.0031269543464679E-2</v>
      </c>
      <c r="M68" s="1550">
        <v>14470.588235294117</v>
      </c>
      <c r="N68" s="1550"/>
      <c r="O68" s="1551">
        <f t="shared" si="16"/>
        <v>0</v>
      </c>
      <c r="P68" s="402">
        <v>14470.588235294117</v>
      </c>
      <c r="Q68" s="402"/>
      <c r="R68" s="1551">
        <f t="shared" si="17"/>
        <v>6.671114076050691E-2</v>
      </c>
      <c r="S68" s="1550">
        <v>13565.610859728507</v>
      </c>
      <c r="T68" s="1550"/>
      <c r="U68" s="1551">
        <f t="shared" si="18"/>
        <v>4.1695621959694201E-2</v>
      </c>
      <c r="V68" s="1550">
        <v>13022.624434389141</v>
      </c>
      <c r="W68" s="1550"/>
      <c r="X68" s="1551">
        <f t="shared" si="19"/>
        <v>0</v>
      </c>
      <c r="Y68" s="1550">
        <v>13022.624434389141</v>
      </c>
      <c r="Z68" s="1550"/>
      <c r="AA68" s="1551">
        <f t="shared" si="20"/>
        <v>0</v>
      </c>
      <c r="AB68" s="1550">
        <v>13022.624434389141</v>
      </c>
      <c r="AC68" s="1550"/>
      <c r="AD68" s="1551">
        <f t="shared" si="21"/>
        <v>7.4682598954443666E-2</v>
      </c>
      <c r="AE68" s="1550">
        <v>12117.64705882353</v>
      </c>
      <c r="AF68" s="1550"/>
      <c r="AG68" s="1551">
        <f t="shared" si="22"/>
        <v>0.37872095058639377</v>
      </c>
      <c r="AH68" s="911">
        <v>8789.049773755658</v>
      </c>
      <c r="AI68" s="911"/>
      <c r="AJ68" s="1551">
        <f t="shared" si="23"/>
        <v>0.23735810113519107</v>
      </c>
      <c r="AK68" s="434">
        <v>7103.0769230769238</v>
      </c>
      <c r="AL68" s="1561"/>
      <c r="AM68" s="1551">
        <f t="shared" si="24"/>
        <v>-0.11828935395814376</v>
      </c>
      <c r="AN68" s="562">
        <v>8056.0180995475121</v>
      </c>
      <c r="AO68" s="705"/>
      <c r="AP68" s="1551">
        <f t="shared" si="25"/>
        <v>0.2502844141069398</v>
      </c>
      <c r="AQ68" s="562">
        <v>6443.3484162895929</v>
      </c>
    </row>
    <row r="69" spans="1:43" x14ac:dyDescent="0.25">
      <c r="A69" s="299" t="s">
        <v>3</v>
      </c>
      <c r="B69" s="574">
        <v>182</v>
      </c>
      <c r="C69" s="61" t="s">
        <v>15</v>
      </c>
      <c r="D69" s="1550">
        <v>15828.054298642533</v>
      </c>
      <c r="E69" s="1550"/>
      <c r="F69" s="1551">
        <f t="shared" ref="F69:F100" si="26">(D69-G69)/G69</f>
        <v>4.169148302561048E-2</v>
      </c>
      <c r="G69" s="1550">
        <v>15194.570135746606</v>
      </c>
      <c r="H69" s="1550"/>
      <c r="I69" s="1551">
        <f t="shared" ref="I69:I100" si="27">(G69-J69)/J69</f>
        <v>0</v>
      </c>
      <c r="J69" s="1550">
        <v>15194.570135746606</v>
      </c>
      <c r="K69" s="1550"/>
      <c r="L69" s="1551">
        <f t="shared" ref="L69:L100" si="28">(J69-M69)/M69</f>
        <v>5.0031269543464679E-2</v>
      </c>
      <c r="M69" s="1550">
        <v>14470.588235294117</v>
      </c>
      <c r="N69" s="1550"/>
      <c r="O69" s="1551">
        <f t="shared" ref="O69:O100" si="29">(M69-P69)/P69</f>
        <v>0</v>
      </c>
      <c r="P69" s="402">
        <v>14470.588235294117</v>
      </c>
      <c r="Q69" s="402"/>
      <c r="R69" s="1551">
        <f t="shared" ref="R69:R100" si="30">(P69-S69)/S69</f>
        <v>6.671114076050691E-2</v>
      </c>
      <c r="S69" s="1550">
        <v>13565.610859728507</v>
      </c>
      <c r="T69" s="1550"/>
      <c r="U69" s="1551">
        <f t="shared" ref="U69:U100" si="31">(S69-V69)/V69</f>
        <v>7.1479628305932866E-2</v>
      </c>
      <c r="V69" s="1550">
        <v>12660.633484162896</v>
      </c>
      <c r="W69" s="1550"/>
      <c r="X69" s="1551">
        <f t="shared" ref="X69:X100" si="32">(V69-Y69)/Y69</f>
        <v>0</v>
      </c>
      <c r="Y69" s="1550">
        <v>12660.633484162896</v>
      </c>
      <c r="Z69" s="1550"/>
      <c r="AA69" s="1551">
        <f t="shared" ref="AA69:AA100" si="33">(Y69-AB69)/AB69</f>
        <v>0</v>
      </c>
      <c r="AB69" s="1550">
        <v>12660.633484162896</v>
      </c>
      <c r="AC69" s="1550"/>
      <c r="AD69" s="1551">
        <f t="shared" ref="AD69:AD100" si="34">(AB69-AE69)/AE69</f>
        <v>6.0652009097801378E-2</v>
      </c>
      <c r="AE69" s="1550">
        <v>11936.651583710407</v>
      </c>
      <c r="AF69" s="1550"/>
      <c r="AG69" s="1551">
        <f t="shared" ref="AG69:AG100" si="35">(AE69-AH69)/AH69</f>
        <v>0.11874469889737063</v>
      </c>
      <c r="AH69" s="911">
        <v>10669.683257918552</v>
      </c>
      <c r="AI69" s="911"/>
      <c r="AJ69" s="1551">
        <f t="shared" ref="AJ69:AJ100" si="36">(AH69-AK69)/AK69</f>
        <v>0.24236037934668075</v>
      </c>
      <c r="AK69" s="434">
        <v>8588.2352941176468</v>
      </c>
      <c r="AL69" s="1561"/>
      <c r="AM69" s="1551">
        <f t="shared" ref="AM69:AM100" si="37">(AK69-AN69)/AN69</f>
        <v>-0.12048192771084333</v>
      </c>
      <c r="AN69" s="562">
        <v>9764.7058823529405</v>
      </c>
      <c r="AO69" s="705"/>
      <c r="AP69" s="1551">
        <f t="shared" ref="AP69:AP100" si="38">(AN69-AQ69)/AQ69</f>
        <v>0.25611175785797424</v>
      </c>
      <c r="AQ69" s="572">
        <v>7773.7556561085976</v>
      </c>
    </row>
    <row r="70" spans="1:43" x14ac:dyDescent="0.25">
      <c r="A70" s="299" t="s">
        <v>3</v>
      </c>
      <c r="B70" s="574">
        <v>290</v>
      </c>
      <c r="C70" s="61" t="s">
        <v>28</v>
      </c>
      <c r="D70" s="1550">
        <v>21982.805429864253</v>
      </c>
      <c r="E70" s="1550"/>
      <c r="F70" s="1551">
        <f t="shared" si="26"/>
        <v>0.14356330767601139</v>
      </c>
      <c r="G70" s="1550">
        <v>19223.076923076926</v>
      </c>
      <c r="H70" s="1550"/>
      <c r="I70" s="1551">
        <f t="shared" si="27"/>
        <v>0</v>
      </c>
      <c r="J70" s="1550">
        <v>19223.076923076926</v>
      </c>
      <c r="K70" s="1550"/>
      <c r="L70" s="1551">
        <f t="shared" si="28"/>
        <v>0.11116051578479338</v>
      </c>
      <c r="M70" s="1550">
        <v>17300</v>
      </c>
      <c r="N70" s="1550"/>
      <c r="O70" s="1551">
        <f t="shared" si="29"/>
        <v>0</v>
      </c>
      <c r="P70" s="402">
        <v>17300</v>
      </c>
      <c r="Q70" s="402"/>
      <c r="R70" s="1551">
        <f t="shared" si="30"/>
        <v>4.6533271288971632E-2</v>
      </c>
      <c r="S70" s="1550">
        <v>16530.76923076923</v>
      </c>
      <c r="T70" s="1550"/>
      <c r="U70" s="1551">
        <f t="shared" si="31"/>
        <v>0.13164823591363867</v>
      </c>
      <c r="V70" s="1550">
        <v>14607.692307692309</v>
      </c>
      <c r="W70" s="1550"/>
      <c r="X70" s="1551">
        <f t="shared" si="32"/>
        <v>6.2499999999999917E-2</v>
      </c>
      <c r="Y70" s="1550">
        <v>13748.416289592762</v>
      </c>
      <c r="Z70" s="1550"/>
      <c r="AA70" s="1551">
        <f t="shared" si="33"/>
        <v>0</v>
      </c>
      <c r="AB70" s="1550">
        <v>13748.416289592762</v>
      </c>
      <c r="AC70" s="1550"/>
      <c r="AD70" s="1551">
        <f t="shared" si="34"/>
        <v>3.2626427406199109E-2</v>
      </c>
      <c r="AE70" s="1550">
        <v>13314.027149321268</v>
      </c>
      <c r="AF70" s="1550"/>
      <c r="AG70" s="1551">
        <f t="shared" si="35"/>
        <v>-0.10782292298362643</v>
      </c>
      <c r="AH70" s="911">
        <v>14923.076923076924</v>
      </c>
      <c r="AI70" s="911"/>
      <c r="AJ70" s="1551">
        <f t="shared" si="36"/>
        <v>0.1000667111407605</v>
      </c>
      <c r="AK70" s="434">
        <v>13565.610859728507</v>
      </c>
      <c r="AL70" s="1561"/>
      <c r="AM70" s="1551">
        <f t="shared" si="37"/>
        <v>-9.0964220739842325E-2</v>
      </c>
      <c r="AN70" s="562">
        <v>14923.076923076924</v>
      </c>
      <c r="AO70" s="705"/>
      <c r="AP70" s="1551">
        <f t="shared" si="38"/>
        <v>0.17869907076483207</v>
      </c>
      <c r="AQ70" s="562">
        <v>12660.633484162896</v>
      </c>
    </row>
    <row r="71" spans="1:43" x14ac:dyDescent="0.25">
      <c r="A71" s="299" t="s">
        <v>3</v>
      </c>
      <c r="B71" s="574">
        <v>180</v>
      </c>
      <c r="C71" s="61" t="s">
        <v>47</v>
      </c>
      <c r="D71" s="1550">
        <v>6922.3076923076924</v>
      </c>
      <c r="E71" s="1550"/>
      <c r="F71" s="1551">
        <f t="shared" si="26"/>
        <v>7.1437075842362238E-2</v>
      </c>
      <c r="G71" s="1550">
        <v>6460.7692307692305</v>
      </c>
      <c r="H71" s="1550"/>
      <c r="I71" s="1551">
        <f t="shared" si="27"/>
        <v>0</v>
      </c>
      <c r="J71" s="1550">
        <v>6460.7692307692305</v>
      </c>
      <c r="K71" s="1550"/>
      <c r="L71" s="1551">
        <f t="shared" si="28"/>
        <v>5.0006250781347655E-2</v>
      </c>
      <c r="M71" s="1550">
        <v>6153.0769230769229</v>
      </c>
      <c r="N71" s="1550"/>
      <c r="O71" s="1551">
        <f t="shared" si="29"/>
        <v>0</v>
      </c>
      <c r="P71" s="402">
        <v>6153.0769230769229</v>
      </c>
      <c r="Q71" s="402"/>
      <c r="R71" s="1551">
        <f t="shared" si="30"/>
        <v>0.29526122779444663</v>
      </c>
      <c r="S71" s="1550">
        <v>4750.4524886877834</v>
      </c>
      <c r="T71" s="1550"/>
      <c r="U71" s="1551">
        <f t="shared" si="31"/>
        <v>0</v>
      </c>
      <c r="V71" s="1550">
        <v>4750.4524886877834</v>
      </c>
      <c r="W71" s="1550"/>
      <c r="X71" s="1551">
        <f t="shared" si="32"/>
        <v>0.31247655956994635</v>
      </c>
      <c r="Y71" s="1550">
        <v>3619.4570135746608</v>
      </c>
      <c r="Z71" s="1550"/>
      <c r="AA71" s="1551">
        <f t="shared" si="33"/>
        <v>0</v>
      </c>
      <c r="AB71" s="1550">
        <v>3619.4570135746608</v>
      </c>
      <c r="AC71" s="1550"/>
      <c r="AD71" s="1551">
        <f t="shared" si="34"/>
        <v>0</v>
      </c>
      <c r="AE71" s="1550">
        <v>3619.4570135746608</v>
      </c>
      <c r="AF71" s="1550"/>
      <c r="AG71" s="1551">
        <f t="shared" si="35"/>
        <v>-0.22572775066408618</v>
      </c>
      <c r="AH71" s="911">
        <v>4674.6567717996295</v>
      </c>
      <c r="AI71" s="911"/>
      <c r="AJ71" s="1551">
        <f t="shared" si="36"/>
        <v>0.13069466882067862</v>
      </c>
      <c r="AK71" s="434">
        <v>4134.3228200371059</v>
      </c>
      <c r="AL71" s="1561"/>
      <c r="AM71" s="1551">
        <f t="shared" si="37"/>
        <v>-0.15089163237311373</v>
      </c>
      <c r="AN71" s="562">
        <v>4869.0166975881257</v>
      </c>
      <c r="AO71" s="705"/>
      <c r="AP71" s="1551">
        <f t="shared" si="38"/>
        <v>0.30411449016100156</v>
      </c>
      <c r="AQ71" s="562">
        <v>3733.5807050092767</v>
      </c>
    </row>
    <row r="72" spans="1:43" x14ac:dyDescent="0.25">
      <c r="A72" s="299" t="s">
        <v>3</v>
      </c>
      <c r="B72" s="188">
        <v>740</v>
      </c>
      <c r="C72" s="35" t="s">
        <v>55</v>
      </c>
      <c r="D72" s="1550">
        <v>14470.588235294117</v>
      </c>
      <c r="E72" s="1550"/>
      <c r="F72" s="1551">
        <f t="shared" si="26"/>
        <v>6.671114076050691E-2</v>
      </c>
      <c r="G72" s="1550">
        <v>13565.610859728507</v>
      </c>
      <c r="H72" s="1550"/>
      <c r="I72" s="1551">
        <f t="shared" si="27"/>
        <v>0</v>
      </c>
      <c r="J72" s="1550">
        <v>13565.610859728507</v>
      </c>
      <c r="K72" s="1550"/>
      <c r="L72" s="1551">
        <f t="shared" si="28"/>
        <v>4.1695621959694201E-2</v>
      </c>
      <c r="M72" s="1550">
        <v>13022.624434389141</v>
      </c>
      <c r="N72" s="1550"/>
      <c r="O72" s="1551">
        <f t="shared" si="29"/>
        <v>0</v>
      </c>
      <c r="P72" s="402">
        <v>13022.624434389141</v>
      </c>
      <c r="Q72" s="402"/>
      <c r="R72" s="1551">
        <f t="shared" si="30"/>
        <v>0.42857142857142877</v>
      </c>
      <c r="S72" s="1550">
        <v>9115.8371040723978</v>
      </c>
      <c r="T72" s="1550"/>
      <c r="U72" s="1551">
        <f t="shared" si="31"/>
        <v>7.468259895444361E-2</v>
      </c>
      <c r="V72" s="1550">
        <v>8482.3529411764703</v>
      </c>
      <c r="W72" s="1550"/>
      <c r="X72" s="1551">
        <f t="shared" si="32"/>
        <v>0</v>
      </c>
      <c r="Y72" s="1550">
        <v>8482.3529411764703</v>
      </c>
      <c r="Z72" s="1550"/>
      <c r="AA72" s="1551">
        <f t="shared" si="33"/>
        <v>0</v>
      </c>
      <c r="AB72" s="1550">
        <v>8482.3529411764703</v>
      </c>
      <c r="AC72" s="1550"/>
      <c r="AD72" s="1551">
        <f t="shared" si="34"/>
        <v>7.2057646116893609E-2</v>
      </c>
      <c r="AE72" s="1550">
        <v>7912.2171945701348</v>
      </c>
      <c r="AF72" s="1550"/>
      <c r="AG72" s="1551">
        <f t="shared" si="35"/>
        <v>-0.22559787422497798</v>
      </c>
      <c r="AH72" s="911">
        <v>10217.194570135747</v>
      </c>
      <c r="AI72" s="911"/>
      <c r="AJ72" s="1551">
        <f t="shared" si="36"/>
        <v>0.15321756894790603</v>
      </c>
      <c r="AK72" s="562">
        <v>8859.7285067873308</v>
      </c>
      <c r="AL72" s="705"/>
      <c r="AM72" s="1551">
        <f t="shared" si="37"/>
        <v>-9.2678405931417865E-2</v>
      </c>
      <c r="AN72" s="562">
        <v>9764.7058823529405</v>
      </c>
      <c r="AO72" s="705"/>
      <c r="AP72" s="1551">
        <f t="shared" si="38"/>
        <v>0.10214504596527055</v>
      </c>
      <c r="AQ72" s="562">
        <v>8859.7285067873308</v>
      </c>
    </row>
    <row r="73" spans="1:43" ht="15.75" thickBot="1" x14ac:dyDescent="0.3">
      <c r="A73" s="300" t="s">
        <v>3</v>
      </c>
      <c r="B73" s="188">
        <v>342</v>
      </c>
      <c r="C73" s="570"/>
      <c r="D73" s="1550">
        <v>9450</v>
      </c>
      <c r="E73" s="1550"/>
      <c r="F73" s="1551">
        <f t="shared" si="26"/>
        <v>0.21153846153846154</v>
      </c>
      <c r="G73" s="1550">
        <v>7800</v>
      </c>
      <c r="H73" s="1550"/>
      <c r="I73" s="1551">
        <f t="shared" si="27"/>
        <v>4.1388518024032039E-2</v>
      </c>
      <c r="J73" s="1550">
        <v>7490</v>
      </c>
      <c r="K73" s="1550"/>
      <c r="L73" s="1551">
        <f t="shared" si="28"/>
        <v>0</v>
      </c>
      <c r="M73" s="1550">
        <v>7490</v>
      </c>
      <c r="N73" s="1550"/>
      <c r="O73" s="1551">
        <f t="shared" si="29"/>
        <v>0.14236714975845416</v>
      </c>
      <c r="P73" s="402">
        <v>6556.5610859728504</v>
      </c>
      <c r="Q73" s="402"/>
      <c r="R73" s="1551">
        <f t="shared" si="30"/>
        <v>0.15346907993966802</v>
      </c>
      <c r="S73" s="1159">
        <v>5684.21052631579</v>
      </c>
      <c r="T73" s="609"/>
      <c r="U73" s="1551">
        <f t="shared" si="31"/>
        <v>0</v>
      </c>
      <c r="V73" s="1159">
        <v>5684.21052631579</v>
      </c>
      <c r="W73" s="609"/>
      <c r="X73" s="1551">
        <f t="shared" si="32"/>
        <v>0</v>
      </c>
      <c r="Y73" s="1159">
        <v>5684.21052631579</v>
      </c>
      <c r="Z73" s="609"/>
      <c r="AA73" s="1551">
        <f t="shared" si="33"/>
        <v>0</v>
      </c>
      <c r="AB73" s="1159">
        <v>5684.21052631579</v>
      </c>
      <c r="AC73" s="609"/>
      <c r="AD73" s="1551">
        <f t="shared" si="34"/>
        <v>0</v>
      </c>
      <c r="AE73" s="1550">
        <v>5684.21052631579</v>
      </c>
      <c r="AF73" s="1550"/>
      <c r="AG73" s="1551">
        <f t="shared" si="35"/>
        <v>0</v>
      </c>
      <c r="AH73" s="911">
        <v>5684.21052631579</v>
      </c>
      <c r="AI73" s="911"/>
      <c r="AJ73" s="1551">
        <f t="shared" si="36"/>
        <v>0</v>
      </c>
      <c r="AK73" s="562">
        <v>5684.21052631579</v>
      </c>
      <c r="AL73" s="705"/>
      <c r="AM73" s="1551">
        <f t="shared" si="37"/>
        <v>0</v>
      </c>
      <c r="AN73" s="562">
        <v>5684.21052631579</v>
      </c>
      <c r="AO73" s="705"/>
      <c r="AP73" s="1551" t="e">
        <f t="shared" si="38"/>
        <v>#DIV/0!</v>
      </c>
      <c r="AQ73" s="457"/>
    </row>
    <row r="74" spans="1:43" x14ac:dyDescent="0.25">
      <c r="A74" s="306" t="s">
        <v>20</v>
      </c>
      <c r="B74" s="574">
        <v>280</v>
      </c>
      <c r="C74" s="61" t="s">
        <v>349</v>
      </c>
      <c r="D74" s="1550">
        <v>18090.497737556561</v>
      </c>
      <c r="E74" s="1550"/>
      <c r="F74" s="1551">
        <f t="shared" si="26"/>
        <v>0</v>
      </c>
      <c r="G74" s="1550">
        <v>18090.497737556561</v>
      </c>
      <c r="H74" s="1550"/>
      <c r="I74" s="1551">
        <f t="shared" si="27"/>
        <v>0</v>
      </c>
      <c r="J74" s="1550">
        <v>18090.497737556561</v>
      </c>
      <c r="K74" s="1550"/>
      <c r="L74" s="1551">
        <f t="shared" si="28"/>
        <v>5.2659294365455432E-2</v>
      </c>
      <c r="M74" s="1550">
        <v>17185.520361990952</v>
      </c>
      <c r="N74" s="1550"/>
      <c r="O74" s="1551">
        <f t="shared" si="29"/>
        <v>0</v>
      </c>
      <c r="P74" s="402">
        <v>17185.520361990952</v>
      </c>
      <c r="Q74" s="402"/>
      <c r="R74" s="1551">
        <f t="shared" si="30"/>
        <v>5.5586436909394146E-2</v>
      </c>
      <c r="S74" s="1550">
        <v>16280.54298642534</v>
      </c>
      <c r="T74" s="1550"/>
      <c r="U74" s="1551">
        <f t="shared" si="31"/>
        <v>0</v>
      </c>
      <c r="V74" s="1550">
        <v>16280.54298642534</v>
      </c>
      <c r="W74" s="1550"/>
      <c r="X74" s="1551">
        <f t="shared" si="32"/>
        <v>0</v>
      </c>
      <c r="Y74" s="1550">
        <v>16280.54298642534</v>
      </c>
      <c r="Z74" s="1550"/>
      <c r="AA74" s="1551">
        <f t="shared" si="33"/>
        <v>5.8858151854031822E-2</v>
      </c>
      <c r="AB74" s="1550">
        <v>15375.565610859729</v>
      </c>
      <c r="AC74" s="1550"/>
      <c r="AD74" s="1551">
        <f t="shared" si="34"/>
        <v>6.2539086929330884E-2</v>
      </c>
      <c r="AE74" s="1550">
        <v>14470.588235294117</v>
      </c>
      <c r="AF74" s="1550"/>
      <c r="AG74" s="1551">
        <f t="shared" si="35"/>
        <v>6.671114076050691E-2</v>
      </c>
      <c r="AH74" s="911">
        <v>13565.610859728507</v>
      </c>
      <c r="AI74" s="911"/>
      <c r="AJ74" s="1551">
        <f t="shared" si="36"/>
        <v>0.15396458814472683</v>
      </c>
      <c r="AK74" s="562">
        <v>11755.656108597284</v>
      </c>
      <c r="AL74" s="705"/>
      <c r="AM74" s="1551">
        <f t="shared" si="37"/>
        <v>-9.0972708187543841E-2</v>
      </c>
      <c r="AN74" s="562">
        <v>12932.12669683258</v>
      </c>
      <c r="AO74" s="705"/>
      <c r="AP74" s="1551">
        <f t="shared" si="38"/>
        <v>0.10007698229407248</v>
      </c>
      <c r="AQ74" s="562">
        <v>11755.656108597284</v>
      </c>
    </row>
    <row r="75" spans="1:43" x14ac:dyDescent="0.25">
      <c r="A75" s="299" t="s">
        <v>20</v>
      </c>
      <c r="B75" s="574">
        <v>282</v>
      </c>
      <c r="C75" s="61" t="s">
        <v>24</v>
      </c>
      <c r="D75" s="1550">
        <v>5420.8144796380093</v>
      </c>
      <c r="E75" s="1550"/>
      <c r="F75" s="1551">
        <f t="shared" si="26"/>
        <v>0</v>
      </c>
      <c r="G75" s="1550">
        <v>5420.8144796380093</v>
      </c>
      <c r="H75" s="1550"/>
      <c r="I75" s="1551">
        <f t="shared" si="27"/>
        <v>0</v>
      </c>
      <c r="J75" s="1550">
        <v>5420.8144796380093</v>
      </c>
      <c r="K75" s="1550"/>
      <c r="L75" s="1551">
        <f t="shared" si="28"/>
        <v>0.20040080160320634</v>
      </c>
      <c r="M75" s="1550">
        <v>4515.8371040723987</v>
      </c>
      <c r="N75" s="1550"/>
      <c r="O75" s="1551">
        <f t="shared" si="29"/>
        <v>0</v>
      </c>
      <c r="P75" s="402">
        <v>4515.8371040723987</v>
      </c>
      <c r="Q75" s="402"/>
      <c r="R75" s="1551">
        <f t="shared" si="30"/>
        <v>2.0408163265306117E-2</v>
      </c>
      <c r="S75" s="1550">
        <v>4425.5203619909507</v>
      </c>
      <c r="T75" s="1550"/>
      <c r="U75" s="1551">
        <f t="shared" si="31"/>
        <v>0.10851184404397608</v>
      </c>
      <c r="V75" s="1550">
        <v>3992.3076923076924</v>
      </c>
      <c r="W75" s="1550"/>
      <c r="X75" s="1551">
        <f t="shared" si="32"/>
        <v>3.8207641528305719E-2</v>
      </c>
      <c r="Y75" s="1550">
        <v>3845.3846153846152</v>
      </c>
      <c r="Z75" s="1550"/>
      <c r="AA75" s="1551">
        <f t="shared" si="33"/>
        <v>-5.500945179584131E-2</v>
      </c>
      <c r="AB75" s="1550">
        <v>4069.2307692307695</v>
      </c>
      <c r="AC75" s="1550"/>
      <c r="AD75" s="1551">
        <f t="shared" si="34"/>
        <v>6.012024048096197E-2</v>
      </c>
      <c r="AE75" s="1550">
        <v>3838.4615384615386</v>
      </c>
      <c r="AF75" s="1550"/>
      <c r="AG75" s="1551">
        <f t="shared" si="35"/>
        <v>0.16473188465669691</v>
      </c>
      <c r="AH75" s="911">
        <v>3295.5752212389375</v>
      </c>
      <c r="AI75" s="911"/>
      <c r="AJ75" s="1551">
        <f t="shared" si="36"/>
        <v>0.14326647564469902</v>
      </c>
      <c r="AK75" s="562">
        <v>2882.5958702064895</v>
      </c>
      <c r="AL75" s="705"/>
      <c r="AM75" s="1551">
        <f t="shared" si="37"/>
        <v>-7.9155672823219114E-2</v>
      </c>
      <c r="AN75" s="562">
        <v>3130.3834808259589</v>
      </c>
      <c r="AO75" s="705"/>
      <c r="AP75" s="1551">
        <f t="shared" si="38"/>
        <v>8.5959885386819632E-2</v>
      </c>
      <c r="AQ75" s="562">
        <v>2882.5958702064895</v>
      </c>
    </row>
    <row r="76" spans="1:43" x14ac:dyDescent="0.25">
      <c r="A76" s="299" t="s">
        <v>20</v>
      </c>
      <c r="B76" s="574">
        <v>283</v>
      </c>
      <c r="C76" s="61" t="s">
        <v>26</v>
      </c>
      <c r="D76" s="1550">
        <v>3339.3665158371041</v>
      </c>
      <c r="E76" s="1550"/>
      <c r="F76" s="1551">
        <f t="shared" si="26"/>
        <v>0</v>
      </c>
      <c r="G76" s="1550">
        <v>3339.3665158371041</v>
      </c>
      <c r="H76" s="1550"/>
      <c r="I76" s="1551">
        <f t="shared" si="27"/>
        <v>0</v>
      </c>
      <c r="J76" s="1550">
        <v>3339.3665158371041</v>
      </c>
      <c r="K76" s="1550"/>
      <c r="L76" s="1551">
        <f t="shared" si="28"/>
        <v>5.7306590257879667E-2</v>
      </c>
      <c r="M76" s="1550">
        <v>3158.3710407239819</v>
      </c>
      <c r="N76" s="1550"/>
      <c r="O76" s="1551">
        <f t="shared" si="29"/>
        <v>0</v>
      </c>
      <c r="P76" s="402">
        <v>3158.3710407239819</v>
      </c>
      <c r="Q76" s="402"/>
      <c r="R76" s="1551">
        <f t="shared" si="30"/>
        <v>6.9004524886877805E-2</v>
      </c>
      <c r="S76" s="1550">
        <v>2954.4973544973545</v>
      </c>
      <c r="T76" s="1550"/>
      <c r="U76" s="1551">
        <f t="shared" si="31"/>
        <v>0</v>
      </c>
      <c r="V76" s="1550">
        <v>2954.4973544973545</v>
      </c>
      <c r="W76" s="1550"/>
      <c r="X76" s="1551">
        <f t="shared" si="32"/>
        <v>0</v>
      </c>
      <c r="Y76" s="1550">
        <v>2954.4973544973545</v>
      </c>
      <c r="Z76" s="1550"/>
      <c r="AA76" s="1551">
        <f t="shared" si="33"/>
        <v>9.4043887147335428E-2</v>
      </c>
      <c r="AB76" s="1550">
        <v>2700.5291005291006</v>
      </c>
      <c r="AC76" s="1550"/>
      <c r="AD76" s="1551">
        <f t="shared" si="34"/>
        <v>6.6889632107023408E-2</v>
      </c>
      <c r="AE76" s="1550">
        <v>2531.2169312169312</v>
      </c>
      <c r="AF76" s="1550"/>
      <c r="AG76" s="1551">
        <f t="shared" si="35"/>
        <v>0.15444015444015444</v>
      </c>
      <c r="AH76" s="911">
        <v>2192.5925925925926</v>
      </c>
      <c r="AI76" s="911"/>
      <c r="AJ76" s="1551">
        <f t="shared" si="36"/>
        <v>0.30150753768844224</v>
      </c>
      <c r="AK76" s="562">
        <v>1684.6560846560847</v>
      </c>
      <c r="AL76" s="705"/>
      <c r="AM76" s="1551">
        <f t="shared" si="37"/>
        <v>-0.20080321285140562</v>
      </c>
      <c r="AN76" s="562">
        <v>2107.936507936508</v>
      </c>
      <c r="AO76" s="705"/>
      <c r="AP76" s="1551">
        <f t="shared" si="38"/>
        <v>0.25125628140703521</v>
      </c>
      <c r="AQ76" s="562">
        <v>1684.6560846560847</v>
      </c>
    </row>
    <row r="77" spans="1:43" x14ac:dyDescent="0.25">
      <c r="A77" s="299" t="s">
        <v>20</v>
      </c>
      <c r="B77" s="574">
        <v>275</v>
      </c>
      <c r="C77" s="61" t="s">
        <v>30</v>
      </c>
      <c r="D77" s="1550">
        <v>4063.3484162895929</v>
      </c>
      <c r="E77" s="1550"/>
      <c r="F77" s="1551">
        <f t="shared" si="26"/>
        <v>0.12531328320802015</v>
      </c>
      <c r="G77" s="1550">
        <v>3610.8597285067872</v>
      </c>
      <c r="H77" s="1550"/>
      <c r="I77" s="1551">
        <f t="shared" si="27"/>
        <v>0</v>
      </c>
      <c r="J77" s="1550">
        <v>3610.8597285067872</v>
      </c>
      <c r="K77" s="1550"/>
      <c r="L77" s="1551">
        <f t="shared" si="28"/>
        <v>5.2770448548812542E-2</v>
      </c>
      <c r="M77" s="1550">
        <v>3429.8642533936654</v>
      </c>
      <c r="N77" s="1550"/>
      <c r="O77" s="1551">
        <f t="shared" si="29"/>
        <v>0</v>
      </c>
      <c r="P77" s="402">
        <v>3429.8642533936654</v>
      </c>
      <c r="Q77" s="402"/>
      <c r="R77" s="1551">
        <f t="shared" si="30"/>
        <v>0.17647058823529407</v>
      </c>
      <c r="S77" s="1550">
        <v>2915.3846153846157</v>
      </c>
      <c r="T77" s="1550"/>
      <c r="U77" s="1551">
        <f t="shared" si="31"/>
        <v>8.5959885386819729E-2</v>
      </c>
      <c r="V77" s="1550">
        <v>2684.6153846153843</v>
      </c>
      <c r="W77" s="1550"/>
      <c r="X77" s="1551">
        <f t="shared" si="32"/>
        <v>6.0790273556230998E-2</v>
      </c>
      <c r="Y77" s="1550">
        <v>2530.7692307692305</v>
      </c>
      <c r="Z77" s="1550"/>
      <c r="AA77" s="1551">
        <f t="shared" si="33"/>
        <v>0</v>
      </c>
      <c r="AB77" s="1550">
        <v>2530.7692307692305</v>
      </c>
      <c r="AC77" s="1550"/>
      <c r="AD77" s="1551">
        <f t="shared" si="34"/>
        <v>9.7032344114704683E-2</v>
      </c>
      <c r="AE77" s="1550">
        <v>2306.9230769230771</v>
      </c>
      <c r="AF77" s="1550"/>
      <c r="AG77" s="1551">
        <f t="shared" si="35"/>
        <v>-0.14068767908309437</v>
      </c>
      <c r="AH77" s="911">
        <v>2684.6153846153843</v>
      </c>
      <c r="AI77" s="911"/>
      <c r="AJ77" s="1551">
        <f t="shared" si="36"/>
        <v>0.25089605734767007</v>
      </c>
      <c r="AK77" s="562">
        <v>2146.1538461538462</v>
      </c>
      <c r="AL77" s="705"/>
      <c r="AM77" s="1551">
        <f t="shared" si="37"/>
        <v>-0.15197568389057739</v>
      </c>
      <c r="AN77" s="562">
        <v>2530.7692307692305</v>
      </c>
      <c r="AO77" s="705"/>
      <c r="AP77" s="1551">
        <f t="shared" si="38"/>
        <v>0.17921146953405004</v>
      </c>
      <c r="AQ77" s="562">
        <v>2146.1538461538462</v>
      </c>
    </row>
    <row r="78" spans="1:43" x14ac:dyDescent="0.25">
      <c r="A78" s="299" t="s">
        <v>20</v>
      </c>
      <c r="B78" s="574">
        <v>276</v>
      </c>
      <c r="C78" s="61" t="s">
        <v>32</v>
      </c>
      <c r="D78" s="1550">
        <v>9048.8687782805428</v>
      </c>
      <c r="E78" s="1550"/>
      <c r="F78" s="1551">
        <f t="shared" si="26"/>
        <v>5.263711969681012E-2</v>
      </c>
      <c r="G78" s="1550">
        <v>8596.3800904977379</v>
      </c>
      <c r="H78" s="1550"/>
      <c r="I78" s="1551">
        <f t="shared" si="27"/>
        <v>9.483667017914255E-4</v>
      </c>
      <c r="J78" s="1550">
        <v>8588.2352941176468</v>
      </c>
      <c r="K78" s="1550"/>
      <c r="L78" s="1551">
        <f t="shared" si="28"/>
        <v>5.4561617957550809E-2</v>
      </c>
      <c r="M78" s="1550">
        <v>8143.8914027149322</v>
      </c>
      <c r="N78" s="1550"/>
      <c r="O78" s="1551">
        <f t="shared" si="29"/>
        <v>0</v>
      </c>
      <c r="P78" s="402">
        <v>8143.8914027149322</v>
      </c>
      <c r="Q78" s="402"/>
      <c r="R78" s="1551">
        <f t="shared" si="30"/>
        <v>0.1764705882352941</v>
      </c>
      <c r="S78" s="1550">
        <v>6922.3076923076924</v>
      </c>
      <c r="T78" s="1550"/>
      <c r="U78" s="1551">
        <f t="shared" si="31"/>
        <v>1.0011123470523107E-3</v>
      </c>
      <c r="V78" s="1550">
        <v>6915.3846153846152</v>
      </c>
      <c r="W78" s="1550"/>
      <c r="X78" s="1551">
        <f t="shared" si="32"/>
        <v>0</v>
      </c>
      <c r="Y78" s="1550">
        <v>6915.3846153846152</v>
      </c>
      <c r="Z78" s="1550"/>
      <c r="AA78" s="1551">
        <f t="shared" si="33"/>
        <v>0</v>
      </c>
      <c r="AB78" s="1550">
        <v>6915.3846153846152</v>
      </c>
      <c r="AC78" s="1550"/>
      <c r="AD78" s="1551">
        <f t="shared" si="34"/>
        <v>8.4439083232810561E-2</v>
      </c>
      <c r="AE78" s="1550">
        <v>6376.9230769230771</v>
      </c>
      <c r="AF78" s="1550"/>
      <c r="AG78" s="1551">
        <f t="shared" si="35"/>
        <v>9.2226613965744331E-2</v>
      </c>
      <c r="AH78" s="911">
        <v>5838.461538461539</v>
      </c>
      <c r="AI78" s="911"/>
      <c r="AJ78" s="1551">
        <f t="shared" si="36"/>
        <v>0.31088082901554431</v>
      </c>
      <c r="AK78" s="562">
        <v>4453.8461538461534</v>
      </c>
      <c r="AL78" s="705"/>
      <c r="AM78" s="1551">
        <f t="shared" si="37"/>
        <v>-9.3896713615023553E-2</v>
      </c>
      <c r="AN78" s="562">
        <v>4915.3846153846152</v>
      </c>
      <c r="AO78" s="705"/>
      <c r="AP78" s="1551">
        <f t="shared" si="38"/>
        <v>0.10362694300518144</v>
      </c>
      <c r="AQ78" s="562">
        <v>4453.8461538461534</v>
      </c>
    </row>
    <row r="79" spans="1:43" x14ac:dyDescent="0.25">
      <c r="A79" s="299" t="s">
        <v>20</v>
      </c>
      <c r="B79" s="574">
        <v>277</v>
      </c>
      <c r="C79" s="61" t="s">
        <v>34</v>
      </c>
      <c r="D79" s="1550">
        <v>6325.7918552036199</v>
      </c>
      <c r="E79" s="1550"/>
      <c r="F79" s="1551">
        <f t="shared" si="26"/>
        <v>0.11128775834658186</v>
      </c>
      <c r="G79" s="1550">
        <v>5692.3076923076924</v>
      </c>
      <c r="H79" s="1550"/>
      <c r="I79" s="1551">
        <f t="shared" si="27"/>
        <v>0</v>
      </c>
      <c r="J79" s="1550">
        <v>5692.3076923076924</v>
      </c>
      <c r="K79" s="1550"/>
      <c r="L79" s="1551">
        <f t="shared" si="28"/>
        <v>5.0083472454090117E-2</v>
      </c>
      <c r="M79" s="1550">
        <v>5420.8144796380093</v>
      </c>
      <c r="N79" s="1550"/>
      <c r="O79" s="1551">
        <f t="shared" si="29"/>
        <v>0</v>
      </c>
      <c r="P79" s="402">
        <v>5420.8144796380093</v>
      </c>
      <c r="Q79" s="402"/>
      <c r="R79" s="1551">
        <f t="shared" si="30"/>
        <v>9.1074681238615729E-2</v>
      </c>
      <c r="S79" s="1550">
        <v>4968.3257918552035</v>
      </c>
      <c r="T79" s="1550"/>
      <c r="U79" s="1551">
        <f t="shared" si="31"/>
        <v>0.10020040080160307</v>
      </c>
      <c r="V79" s="1550">
        <v>4515.8371040723987</v>
      </c>
      <c r="W79" s="1550"/>
      <c r="X79" s="1551">
        <f t="shared" si="32"/>
        <v>4.1753653444676526E-2</v>
      </c>
      <c r="Y79" s="1550">
        <v>4334.841628959276</v>
      </c>
      <c r="Z79" s="1550"/>
      <c r="AA79" s="1551">
        <f t="shared" si="33"/>
        <v>9.1116173120728949E-2</v>
      </c>
      <c r="AB79" s="1550">
        <v>3972.8506787330316</v>
      </c>
      <c r="AC79" s="1550"/>
      <c r="AD79" s="1551">
        <f t="shared" si="34"/>
        <v>9.777444361090272E-2</v>
      </c>
      <c r="AE79" s="1550">
        <v>3619.0045248868778</v>
      </c>
      <c r="AF79" s="1550"/>
      <c r="AG79" s="1551">
        <f t="shared" si="35"/>
        <v>0</v>
      </c>
      <c r="AH79" s="911">
        <v>3619.0045248868778</v>
      </c>
      <c r="AI79" s="911"/>
      <c r="AJ79" s="1551">
        <f t="shared" si="36"/>
        <v>3.5742035742035626E-2</v>
      </c>
      <c r="AK79" s="562">
        <v>3494.1176470588239</v>
      </c>
      <c r="AL79" s="705"/>
      <c r="AM79" s="1551">
        <f t="shared" si="37"/>
        <v>-8.5287846481876206E-2</v>
      </c>
      <c r="AN79" s="562">
        <v>3819.9095022624433</v>
      </c>
      <c r="AO79" s="705"/>
      <c r="AP79" s="1551">
        <f t="shared" si="38"/>
        <v>9.3240093240093094E-2</v>
      </c>
      <c r="AQ79" s="562">
        <v>3494.1176470588239</v>
      </c>
    </row>
    <row r="80" spans="1:43" x14ac:dyDescent="0.25">
      <c r="A80" s="299" t="s">
        <v>20</v>
      </c>
      <c r="B80" s="574">
        <v>291</v>
      </c>
      <c r="C80" s="61" t="s">
        <v>36</v>
      </c>
      <c r="D80" s="1550">
        <v>4787.3303167420818</v>
      </c>
      <c r="E80" s="1550"/>
      <c r="F80" s="1551">
        <f t="shared" si="26"/>
        <v>0</v>
      </c>
      <c r="G80" s="1550">
        <v>4787.3303167420818</v>
      </c>
      <c r="H80" s="1550"/>
      <c r="I80" s="1551">
        <f t="shared" si="27"/>
        <v>0</v>
      </c>
      <c r="J80" s="1550">
        <v>4787.3303167420818</v>
      </c>
      <c r="K80" s="1550"/>
      <c r="L80" s="1551">
        <f t="shared" si="28"/>
        <v>6.012024048096188E-2</v>
      </c>
      <c r="M80" s="1550">
        <v>4515.8371040723987</v>
      </c>
      <c r="N80" s="1550"/>
      <c r="O80" s="1551">
        <f t="shared" si="29"/>
        <v>0</v>
      </c>
      <c r="P80" s="402">
        <v>4515.8371040723987</v>
      </c>
      <c r="Q80" s="402"/>
      <c r="R80" s="1551">
        <f t="shared" si="30"/>
        <v>0.42857142857142866</v>
      </c>
      <c r="S80" s="1550">
        <v>3161.0859728506789</v>
      </c>
      <c r="T80" s="1550"/>
      <c r="U80" s="1551">
        <f t="shared" si="31"/>
        <v>0.66388796265421823</v>
      </c>
      <c r="V80" s="1550">
        <v>1899.8190045248869</v>
      </c>
      <c r="W80" s="1550"/>
      <c r="X80" s="1551">
        <f t="shared" si="32"/>
        <v>-0.15859719438877767</v>
      </c>
      <c r="Y80" s="1550">
        <v>2257.9185520361993</v>
      </c>
      <c r="Z80" s="1550"/>
      <c r="AA80" s="1551">
        <f t="shared" si="33"/>
        <v>4.1753653444676526E-2</v>
      </c>
      <c r="AB80" s="1550">
        <v>2167.420814479638</v>
      </c>
      <c r="AC80" s="1550"/>
      <c r="AD80" s="1551">
        <f t="shared" si="34"/>
        <v>6.6815144766146944E-2</v>
      </c>
      <c r="AE80" s="1550">
        <v>2031.6742081447965</v>
      </c>
      <c r="AF80" s="1550"/>
      <c r="AG80" s="1551">
        <f t="shared" si="35"/>
        <v>-0.21700182647563632</v>
      </c>
      <c r="AH80" s="911">
        <v>2594.7368421052633</v>
      </c>
      <c r="AI80" s="911"/>
      <c r="AJ80" s="1551">
        <f t="shared" si="36"/>
        <v>0.45662100456621013</v>
      </c>
      <c r="AK80" s="562">
        <v>1781.3397129186603</v>
      </c>
      <c r="AL80" s="705"/>
      <c r="AM80" s="1551">
        <f t="shared" si="37"/>
        <v>-0.26755852842809369</v>
      </c>
      <c r="AN80" s="562">
        <v>2432.0574162679427</v>
      </c>
      <c r="AO80" s="705"/>
      <c r="AP80" s="1551">
        <f t="shared" si="38"/>
        <v>0.36529680365296807</v>
      </c>
      <c r="AQ80" s="562">
        <v>1781.3397129186603</v>
      </c>
    </row>
    <row r="81" spans="1:43" x14ac:dyDescent="0.25">
      <c r="A81" s="299" t="s">
        <v>20</v>
      </c>
      <c r="B81" s="574">
        <v>281</v>
      </c>
      <c r="C81" s="61" t="s">
        <v>38</v>
      </c>
      <c r="D81" s="1550">
        <v>3067.873303167421</v>
      </c>
      <c r="E81" s="1550"/>
      <c r="F81" s="1551">
        <f t="shared" si="26"/>
        <v>0</v>
      </c>
      <c r="G81" s="1550">
        <v>3067.873303167421</v>
      </c>
      <c r="H81" s="1550"/>
      <c r="I81" s="1551">
        <f t="shared" si="27"/>
        <v>0</v>
      </c>
      <c r="J81" s="1550">
        <v>3067.873303167421</v>
      </c>
      <c r="K81" s="1550"/>
      <c r="L81" s="1551">
        <f t="shared" si="28"/>
        <v>6.269592476489029E-2</v>
      </c>
      <c r="M81" s="1550">
        <v>2886.8778280542988</v>
      </c>
      <c r="N81" s="1550"/>
      <c r="O81" s="1551">
        <f t="shared" si="29"/>
        <v>0</v>
      </c>
      <c r="P81" s="402">
        <v>2886.8778280542988</v>
      </c>
      <c r="Q81" s="402"/>
      <c r="R81" s="1551">
        <f t="shared" si="30"/>
        <v>0.66666666666666674</v>
      </c>
      <c r="S81" s="1550">
        <v>1732.1266968325792</v>
      </c>
      <c r="T81" s="1550"/>
      <c r="U81" s="1551">
        <f t="shared" si="31"/>
        <v>0</v>
      </c>
      <c r="V81" s="1550">
        <v>1732.1266968325792</v>
      </c>
      <c r="W81" s="1550"/>
      <c r="X81" s="1551">
        <f t="shared" si="32"/>
        <v>0</v>
      </c>
      <c r="Y81" s="1550">
        <v>1732.1266968325792</v>
      </c>
      <c r="Z81" s="1550"/>
      <c r="AA81" s="1551">
        <f t="shared" si="33"/>
        <v>0.10380622837370257</v>
      </c>
      <c r="AB81" s="1550">
        <v>1569.2307692307691</v>
      </c>
      <c r="AC81" s="1550"/>
      <c r="AD81" s="1551">
        <f t="shared" si="34"/>
        <v>7.4349442379182215E-2</v>
      </c>
      <c r="AE81" s="1550">
        <v>1460.6334841628957</v>
      </c>
      <c r="AF81" s="1550"/>
      <c r="AG81" s="1551">
        <f t="shared" si="35"/>
        <v>-0.20802624039202533</v>
      </c>
      <c r="AH81" s="911">
        <v>1844.295302013423</v>
      </c>
      <c r="AI81" s="911"/>
      <c r="AJ81" s="1551">
        <f t="shared" si="36"/>
        <v>0.44025157232704415</v>
      </c>
      <c r="AK81" s="562">
        <v>1280.5369127516778</v>
      </c>
      <c r="AL81" s="705"/>
      <c r="AM81" s="1551">
        <f t="shared" si="37"/>
        <v>-0.27397260273972601</v>
      </c>
      <c r="AN81" s="562">
        <v>1763.7583892617449</v>
      </c>
      <c r="AO81" s="705"/>
      <c r="AP81" s="1551">
        <f t="shared" si="38"/>
        <v>0.37735849056603771</v>
      </c>
      <c r="AQ81" s="562">
        <v>1280.5369127516778</v>
      </c>
    </row>
    <row r="82" spans="1:43" x14ac:dyDescent="0.25">
      <c r="A82" s="299" t="s">
        <v>20</v>
      </c>
      <c r="B82" s="574">
        <v>185</v>
      </c>
      <c r="C82" s="61" t="s">
        <v>40</v>
      </c>
      <c r="D82" s="1550">
        <v>7592.7601809954749</v>
      </c>
      <c r="E82" s="1550"/>
      <c r="F82" s="1551">
        <f t="shared" si="26"/>
        <v>7.7021822849807395E-2</v>
      </c>
      <c r="G82" s="1550">
        <v>7049.7737556561087</v>
      </c>
      <c r="H82" s="1550"/>
      <c r="I82" s="1551">
        <f t="shared" si="27"/>
        <v>0</v>
      </c>
      <c r="J82" s="1550">
        <v>7049.7737556561087</v>
      </c>
      <c r="K82" s="1550"/>
      <c r="L82" s="1551">
        <f t="shared" si="28"/>
        <v>5.4127198917456036E-2</v>
      </c>
      <c r="M82" s="1550">
        <v>6687.7828054298643</v>
      </c>
      <c r="N82" s="1550"/>
      <c r="O82" s="1551">
        <f t="shared" si="29"/>
        <v>0</v>
      </c>
      <c r="P82" s="402">
        <v>6687.7828054298643</v>
      </c>
      <c r="Q82" s="402"/>
      <c r="R82" s="1551">
        <f t="shared" si="30"/>
        <v>0.15479231993149672</v>
      </c>
      <c r="S82" s="1550">
        <v>5791.3294797687859</v>
      </c>
      <c r="T82" s="1550"/>
      <c r="U82" s="1551">
        <f t="shared" si="31"/>
        <v>0</v>
      </c>
      <c r="V82" s="1550">
        <v>5791.3294797687859</v>
      </c>
      <c r="W82" s="1550"/>
      <c r="X82" s="1551">
        <f t="shared" si="32"/>
        <v>0</v>
      </c>
      <c r="Y82" s="1550">
        <v>5791.3294797687859</v>
      </c>
      <c r="Z82" s="1550"/>
      <c r="AA82" s="1551">
        <f t="shared" si="33"/>
        <v>6.0698027314112279E-2</v>
      </c>
      <c r="AB82" s="1550">
        <v>5459.9229287090557</v>
      </c>
      <c r="AC82" s="1550"/>
      <c r="AD82" s="1551">
        <f t="shared" si="34"/>
        <v>6.4620355411954752E-2</v>
      </c>
      <c r="AE82" s="1550">
        <v>5128.5163776493255</v>
      </c>
      <c r="AF82" s="1550"/>
      <c r="AG82" s="1551">
        <f t="shared" si="35"/>
        <v>0</v>
      </c>
      <c r="AH82" s="911">
        <v>5128.5163776493255</v>
      </c>
      <c r="AI82" s="911"/>
      <c r="AJ82" s="1551">
        <f t="shared" si="36"/>
        <v>0.17013232514177679</v>
      </c>
      <c r="AK82" s="562">
        <v>4382.851637764933</v>
      </c>
      <c r="AL82" s="705"/>
      <c r="AM82" s="1551">
        <f t="shared" si="37"/>
        <v>-0.10186757215619692</v>
      </c>
      <c r="AN82" s="562">
        <v>4879.9614643545283</v>
      </c>
      <c r="AO82" s="705"/>
      <c r="AP82" s="1551">
        <f t="shared" si="38"/>
        <v>0.11342155009451793</v>
      </c>
      <c r="AQ82" s="562">
        <v>4382.851637764933</v>
      </c>
    </row>
    <row r="83" spans="1:43" x14ac:dyDescent="0.25">
      <c r="A83" s="299" t="s">
        <v>20</v>
      </c>
      <c r="B83" s="574">
        <v>279</v>
      </c>
      <c r="C83" s="61" t="s">
        <v>42</v>
      </c>
      <c r="D83" s="1550">
        <v>4063.3484162895929</v>
      </c>
      <c r="E83" s="1550"/>
      <c r="F83" s="1551">
        <f t="shared" si="26"/>
        <v>7.1599045346062123E-2</v>
      </c>
      <c r="G83" s="1550">
        <v>3791.8552036199094</v>
      </c>
      <c r="H83" s="1550"/>
      <c r="I83" s="1551">
        <f t="shared" si="27"/>
        <v>0</v>
      </c>
      <c r="J83" s="1550">
        <v>3791.8552036199094</v>
      </c>
      <c r="K83" s="1550"/>
      <c r="L83" s="1551">
        <f t="shared" si="28"/>
        <v>5.0125313283208031E-2</v>
      </c>
      <c r="M83" s="1550">
        <v>3610.8597285067872</v>
      </c>
      <c r="N83" s="1550"/>
      <c r="O83" s="1551">
        <f t="shared" si="29"/>
        <v>0</v>
      </c>
      <c r="P83" s="402">
        <v>3610.8597285067872</v>
      </c>
      <c r="Q83" s="402"/>
      <c r="R83" s="1551">
        <f t="shared" si="30"/>
        <v>0.11111111111111102</v>
      </c>
      <c r="S83" s="1550">
        <v>3249.7737556561087</v>
      </c>
      <c r="T83" s="1550"/>
      <c r="U83" s="1551">
        <f t="shared" si="31"/>
        <v>0</v>
      </c>
      <c r="V83" s="1550">
        <v>3249.7737556561087</v>
      </c>
      <c r="W83" s="1550"/>
      <c r="X83" s="1551">
        <f t="shared" si="32"/>
        <v>0</v>
      </c>
      <c r="Y83" s="1550">
        <v>3249.7737556561087</v>
      </c>
      <c r="Z83" s="1550"/>
      <c r="AA83" s="1551">
        <f t="shared" si="33"/>
        <v>0</v>
      </c>
      <c r="AB83" s="1550">
        <v>3249.7737556561087</v>
      </c>
      <c r="AC83" s="1550"/>
      <c r="AD83" s="1551">
        <f t="shared" si="34"/>
        <v>8.1300813008130149E-2</v>
      </c>
      <c r="AE83" s="1550">
        <v>3005.4298642533936</v>
      </c>
      <c r="AF83" s="1550"/>
      <c r="AG83" s="1551">
        <f t="shared" si="35"/>
        <v>-4.7412945111154951E-2</v>
      </c>
      <c r="AH83" s="911">
        <v>3155.0185873605951</v>
      </c>
      <c r="AI83" s="911"/>
      <c r="AJ83" s="1551">
        <f t="shared" si="36"/>
        <v>0.32258064516129015</v>
      </c>
      <c r="AK83" s="562">
        <v>2385.5018587360601</v>
      </c>
      <c r="AL83" s="705"/>
      <c r="AM83" s="1551">
        <f t="shared" si="37"/>
        <v>-0.20057306590257876</v>
      </c>
      <c r="AN83" s="562">
        <v>2984.0148698884764</v>
      </c>
      <c r="AO83" s="705"/>
      <c r="AP83" s="1551">
        <f t="shared" si="38"/>
        <v>0.25089605734767018</v>
      </c>
      <c r="AQ83" s="562">
        <v>2385.5018587360601</v>
      </c>
    </row>
    <row r="84" spans="1:43" ht="15.75" thickBot="1" x14ac:dyDescent="0.3">
      <c r="A84" s="299" t="s">
        <v>20</v>
      </c>
      <c r="B84" s="574">
        <v>1091</v>
      </c>
      <c r="C84" s="61" t="s">
        <v>350</v>
      </c>
      <c r="D84" s="1550">
        <v>18995.475113122171</v>
      </c>
      <c r="E84" s="1550"/>
      <c r="F84" s="1551">
        <f t="shared" si="26"/>
        <v>0</v>
      </c>
      <c r="G84" s="1550">
        <v>18995.475113122171</v>
      </c>
      <c r="H84" s="1550"/>
      <c r="I84" s="1551">
        <f t="shared" si="27"/>
        <v>0</v>
      </c>
      <c r="J84" s="1550">
        <v>18995.475113122171</v>
      </c>
      <c r="K84" s="1550"/>
      <c r="L84" s="1551">
        <f t="shared" si="28"/>
        <v>5.0025012506253061E-2</v>
      </c>
      <c r="M84" s="1550">
        <v>18090.497737556561</v>
      </c>
      <c r="N84" s="1550"/>
      <c r="O84" s="1551">
        <f t="shared" si="29"/>
        <v>0</v>
      </c>
      <c r="P84" s="402">
        <v>18090.497737556561</v>
      </c>
      <c r="Q84" s="402"/>
      <c r="R84" s="1551">
        <f t="shared" si="30"/>
        <v>5.2659294365455432E-2</v>
      </c>
      <c r="S84" s="1550">
        <v>17185.520361990952</v>
      </c>
      <c r="T84" s="1550"/>
      <c r="U84" s="1551">
        <f t="shared" si="31"/>
        <v>0</v>
      </c>
      <c r="V84" s="1550">
        <v>17185.520361990952</v>
      </c>
      <c r="W84" s="1550"/>
      <c r="X84" s="1551">
        <f t="shared" si="32"/>
        <v>0</v>
      </c>
      <c r="Y84" s="1550">
        <v>17185.520361990952</v>
      </c>
      <c r="Z84" s="1550"/>
      <c r="AA84" s="1551">
        <f t="shared" si="33"/>
        <v>5.5586436909394146E-2</v>
      </c>
      <c r="AB84" s="1550">
        <v>16280.54298642534</v>
      </c>
      <c r="AC84" s="1550"/>
      <c r="AD84" s="1551">
        <f t="shared" si="34"/>
        <v>5.8858151854031822E-2</v>
      </c>
      <c r="AE84" s="1550">
        <v>15375.565610859729</v>
      </c>
      <c r="AF84" s="1550"/>
      <c r="AG84" s="1551">
        <f t="shared" si="35"/>
        <v>6.2539086929330884E-2</v>
      </c>
      <c r="AH84" s="911">
        <v>14470.588235294117</v>
      </c>
      <c r="AI84" s="911"/>
      <c r="AJ84" s="1551">
        <f t="shared" si="36"/>
        <v>0.15118790496760257</v>
      </c>
      <c r="AK84" s="562">
        <v>12570.135746606335</v>
      </c>
      <c r="AL84" s="705"/>
      <c r="AM84" s="1551">
        <f t="shared" si="37"/>
        <v>-9.1563113145846947E-2</v>
      </c>
      <c r="AN84" s="562">
        <v>13837.10407239819</v>
      </c>
      <c r="AO84" s="705"/>
      <c r="AP84" s="1551">
        <f t="shared" si="38"/>
        <v>0.10079193664506839</v>
      </c>
      <c r="AQ84" s="562">
        <v>12570.135746606335</v>
      </c>
    </row>
    <row r="85" spans="1:43" ht="15.75" hidden="1" thickBot="1" x14ac:dyDescent="0.3">
      <c r="A85" s="306" t="s">
        <v>20</v>
      </c>
      <c r="B85" s="574">
        <v>1086</v>
      </c>
      <c r="C85" s="61"/>
      <c r="D85" s="1550"/>
      <c r="E85" s="1550"/>
      <c r="F85" s="1551" t="e">
        <f t="shared" si="26"/>
        <v>#DIV/0!</v>
      </c>
      <c r="G85" s="1550">
        <v>0</v>
      </c>
      <c r="H85" s="1550"/>
      <c r="I85" s="1551" t="e">
        <f t="shared" si="27"/>
        <v>#DIV/0!</v>
      </c>
      <c r="J85" s="1550"/>
      <c r="K85" s="1550"/>
      <c r="L85" s="1551" t="e">
        <f t="shared" si="28"/>
        <v>#DIV/0!</v>
      </c>
      <c r="M85" s="1550"/>
      <c r="N85" s="1550"/>
      <c r="O85" s="1551" t="e">
        <f t="shared" si="29"/>
        <v>#DIV/0!</v>
      </c>
      <c r="P85" s="402"/>
      <c r="Q85" s="402"/>
      <c r="R85" s="1551" t="e">
        <f t="shared" si="30"/>
        <v>#DIV/0!</v>
      </c>
      <c r="S85" s="1550"/>
      <c r="T85" s="1550"/>
      <c r="U85" s="1551" t="e">
        <f t="shared" si="31"/>
        <v>#DIV/0!</v>
      </c>
      <c r="V85" s="1550"/>
      <c r="W85" s="1550"/>
      <c r="X85" s="1551" t="e">
        <f t="shared" si="32"/>
        <v>#DIV/0!</v>
      </c>
      <c r="Y85" s="1550"/>
      <c r="Z85" s="1550"/>
      <c r="AA85" s="1551" t="e">
        <f t="shared" si="33"/>
        <v>#DIV/0!</v>
      </c>
      <c r="AB85" s="1550"/>
      <c r="AC85" s="1550"/>
      <c r="AD85" s="1551" t="e">
        <f t="shared" si="34"/>
        <v>#DIV/0!</v>
      </c>
      <c r="AE85" s="1550"/>
      <c r="AF85" s="1550"/>
      <c r="AG85" s="1551" t="e">
        <f t="shared" si="35"/>
        <v>#DIV/0!</v>
      </c>
      <c r="AH85" s="911"/>
      <c r="AI85" s="911"/>
      <c r="AJ85" s="1551" t="e">
        <f t="shared" si="36"/>
        <v>#DIV/0!</v>
      </c>
      <c r="AK85" s="562"/>
      <c r="AL85" s="705"/>
      <c r="AM85" s="1551" t="e">
        <f t="shared" si="37"/>
        <v>#DIV/0!</v>
      </c>
      <c r="AN85" s="562"/>
      <c r="AO85" s="705"/>
      <c r="AP85" s="1551" t="e">
        <f t="shared" si="38"/>
        <v>#DIV/0!</v>
      </c>
      <c r="AQ85" s="572"/>
    </row>
    <row r="86" spans="1:43" ht="15.75" hidden="1" thickBot="1" x14ac:dyDescent="0.3">
      <c r="A86" s="299" t="s">
        <v>20</v>
      </c>
      <c r="B86" s="574">
        <v>1082</v>
      </c>
      <c r="C86" s="61"/>
      <c r="D86" s="1550"/>
      <c r="E86" s="1550"/>
      <c r="F86" s="1551" t="e">
        <f t="shared" si="26"/>
        <v>#DIV/0!</v>
      </c>
      <c r="G86" s="1550">
        <v>0</v>
      </c>
      <c r="H86" s="1550"/>
      <c r="I86" s="1551" t="e">
        <f t="shared" si="27"/>
        <v>#DIV/0!</v>
      </c>
      <c r="J86" s="1550"/>
      <c r="K86" s="1550"/>
      <c r="L86" s="1551" t="e">
        <f t="shared" si="28"/>
        <v>#DIV/0!</v>
      </c>
      <c r="M86" s="1550"/>
      <c r="N86" s="1550"/>
      <c r="O86" s="1551" t="e">
        <f t="shared" si="29"/>
        <v>#DIV/0!</v>
      </c>
      <c r="P86" s="402"/>
      <c r="Q86" s="402"/>
      <c r="R86" s="1551" t="e">
        <f t="shared" si="30"/>
        <v>#DIV/0!</v>
      </c>
      <c r="S86" s="1550"/>
      <c r="T86" s="1550"/>
      <c r="U86" s="1551" t="e">
        <f t="shared" si="31"/>
        <v>#DIV/0!</v>
      </c>
      <c r="V86" s="1550"/>
      <c r="W86" s="1550"/>
      <c r="X86" s="1551" t="e">
        <f t="shared" si="32"/>
        <v>#DIV/0!</v>
      </c>
      <c r="Y86" s="1550"/>
      <c r="Z86" s="1550"/>
      <c r="AA86" s="1551" t="e">
        <f t="shared" si="33"/>
        <v>#DIV/0!</v>
      </c>
      <c r="AB86" s="1550"/>
      <c r="AC86" s="1550"/>
      <c r="AD86" s="1551" t="e">
        <f t="shared" si="34"/>
        <v>#DIV/0!</v>
      </c>
      <c r="AE86" s="1550"/>
      <c r="AF86" s="1550"/>
      <c r="AG86" s="1551" t="e">
        <f t="shared" si="35"/>
        <v>#DIV/0!</v>
      </c>
      <c r="AH86" s="911"/>
      <c r="AI86" s="911"/>
      <c r="AJ86" s="1551" t="e">
        <f t="shared" si="36"/>
        <v>#DIV/0!</v>
      </c>
      <c r="AK86" s="562"/>
      <c r="AL86" s="705"/>
      <c r="AM86" s="1551" t="e">
        <f t="shared" si="37"/>
        <v>#DIV/0!</v>
      </c>
      <c r="AN86" s="562"/>
      <c r="AO86" s="705"/>
      <c r="AP86" s="1551" t="e">
        <f t="shared" si="38"/>
        <v>#DIV/0!</v>
      </c>
      <c r="AQ86" s="572"/>
    </row>
    <row r="87" spans="1:43" ht="15.75" hidden="1" thickBot="1" x14ac:dyDescent="0.3">
      <c r="A87" s="299" t="s">
        <v>20</v>
      </c>
      <c r="B87" s="574">
        <v>1094</v>
      </c>
      <c r="C87" s="61"/>
      <c r="D87" s="1550"/>
      <c r="E87" s="1550"/>
      <c r="F87" s="1551" t="e">
        <f t="shared" si="26"/>
        <v>#DIV/0!</v>
      </c>
      <c r="G87" s="1550">
        <v>0</v>
      </c>
      <c r="H87" s="1550"/>
      <c r="I87" s="1551" t="e">
        <f t="shared" si="27"/>
        <v>#DIV/0!</v>
      </c>
      <c r="J87" s="1550"/>
      <c r="K87" s="1550"/>
      <c r="L87" s="1551" t="e">
        <f t="shared" si="28"/>
        <v>#DIV/0!</v>
      </c>
      <c r="M87" s="1550"/>
      <c r="N87" s="1550"/>
      <c r="O87" s="1551" t="e">
        <f t="shared" si="29"/>
        <v>#DIV/0!</v>
      </c>
      <c r="P87" s="402"/>
      <c r="Q87" s="402"/>
      <c r="R87" s="1551" t="e">
        <f t="shared" si="30"/>
        <v>#DIV/0!</v>
      </c>
      <c r="S87" s="1550"/>
      <c r="T87" s="1550"/>
      <c r="U87" s="1551" t="e">
        <f t="shared" si="31"/>
        <v>#DIV/0!</v>
      </c>
      <c r="V87" s="1550"/>
      <c r="W87" s="1550"/>
      <c r="X87" s="1551" t="e">
        <f t="shared" si="32"/>
        <v>#DIV/0!</v>
      </c>
      <c r="Y87" s="1550"/>
      <c r="Z87" s="1550"/>
      <c r="AA87" s="1551" t="e">
        <f t="shared" si="33"/>
        <v>#DIV/0!</v>
      </c>
      <c r="AB87" s="1550"/>
      <c r="AC87" s="1550"/>
      <c r="AD87" s="1551" t="e">
        <f t="shared" si="34"/>
        <v>#DIV/0!</v>
      </c>
      <c r="AE87" s="1550"/>
      <c r="AF87" s="1550"/>
      <c r="AG87" s="1551" t="e">
        <f t="shared" si="35"/>
        <v>#DIV/0!</v>
      </c>
      <c r="AH87" s="911"/>
      <c r="AI87" s="911"/>
      <c r="AJ87" s="1551" t="e">
        <f t="shared" si="36"/>
        <v>#DIV/0!</v>
      </c>
      <c r="AK87" s="562"/>
      <c r="AL87" s="705"/>
      <c r="AM87" s="1551" t="e">
        <f t="shared" si="37"/>
        <v>#DIV/0!</v>
      </c>
      <c r="AN87" s="562"/>
      <c r="AO87" s="705"/>
      <c r="AP87" s="1551" t="e">
        <f t="shared" si="38"/>
        <v>#DIV/0!</v>
      </c>
      <c r="AQ87" s="572"/>
    </row>
    <row r="88" spans="1:43" ht="15.75" hidden="1" thickBot="1" x14ac:dyDescent="0.3">
      <c r="A88" s="299" t="s">
        <v>20</v>
      </c>
      <c r="B88" s="574">
        <v>1084</v>
      </c>
      <c r="C88" s="61"/>
      <c r="D88" s="1550"/>
      <c r="E88" s="1550"/>
      <c r="F88" s="1551" t="e">
        <f t="shared" si="26"/>
        <v>#DIV/0!</v>
      </c>
      <c r="G88" s="1550">
        <v>0</v>
      </c>
      <c r="H88" s="1550"/>
      <c r="I88" s="1551" t="e">
        <f t="shared" si="27"/>
        <v>#DIV/0!</v>
      </c>
      <c r="J88" s="1550"/>
      <c r="K88" s="1550"/>
      <c r="L88" s="1551" t="e">
        <f t="shared" si="28"/>
        <v>#DIV/0!</v>
      </c>
      <c r="M88" s="1550"/>
      <c r="N88" s="1550"/>
      <c r="O88" s="1551" t="e">
        <f t="shared" si="29"/>
        <v>#DIV/0!</v>
      </c>
      <c r="P88" s="402"/>
      <c r="Q88" s="402"/>
      <c r="R88" s="1551" t="e">
        <f t="shared" si="30"/>
        <v>#DIV/0!</v>
      </c>
      <c r="S88" s="1550"/>
      <c r="T88" s="1550"/>
      <c r="U88" s="1551" t="e">
        <f t="shared" si="31"/>
        <v>#DIV/0!</v>
      </c>
      <c r="V88" s="1550"/>
      <c r="W88" s="1550"/>
      <c r="X88" s="1551" t="e">
        <f t="shared" si="32"/>
        <v>#DIV/0!</v>
      </c>
      <c r="Y88" s="1550"/>
      <c r="Z88" s="1550"/>
      <c r="AA88" s="1551" t="e">
        <f t="shared" si="33"/>
        <v>#DIV/0!</v>
      </c>
      <c r="AB88" s="1550"/>
      <c r="AC88" s="1550"/>
      <c r="AD88" s="1551" t="e">
        <f t="shared" si="34"/>
        <v>#DIV/0!</v>
      </c>
      <c r="AE88" s="1550"/>
      <c r="AF88" s="1550"/>
      <c r="AG88" s="1551" t="e">
        <f t="shared" si="35"/>
        <v>#DIV/0!</v>
      </c>
      <c r="AH88" s="911"/>
      <c r="AI88" s="911"/>
      <c r="AJ88" s="1551" t="e">
        <f t="shared" si="36"/>
        <v>#DIV/0!</v>
      </c>
      <c r="AK88" s="562"/>
      <c r="AL88" s="705"/>
      <c r="AM88" s="1551" t="e">
        <f t="shared" si="37"/>
        <v>#DIV/0!</v>
      </c>
      <c r="AN88" s="562"/>
      <c r="AO88" s="705"/>
      <c r="AP88" s="1551" t="e">
        <f t="shared" si="38"/>
        <v>#DIV/0!</v>
      </c>
      <c r="AQ88" s="572"/>
    </row>
    <row r="89" spans="1:43" ht="15.75" hidden="1" thickBot="1" x14ac:dyDescent="0.3">
      <c r="A89" s="299" t="s">
        <v>20</v>
      </c>
      <c r="B89" s="574">
        <v>1085</v>
      </c>
      <c r="C89" s="61"/>
      <c r="D89" s="1550"/>
      <c r="E89" s="1550"/>
      <c r="F89" s="1551" t="e">
        <f t="shared" si="26"/>
        <v>#DIV/0!</v>
      </c>
      <c r="G89" s="1550">
        <v>0</v>
      </c>
      <c r="H89" s="1550"/>
      <c r="I89" s="1551" t="e">
        <f t="shared" si="27"/>
        <v>#DIV/0!</v>
      </c>
      <c r="J89" s="1550"/>
      <c r="K89" s="1550"/>
      <c r="L89" s="1551" t="e">
        <f t="shared" si="28"/>
        <v>#DIV/0!</v>
      </c>
      <c r="M89" s="1550"/>
      <c r="N89" s="1550"/>
      <c r="O89" s="1551" t="e">
        <f t="shared" si="29"/>
        <v>#DIV/0!</v>
      </c>
      <c r="P89" s="402"/>
      <c r="Q89" s="402"/>
      <c r="R89" s="1551" t="e">
        <f t="shared" si="30"/>
        <v>#DIV/0!</v>
      </c>
      <c r="S89" s="1550"/>
      <c r="T89" s="1550"/>
      <c r="U89" s="1551" t="e">
        <f t="shared" si="31"/>
        <v>#DIV/0!</v>
      </c>
      <c r="V89" s="1550"/>
      <c r="W89" s="1550"/>
      <c r="X89" s="1551" t="e">
        <f t="shared" si="32"/>
        <v>#DIV/0!</v>
      </c>
      <c r="Y89" s="1550"/>
      <c r="Z89" s="1550"/>
      <c r="AA89" s="1551" t="e">
        <f t="shared" si="33"/>
        <v>#DIV/0!</v>
      </c>
      <c r="AB89" s="1550"/>
      <c r="AC89" s="1550"/>
      <c r="AD89" s="1551" t="e">
        <f t="shared" si="34"/>
        <v>#DIV/0!</v>
      </c>
      <c r="AE89" s="1550"/>
      <c r="AF89" s="1550"/>
      <c r="AG89" s="1551" t="e">
        <f t="shared" si="35"/>
        <v>#DIV/0!</v>
      </c>
      <c r="AH89" s="911"/>
      <c r="AI89" s="911"/>
      <c r="AJ89" s="1551" t="e">
        <f t="shared" si="36"/>
        <v>#DIV/0!</v>
      </c>
      <c r="AK89" s="562"/>
      <c r="AL89" s="705"/>
      <c r="AM89" s="1551" t="e">
        <f t="shared" si="37"/>
        <v>#DIV/0!</v>
      </c>
      <c r="AN89" s="562"/>
      <c r="AO89" s="705"/>
      <c r="AP89" s="1551" t="e">
        <f t="shared" si="38"/>
        <v>#DIV/0!</v>
      </c>
      <c r="AQ89" s="572"/>
    </row>
    <row r="90" spans="1:43" ht="15.75" hidden="1" thickBot="1" x14ac:dyDescent="0.3">
      <c r="A90" s="299" t="s">
        <v>20</v>
      </c>
      <c r="B90" s="574">
        <v>1087</v>
      </c>
      <c r="C90" s="61"/>
      <c r="D90" s="1550"/>
      <c r="E90" s="1550"/>
      <c r="F90" s="1551" t="e">
        <f t="shared" si="26"/>
        <v>#DIV/0!</v>
      </c>
      <c r="G90" s="1550">
        <v>0</v>
      </c>
      <c r="H90" s="1550"/>
      <c r="I90" s="1551" t="e">
        <f t="shared" si="27"/>
        <v>#DIV/0!</v>
      </c>
      <c r="J90" s="1550"/>
      <c r="K90" s="1550"/>
      <c r="L90" s="1551" t="e">
        <f t="shared" si="28"/>
        <v>#DIV/0!</v>
      </c>
      <c r="M90" s="1550"/>
      <c r="N90" s="1550"/>
      <c r="O90" s="1551" t="e">
        <f t="shared" si="29"/>
        <v>#DIV/0!</v>
      </c>
      <c r="P90" s="402"/>
      <c r="Q90" s="402"/>
      <c r="R90" s="1551" t="e">
        <f t="shared" si="30"/>
        <v>#DIV/0!</v>
      </c>
      <c r="S90" s="1550"/>
      <c r="T90" s="1550"/>
      <c r="U90" s="1551" t="e">
        <f t="shared" si="31"/>
        <v>#DIV/0!</v>
      </c>
      <c r="V90" s="1550"/>
      <c r="W90" s="1550"/>
      <c r="X90" s="1551" t="e">
        <f t="shared" si="32"/>
        <v>#DIV/0!</v>
      </c>
      <c r="Y90" s="1550"/>
      <c r="Z90" s="1550"/>
      <c r="AA90" s="1551" t="e">
        <f t="shared" si="33"/>
        <v>#DIV/0!</v>
      </c>
      <c r="AB90" s="1550"/>
      <c r="AC90" s="1550"/>
      <c r="AD90" s="1551" t="e">
        <f t="shared" si="34"/>
        <v>#DIV/0!</v>
      </c>
      <c r="AE90" s="1550"/>
      <c r="AF90" s="1550"/>
      <c r="AG90" s="1551" t="e">
        <f t="shared" si="35"/>
        <v>#DIV/0!</v>
      </c>
      <c r="AH90" s="911"/>
      <c r="AI90" s="911"/>
      <c r="AJ90" s="1551" t="e">
        <f t="shared" si="36"/>
        <v>#DIV/0!</v>
      </c>
      <c r="AK90" s="562"/>
      <c r="AL90" s="705"/>
      <c r="AM90" s="1551" t="e">
        <f t="shared" si="37"/>
        <v>#DIV/0!</v>
      </c>
      <c r="AN90" s="562"/>
      <c r="AO90" s="705"/>
      <c r="AP90" s="1551" t="e">
        <f t="shared" si="38"/>
        <v>#DIV/0!</v>
      </c>
      <c r="AQ90" s="572"/>
    </row>
    <row r="91" spans="1:43" ht="15.75" hidden="1" thickBot="1" x14ac:dyDescent="0.3">
      <c r="A91" s="299" t="s">
        <v>20</v>
      </c>
      <c r="B91" s="574">
        <v>1092</v>
      </c>
      <c r="C91" s="61"/>
      <c r="D91" s="1550"/>
      <c r="E91" s="1550"/>
      <c r="F91" s="1551" t="e">
        <f t="shared" si="26"/>
        <v>#DIV/0!</v>
      </c>
      <c r="G91" s="1550">
        <v>0</v>
      </c>
      <c r="H91" s="1550"/>
      <c r="I91" s="1551" t="e">
        <f t="shared" si="27"/>
        <v>#DIV/0!</v>
      </c>
      <c r="J91" s="1550"/>
      <c r="K91" s="1550"/>
      <c r="L91" s="1551" t="e">
        <f t="shared" si="28"/>
        <v>#DIV/0!</v>
      </c>
      <c r="M91" s="1550"/>
      <c r="N91" s="1550"/>
      <c r="O91" s="1551" t="e">
        <f t="shared" si="29"/>
        <v>#DIV/0!</v>
      </c>
      <c r="P91" s="402"/>
      <c r="Q91" s="402"/>
      <c r="R91" s="1551" t="e">
        <f t="shared" si="30"/>
        <v>#DIV/0!</v>
      </c>
      <c r="S91" s="1550"/>
      <c r="T91" s="1550"/>
      <c r="U91" s="1551" t="e">
        <f t="shared" si="31"/>
        <v>#DIV/0!</v>
      </c>
      <c r="V91" s="1550"/>
      <c r="W91" s="1550"/>
      <c r="X91" s="1551" t="e">
        <f t="shared" si="32"/>
        <v>#DIV/0!</v>
      </c>
      <c r="Y91" s="1550"/>
      <c r="Z91" s="1550"/>
      <c r="AA91" s="1551" t="e">
        <f t="shared" si="33"/>
        <v>#DIV/0!</v>
      </c>
      <c r="AB91" s="1550"/>
      <c r="AC91" s="1550"/>
      <c r="AD91" s="1551" t="e">
        <f t="shared" si="34"/>
        <v>#DIV/0!</v>
      </c>
      <c r="AE91" s="1550"/>
      <c r="AF91" s="1550"/>
      <c r="AG91" s="1551" t="e">
        <f t="shared" si="35"/>
        <v>#DIV/0!</v>
      </c>
      <c r="AH91" s="911"/>
      <c r="AI91" s="911"/>
      <c r="AJ91" s="1551" t="e">
        <f t="shared" si="36"/>
        <v>#DIV/0!</v>
      </c>
      <c r="AK91" s="562"/>
      <c r="AL91" s="705"/>
      <c r="AM91" s="1551" t="e">
        <f t="shared" si="37"/>
        <v>#DIV/0!</v>
      </c>
      <c r="AN91" s="562"/>
      <c r="AO91" s="705"/>
      <c r="AP91" s="1551" t="e">
        <f t="shared" si="38"/>
        <v>#DIV/0!</v>
      </c>
      <c r="AQ91" s="572"/>
    </row>
    <row r="92" spans="1:43" ht="15.75" hidden="1" thickBot="1" x14ac:dyDescent="0.3">
      <c r="A92" s="299" t="s">
        <v>20</v>
      </c>
      <c r="B92" s="574">
        <v>1093</v>
      </c>
      <c r="C92" s="61"/>
      <c r="D92" s="1550"/>
      <c r="E92" s="1550"/>
      <c r="F92" s="1551" t="e">
        <f t="shared" si="26"/>
        <v>#DIV/0!</v>
      </c>
      <c r="G92" s="1550">
        <v>0</v>
      </c>
      <c r="H92" s="1550"/>
      <c r="I92" s="1551" t="e">
        <f t="shared" si="27"/>
        <v>#DIV/0!</v>
      </c>
      <c r="J92" s="1550"/>
      <c r="K92" s="1550"/>
      <c r="L92" s="1551" t="e">
        <f t="shared" si="28"/>
        <v>#DIV/0!</v>
      </c>
      <c r="M92" s="1550"/>
      <c r="N92" s="1550"/>
      <c r="O92" s="1551" t="e">
        <f t="shared" si="29"/>
        <v>#DIV/0!</v>
      </c>
      <c r="P92" s="402"/>
      <c r="Q92" s="402"/>
      <c r="R92" s="1551" t="e">
        <f t="shared" si="30"/>
        <v>#DIV/0!</v>
      </c>
      <c r="S92" s="1550"/>
      <c r="T92" s="1550"/>
      <c r="U92" s="1551" t="e">
        <f t="shared" si="31"/>
        <v>#DIV/0!</v>
      </c>
      <c r="V92" s="1550"/>
      <c r="W92" s="1550"/>
      <c r="X92" s="1551" t="e">
        <f t="shared" si="32"/>
        <v>#DIV/0!</v>
      </c>
      <c r="Y92" s="1550"/>
      <c r="Z92" s="1550"/>
      <c r="AA92" s="1551" t="e">
        <f t="shared" si="33"/>
        <v>#DIV/0!</v>
      </c>
      <c r="AB92" s="1550"/>
      <c r="AC92" s="1550"/>
      <c r="AD92" s="1551" t="e">
        <f t="shared" si="34"/>
        <v>#DIV/0!</v>
      </c>
      <c r="AE92" s="1550"/>
      <c r="AF92" s="1550"/>
      <c r="AG92" s="1551" t="e">
        <f t="shared" si="35"/>
        <v>#DIV/0!</v>
      </c>
      <c r="AH92" s="911"/>
      <c r="AI92" s="911"/>
      <c r="AJ92" s="1551" t="e">
        <f t="shared" si="36"/>
        <v>#DIV/0!</v>
      </c>
      <c r="AK92" s="562"/>
      <c r="AL92" s="705"/>
      <c r="AM92" s="1551" t="e">
        <f t="shared" si="37"/>
        <v>#DIV/0!</v>
      </c>
      <c r="AN92" s="562"/>
      <c r="AO92" s="705"/>
      <c r="AP92" s="1551" t="e">
        <f t="shared" si="38"/>
        <v>#DIV/0!</v>
      </c>
      <c r="AQ92" s="572"/>
    </row>
    <row r="93" spans="1:43" ht="15.75" hidden="1" thickBot="1" x14ac:dyDescent="0.3">
      <c r="A93" s="299" t="s">
        <v>20</v>
      </c>
      <c r="B93" s="574">
        <v>1088</v>
      </c>
      <c r="C93" s="61"/>
      <c r="D93" s="1550"/>
      <c r="E93" s="1550"/>
      <c r="F93" s="1551" t="e">
        <f t="shared" si="26"/>
        <v>#DIV/0!</v>
      </c>
      <c r="G93" s="1550">
        <v>0</v>
      </c>
      <c r="H93" s="1550"/>
      <c r="I93" s="1551" t="e">
        <f t="shared" si="27"/>
        <v>#DIV/0!</v>
      </c>
      <c r="J93" s="1550"/>
      <c r="K93" s="1550"/>
      <c r="L93" s="1551" t="e">
        <f t="shared" si="28"/>
        <v>#DIV/0!</v>
      </c>
      <c r="M93" s="1550"/>
      <c r="N93" s="1550"/>
      <c r="O93" s="1551" t="e">
        <f t="shared" si="29"/>
        <v>#DIV/0!</v>
      </c>
      <c r="P93" s="402"/>
      <c r="Q93" s="402"/>
      <c r="R93" s="1551" t="e">
        <f t="shared" si="30"/>
        <v>#DIV/0!</v>
      </c>
      <c r="S93" s="1550"/>
      <c r="T93" s="1550"/>
      <c r="U93" s="1551" t="e">
        <f t="shared" si="31"/>
        <v>#DIV/0!</v>
      </c>
      <c r="V93" s="1550"/>
      <c r="W93" s="1550"/>
      <c r="X93" s="1551" t="e">
        <f t="shared" si="32"/>
        <v>#DIV/0!</v>
      </c>
      <c r="Y93" s="1550"/>
      <c r="Z93" s="1550"/>
      <c r="AA93" s="1551" t="e">
        <f t="shared" si="33"/>
        <v>#DIV/0!</v>
      </c>
      <c r="AB93" s="1550"/>
      <c r="AC93" s="1550"/>
      <c r="AD93" s="1551" t="e">
        <f t="shared" si="34"/>
        <v>#DIV/0!</v>
      </c>
      <c r="AE93" s="1550"/>
      <c r="AF93" s="1550"/>
      <c r="AG93" s="1551" t="e">
        <f t="shared" si="35"/>
        <v>#DIV/0!</v>
      </c>
      <c r="AH93" s="911"/>
      <c r="AI93" s="911"/>
      <c r="AJ93" s="1551" t="e">
        <f t="shared" si="36"/>
        <v>#DIV/0!</v>
      </c>
      <c r="AK93" s="562"/>
      <c r="AL93" s="705"/>
      <c r="AM93" s="1551" t="e">
        <f t="shared" si="37"/>
        <v>#DIV/0!</v>
      </c>
      <c r="AN93" s="562"/>
      <c r="AO93" s="705"/>
      <c r="AP93" s="1551" t="e">
        <f t="shared" si="38"/>
        <v>#DIV/0!</v>
      </c>
      <c r="AQ93" s="572"/>
    </row>
    <row r="94" spans="1:43" ht="15.75" hidden="1" thickBot="1" x14ac:dyDescent="0.3">
      <c r="A94" s="317" t="s">
        <v>20</v>
      </c>
      <c r="B94" s="749">
        <v>1083</v>
      </c>
      <c r="C94" s="115"/>
      <c r="D94" s="1550"/>
      <c r="E94" s="1550"/>
      <c r="F94" s="1551" t="e">
        <f t="shared" si="26"/>
        <v>#DIV/0!</v>
      </c>
      <c r="G94" s="1550">
        <v>0</v>
      </c>
      <c r="H94" s="1550"/>
      <c r="I94" s="1551" t="e">
        <f t="shared" si="27"/>
        <v>#DIV/0!</v>
      </c>
      <c r="J94" s="1550"/>
      <c r="K94" s="1550"/>
      <c r="L94" s="1551" t="e">
        <f t="shared" si="28"/>
        <v>#DIV/0!</v>
      </c>
      <c r="M94" s="1550"/>
      <c r="N94" s="1550"/>
      <c r="O94" s="1551" t="e">
        <f t="shared" si="29"/>
        <v>#DIV/0!</v>
      </c>
      <c r="P94" s="402"/>
      <c r="Q94" s="402"/>
      <c r="R94" s="1551" t="e">
        <f t="shared" si="30"/>
        <v>#DIV/0!</v>
      </c>
      <c r="S94" s="1550"/>
      <c r="T94" s="1550"/>
      <c r="U94" s="1551" t="e">
        <f t="shared" si="31"/>
        <v>#DIV/0!</v>
      </c>
      <c r="V94" s="1550"/>
      <c r="W94" s="1550"/>
      <c r="X94" s="1551" t="e">
        <f t="shared" si="32"/>
        <v>#DIV/0!</v>
      </c>
      <c r="Y94" s="1550"/>
      <c r="Z94" s="1550"/>
      <c r="AA94" s="1551" t="e">
        <f t="shared" si="33"/>
        <v>#DIV/0!</v>
      </c>
      <c r="AB94" s="1550"/>
      <c r="AC94" s="1550"/>
      <c r="AD94" s="1551" t="e">
        <f t="shared" si="34"/>
        <v>#DIV/0!</v>
      </c>
      <c r="AE94" s="1550"/>
      <c r="AF94" s="1550"/>
      <c r="AG94" s="1551" t="e">
        <f t="shared" si="35"/>
        <v>#DIV/0!</v>
      </c>
      <c r="AH94" s="911"/>
      <c r="AI94" s="911"/>
      <c r="AJ94" s="1551" t="e">
        <f t="shared" si="36"/>
        <v>#DIV/0!</v>
      </c>
      <c r="AK94" s="750"/>
      <c r="AL94" s="1562"/>
      <c r="AM94" s="1551" t="e">
        <f t="shared" si="37"/>
        <v>#DIV/0!</v>
      </c>
      <c r="AN94" s="562"/>
      <c r="AO94" s="705"/>
      <c r="AP94" s="1551" t="e">
        <f t="shared" si="38"/>
        <v>#DIV/0!</v>
      </c>
      <c r="AQ94" s="751"/>
    </row>
    <row r="95" spans="1:43" x14ac:dyDescent="0.25">
      <c r="A95" s="298" t="s">
        <v>45</v>
      </c>
      <c r="B95" s="760">
        <v>184</v>
      </c>
      <c r="C95" s="408" t="s">
        <v>51</v>
      </c>
      <c r="D95" s="1550">
        <v>2705.8823529411766</v>
      </c>
      <c r="E95" s="1550"/>
      <c r="F95" s="1551">
        <f t="shared" si="26"/>
        <v>3.4602076124567567E-2</v>
      </c>
      <c r="G95" s="1550">
        <v>2615.3846153846152</v>
      </c>
      <c r="H95" s="1550"/>
      <c r="I95" s="1551">
        <f t="shared" si="27"/>
        <v>0</v>
      </c>
      <c r="J95" s="1550">
        <v>2615.3846153846152</v>
      </c>
      <c r="K95" s="1550"/>
      <c r="L95" s="1551">
        <f t="shared" si="28"/>
        <v>0.1606425702811243</v>
      </c>
      <c r="M95" s="1550">
        <v>2253.3936651583713</v>
      </c>
      <c r="N95" s="1550"/>
      <c r="O95" s="1551">
        <f t="shared" si="29"/>
        <v>0</v>
      </c>
      <c r="P95" s="402">
        <v>2253.3936651583713</v>
      </c>
      <c r="Q95" s="402"/>
      <c r="R95" s="1551">
        <f t="shared" si="30"/>
        <v>4.1841004184100535E-2</v>
      </c>
      <c r="S95" s="1550">
        <v>2162.8959276018099</v>
      </c>
      <c r="T95" s="1550"/>
      <c r="U95" s="1551">
        <f t="shared" si="31"/>
        <v>0</v>
      </c>
      <c r="V95" s="1550">
        <v>2162.8959276018099</v>
      </c>
      <c r="W95" s="1550"/>
      <c r="X95" s="1551">
        <f t="shared" si="32"/>
        <v>0</v>
      </c>
      <c r="Y95" s="1550">
        <v>2162.8959276018099</v>
      </c>
      <c r="Z95" s="1550"/>
      <c r="AA95" s="1551">
        <f t="shared" si="33"/>
        <v>9.1324200913242032E-2</v>
      </c>
      <c r="AB95" s="1550">
        <v>1981.9004524886877</v>
      </c>
      <c r="AC95" s="1550"/>
      <c r="AD95" s="1551">
        <f t="shared" si="34"/>
        <v>9.5547773886943424E-2</v>
      </c>
      <c r="AE95" s="1550">
        <v>1809.0497737556561</v>
      </c>
      <c r="AF95" s="1550"/>
      <c r="AG95" s="1551">
        <f t="shared" si="35"/>
        <v>-8.7214611872146089E-2</v>
      </c>
      <c r="AH95" s="911">
        <v>1981.9004524886877</v>
      </c>
      <c r="AI95" s="911"/>
      <c r="AJ95" s="1551">
        <f t="shared" si="36"/>
        <v>0.10050251256281396</v>
      </c>
      <c r="AK95" s="761">
        <v>1800.9049773755657</v>
      </c>
      <c r="AL95" s="770"/>
      <c r="AM95" s="1551">
        <f t="shared" si="37"/>
        <v>-9.1324200913241921E-2</v>
      </c>
      <c r="AN95" s="562">
        <v>1981.9004524886877</v>
      </c>
      <c r="AO95" s="705"/>
      <c r="AP95" s="1551">
        <f t="shared" si="38"/>
        <v>0.10050251256281396</v>
      </c>
      <c r="AQ95" s="762">
        <v>1800.9049773755657</v>
      </c>
    </row>
    <row r="96" spans="1:43" x14ac:dyDescent="0.25">
      <c r="A96" s="299" t="s">
        <v>45</v>
      </c>
      <c r="B96" s="574">
        <v>186</v>
      </c>
      <c r="C96" s="61" t="s">
        <v>53</v>
      </c>
      <c r="D96" s="1550">
        <v>9040.7239819004535</v>
      </c>
      <c r="E96" s="1550"/>
      <c r="F96" s="1551">
        <f t="shared" si="26"/>
        <v>0.11111111111111113</v>
      </c>
      <c r="G96" s="1550">
        <v>8136.651583710408</v>
      </c>
      <c r="H96" s="1550"/>
      <c r="I96" s="1551">
        <f t="shared" si="27"/>
        <v>0</v>
      </c>
      <c r="J96" s="1550">
        <v>8136.651583710408</v>
      </c>
      <c r="K96" s="1550"/>
      <c r="L96" s="1551">
        <f t="shared" si="28"/>
        <v>0.11123470522803119</v>
      </c>
      <c r="M96" s="1550">
        <v>7322.1719457013578</v>
      </c>
      <c r="N96" s="1550"/>
      <c r="O96" s="1551">
        <f t="shared" si="29"/>
        <v>0</v>
      </c>
      <c r="P96" s="402">
        <v>7322.1719457013578</v>
      </c>
      <c r="Q96" s="402"/>
      <c r="R96" s="1551">
        <f t="shared" si="30"/>
        <v>0.12183353437876952</v>
      </c>
      <c r="S96" s="1550">
        <v>6526.9683257918559</v>
      </c>
      <c r="T96" s="1550"/>
      <c r="U96" s="1551">
        <f t="shared" si="31"/>
        <v>0</v>
      </c>
      <c r="V96" s="1550">
        <v>6526.9683257918559</v>
      </c>
      <c r="W96" s="1550"/>
      <c r="X96" s="1551">
        <f t="shared" si="32"/>
        <v>0</v>
      </c>
      <c r="Y96" s="1550">
        <v>6526.9683257918559</v>
      </c>
      <c r="Z96" s="1550"/>
      <c r="AA96" s="1551">
        <f t="shared" si="33"/>
        <v>1.2210012210012356E-2</v>
      </c>
      <c r="AB96" s="1550">
        <v>6448.2352941176468</v>
      </c>
      <c r="AC96" s="1550"/>
      <c r="AD96" s="1551">
        <f t="shared" si="34"/>
        <v>2.3877984748093422E-2</v>
      </c>
      <c r="AE96" s="1550">
        <v>6297.8552036199098</v>
      </c>
      <c r="AF96" s="1550"/>
      <c r="AG96" s="1551">
        <f t="shared" si="35"/>
        <v>2.6829268292683041E-2</v>
      </c>
      <c r="AH96" s="911">
        <v>6133.3031674208141</v>
      </c>
      <c r="AI96" s="911"/>
      <c r="AJ96" s="1551">
        <f t="shared" si="36"/>
        <v>0.30050083472454081</v>
      </c>
      <c r="AK96" s="562">
        <v>4716.1085972850678</v>
      </c>
      <c r="AL96" s="705"/>
      <c r="AM96" s="1551">
        <f t="shared" si="37"/>
        <v>-0.14306151645207443</v>
      </c>
      <c r="AN96" s="562">
        <v>5503.4389140271496</v>
      </c>
      <c r="AO96" s="705"/>
      <c r="AP96" s="1551">
        <f t="shared" si="38"/>
        <v>0.16694490818030058</v>
      </c>
      <c r="AQ96" s="626">
        <v>4716.1085972850678</v>
      </c>
    </row>
    <row r="97" spans="1:43" ht="15.75" thickBot="1" x14ac:dyDescent="0.3">
      <c r="A97" s="300" t="s">
        <v>45</v>
      </c>
      <c r="B97" s="755">
        <v>9721</v>
      </c>
      <c r="C97" s="63" t="s">
        <v>269</v>
      </c>
      <c r="D97" s="1550">
        <v>1348.4162895927602</v>
      </c>
      <c r="E97" s="1550"/>
      <c r="F97" s="1551">
        <f t="shared" si="26"/>
        <v>7.1942446043165478E-2</v>
      </c>
      <c r="G97" s="1550">
        <v>1257.9185520361991</v>
      </c>
      <c r="H97" s="1550"/>
      <c r="I97" s="1551">
        <f t="shared" si="27"/>
        <v>0</v>
      </c>
      <c r="J97" s="1550">
        <v>1257.9185520361991</v>
      </c>
      <c r="K97" s="1550"/>
      <c r="L97" s="1551">
        <f t="shared" si="28"/>
        <v>0.16806722689075634</v>
      </c>
      <c r="M97" s="1550">
        <v>1076.9230769230769</v>
      </c>
      <c r="N97" s="1550"/>
      <c r="O97" s="1551">
        <f t="shared" si="29"/>
        <v>0</v>
      </c>
      <c r="P97" s="402">
        <v>1076.9230769230769</v>
      </c>
      <c r="Q97" s="402"/>
      <c r="R97" s="1551">
        <f t="shared" si="30"/>
        <v>9.1743119266055065E-2</v>
      </c>
      <c r="S97" s="1550">
        <v>986.4253393665158</v>
      </c>
      <c r="T97" s="1550"/>
      <c r="U97" s="1551">
        <f t="shared" si="31"/>
        <v>0</v>
      </c>
      <c r="V97" s="1550">
        <v>986.4253393665158</v>
      </c>
      <c r="W97" s="1550"/>
      <c r="X97" s="1551">
        <f t="shared" si="32"/>
        <v>0</v>
      </c>
      <c r="Y97" s="1550">
        <v>986.4253393665158</v>
      </c>
      <c r="Z97" s="1550"/>
      <c r="AA97" s="1551">
        <f t="shared" si="33"/>
        <v>0.1010101010101009</v>
      </c>
      <c r="AB97" s="1550">
        <v>895.92760180995481</v>
      </c>
      <c r="AC97" s="1550"/>
      <c r="AD97" s="1551">
        <f t="shared" si="34"/>
        <v>7.6086956521739205E-2</v>
      </c>
      <c r="AE97" s="1550">
        <v>832.57918552036199</v>
      </c>
      <c r="AF97" s="1550"/>
      <c r="AG97" s="1551">
        <f t="shared" si="35"/>
        <v>0.16455696202531642</v>
      </c>
      <c r="AH97" s="911">
        <v>714.9321266968326</v>
      </c>
      <c r="AI97" s="911"/>
      <c r="AJ97" s="1551">
        <f t="shared" si="36"/>
        <v>0.14492753623188409</v>
      </c>
      <c r="AK97" s="763">
        <v>624.43438914027149</v>
      </c>
      <c r="AL97" s="1562"/>
      <c r="AM97" s="1551">
        <f t="shared" si="37"/>
        <v>-0.12658227848101269</v>
      </c>
      <c r="AN97" s="562">
        <v>714.9321266968326</v>
      </c>
      <c r="AO97" s="705"/>
      <c r="AP97" s="1551">
        <f t="shared" si="38"/>
        <v>0.14492753623188409</v>
      </c>
      <c r="AQ97" s="764">
        <v>624.43438914027149</v>
      </c>
    </row>
    <row r="98" spans="1:43" x14ac:dyDescent="0.25">
      <c r="A98" s="306" t="s">
        <v>59</v>
      </c>
      <c r="B98" s="757">
        <v>787</v>
      </c>
      <c r="C98" s="758" t="s">
        <v>61</v>
      </c>
      <c r="D98" s="1550">
        <v>9743.8016528925618</v>
      </c>
      <c r="E98" s="1550"/>
      <c r="F98" s="1551">
        <f t="shared" si="26"/>
        <v>0</v>
      </c>
      <c r="G98" s="1550">
        <v>9743.8016528925618</v>
      </c>
      <c r="H98" s="1550"/>
      <c r="I98" s="1551">
        <f t="shared" si="27"/>
        <v>0</v>
      </c>
      <c r="J98" s="1550">
        <v>9743.8016528925618</v>
      </c>
      <c r="K98" s="1550"/>
      <c r="L98" s="1551">
        <f t="shared" si="28"/>
        <v>0.15708367805397955</v>
      </c>
      <c r="M98" s="1550">
        <v>8421</v>
      </c>
      <c r="N98" s="1550"/>
      <c r="O98" s="1551">
        <f t="shared" si="29"/>
        <v>0</v>
      </c>
      <c r="P98" s="402">
        <v>8421</v>
      </c>
      <c r="Q98" s="402"/>
      <c r="R98" s="1551">
        <f t="shared" si="30"/>
        <v>0</v>
      </c>
      <c r="S98" s="1550">
        <v>8421</v>
      </c>
      <c r="T98" s="1550"/>
      <c r="U98" s="1551">
        <f t="shared" si="31"/>
        <v>0</v>
      </c>
      <c r="V98" s="1550">
        <v>8421</v>
      </c>
      <c r="W98" s="1550"/>
      <c r="X98" s="1551">
        <f t="shared" si="32"/>
        <v>0</v>
      </c>
      <c r="Y98" s="1550">
        <v>8421</v>
      </c>
      <c r="Z98" s="1550"/>
      <c r="AA98" s="1551">
        <f t="shared" si="33"/>
        <v>0</v>
      </c>
      <c r="AB98" s="1550">
        <v>8421</v>
      </c>
      <c r="AC98" s="1550"/>
      <c r="AD98" s="1551">
        <f t="shared" si="34"/>
        <v>-5.7899901864706981E-5</v>
      </c>
      <c r="AE98" s="1550">
        <v>8421.4876033057863</v>
      </c>
      <c r="AF98" s="1550"/>
      <c r="AG98" s="1551">
        <f t="shared" si="35"/>
        <v>2.0020020020020138E-2</v>
      </c>
      <c r="AH98" s="911">
        <v>8256.1983471074382</v>
      </c>
      <c r="AI98" s="911"/>
      <c r="AJ98" s="1551">
        <f t="shared" si="36"/>
        <v>0.16298020954598363</v>
      </c>
      <c r="AK98" s="759">
        <v>7099.1735537190089</v>
      </c>
      <c r="AL98" s="770"/>
      <c r="AM98" s="1551">
        <f t="shared" si="37"/>
        <v>-9.4836670179135912E-2</v>
      </c>
      <c r="AN98" s="562">
        <v>7842.9752066115707</v>
      </c>
      <c r="AO98" s="705"/>
      <c r="AP98" s="1551">
        <f t="shared" si="38"/>
        <v>0.1047729918509895</v>
      </c>
      <c r="AQ98" s="759">
        <v>7099.1735537190089</v>
      </c>
    </row>
    <row r="99" spans="1:43" x14ac:dyDescent="0.25">
      <c r="A99" s="299" t="s">
        <v>59</v>
      </c>
      <c r="B99" s="574">
        <v>788</v>
      </c>
      <c r="C99" s="61" t="s">
        <v>63</v>
      </c>
      <c r="D99" s="1550">
        <v>10404.958677685951</v>
      </c>
      <c r="E99" s="1550"/>
      <c r="F99" s="1551">
        <f t="shared" si="26"/>
        <v>0</v>
      </c>
      <c r="G99" s="1550">
        <v>10404.958677685951</v>
      </c>
      <c r="H99" s="1550"/>
      <c r="I99" s="1551">
        <f t="shared" si="27"/>
        <v>0</v>
      </c>
      <c r="J99" s="1550">
        <v>10404.958677685951</v>
      </c>
      <c r="K99" s="1550"/>
      <c r="L99" s="1551">
        <f t="shared" si="28"/>
        <v>5.0041701417848132E-2</v>
      </c>
      <c r="M99" s="1550">
        <v>9909.0909090909099</v>
      </c>
      <c r="N99" s="1550"/>
      <c r="O99" s="1551">
        <f t="shared" si="29"/>
        <v>0</v>
      </c>
      <c r="P99" s="402">
        <v>9909.0909090909099</v>
      </c>
      <c r="Q99" s="402"/>
      <c r="R99" s="1551">
        <f t="shared" si="30"/>
        <v>0</v>
      </c>
      <c r="S99" s="1550">
        <v>9909.0909090909099</v>
      </c>
      <c r="T99" s="1550"/>
      <c r="U99" s="1551">
        <f t="shared" si="31"/>
        <v>0</v>
      </c>
      <c r="V99" s="1550">
        <v>9909.0909090909099</v>
      </c>
      <c r="W99" s="1550"/>
      <c r="X99" s="1551">
        <f t="shared" si="32"/>
        <v>7.1492403932082241E-2</v>
      </c>
      <c r="Y99" s="1550">
        <v>9247.9338842975212</v>
      </c>
      <c r="Z99" s="1550"/>
      <c r="AA99" s="1551">
        <f t="shared" si="33"/>
        <v>0</v>
      </c>
      <c r="AB99" s="1550">
        <v>9247.9338842975212</v>
      </c>
      <c r="AC99" s="1550"/>
      <c r="AD99" s="1551">
        <f t="shared" si="34"/>
        <v>6.6730219256434783E-2</v>
      </c>
      <c r="AE99" s="1550">
        <v>8669.4214876033056</v>
      </c>
      <c r="AF99" s="1550"/>
      <c r="AG99" s="1551">
        <f t="shared" si="35"/>
        <v>9.6246390760345996E-3</v>
      </c>
      <c r="AH99" s="911">
        <v>8586.7768595041325</v>
      </c>
      <c r="AI99" s="911"/>
      <c r="AJ99" s="1551">
        <f t="shared" si="36"/>
        <v>0.15572858731924366</v>
      </c>
      <c r="AK99" s="562">
        <v>7429.7520661157023</v>
      </c>
      <c r="AL99" s="705"/>
      <c r="AM99" s="1551">
        <f t="shared" si="37"/>
        <v>-9.100101112234589E-2</v>
      </c>
      <c r="AN99" s="562">
        <v>8173.553719008265</v>
      </c>
      <c r="AO99" s="705"/>
      <c r="AP99" s="1551">
        <f t="shared" si="38"/>
        <v>0.10011123470522813</v>
      </c>
      <c r="AQ99" s="562">
        <v>7429.7520661157023</v>
      </c>
    </row>
    <row r="100" spans="1:43" x14ac:dyDescent="0.25">
      <c r="A100" s="299" t="s">
        <v>59</v>
      </c>
      <c r="B100" s="574">
        <v>789</v>
      </c>
      <c r="C100" s="61" t="s">
        <v>65</v>
      </c>
      <c r="D100" s="1550">
        <v>9330.5785123966944</v>
      </c>
      <c r="E100" s="1550"/>
      <c r="F100" s="1551">
        <f t="shared" si="26"/>
        <v>0</v>
      </c>
      <c r="G100" s="1550">
        <v>9330.5785123966944</v>
      </c>
      <c r="H100" s="1550"/>
      <c r="I100" s="1551">
        <f t="shared" si="27"/>
        <v>0</v>
      </c>
      <c r="J100" s="1550">
        <v>9330.5785123966944</v>
      </c>
      <c r="K100" s="1550"/>
      <c r="L100" s="1551">
        <f t="shared" si="28"/>
        <v>5.612722170252564E-2</v>
      </c>
      <c r="M100" s="1550">
        <v>8834.7107438016537</v>
      </c>
      <c r="N100" s="1550"/>
      <c r="O100" s="1551">
        <f t="shared" si="29"/>
        <v>0</v>
      </c>
      <c r="P100" s="402">
        <v>8834.7107438016537</v>
      </c>
      <c r="Q100" s="402"/>
      <c r="R100" s="1551">
        <f t="shared" si="30"/>
        <v>0</v>
      </c>
      <c r="S100" s="1550">
        <v>8834.7107438016537</v>
      </c>
      <c r="T100" s="1550"/>
      <c r="U100" s="1551">
        <f t="shared" si="31"/>
        <v>0.18790976775197255</v>
      </c>
      <c r="V100" s="1550">
        <v>7437.1900826446281</v>
      </c>
      <c r="W100" s="1550"/>
      <c r="X100" s="1551">
        <f t="shared" si="32"/>
        <v>-0.15818521983161843</v>
      </c>
      <c r="Y100" s="1550">
        <v>8834.7107438016537</v>
      </c>
      <c r="Z100" s="1550"/>
      <c r="AA100" s="1551">
        <f t="shared" si="33"/>
        <v>0</v>
      </c>
      <c r="AB100" s="1550">
        <v>8834.7107438016537</v>
      </c>
      <c r="AC100" s="1550"/>
      <c r="AD100" s="1551">
        <f t="shared" si="34"/>
        <v>7.0070070070070156E-2</v>
      </c>
      <c r="AE100" s="1550">
        <v>8256.1983471074382</v>
      </c>
      <c r="AF100" s="1550"/>
      <c r="AG100" s="1551">
        <f t="shared" si="35"/>
        <v>1.011122345803837E-2</v>
      </c>
      <c r="AH100" s="911">
        <v>8173.553719008265</v>
      </c>
      <c r="AI100" s="911"/>
      <c r="AJ100" s="1551">
        <f t="shared" si="36"/>
        <v>0.16489988221436991</v>
      </c>
      <c r="AK100" s="562">
        <v>7016.5289256198348</v>
      </c>
      <c r="AL100" s="705"/>
      <c r="AM100" s="1551">
        <f t="shared" si="37"/>
        <v>-9.5846645367412123E-2</v>
      </c>
      <c r="AN100" s="562">
        <v>7760.3305785123966</v>
      </c>
      <c r="AO100" s="705"/>
      <c r="AP100" s="1551">
        <f t="shared" si="38"/>
        <v>0.10600706713780916</v>
      </c>
      <c r="AQ100" s="562">
        <v>7016.5289256198348</v>
      </c>
    </row>
    <row r="101" spans="1:43" ht="15.75" thickBot="1" x14ac:dyDescent="0.3">
      <c r="A101" s="299" t="s">
        <v>59</v>
      </c>
      <c r="B101" s="574">
        <v>790</v>
      </c>
      <c r="C101" s="61" t="s">
        <v>67</v>
      </c>
      <c r="D101" s="1550">
        <v>8586.7768595041325</v>
      </c>
      <c r="E101" s="1550"/>
      <c r="F101" s="1551">
        <f t="shared" ref="F101:F132" si="39">(D101-G101)/G101</f>
        <v>0</v>
      </c>
      <c r="G101" s="1550">
        <v>8586.7768595041325</v>
      </c>
      <c r="H101" s="1550"/>
      <c r="I101" s="1551">
        <f t="shared" ref="I101:I132" si="40">(G101-J101)/J101</f>
        <v>0</v>
      </c>
      <c r="J101" s="1550">
        <v>8586.7768595041325</v>
      </c>
      <c r="K101" s="1550"/>
      <c r="L101" s="1551">
        <f t="shared" ref="L101:L132" si="41">(J101-M101)/M101</f>
        <v>5.0556117290192076E-2</v>
      </c>
      <c r="M101" s="1550">
        <v>8173.553719008265</v>
      </c>
      <c r="N101" s="1550"/>
      <c r="O101" s="1551">
        <f t="shared" ref="O101:O132" si="42">(M101-P101)/P101</f>
        <v>0</v>
      </c>
      <c r="P101" s="402">
        <v>8173.553719008265</v>
      </c>
      <c r="Q101" s="402"/>
      <c r="R101" s="1551">
        <f t="shared" ref="R101:R132" si="43">(P101-S101)/S101</f>
        <v>0</v>
      </c>
      <c r="S101" s="1550">
        <v>8173.553719008265</v>
      </c>
      <c r="T101" s="1550"/>
      <c r="U101" s="1551">
        <f t="shared" ref="U101:U132" si="44">(S101-V101)/V101</f>
        <v>0</v>
      </c>
      <c r="V101" s="1550">
        <v>8173.553719008265</v>
      </c>
      <c r="W101" s="1550"/>
      <c r="X101" s="1551">
        <f t="shared" ref="X101:X132" si="45">(V101-Y101)/Y101</f>
        <v>0</v>
      </c>
      <c r="Y101" s="1550">
        <v>8173.553719008265</v>
      </c>
      <c r="Z101" s="1550"/>
      <c r="AA101" s="1551">
        <f t="shared" ref="AA101:AA132" si="46">(Y101-AB101)/AB101</f>
        <v>0</v>
      </c>
      <c r="AB101" s="1550">
        <v>8173.553719008265</v>
      </c>
      <c r="AC101" s="1550"/>
      <c r="AD101" s="1551">
        <f t="shared" ref="AD101:AD132" si="47">(AB101-AE101)/AE101</f>
        <v>7.6169749727965266E-2</v>
      </c>
      <c r="AE101" s="1550">
        <v>7595.0413223140495</v>
      </c>
      <c r="AF101" s="1550"/>
      <c r="AG101" s="1551">
        <f t="shared" ref="AG101:AG132" si="48">(AE101-AH101)/AH101</f>
        <v>2.224694104560624E-2</v>
      </c>
      <c r="AH101" s="911">
        <v>7429.7520661157023</v>
      </c>
      <c r="AI101" s="911"/>
      <c r="AJ101" s="1551">
        <f t="shared" ref="AJ101:AJ132" si="49">(AH101-AK101)/AK101</f>
        <v>0.16905071521456438</v>
      </c>
      <c r="AK101" s="562">
        <v>6355.3719008264461</v>
      </c>
      <c r="AL101" s="705"/>
      <c r="AM101" s="1551">
        <f t="shared" ref="AM101:AM132" si="50">(AK101-AN101)/AN101</f>
        <v>-9.4228504122497087E-2</v>
      </c>
      <c r="AN101" s="562">
        <v>7016.5289256198348</v>
      </c>
      <c r="AO101" s="705"/>
      <c r="AP101" s="1551">
        <f t="shared" ref="AP101:AP132" si="51">(AN101-AQ101)/AQ101</f>
        <v>0.10403120936280889</v>
      </c>
      <c r="AQ101" s="562">
        <v>6355.3719008264461</v>
      </c>
    </row>
    <row r="102" spans="1:43" ht="15.75" hidden="1" thickBot="1" x14ac:dyDescent="0.3">
      <c r="A102" s="317" t="s">
        <v>59</v>
      </c>
      <c r="B102" s="749">
        <v>511</v>
      </c>
      <c r="C102" s="115" t="s">
        <v>272</v>
      </c>
      <c r="D102" s="1550"/>
      <c r="E102" s="1550"/>
      <c r="F102" s="1551" t="e">
        <f t="shared" si="39"/>
        <v>#N/A</v>
      </c>
      <c r="G102" s="1550" t="e">
        <v>#N/A</v>
      </c>
      <c r="H102" s="1550"/>
      <c r="I102" s="1551" t="e">
        <f t="shared" si="40"/>
        <v>#N/A</v>
      </c>
      <c r="J102" s="1550"/>
      <c r="K102" s="1550"/>
      <c r="L102" s="1551" t="e">
        <f t="shared" si="41"/>
        <v>#DIV/0!</v>
      </c>
      <c r="M102" s="1550"/>
      <c r="N102" s="1550"/>
      <c r="O102" s="1551" t="e">
        <f t="shared" si="42"/>
        <v>#DIV/0!</v>
      </c>
      <c r="P102" s="402"/>
      <c r="Q102" s="402"/>
      <c r="R102" s="1551" t="e">
        <f t="shared" si="43"/>
        <v>#DIV/0!</v>
      </c>
      <c r="S102" s="1550"/>
      <c r="T102" s="1550"/>
      <c r="U102" s="1551" t="e">
        <f t="shared" si="44"/>
        <v>#DIV/0!</v>
      </c>
      <c r="V102" s="1550"/>
      <c r="W102" s="1550"/>
      <c r="X102" s="1551" t="e">
        <f t="shared" si="45"/>
        <v>#DIV/0!</v>
      </c>
      <c r="Y102" s="1550"/>
      <c r="Z102" s="1550"/>
      <c r="AA102" s="1551" t="e">
        <f t="shared" si="46"/>
        <v>#DIV/0!</v>
      </c>
      <c r="AB102" s="1550"/>
      <c r="AC102" s="1550"/>
      <c r="AD102" s="1551" t="e">
        <f t="shared" si="47"/>
        <v>#DIV/0!</v>
      </c>
      <c r="AE102" s="1550"/>
      <c r="AF102" s="1550"/>
      <c r="AG102" s="1551" t="e">
        <f t="shared" si="48"/>
        <v>#DIV/0!</v>
      </c>
      <c r="AH102" s="911"/>
      <c r="AI102" s="911"/>
      <c r="AJ102" s="1551" t="e">
        <f t="shared" si="49"/>
        <v>#DIV/0!</v>
      </c>
      <c r="AK102" s="750"/>
      <c r="AL102" s="1562"/>
      <c r="AM102" s="1551" t="e">
        <f t="shared" si="50"/>
        <v>#DIV/0!</v>
      </c>
      <c r="AN102" s="562"/>
      <c r="AO102" s="705"/>
      <c r="AP102" s="1551" t="e">
        <f t="shared" si="51"/>
        <v>#DIV/0!</v>
      </c>
      <c r="AQ102" s="751"/>
    </row>
    <row r="103" spans="1:43" x14ac:dyDescent="0.25">
      <c r="A103" s="298" t="s">
        <v>95</v>
      </c>
      <c r="B103" s="752">
        <v>911</v>
      </c>
      <c r="C103" s="399" t="s">
        <v>96</v>
      </c>
      <c r="D103" s="1550">
        <v>26054.298642533937</v>
      </c>
      <c r="E103" s="1550"/>
      <c r="F103" s="1551">
        <f t="shared" si="39"/>
        <v>0</v>
      </c>
      <c r="G103" s="1550">
        <v>26054.298642533937</v>
      </c>
      <c r="H103" s="1550"/>
      <c r="I103" s="1551">
        <f t="shared" si="40"/>
        <v>9.9274532264222948E-2</v>
      </c>
      <c r="J103" s="1550">
        <v>23701.357466063349</v>
      </c>
      <c r="K103" s="1550"/>
      <c r="L103" s="1551">
        <f t="shared" si="41"/>
        <v>0</v>
      </c>
      <c r="M103" s="1550">
        <v>23701.357466063349</v>
      </c>
      <c r="N103" s="1550"/>
      <c r="O103" s="1551">
        <f t="shared" si="42"/>
        <v>0</v>
      </c>
      <c r="P103" s="402">
        <v>23701.357466063349</v>
      </c>
      <c r="Q103" s="402"/>
      <c r="R103" s="1551">
        <f t="shared" si="43"/>
        <v>6.4022100068097318E-2</v>
      </c>
      <c r="S103" s="1550">
        <v>22275.249230769234</v>
      </c>
      <c r="T103" s="1550"/>
      <c r="U103" s="1551">
        <f t="shared" si="44"/>
        <v>0</v>
      </c>
      <c r="V103" s="1550">
        <v>22275.249230769234</v>
      </c>
      <c r="W103" s="1550"/>
      <c r="X103" s="1551">
        <f t="shared" si="45"/>
        <v>0</v>
      </c>
      <c r="Y103" s="1550">
        <v>22275.249230769234</v>
      </c>
      <c r="Z103" s="1550"/>
      <c r="AA103" s="1551">
        <f t="shared" si="46"/>
        <v>0.19000000000000014</v>
      </c>
      <c r="AB103" s="1550">
        <v>18718.696832579186</v>
      </c>
      <c r="AC103" s="1550"/>
      <c r="AD103" s="1551">
        <f t="shared" si="47"/>
        <v>5.0000000000000211E-2</v>
      </c>
      <c r="AE103" s="1550">
        <v>17827.330316742078</v>
      </c>
      <c r="AF103" s="1550"/>
      <c r="AG103" s="1551">
        <f t="shared" si="48"/>
        <v>-1.007912040319771E-2</v>
      </c>
      <c r="AH103" s="911">
        <v>18008.843619909505</v>
      </c>
      <c r="AI103" s="911"/>
      <c r="AJ103" s="1551">
        <f t="shared" si="49"/>
        <v>0.15500000000000022</v>
      </c>
      <c r="AK103" s="753">
        <v>15592.072398190045</v>
      </c>
      <c r="AL103" s="1563"/>
      <c r="AM103" s="1551">
        <f t="shared" si="50"/>
        <v>-9.0909090909091023E-2</v>
      </c>
      <c r="AN103" s="562">
        <v>17151.279638009051</v>
      </c>
      <c r="AO103" s="705"/>
      <c r="AP103" s="1551">
        <f t="shared" si="51"/>
        <v>0.10000000000000014</v>
      </c>
      <c r="AQ103" s="1027">
        <v>15592.072398190045</v>
      </c>
    </row>
    <row r="104" spans="1:43" x14ac:dyDescent="0.25">
      <c r="A104" s="299" t="s">
        <v>95</v>
      </c>
      <c r="B104" s="188">
        <v>912</v>
      </c>
      <c r="C104" s="36" t="s">
        <v>97</v>
      </c>
      <c r="D104" s="1550">
        <v>21718.552036199097</v>
      </c>
      <c r="E104" s="1550"/>
      <c r="F104" s="1551">
        <f t="shared" si="39"/>
        <v>0</v>
      </c>
      <c r="G104" s="1550">
        <v>21718.552036199097</v>
      </c>
      <c r="H104" s="1550"/>
      <c r="I104" s="1551">
        <f t="shared" si="40"/>
        <v>-8.7143400532521856E-2</v>
      </c>
      <c r="J104" s="1550">
        <v>23791.855203619911</v>
      </c>
      <c r="K104" s="1550"/>
      <c r="L104" s="1551">
        <f t="shared" si="41"/>
        <v>0</v>
      </c>
      <c r="M104" s="1550">
        <v>23791.855203619911</v>
      </c>
      <c r="N104" s="1550"/>
      <c r="O104" s="1551">
        <f t="shared" si="42"/>
        <v>-8.9996538594669398E-2</v>
      </c>
      <c r="P104" s="402">
        <v>26144.796380090498</v>
      </c>
      <c r="Q104" s="402"/>
      <c r="R104" s="1551">
        <f t="shared" si="43"/>
        <v>0.27899660548969846</v>
      </c>
      <c r="S104" s="1550">
        <v>20441.646418662898</v>
      </c>
      <c r="T104" s="1550"/>
      <c r="U104" s="1551">
        <f t="shared" si="44"/>
        <v>0</v>
      </c>
      <c r="V104" s="1550">
        <v>20441.646418662898</v>
      </c>
      <c r="W104" s="1550"/>
      <c r="X104" s="1551">
        <f t="shared" si="45"/>
        <v>0</v>
      </c>
      <c r="Y104" s="1550">
        <v>20441.646418662898</v>
      </c>
      <c r="Z104" s="1550"/>
      <c r="AA104" s="1551">
        <f t="shared" si="46"/>
        <v>0.2117200669042284</v>
      </c>
      <c r="AB104" s="1550">
        <v>16869.941314819011</v>
      </c>
      <c r="AC104" s="1550"/>
      <c r="AD104" s="1551">
        <f t="shared" si="47"/>
        <v>5.0000000000000093E-2</v>
      </c>
      <c r="AE104" s="1550">
        <v>16066.610776018104</v>
      </c>
      <c r="AF104" s="1550"/>
      <c r="AG104" s="1551">
        <f t="shared" si="48"/>
        <v>-9.9999999999998649E-3</v>
      </c>
      <c r="AH104" s="911">
        <v>16228.899773755658</v>
      </c>
      <c r="AI104" s="911"/>
      <c r="AJ104" s="1551">
        <f t="shared" si="49"/>
        <v>0.15500000000000011</v>
      </c>
      <c r="AK104" s="434">
        <v>14050.995475113123</v>
      </c>
      <c r="AL104" s="1561"/>
      <c r="AM104" s="1551">
        <f t="shared" si="50"/>
        <v>-9.0909090909091023E-2</v>
      </c>
      <c r="AN104" s="562">
        <v>15456.095022624437</v>
      </c>
      <c r="AO104" s="705"/>
      <c r="AP104" s="1551">
        <f t="shared" si="51"/>
        <v>0.10000000000000013</v>
      </c>
      <c r="AQ104" s="1028">
        <v>14050.995475113123</v>
      </c>
    </row>
    <row r="105" spans="1:43" x14ac:dyDescent="0.25">
      <c r="A105" s="299" t="s">
        <v>95</v>
      </c>
      <c r="B105" s="188">
        <v>913</v>
      </c>
      <c r="C105" s="36" t="s">
        <v>98</v>
      </c>
      <c r="D105" s="1550">
        <v>26054.298642533937</v>
      </c>
      <c r="E105" s="1550"/>
      <c r="F105" s="1551">
        <f t="shared" si="39"/>
        <v>0</v>
      </c>
      <c r="G105" s="1550">
        <v>26054.298642533937</v>
      </c>
      <c r="H105" s="1550"/>
      <c r="I105" s="1551">
        <f t="shared" si="40"/>
        <v>9.9274532264222948E-2</v>
      </c>
      <c r="J105" s="1550">
        <v>23701.357466063349</v>
      </c>
      <c r="K105" s="1550"/>
      <c r="L105" s="1551">
        <f t="shared" si="41"/>
        <v>0</v>
      </c>
      <c r="M105" s="1550">
        <v>23701.357466063349</v>
      </c>
      <c r="N105" s="1550"/>
      <c r="O105" s="1551">
        <f t="shared" si="42"/>
        <v>0</v>
      </c>
      <c r="P105" s="402">
        <v>23701.357466063349</v>
      </c>
      <c r="Q105" s="402"/>
      <c r="R105" s="1551">
        <f t="shared" si="43"/>
        <v>-1.2396198510310886E-2</v>
      </c>
      <c r="S105" s="1550">
        <v>23998.85199946833</v>
      </c>
      <c r="T105" s="1550"/>
      <c r="U105" s="1551">
        <f t="shared" si="44"/>
        <v>0</v>
      </c>
      <c r="V105" s="1550">
        <v>23998.85199946833</v>
      </c>
      <c r="W105" s="1550"/>
      <c r="X105" s="1551">
        <f t="shared" si="45"/>
        <v>0</v>
      </c>
      <c r="Y105" s="1550">
        <v>23998.85199946833</v>
      </c>
      <c r="Z105" s="1550"/>
      <c r="AA105" s="1551">
        <f t="shared" si="46"/>
        <v>0.26000000000000006</v>
      </c>
      <c r="AB105" s="1550">
        <v>19046.707936085975</v>
      </c>
      <c r="AC105" s="1550"/>
      <c r="AD105" s="1551">
        <f t="shared" si="47"/>
        <v>4.999999999999994E-2</v>
      </c>
      <c r="AE105" s="1550">
        <v>18139.721843891406</v>
      </c>
      <c r="AF105" s="1550"/>
      <c r="AG105" s="1551">
        <f t="shared" si="48"/>
        <v>-9.9999999999998111E-3</v>
      </c>
      <c r="AH105" s="911">
        <v>18322.951357466063</v>
      </c>
      <c r="AI105" s="911"/>
      <c r="AJ105" s="1551">
        <f t="shared" si="49"/>
        <v>0.15499999999999994</v>
      </c>
      <c r="AK105" s="434">
        <v>15864.027149321268</v>
      </c>
      <c r="AL105" s="1561"/>
      <c r="AM105" s="1551">
        <f t="shared" si="50"/>
        <v>-9.0909090909090884E-2</v>
      </c>
      <c r="AN105" s="562">
        <v>17450.429864253394</v>
      </c>
      <c r="AO105" s="705"/>
      <c r="AP105" s="1551">
        <f t="shared" si="51"/>
        <v>9.9999999999999978E-2</v>
      </c>
      <c r="AQ105" s="1028">
        <v>15864.027149321268</v>
      </c>
    </row>
    <row r="106" spans="1:43" x14ac:dyDescent="0.25">
      <c r="A106" s="299" t="s">
        <v>95</v>
      </c>
      <c r="B106" s="188">
        <v>914</v>
      </c>
      <c r="C106" s="36" t="s">
        <v>99</v>
      </c>
      <c r="D106" s="1550">
        <v>25330.31674208145</v>
      </c>
      <c r="E106" s="1550"/>
      <c r="F106" s="1551">
        <f t="shared" si="39"/>
        <v>0</v>
      </c>
      <c r="G106" s="1550">
        <v>25330.31674208145</v>
      </c>
      <c r="H106" s="1550"/>
      <c r="I106" s="1551">
        <f t="shared" si="40"/>
        <v>-6.6688896298766176E-2</v>
      </c>
      <c r="J106" s="1550">
        <v>27140.271493212669</v>
      </c>
      <c r="K106" s="1550"/>
      <c r="L106" s="1551">
        <f t="shared" si="41"/>
        <v>0</v>
      </c>
      <c r="M106" s="1550">
        <v>27140.271493212669</v>
      </c>
      <c r="N106" s="1550"/>
      <c r="O106" s="1551">
        <f t="shared" si="42"/>
        <v>0</v>
      </c>
      <c r="P106" s="402">
        <v>27140.271493212669</v>
      </c>
      <c r="Q106" s="402"/>
      <c r="R106" s="1551">
        <f t="shared" si="43"/>
        <v>0.29087753760310325</v>
      </c>
      <c r="S106" s="1550">
        <v>21024.667873303169</v>
      </c>
      <c r="T106" s="1550"/>
      <c r="U106" s="1551">
        <f t="shared" si="44"/>
        <v>0</v>
      </c>
      <c r="V106" s="1550">
        <v>21024.667873303169</v>
      </c>
      <c r="W106" s="1550"/>
      <c r="X106" s="1551">
        <f t="shared" si="45"/>
        <v>0</v>
      </c>
      <c r="Y106" s="1550">
        <v>21024.667873303169</v>
      </c>
      <c r="Z106" s="1550"/>
      <c r="AA106" s="1551">
        <f t="shared" si="46"/>
        <v>0.20000000000000004</v>
      </c>
      <c r="AB106" s="1550">
        <v>17520.556561085974</v>
      </c>
      <c r="AC106" s="1550"/>
      <c r="AD106" s="1551">
        <f t="shared" si="47"/>
        <v>5.0000000000000142E-2</v>
      </c>
      <c r="AE106" s="1550">
        <v>16686.244343891402</v>
      </c>
      <c r="AF106" s="1550"/>
      <c r="AG106" s="1551">
        <f t="shared" si="48"/>
        <v>-1.0136426218527618E-2</v>
      </c>
      <c r="AH106" s="911">
        <v>16857.115248868777</v>
      </c>
      <c r="AI106" s="911"/>
      <c r="AJ106" s="1551">
        <f t="shared" si="49"/>
        <v>0.15500000000000008</v>
      </c>
      <c r="AK106" s="434">
        <v>14594.904977375563</v>
      </c>
      <c r="AL106" s="1561"/>
      <c r="AM106" s="1551">
        <f t="shared" si="50"/>
        <v>-9.0909090909090856E-2</v>
      </c>
      <c r="AN106" s="562">
        <v>16054.395475113119</v>
      </c>
      <c r="AO106" s="705"/>
      <c r="AP106" s="1551">
        <f t="shared" si="51"/>
        <v>9.9999999999999936E-2</v>
      </c>
      <c r="AQ106" s="1028">
        <v>14594.904977375563</v>
      </c>
    </row>
    <row r="107" spans="1:43" x14ac:dyDescent="0.25">
      <c r="A107" s="299" t="s">
        <v>95</v>
      </c>
      <c r="B107" s="188">
        <v>915</v>
      </c>
      <c r="C107" s="36" t="s">
        <v>100</v>
      </c>
      <c r="D107" s="1550">
        <v>29855.203619909502</v>
      </c>
      <c r="E107" s="1550"/>
      <c r="F107" s="1551">
        <f t="shared" si="39"/>
        <v>0</v>
      </c>
      <c r="G107" s="1550">
        <v>29855.203619909502</v>
      </c>
      <c r="H107" s="1550"/>
      <c r="I107" s="1551">
        <f t="shared" si="40"/>
        <v>9.9703323444114714E-2</v>
      </c>
      <c r="J107" s="1550">
        <v>27148.416289592762</v>
      </c>
      <c r="K107" s="1550"/>
      <c r="L107" s="1551">
        <f t="shared" si="41"/>
        <v>0</v>
      </c>
      <c r="M107" s="1550">
        <v>27148.416289592762</v>
      </c>
      <c r="N107" s="1550"/>
      <c r="O107" s="1551">
        <f t="shared" si="42"/>
        <v>0</v>
      </c>
      <c r="P107" s="402">
        <v>27148.416289592762</v>
      </c>
      <c r="Q107" s="402"/>
      <c r="R107" s="1551">
        <f t="shared" si="43"/>
        <v>5.5211193490677726E-2</v>
      </c>
      <c r="S107" s="1550">
        <v>25727.945701357465</v>
      </c>
      <c r="T107" s="1550"/>
      <c r="U107" s="1551">
        <f t="shared" si="44"/>
        <v>0</v>
      </c>
      <c r="V107" s="1550">
        <v>25727.945701357465</v>
      </c>
      <c r="W107" s="1550"/>
      <c r="X107" s="1551">
        <f t="shared" si="45"/>
        <v>0</v>
      </c>
      <c r="Y107" s="1550">
        <v>25727.945701357465</v>
      </c>
      <c r="Z107" s="1550"/>
      <c r="AA107" s="1551">
        <f t="shared" si="46"/>
        <v>0.25999999999999973</v>
      </c>
      <c r="AB107" s="1550">
        <v>20419.004524886881</v>
      </c>
      <c r="AC107" s="1550"/>
      <c r="AD107" s="1551">
        <f t="shared" si="47"/>
        <v>5.0008376612498164E-2</v>
      </c>
      <c r="AE107" s="1550">
        <v>19446.515837104071</v>
      </c>
      <c r="AF107" s="1550"/>
      <c r="AG107" s="1551">
        <f t="shared" si="48"/>
        <v>-1.7296240588073556E-2</v>
      </c>
      <c r="AH107" s="911">
        <v>19788.787466063357</v>
      </c>
      <c r="AI107" s="911"/>
      <c r="AJ107" s="1551">
        <f t="shared" si="49"/>
        <v>0.15500000000000036</v>
      </c>
      <c r="AK107" s="434">
        <v>17133.14932126697</v>
      </c>
      <c r="AL107" s="1561"/>
      <c r="AM107" s="1551">
        <f t="shared" si="50"/>
        <v>-9.0909090909091106E-2</v>
      </c>
      <c r="AN107" s="562">
        <v>18846.464253393671</v>
      </c>
      <c r="AO107" s="705"/>
      <c r="AP107" s="1551">
        <f t="shared" si="51"/>
        <v>0.10000000000000023</v>
      </c>
      <c r="AQ107" s="1028">
        <v>17133.14932126697</v>
      </c>
    </row>
    <row r="108" spans="1:43" x14ac:dyDescent="0.25">
      <c r="A108" s="299" t="s">
        <v>95</v>
      </c>
      <c r="B108" s="188">
        <v>916</v>
      </c>
      <c r="C108" s="36" t="s">
        <v>101</v>
      </c>
      <c r="D108" s="1550">
        <v>29855.203619909502</v>
      </c>
      <c r="E108" s="1550"/>
      <c r="F108" s="1551">
        <f t="shared" si="39"/>
        <v>0</v>
      </c>
      <c r="G108" s="1550">
        <v>29855.203619909502</v>
      </c>
      <c r="H108" s="1550"/>
      <c r="I108" s="1551">
        <f t="shared" si="40"/>
        <v>0.10003334444814939</v>
      </c>
      <c r="J108" s="1550">
        <v>27140.271493212669</v>
      </c>
      <c r="K108" s="1550"/>
      <c r="L108" s="1551">
        <f t="shared" si="41"/>
        <v>0</v>
      </c>
      <c r="M108" s="1550">
        <v>27140.271493212669</v>
      </c>
      <c r="N108" s="1550"/>
      <c r="O108" s="1551">
        <f t="shared" si="42"/>
        <v>0</v>
      </c>
      <c r="P108" s="402">
        <v>27140.271493212669</v>
      </c>
      <c r="Q108" s="402"/>
      <c r="R108" s="1551">
        <f t="shared" si="43"/>
        <v>7.558304098151053E-2</v>
      </c>
      <c r="S108" s="1550">
        <v>25233.078673726704</v>
      </c>
      <c r="T108" s="1550"/>
      <c r="U108" s="1551">
        <f t="shared" si="44"/>
        <v>0</v>
      </c>
      <c r="V108" s="1550">
        <v>25233.078673726704</v>
      </c>
      <c r="W108" s="1550"/>
      <c r="X108" s="1551">
        <f t="shared" si="45"/>
        <v>0</v>
      </c>
      <c r="Y108" s="1550">
        <v>25233.078673726704</v>
      </c>
      <c r="Z108" s="1550"/>
      <c r="AA108" s="1551">
        <f t="shared" si="46"/>
        <v>0.26</v>
      </c>
      <c r="AB108" s="1550">
        <v>20026.252915656114</v>
      </c>
      <c r="AC108" s="1550"/>
      <c r="AD108" s="1551">
        <f t="shared" si="47"/>
        <v>4.9999999999999989E-2</v>
      </c>
      <c r="AE108" s="1550">
        <v>19072.621824434395</v>
      </c>
      <c r="AF108" s="1550"/>
      <c r="AG108" s="1551">
        <f t="shared" si="48"/>
        <v>-9.9999999999998406E-3</v>
      </c>
      <c r="AH108" s="911">
        <v>19265.274570135749</v>
      </c>
      <c r="AI108" s="911"/>
      <c r="AJ108" s="1551">
        <f t="shared" si="49"/>
        <v>0.15500000000000008</v>
      </c>
      <c r="AK108" s="434">
        <v>16679.891402714933</v>
      </c>
      <c r="AL108" s="1561"/>
      <c r="AM108" s="1551">
        <f t="shared" si="50"/>
        <v>-9.0909090909091078E-2</v>
      </c>
      <c r="AN108" s="562">
        <v>18347.88054298643</v>
      </c>
      <c r="AO108" s="705"/>
      <c r="AP108" s="1551">
        <f t="shared" si="51"/>
        <v>0.1000000000000002</v>
      </c>
      <c r="AQ108" s="1028">
        <v>16679.891402714933</v>
      </c>
    </row>
    <row r="109" spans="1:43" x14ac:dyDescent="0.25">
      <c r="A109" s="299" t="s">
        <v>95</v>
      </c>
      <c r="B109" s="188">
        <v>917</v>
      </c>
      <c r="C109" s="36" t="s">
        <v>102</v>
      </c>
      <c r="D109" s="1550">
        <v>29855.203619909502</v>
      </c>
      <c r="E109" s="1550"/>
      <c r="F109" s="1551">
        <f t="shared" si="39"/>
        <v>0</v>
      </c>
      <c r="G109" s="1550">
        <v>29855.203619909502</v>
      </c>
      <c r="H109" s="1550"/>
      <c r="I109" s="1551">
        <f t="shared" si="40"/>
        <v>0.10003334444814939</v>
      </c>
      <c r="J109" s="1550">
        <v>27140.271493212669</v>
      </c>
      <c r="K109" s="1550"/>
      <c r="L109" s="1551">
        <f t="shared" si="41"/>
        <v>0</v>
      </c>
      <c r="M109" s="1550">
        <v>27140.271493212669</v>
      </c>
      <c r="N109" s="1550"/>
      <c r="O109" s="1551">
        <f t="shared" si="42"/>
        <v>0</v>
      </c>
      <c r="P109" s="402">
        <v>27140.271493212669</v>
      </c>
      <c r="Q109" s="402"/>
      <c r="R109" s="1551">
        <f t="shared" si="43"/>
        <v>7.558304098151053E-2</v>
      </c>
      <c r="S109" s="1550">
        <v>25233.078673726704</v>
      </c>
      <c r="T109" s="1550"/>
      <c r="U109" s="1551">
        <f t="shared" si="44"/>
        <v>0</v>
      </c>
      <c r="V109" s="1550">
        <v>25233.078673726704</v>
      </c>
      <c r="W109" s="1550"/>
      <c r="X109" s="1551">
        <f t="shared" si="45"/>
        <v>0</v>
      </c>
      <c r="Y109" s="1550">
        <v>25233.078673726704</v>
      </c>
      <c r="Z109" s="1550"/>
      <c r="AA109" s="1551">
        <f t="shared" si="46"/>
        <v>0.26</v>
      </c>
      <c r="AB109" s="1550">
        <v>20026.252915656114</v>
      </c>
      <c r="AC109" s="1550"/>
      <c r="AD109" s="1551">
        <f t="shared" si="47"/>
        <v>4.9999999999999989E-2</v>
      </c>
      <c r="AE109" s="1550">
        <v>19072.621824434395</v>
      </c>
      <c r="AF109" s="1550"/>
      <c r="AG109" s="1551">
        <f t="shared" si="48"/>
        <v>-9.9999999999998406E-3</v>
      </c>
      <c r="AH109" s="911">
        <v>19265.274570135749</v>
      </c>
      <c r="AI109" s="911"/>
      <c r="AJ109" s="1551">
        <f t="shared" si="49"/>
        <v>0.15500000000000008</v>
      </c>
      <c r="AK109" s="434">
        <v>16679.891402714933</v>
      </c>
      <c r="AL109" s="1561"/>
      <c r="AM109" s="1551">
        <f t="shared" si="50"/>
        <v>-9.0909090909091078E-2</v>
      </c>
      <c r="AN109" s="562">
        <v>18347.88054298643</v>
      </c>
      <c r="AO109" s="705"/>
      <c r="AP109" s="1551">
        <f t="shared" si="51"/>
        <v>0.1000000000000002</v>
      </c>
      <c r="AQ109" s="1028">
        <v>16679.891402714933</v>
      </c>
    </row>
    <row r="110" spans="1:43" x14ac:dyDescent="0.25">
      <c r="A110" s="299" t="s">
        <v>95</v>
      </c>
      <c r="B110" s="188">
        <v>918</v>
      </c>
      <c r="C110" s="36" t="s">
        <v>103</v>
      </c>
      <c r="D110" s="1550">
        <v>15375.565610859729</v>
      </c>
      <c r="E110" s="1550"/>
      <c r="F110" s="1551">
        <f t="shared" si="39"/>
        <v>0</v>
      </c>
      <c r="G110" s="1550">
        <v>15375.565610859729</v>
      </c>
      <c r="H110" s="1550"/>
      <c r="I110" s="1551">
        <f t="shared" si="40"/>
        <v>0.1410342511752854</v>
      </c>
      <c r="J110" s="1550">
        <v>13475.113122171946</v>
      </c>
      <c r="K110" s="1550"/>
      <c r="L110" s="1551">
        <f t="shared" si="41"/>
        <v>0</v>
      </c>
      <c r="M110" s="1550">
        <v>13475.113122171946</v>
      </c>
      <c r="N110" s="1550"/>
      <c r="O110" s="1551">
        <f t="shared" si="42"/>
        <v>0</v>
      </c>
      <c r="P110" s="402">
        <v>13475.113122171946</v>
      </c>
      <c r="Q110" s="402"/>
      <c r="R110" s="1551">
        <f t="shared" si="43"/>
        <v>-0.11817290607482309</v>
      </c>
      <c r="S110" s="1550">
        <v>15280.901681294123</v>
      </c>
      <c r="T110" s="1550"/>
      <c r="U110" s="1551">
        <f t="shared" si="44"/>
        <v>0</v>
      </c>
      <c r="V110" s="1550">
        <v>15280.901681294123</v>
      </c>
      <c r="W110" s="1550"/>
      <c r="X110" s="1551">
        <f t="shared" si="45"/>
        <v>0</v>
      </c>
      <c r="Y110" s="1550">
        <v>15280.901681294123</v>
      </c>
      <c r="Z110" s="1550"/>
      <c r="AA110" s="1551">
        <f t="shared" si="46"/>
        <v>0.19999999999999987</v>
      </c>
      <c r="AB110" s="1550">
        <v>12734.08473441177</v>
      </c>
      <c r="AC110" s="1550"/>
      <c r="AD110" s="1551">
        <f t="shared" si="47"/>
        <v>5.0000000000000169E-2</v>
      </c>
      <c r="AE110" s="1550">
        <v>12127.699747058827</v>
      </c>
      <c r="AF110" s="1550"/>
      <c r="AG110" s="1551">
        <f t="shared" si="48"/>
        <v>-9.9999999999998562E-3</v>
      </c>
      <c r="AH110" s="911">
        <v>12250.201764705884</v>
      </c>
      <c r="AI110" s="911"/>
      <c r="AJ110" s="1551">
        <f t="shared" si="49"/>
        <v>0.15499999999999997</v>
      </c>
      <c r="AK110" s="434">
        <v>10606.235294117649</v>
      </c>
      <c r="AL110" s="1561"/>
      <c r="AM110" s="1551">
        <f t="shared" si="50"/>
        <v>-9.0909090909090787E-2</v>
      </c>
      <c r="AN110" s="562">
        <v>11666.858823529412</v>
      </c>
      <c r="AO110" s="705"/>
      <c r="AP110" s="1551">
        <f t="shared" si="51"/>
        <v>9.9999999999999839E-2</v>
      </c>
      <c r="AQ110" s="1028">
        <v>10606.235294117649</v>
      </c>
    </row>
    <row r="111" spans="1:43" x14ac:dyDescent="0.25">
      <c r="A111" s="299" t="s">
        <v>95</v>
      </c>
      <c r="B111" s="188">
        <v>919</v>
      </c>
      <c r="C111" s="36" t="s">
        <v>104</v>
      </c>
      <c r="D111" s="1550">
        <v>26778.280542986427</v>
      </c>
      <c r="E111" s="1550"/>
      <c r="F111" s="1551">
        <f t="shared" si="39"/>
        <v>0</v>
      </c>
      <c r="G111" s="1550">
        <v>26778.280542986427</v>
      </c>
      <c r="H111" s="1550"/>
      <c r="I111" s="1551">
        <f t="shared" si="40"/>
        <v>9.6331974805483625E-2</v>
      </c>
      <c r="J111" s="1550">
        <v>24425.339366515836</v>
      </c>
      <c r="K111" s="1550"/>
      <c r="L111" s="1551">
        <f t="shared" si="41"/>
        <v>0</v>
      </c>
      <c r="M111" s="1550">
        <v>24425.339366515836</v>
      </c>
      <c r="N111" s="1550"/>
      <c r="O111" s="1551">
        <f t="shared" si="42"/>
        <v>0</v>
      </c>
      <c r="P111" s="402">
        <v>24425.339366515836</v>
      </c>
      <c r="Q111" s="402"/>
      <c r="R111" s="1551">
        <f t="shared" si="43"/>
        <v>1.1988366349529014E-2</v>
      </c>
      <c r="S111" s="1550">
        <v>24135.988296608153</v>
      </c>
      <c r="T111" s="1550"/>
      <c r="U111" s="1551">
        <f t="shared" si="44"/>
        <v>0</v>
      </c>
      <c r="V111" s="1550">
        <v>24135.988296608153</v>
      </c>
      <c r="W111" s="1550"/>
      <c r="X111" s="1551">
        <f t="shared" si="45"/>
        <v>0</v>
      </c>
      <c r="Y111" s="1550">
        <v>24135.988296608153</v>
      </c>
      <c r="Z111" s="1550"/>
      <c r="AA111" s="1551">
        <f t="shared" si="46"/>
        <v>0.26000000000000012</v>
      </c>
      <c r="AB111" s="1550">
        <v>19155.546267149326</v>
      </c>
      <c r="AC111" s="1550"/>
      <c r="AD111" s="1551">
        <f t="shared" si="47"/>
        <v>5.000000000000001E-2</v>
      </c>
      <c r="AE111" s="1550">
        <v>18243.377397285072</v>
      </c>
      <c r="AF111" s="1550"/>
      <c r="AG111" s="1551">
        <f t="shared" si="48"/>
        <v>-9.9999999999999013E-3</v>
      </c>
      <c r="AH111" s="911">
        <v>18427.653936651586</v>
      </c>
      <c r="AI111" s="911"/>
      <c r="AJ111" s="1551">
        <f t="shared" si="49"/>
        <v>0.155</v>
      </c>
      <c r="AK111" s="434">
        <v>15954.678733031677</v>
      </c>
      <c r="AL111" s="1561"/>
      <c r="AM111" s="1551">
        <f t="shared" si="50"/>
        <v>-9.0909090909090773E-2</v>
      </c>
      <c r="AN111" s="562">
        <v>17550.146606334842</v>
      </c>
      <c r="AO111" s="705"/>
      <c r="AP111" s="1551">
        <f t="shared" si="51"/>
        <v>9.9999999999999839E-2</v>
      </c>
      <c r="AQ111" s="1028">
        <v>15954.678733031677</v>
      </c>
    </row>
    <row r="112" spans="1:43" x14ac:dyDescent="0.25">
      <c r="A112" s="299" t="s">
        <v>95</v>
      </c>
      <c r="B112" s="188">
        <v>920</v>
      </c>
      <c r="C112" s="36" t="s">
        <v>105</v>
      </c>
      <c r="D112" s="1550">
        <v>22623.529411764706</v>
      </c>
      <c r="E112" s="1550"/>
      <c r="F112" s="1551">
        <f t="shared" si="39"/>
        <v>0</v>
      </c>
      <c r="G112" s="1550">
        <v>22623.529411764706</v>
      </c>
      <c r="H112" s="1550"/>
      <c r="I112" s="1551">
        <f t="shared" si="40"/>
        <v>3.601440576229939E-4</v>
      </c>
      <c r="J112" s="1550">
        <v>22615.384615384617</v>
      </c>
      <c r="K112" s="1550"/>
      <c r="L112" s="1551">
        <f t="shared" si="41"/>
        <v>0</v>
      </c>
      <c r="M112" s="1550">
        <v>22615.384615384617</v>
      </c>
      <c r="N112" s="1550"/>
      <c r="O112" s="1551">
        <f t="shared" si="42"/>
        <v>0</v>
      </c>
      <c r="P112" s="402">
        <v>22615.384615384617</v>
      </c>
      <c r="Q112" s="402"/>
      <c r="R112" s="1551">
        <f t="shared" si="43"/>
        <v>6.3946673777181995E-2</v>
      </c>
      <c r="S112" s="1550">
        <v>21256.126056671957</v>
      </c>
      <c r="T112" s="1550"/>
      <c r="U112" s="1551">
        <f t="shared" si="44"/>
        <v>0</v>
      </c>
      <c r="V112" s="1550">
        <v>21256.126056671957</v>
      </c>
      <c r="W112" s="1550"/>
      <c r="X112" s="1551">
        <f t="shared" si="45"/>
        <v>0</v>
      </c>
      <c r="Y112" s="1550">
        <v>21256.126056671957</v>
      </c>
      <c r="Z112" s="1550"/>
      <c r="AA112" s="1551">
        <f t="shared" si="46"/>
        <v>0.26000000000000023</v>
      </c>
      <c r="AB112" s="1550">
        <v>16869.941314819011</v>
      </c>
      <c r="AC112" s="1550"/>
      <c r="AD112" s="1551">
        <f t="shared" si="47"/>
        <v>5.0000000000000093E-2</v>
      </c>
      <c r="AE112" s="1550">
        <v>16066.610776018104</v>
      </c>
      <c r="AF112" s="1550"/>
      <c r="AG112" s="1551">
        <f t="shared" si="48"/>
        <v>-9.9999999999998649E-3</v>
      </c>
      <c r="AH112" s="911">
        <v>16228.899773755658</v>
      </c>
      <c r="AI112" s="911"/>
      <c r="AJ112" s="1551">
        <f t="shared" si="49"/>
        <v>0.15500000000000011</v>
      </c>
      <c r="AK112" s="434">
        <v>14050.995475113123</v>
      </c>
      <c r="AL112" s="1561"/>
      <c r="AM112" s="1551">
        <f t="shared" si="50"/>
        <v>-9.0909090909091023E-2</v>
      </c>
      <c r="AN112" s="562">
        <v>15456.095022624437</v>
      </c>
      <c r="AO112" s="705"/>
      <c r="AP112" s="1551">
        <f t="shared" si="51"/>
        <v>0.10000000000000013</v>
      </c>
      <c r="AQ112" s="1028">
        <v>14050.995475113123</v>
      </c>
    </row>
    <row r="113" spans="1:43" x14ac:dyDescent="0.25">
      <c r="A113" s="299" t="s">
        <v>95</v>
      </c>
      <c r="B113" s="188">
        <v>921</v>
      </c>
      <c r="C113" s="36" t="s">
        <v>106</v>
      </c>
      <c r="D113" s="1550">
        <v>26778.280542986427</v>
      </c>
      <c r="E113" s="1550"/>
      <c r="F113" s="1551">
        <f t="shared" si="39"/>
        <v>0</v>
      </c>
      <c r="G113" s="1550">
        <v>26778.280542986427</v>
      </c>
      <c r="H113" s="1550"/>
      <c r="I113" s="1551">
        <f t="shared" si="40"/>
        <v>5.7163272597356207E-2</v>
      </c>
      <c r="J113" s="1550">
        <v>25330.31674208145</v>
      </c>
      <c r="K113" s="1550"/>
      <c r="L113" s="1551">
        <f t="shared" si="41"/>
        <v>0</v>
      </c>
      <c r="M113" s="1550">
        <v>25330.31674208145</v>
      </c>
      <c r="N113" s="1550"/>
      <c r="O113" s="1551">
        <f t="shared" si="42"/>
        <v>0</v>
      </c>
      <c r="P113" s="402">
        <v>25330.31674208145</v>
      </c>
      <c r="Q113" s="402"/>
      <c r="R113" s="1551">
        <f t="shared" si="43"/>
        <v>3.1919835423717582E-2</v>
      </c>
      <c r="S113" s="1550">
        <v>24546.787330316743</v>
      </c>
      <c r="T113" s="1550"/>
      <c r="U113" s="1551">
        <f t="shared" si="44"/>
        <v>0</v>
      </c>
      <c r="V113" s="1550">
        <v>24546.787330316743</v>
      </c>
      <c r="W113" s="1550"/>
      <c r="X113" s="1551">
        <f t="shared" si="45"/>
        <v>0</v>
      </c>
      <c r="Y113" s="1550">
        <v>24546.787330316743</v>
      </c>
      <c r="Z113" s="1550"/>
      <c r="AA113" s="1551">
        <f t="shared" si="46"/>
        <v>0.25994983277591971</v>
      </c>
      <c r="AB113" s="1550">
        <v>19482.352941176472</v>
      </c>
      <c r="AC113" s="1550"/>
      <c r="AD113" s="1551">
        <f t="shared" si="47"/>
        <v>5.0015720352936992E-2</v>
      </c>
      <c r="AE113" s="1550">
        <v>18554.344057466071</v>
      </c>
      <c r="AF113" s="1550"/>
      <c r="AG113" s="1551">
        <f t="shared" si="48"/>
        <v>-9.9999999999997799E-3</v>
      </c>
      <c r="AH113" s="911">
        <v>18741.761674208148</v>
      </c>
      <c r="AI113" s="911"/>
      <c r="AJ113" s="1551">
        <f t="shared" si="49"/>
        <v>0.15500000000000008</v>
      </c>
      <c r="AK113" s="434">
        <v>16226.633484162898</v>
      </c>
      <c r="AL113" s="1561"/>
      <c r="AM113" s="1551">
        <f t="shared" si="50"/>
        <v>-9.0909090909090939E-2</v>
      </c>
      <c r="AN113" s="562">
        <v>17849.296832579188</v>
      </c>
      <c r="AO113" s="705"/>
      <c r="AP113" s="1551">
        <f t="shared" si="51"/>
        <v>0.10000000000000003</v>
      </c>
      <c r="AQ113" s="1028">
        <v>16226.633484162898</v>
      </c>
    </row>
    <row r="114" spans="1:43" x14ac:dyDescent="0.25">
      <c r="A114" s="299" t="s">
        <v>95</v>
      </c>
      <c r="B114" s="188">
        <v>922</v>
      </c>
      <c r="C114" s="36" t="s">
        <v>107</v>
      </c>
      <c r="D114" s="1550">
        <v>24425.339366515836</v>
      </c>
      <c r="E114" s="1550"/>
      <c r="F114" s="1551">
        <f t="shared" si="39"/>
        <v>0</v>
      </c>
      <c r="G114" s="1550">
        <v>24425.339366515836</v>
      </c>
      <c r="H114" s="1550"/>
      <c r="I114" s="1551">
        <f t="shared" si="40"/>
        <v>8.0032012805121941E-2</v>
      </c>
      <c r="J114" s="1550">
        <v>22615.384615384617</v>
      </c>
      <c r="K114" s="1550"/>
      <c r="L114" s="1551">
        <f t="shared" si="41"/>
        <v>0</v>
      </c>
      <c r="M114" s="1550">
        <v>22615.384615384617</v>
      </c>
      <c r="N114" s="1550"/>
      <c r="O114" s="1551">
        <f t="shared" si="42"/>
        <v>0</v>
      </c>
      <c r="P114" s="402">
        <v>22615.384615384617</v>
      </c>
      <c r="Q114" s="402"/>
      <c r="R114" s="1551">
        <f t="shared" si="43"/>
        <v>0.15449691099313911</v>
      </c>
      <c r="S114" s="1550">
        <v>19588.952036199094</v>
      </c>
      <c r="T114" s="1550"/>
      <c r="U114" s="1551">
        <f t="shared" si="44"/>
        <v>0</v>
      </c>
      <c r="V114" s="1550">
        <v>19588.952036199094</v>
      </c>
      <c r="W114" s="1550"/>
      <c r="X114" s="1551">
        <f t="shared" si="45"/>
        <v>0</v>
      </c>
      <c r="Y114" s="1550">
        <v>19588.952036199094</v>
      </c>
      <c r="Z114" s="1550"/>
      <c r="AA114" s="1551">
        <f t="shared" si="46"/>
        <v>0.19999999999999979</v>
      </c>
      <c r="AB114" s="1550">
        <v>16324.126696832582</v>
      </c>
      <c r="AC114" s="1550"/>
      <c r="AD114" s="1551">
        <f t="shared" si="47"/>
        <v>5.000000000000019E-2</v>
      </c>
      <c r="AE114" s="1550">
        <v>15546.787330316742</v>
      </c>
      <c r="AF114" s="1550"/>
      <c r="AG114" s="1551">
        <f t="shared" si="48"/>
        <v>-0.10008947009682136</v>
      </c>
      <c r="AH114" s="911">
        <v>17275.925565610862</v>
      </c>
      <c r="AI114" s="911"/>
      <c r="AJ114" s="1551">
        <f t="shared" si="49"/>
        <v>0.15500000000000008</v>
      </c>
      <c r="AK114" s="434">
        <v>14957.511312217195</v>
      </c>
      <c r="AL114" s="1561"/>
      <c r="AM114" s="1551">
        <f t="shared" si="50"/>
        <v>-9.0909090909090898E-2</v>
      </c>
      <c r="AN114" s="562">
        <v>16453.262443438914</v>
      </c>
      <c r="AO114" s="705"/>
      <c r="AP114" s="1551">
        <f t="shared" si="51"/>
        <v>9.9999999999999992E-2</v>
      </c>
      <c r="AQ114" s="1028">
        <v>14957.511312217195</v>
      </c>
    </row>
    <row r="115" spans="1:43" x14ac:dyDescent="0.25">
      <c r="A115" s="299" t="s">
        <v>95</v>
      </c>
      <c r="B115" s="188">
        <v>923</v>
      </c>
      <c r="C115" s="36" t="s">
        <v>108</v>
      </c>
      <c r="D115" s="1550">
        <v>25330.31674208145</v>
      </c>
      <c r="E115" s="1550"/>
      <c r="F115" s="1551">
        <f t="shared" si="39"/>
        <v>0</v>
      </c>
      <c r="G115" s="1550">
        <v>25330.31674208145</v>
      </c>
      <c r="H115" s="1550"/>
      <c r="I115" s="1551">
        <f t="shared" si="40"/>
        <v>0.12004801920768307</v>
      </c>
      <c r="J115" s="1550">
        <v>22615.384615384617</v>
      </c>
      <c r="K115" s="1550"/>
      <c r="L115" s="1551">
        <f t="shared" si="41"/>
        <v>0</v>
      </c>
      <c r="M115" s="1550">
        <v>22615.384615384617</v>
      </c>
      <c r="N115" s="1550"/>
      <c r="O115" s="1551">
        <f t="shared" si="42"/>
        <v>0</v>
      </c>
      <c r="P115" s="402">
        <v>22615.384615384617</v>
      </c>
      <c r="Q115" s="402"/>
      <c r="R115" s="1551">
        <f t="shared" si="43"/>
        <v>-3.265514678558154E-2</v>
      </c>
      <c r="S115" s="1550">
        <v>23378.823529411766</v>
      </c>
      <c r="T115" s="1550"/>
      <c r="U115" s="1551">
        <f t="shared" si="44"/>
        <v>0</v>
      </c>
      <c r="V115" s="1550">
        <v>23378.823529411766</v>
      </c>
      <c r="W115" s="1550"/>
      <c r="X115" s="1551">
        <f t="shared" si="45"/>
        <v>0</v>
      </c>
      <c r="Y115" s="1550">
        <v>23378.823529411766</v>
      </c>
      <c r="Z115" s="1550"/>
      <c r="AA115" s="1551">
        <f t="shared" si="46"/>
        <v>0.19999999999999996</v>
      </c>
      <c r="AB115" s="1550">
        <v>19482.352941176472</v>
      </c>
      <c r="AC115" s="1550"/>
      <c r="AD115" s="1551">
        <f t="shared" si="47"/>
        <v>5.0015720352936992E-2</v>
      </c>
      <c r="AE115" s="1550">
        <v>18554.344057466071</v>
      </c>
      <c r="AF115" s="1550"/>
      <c r="AG115" s="1551">
        <f t="shared" si="48"/>
        <v>-9.9999999999997799E-3</v>
      </c>
      <c r="AH115" s="911">
        <v>18741.761674208148</v>
      </c>
      <c r="AI115" s="911"/>
      <c r="AJ115" s="1551">
        <f t="shared" si="49"/>
        <v>0.15500000000000008</v>
      </c>
      <c r="AK115" s="434">
        <v>16226.633484162898</v>
      </c>
      <c r="AL115" s="1561"/>
      <c r="AM115" s="1551">
        <f t="shared" si="50"/>
        <v>-9.0909090909090939E-2</v>
      </c>
      <c r="AN115" s="562">
        <v>17849.296832579188</v>
      </c>
      <c r="AO115" s="705"/>
      <c r="AP115" s="1551">
        <f t="shared" si="51"/>
        <v>0.10000000000000003</v>
      </c>
      <c r="AQ115" s="1028">
        <v>16226.633484162898</v>
      </c>
    </row>
    <row r="116" spans="1:43" x14ac:dyDescent="0.25">
      <c r="A116" s="299" t="s">
        <v>95</v>
      </c>
      <c r="B116" s="188">
        <v>924</v>
      </c>
      <c r="C116" s="36" t="s">
        <v>109</v>
      </c>
      <c r="D116" s="1550">
        <v>20805.429864253394</v>
      </c>
      <c r="E116" s="1550"/>
      <c r="F116" s="1551">
        <f t="shared" si="39"/>
        <v>0</v>
      </c>
      <c r="G116" s="1550">
        <v>20805.429864253394</v>
      </c>
      <c r="H116" s="1550"/>
      <c r="I116" s="1551">
        <f t="shared" si="40"/>
        <v>0.15585721468074412</v>
      </c>
      <c r="J116" s="1550">
        <v>18000</v>
      </c>
      <c r="K116" s="1550"/>
      <c r="L116" s="1551">
        <f t="shared" si="41"/>
        <v>0</v>
      </c>
      <c r="M116" s="1550">
        <v>18000</v>
      </c>
      <c r="N116" s="1550"/>
      <c r="O116" s="1551">
        <f t="shared" si="42"/>
        <v>0</v>
      </c>
      <c r="P116" s="402">
        <v>18000</v>
      </c>
      <c r="Q116" s="402"/>
      <c r="R116" s="1551">
        <f t="shared" si="43"/>
        <v>-4.8867547621552043E-2</v>
      </c>
      <c r="S116" s="1550">
        <v>18924.809005295032</v>
      </c>
      <c r="T116" s="1550"/>
      <c r="U116" s="1551">
        <f t="shared" si="44"/>
        <v>0</v>
      </c>
      <c r="V116" s="1550">
        <v>18924.809005295032</v>
      </c>
      <c r="W116" s="1550"/>
      <c r="X116" s="1551">
        <f t="shared" si="45"/>
        <v>0</v>
      </c>
      <c r="Y116" s="1550">
        <v>18924.809005295032</v>
      </c>
      <c r="Z116" s="1550"/>
      <c r="AA116" s="1551">
        <f t="shared" si="46"/>
        <v>0.26000000000000012</v>
      </c>
      <c r="AB116" s="1550">
        <v>15019.689686742087</v>
      </c>
      <c r="AC116" s="1550"/>
      <c r="AD116" s="1551">
        <f t="shared" si="47"/>
        <v>4.999999999999992E-2</v>
      </c>
      <c r="AE116" s="1550">
        <v>14304.466368325799</v>
      </c>
      <c r="AF116" s="1550"/>
      <c r="AG116" s="1551">
        <f t="shared" si="48"/>
        <v>-9.9999999999997764E-3</v>
      </c>
      <c r="AH116" s="911">
        <v>14448.955927601814</v>
      </c>
      <c r="AI116" s="911"/>
      <c r="AJ116" s="1551">
        <f t="shared" si="49"/>
        <v>0.15500000000000014</v>
      </c>
      <c r="AK116" s="434">
        <v>12509.918552036201</v>
      </c>
      <c r="AL116" s="1561"/>
      <c r="AM116" s="1551">
        <f t="shared" si="50"/>
        <v>-9.0909090909091009E-2</v>
      </c>
      <c r="AN116" s="562">
        <v>13760.910407239822</v>
      </c>
      <c r="AO116" s="705"/>
      <c r="AP116" s="1551">
        <f t="shared" si="51"/>
        <v>0.10000000000000012</v>
      </c>
      <c r="AQ116" s="1028">
        <v>12509.918552036201</v>
      </c>
    </row>
    <row r="117" spans="1:43" x14ac:dyDescent="0.25">
      <c r="A117" s="852" t="s">
        <v>95</v>
      </c>
      <c r="B117" s="15">
        <v>2070</v>
      </c>
      <c r="C117" s="189" t="s">
        <v>531</v>
      </c>
      <c r="D117" s="1550">
        <v>21710.407239819004</v>
      </c>
      <c r="E117" s="1550"/>
      <c r="F117" s="1551">
        <f t="shared" si="39"/>
        <v>9.0950432014551941E-2</v>
      </c>
      <c r="G117" s="1550">
        <v>19900.452488687784</v>
      </c>
      <c r="H117" s="1550"/>
      <c r="I117" s="1551">
        <f t="shared" si="40"/>
        <v>9.9554977748887594E-2</v>
      </c>
      <c r="J117" s="1550">
        <v>18098.642533936651</v>
      </c>
      <c r="K117" s="1550"/>
      <c r="L117" s="1551">
        <f t="shared" si="41"/>
        <v>0</v>
      </c>
      <c r="M117" s="1550">
        <v>18098.642533936651</v>
      </c>
      <c r="N117" s="1550"/>
      <c r="O117" s="1551">
        <f t="shared" si="42"/>
        <v>5.2634349176272369E-2</v>
      </c>
      <c r="P117" s="402">
        <v>17193.665158371041</v>
      </c>
      <c r="Q117" s="402"/>
      <c r="R117" s="1551">
        <f t="shared" si="43"/>
        <v>9.9793616583252753E-2</v>
      </c>
      <c r="S117" s="1550">
        <v>15633.537873939375</v>
      </c>
      <c r="T117" s="1550"/>
      <c r="U117" s="1551">
        <f t="shared" si="44"/>
        <v>0</v>
      </c>
      <c r="V117" s="1550">
        <v>15633.537873939375</v>
      </c>
      <c r="W117" s="1550"/>
      <c r="X117" s="1551">
        <f t="shared" si="45"/>
        <v>0</v>
      </c>
      <c r="Y117" s="1550">
        <v>15633.537873939375</v>
      </c>
      <c r="Z117" s="1550"/>
      <c r="AA117" s="1551" t="e">
        <f t="shared" si="46"/>
        <v>#DIV/0!</v>
      </c>
      <c r="AB117" s="1550"/>
      <c r="AC117" s="1550"/>
      <c r="AD117" s="1551" t="e">
        <f t="shared" si="47"/>
        <v>#DIV/0!</v>
      </c>
      <c r="AE117" s="1550"/>
      <c r="AF117" s="1550"/>
      <c r="AG117" s="1551" t="e">
        <f t="shared" si="48"/>
        <v>#DIV/0!</v>
      </c>
      <c r="AH117" s="911"/>
      <c r="AI117" s="911"/>
      <c r="AJ117" s="1551" t="e">
        <f t="shared" si="49"/>
        <v>#DIV/0!</v>
      </c>
      <c r="AK117" s="434"/>
      <c r="AL117" s="1561"/>
      <c r="AM117" s="1551" t="e">
        <f t="shared" si="50"/>
        <v>#DIV/0!</v>
      </c>
      <c r="AN117" s="562"/>
      <c r="AO117" s="705"/>
      <c r="AP117" s="1551" t="e">
        <f t="shared" si="51"/>
        <v>#DIV/0!</v>
      </c>
      <c r="AQ117" s="1028"/>
    </row>
    <row r="118" spans="1:43" x14ac:dyDescent="0.25">
      <c r="A118" s="299" t="s">
        <v>95</v>
      </c>
      <c r="B118" s="188">
        <v>1065</v>
      </c>
      <c r="C118" s="35" t="s">
        <v>115</v>
      </c>
      <c r="D118" s="1550">
        <v>21710.407239819004</v>
      </c>
      <c r="E118" s="1550"/>
      <c r="F118" s="1551">
        <f t="shared" si="39"/>
        <v>9.0950432014551941E-2</v>
      </c>
      <c r="G118" s="1550">
        <v>19900.452488687784</v>
      </c>
      <c r="H118" s="1550"/>
      <c r="I118" s="1551">
        <f t="shared" si="40"/>
        <v>9.9554977748887594E-2</v>
      </c>
      <c r="J118" s="1550">
        <v>18098.642533936651</v>
      </c>
      <c r="K118" s="1550"/>
      <c r="L118" s="1551">
        <f t="shared" si="41"/>
        <v>0</v>
      </c>
      <c r="M118" s="1550">
        <v>18098.642533936651</v>
      </c>
      <c r="N118" s="1550"/>
      <c r="O118" s="1551">
        <f t="shared" si="42"/>
        <v>5.2634349176272369E-2</v>
      </c>
      <c r="P118" s="402">
        <v>17193.665158371041</v>
      </c>
      <c r="Q118" s="402"/>
      <c r="R118" s="1551">
        <f t="shared" si="43"/>
        <v>9.9793616583252628E-2</v>
      </c>
      <c r="S118" s="1550">
        <v>15633.537873939376</v>
      </c>
      <c r="T118" s="1550"/>
      <c r="U118" s="1551">
        <f t="shared" si="44"/>
        <v>0</v>
      </c>
      <c r="V118" s="1550">
        <v>15633.537873939376</v>
      </c>
      <c r="W118" s="1550"/>
      <c r="X118" s="1551">
        <f t="shared" si="45"/>
        <v>0</v>
      </c>
      <c r="Y118" s="1550">
        <v>15633.537873939376</v>
      </c>
      <c r="Z118" s="1550"/>
      <c r="AA118" s="1551">
        <f t="shared" si="46"/>
        <v>0.26000000000000006</v>
      </c>
      <c r="AB118" s="1550">
        <v>12407.569741221727</v>
      </c>
      <c r="AC118" s="1550"/>
      <c r="AD118" s="1551">
        <f t="shared" si="47"/>
        <v>4.9999999999999975E-2</v>
      </c>
      <c r="AE118" s="1550">
        <v>11816.733086877835</v>
      </c>
      <c r="AF118" s="1550"/>
      <c r="AG118" s="1551">
        <f t="shared" si="48"/>
        <v>-9.9999999999997365E-3</v>
      </c>
      <c r="AH118" s="911">
        <v>11936.094027149325</v>
      </c>
      <c r="AI118" s="911"/>
      <c r="AJ118" s="1551">
        <f t="shared" si="49"/>
        <v>0.15500000000000017</v>
      </c>
      <c r="AK118" s="434">
        <v>10334.280542986427</v>
      </c>
      <c r="AL118" s="1561"/>
      <c r="AM118" s="1551">
        <f t="shared" si="50"/>
        <v>-9.0909090909090967E-2</v>
      </c>
      <c r="AN118" s="562">
        <v>11367.708597285071</v>
      </c>
      <c r="AO118" s="705"/>
      <c r="AP118" s="1551">
        <f t="shared" si="51"/>
        <v>0.10000000000000007</v>
      </c>
      <c r="AQ118" s="1028">
        <v>10334.280542986427</v>
      </c>
    </row>
    <row r="119" spans="1:43" x14ac:dyDescent="0.25">
      <c r="A119" s="299" t="s">
        <v>95</v>
      </c>
      <c r="B119" s="188">
        <v>1066</v>
      </c>
      <c r="C119" s="35" t="s">
        <v>114</v>
      </c>
      <c r="D119" s="1550">
        <v>21710.407239819004</v>
      </c>
      <c r="E119" s="1550"/>
      <c r="F119" s="1551">
        <f t="shared" si="39"/>
        <v>9.0950432014551941E-2</v>
      </c>
      <c r="G119" s="1550">
        <v>19900.452488687784</v>
      </c>
      <c r="H119" s="1550"/>
      <c r="I119" s="1551">
        <f t="shared" si="40"/>
        <v>9.9554977748887594E-2</v>
      </c>
      <c r="J119" s="1550">
        <v>18098.642533936651</v>
      </c>
      <c r="K119" s="1550"/>
      <c r="L119" s="1551">
        <f t="shared" si="41"/>
        <v>0</v>
      </c>
      <c r="M119" s="1550">
        <v>18098.642533936651</v>
      </c>
      <c r="N119" s="1550"/>
      <c r="O119" s="1551">
        <f t="shared" si="42"/>
        <v>5.2634349176272369E-2</v>
      </c>
      <c r="P119" s="402">
        <v>17193.665158371041</v>
      </c>
      <c r="Q119" s="402"/>
      <c r="R119" s="1551">
        <f t="shared" si="43"/>
        <v>9.9793616583252628E-2</v>
      </c>
      <c r="S119" s="1550">
        <v>15633.537873939376</v>
      </c>
      <c r="T119" s="1550"/>
      <c r="U119" s="1551">
        <f t="shared" si="44"/>
        <v>0</v>
      </c>
      <c r="V119" s="1550">
        <v>15633.537873939376</v>
      </c>
      <c r="W119" s="1550"/>
      <c r="X119" s="1551">
        <f t="shared" si="45"/>
        <v>0</v>
      </c>
      <c r="Y119" s="1550">
        <v>15633.537873939376</v>
      </c>
      <c r="Z119" s="1550"/>
      <c r="AA119" s="1551">
        <f t="shared" si="46"/>
        <v>0.26000000000000006</v>
      </c>
      <c r="AB119" s="1550">
        <v>12407.569741221727</v>
      </c>
      <c r="AC119" s="1550"/>
      <c r="AD119" s="1551">
        <f t="shared" si="47"/>
        <v>4.9999999999999975E-2</v>
      </c>
      <c r="AE119" s="1550">
        <v>11816.733086877835</v>
      </c>
      <c r="AF119" s="1550"/>
      <c r="AG119" s="1551">
        <f t="shared" si="48"/>
        <v>-9.9999999999997365E-3</v>
      </c>
      <c r="AH119" s="911">
        <v>11936.094027149325</v>
      </c>
      <c r="AI119" s="911"/>
      <c r="AJ119" s="1551">
        <f t="shared" si="49"/>
        <v>0.15500000000000017</v>
      </c>
      <c r="AK119" s="434">
        <v>10334.280542986427</v>
      </c>
      <c r="AL119" s="1561"/>
      <c r="AM119" s="1551">
        <f t="shared" si="50"/>
        <v>-9.0909090909090967E-2</v>
      </c>
      <c r="AN119" s="562">
        <v>11367.708597285071</v>
      </c>
      <c r="AO119" s="705"/>
      <c r="AP119" s="1551">
        <f t="shared" si="51"/>
        <v>0.10000000000000007</v>
      </c>
      <c r="AQ119" s="1028">
        <v>10334.280542986427</v>
      </c>
    </row>
    <row r="120" spans="1:43" x14ac:dyDescent="0.25">
      <c r="A120" s="299" t="s">
        <v>95</v>
      </c>
      <c r="B120" s="188">
        <v>1068</v>
      </c>
      <c r="C120" s="35" t="s">
        <v>118</v>
      </c>
      <c r="D120" s="1550">
        <v>22615.384615384617</v>
      </c>
      <c r="E120" s="1550"/>
      <c r="F120" s="1551">
        <f t="shared" si="39"/>
        <v>4.1684035014589525E-2</v>
      </c>
      <c r="G120" s="1550">
        <v>21710.407239819004</v>
      </c>
      <c r="H120" s="1550"/>
      <c r="I120" s="1551">
        <f t="shared" si="40"/>
        <v>9.0950432014551941E-2</v>
      </c>
      <c r="J120" s="1550">
        <v>19900.452488687784</v>
      </c>
      <c r="K120" s="1550"/>
      <c r="L120" s="1551">
        <f t="shared" si="41"/>
        <v>0</v>
      </c>
      <c r="M120" s="1550">
        <v>19900.452488687784</v>
      </c>
      <c r="N120" s="1550"/>
      <c r="O120" s="1551">
        <f t="shared" si="42"/>
        <v>0</v>
      </c>
      <c r="P120" s="402">
        <v>19900.452488687784</v>
      </c>
      <c r="Q120" s="402"/>
      <c r="R120" s="1551">
        <f t="shared" si="43"/>
        <v>0.15541341290900401</v>
      </c>
      <c r="S120" s="1550">
        <v>17223.664072398187</v>
      </c>
      <c r="T120" s="1550"/>
      <c r="U120" s="1551">
        <f t="shared" si="44"/>
        <v>0</v>
      </c>
      <c r="V120" s="1550">
        <v>17223.664072398187</v>
      </c>
      <c r="W120" s="1550"/>
      <c r="X120" s="1551">
        <f t="shared" si="45"/>
        <v>0</v>
      </c>
      <c r="Y120" s="1550">
        <v>17223.664072398187</v>
      </c>
      <c r="Z120" s="1550"/>
      <c r="AA120" s="1551">
        <f t="shared" si="46"/>
        <v>0.25999999999999973</v>
      </c>
      <c r="AB120" s="1550">
        <v>13669.574660633485</v>
      </c>
      <c r="AC120" s="1550"/>
      <c r="AD120" s="1551">
        <f t="shared" si="47"/>
        <v>5.000000000000001E-2</v>
      </c>
      <c r="AE120" s="1550">
        <v>13018.642533936652</v>
      </c>
      <c r="AF120" s="1550"/>
      <c r="AG120" s="1551">
        <f t="shared" si="48"/>
        <v>5.3722649044499915E-2</v>
      </c>
      <c r="AH120" s="911">
        <v>12354.904343891407</v>
      </c>
      <c r="AI120" s="911"/>
      <c r="AJ120" s="1551">
        <f t="shared" si="49"/>
        <v>0.15500000000000022</v>
      </c>
      <c r="AK120" s="434">
        <v>10696.886877828056</v>
      </c>
      <c r="AL120" s="1561"/>
      <c r="AM120" s="1551">
        <f t="shared" si="50"/>
        <v>-9.090909090909105E-2</v>
      </c>
      <c r="AN120" s="562">
        <v>11766.575565610863</v>
      </c>
      <c r="AO120" s="705"/>
      <c r="AP120" s="1551">
        <f t="shared" si="51"/>
        <v>0.10000000000000017</v>
      </c>
      <c r="AQ120" s="1028">
        <v>10696.886877828056</v>
      </c>
    </row>
    <row r="121" spans="1:43" x14ac:dyDescent="0.25">
      <c r="A121" s="299" t="s">
        <v>95</v>
      </c>
      <c r="B121" s="188">
        <v>1069</v>
      </c>
      <c r="C121" s="35" t="s">
        <v>119</v>
      </c>
      <c r="D121" s="1550">
        <v>22615.384615384617</v>
      </c>
      <c r="E121" s="1550"/>
      <c r="F121" s="1551">
        <f t="shared" si="39"/>
        <v>0</v>
      </c>
      <c r="G121" s="1550">
        <v>22615.384615384617</v>
      </c>
      <c r="H121" s="1550"/>
      <c r="I121" s="1551">
        <f t="shared" si="40"/>
        <v>8.6994345367551171E-2</v>
      </c>
      <c r="J121" s="1550">
        <v>20805.429864253394</v>
      </c>
      <c r="K121" s="1550"/>
      <c r="L121" s="1551">
        <f t="shared" si="41"/>
        <v>0</v>
      </c>
      <c r="M121" s="1550">
        <v>20805.429864253394</v>
      </c>
      <c r="N121" s="1550"/>
      <c r="O121" s="1551">
        <f t="shared" si="42"/>
        <v>0</v>
      </c>
      <c r="P121" s="402">
        <v>20805.429864253394</v>
      </c>
      <c r="Q121" s="402"/>
      <c r="R121" s="1551">
        <f t="shared" si="43"/>
        <v>0.20795608743874491</v>
      </c>
      <c r="S121" s="1550">
        <v>17223.664072398187</v>
      </c>
      <c r="T121" s="1550"/>
      <c r="U121" s="1551">
        <f t="shared" si="44"/>
        <v>0</v>
      </c>
      <c r="V121" s="1550">
        <v>17223.664072398187</v>
      </c>
      <c r="W121" s="1550"/>
      <c r="X121" s="1551">
        <f t="shared" si="45"/>
        <v>0</v>
      </c>
      <c r="Y121" s="1550">
        <v>17223.664072398187</v>
      </c>
      <c r="Z121" s="1550"/>
      <c r="AA121" s="1551">
        <f t="shared" si="46"/>
        <v>0.25999999999999973</v>
      </c>
      <c r="AB121" s="1550">
        <v>13669.574660633485</v>
      </c>
      <c r="AC121" s="1550"/>
      <c r="AD121" s="1551">
        <f t="shared" si="47"/>
        <v>5.000000000000001E-2</v>
      </c>
      <c r="AE121" s="1550">
        <v>13018.642533936652</v>
      </c>
      <c r="AF121" s="1550"/>
      <c r="AG121" s="1551">
        <f t="shared" si="48"/>
        <v>-1.3180376291658771E-2</v>
      </c>
      <c r="AH121" s="911">
        <v>13192.52497737557</v>
      </c>
      <c r="AI121" s="911"/>
      <c r="AJ121" s="1551">
        <f t="shared" si="49"/>
        <v>0.15500000000000017</v>
      </c>
      <c r="AK121" s="434">
        <v>11422.099547511314</v>
      </c>
      <c r="AL121" s="1561"/>
      <c r="AM121" s="1551">
        <f t="shared" si="50"/>
        <v>-9.0909090909090925E-2</v>
      </c>
      <c r="AN121" s="562">
        <v>12564.309502262446</v>
      </c>
      <c r="AO121" s="705"/>
      <c r="AP121" s="1551">
        <f t="shared" si="51"/>
        <v>0.10000000000000002</v>
      </c>
      <c r="AQ121" s="1028">
        <v>11422.099547511314</v>
      </c>
    </row>
    <row r="122" spans="1:43" x14ac:dyDescent="0.25">
      <c r="A122" s="299" t="s">
        <v>95</v>
      </c>
      <c r="B122" s="188">
        <v>1070</v>
      </c>
      <c r="C122" s="35" t="s">
        <v>111</v>
      </c>
      <c r="D122" s="1550">
        <v>22615.384615384617</v>
      </c>
      <c r="E122" s="1550"/>
      <c r="F122" s="1551">
        <f t="shared" si="39"/>
        <v>0</v>
      </c>
      <c r="G122" s="1550">
        <v>22615.384615384617</v>
      </c>
      <c r="H122" s="1550"/>
      <c r="I122" s="1551">
        <f t="shared" si="40"/>
        <v>8.6994345367551171E-2</v>
      </c>
      <c r="J122" s="1550">
        <v>20805.429864253394</v>
      </c>
      <c r="K122" s="1550"/>
      <c r="L122" s="1551">
        <f t="shared" si="41"/>
        <v>0</v>
      </c>
      <c r="M122" s="1550">
        <v>20805.429864253394</v>
      </c>
      <c r="N122" s="1550"/>
      <c r="O122" s="1551">
        <f t="shared" si="42"/>
        <v>0</v>
      </c>
      <c r="P122" s="402">
        <v>20805.429864253394</v>
      </c>
      <c r="Q122" s="402"/>
      <c r="R122" s="1551">
        <f t="shared" si="43"/>
        <v>0.14070825293306224</v>
      </c>
      <c r="S122" s="1550">
        <v>18239.045619909506</v>
      </c>
      <c r="T122" s="1550"/>
      <c r="U122" s="1551">
        <f t="shared" si="44"/>
        <v>0</v>
      </c>
      <c r="V122" s="1550">
        <v>18239.045619909506</v>
      </c>
      <c r="W122" s="1550"/>
      <c r="X122" s="1551">
        <f t="shared" si="45"/>
        <v>0</v>
      </c>
      <c r="Y122" s="1550">
        <v>18239.045619909506</v>
      </c>
      <c r="Z122" s="1550"/>
      <c r="AA122" s="1551">
        <f t="shared" si="46"/>
        <v>0.26000000000000006</v>
      </c>
      <c r="AB122" s="1550">
        <v>14475.433031674211</v>
      </c>
      <c r="AC122" s="1550"/>
      <c r="AD122" s="1551">
        <f t="shared" si="47"/>
        <v>5.0000000000000135E-2</v>
      </c>
      <c r="AE122" s="1550">
        <v>13786.12669683258</v>
      </c>
      <c r="AF122" s="1550"/>
      <c r="AG122" s="1551">
        <f t="shared" si="48"/>
        <v>4.499530760601201E-2</v>
      </c>
      <c r="AH122" s="911">
        <v>13192.52497737557</v>
      </c>
      <c r="AI122" s="911"/>
      <c r="AJ122" s="1551">
        <f t="shared" si="49"/>
        <v>0.15500000000000017</v>
      </c>
      <c r="AK122" s="434">
        <v>11422.099547511314</v>
      </c>
      <c r="AL122" s="1561"/>
      <c r="AM122" s="1551">
        <f t="shared" si="50"/>
        <v>-9.0909090909090925E-2</v>
      </c>
      <c r="AN122" s="562">
        <v>12564.309502262446</v>
      </c>
      <c r="AO122" s="705"/>
      <c r="AP122" s="1551">
        <f t="shared" si="51"/>
        <v>0.10000000000000002</v>
      </c>
      <c r="AQ122" s="1028">
        <v>11422.099547511314</v>
      </c>
    </row>
    <row r="123" spans="1:43" x14ac:dyDescent="0.25">
      <c r="A123" s="299" t="s">
        <v>95</v>
      </c>
      <c r="B123" s="188">
        <v>1071</v>
      </c>
      <c r="C123" s="35" t="s">
        <v>113</v>
      </c>
      <c r="D123" s="1550">
        <v>21710.407239819004</v>
      </c>
      <c r="E123" s="1550"/>
      <c r="F123" s="1551">
        <f t="shared" si="39"/>
        <v>9.0950432014551941E-2</v>
      </c>
      <c r="G123" s="1550">
        <v>19900.452488687784</v>
      </c>
      <c r="H123" s="1550"/>
      <c r="I123" s="1551">
        <f t="shared" si="40"/>
        <v>9.9554977748887594E-2</v>
      </c>
      <c r="J123" s="1550">
        <v>18098.642533936651</v>
      </c>
      <c r="K123" s="1550"/>
      <c r="L123" s="1551">
        <f t="shared" si="41"/>
        <v>0</v>
      </c>
      <c r="M123" s="1550">
        <v>18098.642533936651</v>
      </c>
      <c r="N123" s="1550"/>
      <c r="O123" s="1551">
        <f t="shared" si="42"/>
        <v>5.2634349176272369E-2</v>
      </c>
      <c r="P123" s="402">
        <v>17193.665158371041</v>
      </c>
      <c r="Q123" s="402"/>
      <c r="R123" s="1551">
        <f t="shared" si="43"/>
        <v>-5.7319757214354693E-2</v>
      </c>
      <c r="S123" s="1550">
        <v>18239.127519595935</v>
      </c>
      <c r="T123" s="1550"/>
      <c r="U123" s="1551">
        <f t="shared" si="44"/>
        <v>0</v>
      </c>
      <c r="V123" s="1550">
        <v>18239.127519595935</v>
      </c>
      <c r="W123" s="1550"/>
      <c r="X123" s="1551">
        <f t="shared" si="45"/>
        <v>0</v>
      </c>
      <c r="Y123" s="1550">
        <v>18239.127519595935</v>
      </c>
      <c r="Z123" s="1550"/>
      <c r="AA123" s="1551">
        <f t="shared" si="46"/>
        <v>0.25999999999999995</v>
      </c>
      <c r="AB123" s="1550">
        <v>14475.498031425346</v>
      </c>
      <c r="AC123" s="1550"/>
      <c r="AD123" s="1551">
        <f t="shared" si="47"/>
        <v>5.00000000000001E-2</v>
      </c>
      <c r="AE123" s="1550">
        <v>13786.188601357471</v>
      </c>
      <c r="AF123" s="1550"/>
      <c r="AG123" s="1551">
        <f t="shared" si="48"/>
        <v>-9.999999999999825E-3</v>
      </c>
      <c r="AH123" s="911">
        <v>13925.443031674211</v>
      </c>
      <c r="AI123" s="911"/>
      <c r="AJ123" s="1551">
        <f t="shared" si="49"/>
        <v>0.15500000000000017</v>
      </c>
      <c r="AK123" s="434">
        <v>12056.660633484164</v>
      </c>
      <c r="AL123" s="1561"/>
      <c r="AM123" s="1551">
        <f t="shared" si="50"/>
        <v>-9.0909090909090953E-2</v>
      </c>
      <c r="AN123" s="562">
        <v>13262.326696832581</v>
      </c>
      <c r="AO123" s="705"/>
      <c r="AP123" s="1551">
        <f t="shared" si="51"/>
        <v>0.10000000000000006</v>
      </c>
      <c r="AQ123" s="1028">
        <v>12056.660633484164</v>
      </c>
    </row>
    <row r="124" spans="1:43" x14ac:dyDescent="0.25">
      <c r="A124" s="299" t="s">
        <v>95</v>
      </c>
      <c r="B124" s="188">
        <v>1072</v>
      </c>
      <c r="C124" s="35" t="s">
        <v>117</v>
      </c>
      <c r="D124" s="1550">
        <v>22615.384615384617</v>
      </c>
      <c r="E124" s="1550"/>
      <c r="F124" s="1551">
        <f t="shared" si="39"/>
        <v>0</v>
      </c>
      <c r="G124" s="1550">
        <v>22615.384615384617</v>
      </c>
      <c r="H124" s="1550"/>
      <c r="I124" s="1551">
        <f t="shared" si="40"/>
        <v>8.6994345367551171E-2</v>
      </c>
      <c r="J124" s="1550">
        <v>20805.429864253394</v>
      </c>
      <c r="K124" s="1550"/>
      <c r="L124" s="1551">
        <f t="shared" si="41"/>
        <v>0</v>
      </c>
      <c r="M124" s="1550">
        <v>20805.429864253394</v>
      </c>
      <c r="N124" s="1550"/>
      <c r="O124" s="1551">
        <f t="shared" si="42"/>
        <v>0</v>
      </c>
      <c r="P124" s="402">
        <v>20805.429864253394</v>
      </c>
      <c r="Q124" s="402"/>
      <c r="R124" s="1551">
        <f t="shared" si="43"/>
        <v>0.14070825293306224</v>
      </c>
      <c r="S124" s="1550">
        <v>18239.045619909506</v>
      </c>
      <c r="T124" s="1550"/>
      <c r="U124" s="1551">
        <f t="shared" si="44"/>
        <v>0</v>
      </c>
      <c r="V124" s="1550">
        <v>18239.045619909506</v>
      </c>
      <c r="W124" s="1550"/>
      <c r="X124" s="1551">
        <f t="shared" si="45"/>
        <v>0</v>
      </c>
      <c r="Y124" s="1550">
        <v>18239.045619909506</v>
      </c>
      <c r="Z124" s="1550"/>
      <c r="AA124" s="1551">
        <f t="shared" si="46"/>
        <v>0.26000000000000006</v>
      </c>
      <c r="AB124" s="1550">
        <v>14475.433031674211</v>
      </c>
      <c r="AC124" s="1550"/>
      <c r="AD124" s="1551">
        <f t="shared" si="47"/>
        <v>5.0000000000000135E-2</v>
      </c>
      <c r="AE124" s="1550">
        <v>13786.12669683258</v>
      </c>
      <c r="AF124" s="1550"/>
      <c r="AG124" s="1551">
        <f t="shared" si="48"/>
        <v>4.499530760601201E-2</v>
      </c>
      <c r="AH124" s="911">
        <v>13192.52497737557</v>
      </c>
      <c r="AI124" s="911"/>
      <c r="AJ124" s="1551">
        <f t="shared" si="49"/>
        <v>0.15500000000000017</v>
      </c>
      <c r="AK124" s="434">
        <v>11422.099547511314</v>
      </c>
      <c r="AL124" s="1561"/>
      <c r="AM124" s="1551">
        <f t="shared" si="50"/>
        <v>-9.0909090909090925E-2</v>
      </c>
      <c r="AN124" s="562">
        <v>12564.309502262446</v>
      </c>
      <c r="AO124" s="705"/>
      <c r="AP124" s="1551">
        <f t="shared" si="51"/>
        <v>0.10000000000000002</v>
      </c>
      <c r="AQ124" s="1028">
        <v>11422.099547511314</v>
      </c>
    </row>
    <row r="125" spans="1:43" x14ac:dyDescent="0.25">
      <c r="A125" s="299" t="s">
        <v>95</v>
      </c>
      <c r="B125" s="188">
        <v>1073</v>
      </c>
      <c r="C125" s="35" t="s">
        <v>120</v>
      </c>
      <c r="D125" s="1550">
        <v>22615.384615384617</v>
      </c>
      <c r="E125" s="1550"/>
      <c r="F125" s="1551">
        <f t="shared" si="39"/>
        <v>0</v>
      </c>
      <c r="G125" s="1550">
        <v>22615.384615384617</v>
      </c>
      <c r="H125" s="1550"/>
      <c r="I125" s="1551">
        <f t="shared" si="40"/>
        <v>8.6994345367551171E-2</v>
      </c>
      <c r="J125" s="1550">
        <v>20805.429864253394</v>
      </c>
      <c r="K125" s="1550"/>
      <c r="L125" s="1551">
        <f t="shared" si="41"/>
        <v>0</v>
      </c>
      <c r="M125" s="1550">
        <v>20805.429864253394</v>
      </c>
      <c r="N125" s="1550"/>
      <c r="O125" s="1551">
        <f t="shared" si="42"/>
        <v>0</v>
      </c>
      <c r="P125" s="402">
        <v>20805.429864253394</v>
      </c>
      <c r="Q125" s="402"/>
      <c r="R125" s="1551">
        <f t="shared" si="43"/>
        <v>0.20795608743874491</v>
      </c>
      <c r="S125" s="1550">
        <v>17223.664072398187</v>
      </c>
      <c r="T125" s="1550"/>
      <c r="U125" s="1551">
        <f t="shared" si="44"/>
        <v>0</v>
      </c>
      <c r="V125" s="1550">
        <v>17223.664072398187</v>
      </c>
      <c r="W125" s="1550"/>
      <c r="X125" s="1551">
        <f t="shared" si="45"/>
        <v>0</v>
      </c>
      <c r="Y125" s="1550">
        <v>17223.664072398187</v>
      </c>
      <c r="Z125" s="1550"/>
      <c r="AA125" s="1551">
        <f t="shared" si="46"/>
        <v>0.25999999999999973</v>
      </c>
      <c r="AB125" s="1550">
        <v>13669.574660633485</v>
      </c>
      <c r="AC125" s="1550"/>
      <c r="AD125" s="1551">
        <f t="shared" si="47"/>
        <v>5.000000000000001E-2</v>
      </c>
      <c r="AE125" s="1550">
        <v>13018.642533936652</v>
      </c>
      <c r="AF125" s="1550"/>
      <c r="AG125" s="1551">
        <f t="shared" si="48"/>
        <v>-1.3180376291658771E-2</v>
      </c>
      <c r="AH125" s="911">
        <v>13192.52497737557</v>
      </c>
      <c r="AI125" s="911"/>
      <c r="AJ125" s="1551">
        <f t="shared" si="49"/>
        <v>0.15500000000000017</v>
      </c>
      <c r="AK125" s="434">
        <v>11422.099547511314</v>
      </c>
      <c r="AL125" s="1561"/>
      <c r="AM125" s="1551">
        <f t="shared" si="50"/>
        <v>-9.0909090909090925E-2</v>
      </c>
      <c r="AN125" s="562">
        <v>12564.309502262446</v>
      </c>
      <c r="AO125" s="705"/>
      <c r="AP125" s="1551">
        <f t="shared" si="51"/>
        <v>0.10000000000000002</v>
      </c>
      <c r="AQ125" s="1028">
        <v>11422.099547511314</v>
      </c>
    </row>
    <row r="126" spans="1:43" x14ac:dyDescent="0.25">
      <c r="A126" s="299" t="s">
        <v>95</v>
      </c>
      <c r="B126" s="188">
        <v>1074</v>
      </c>
      <c r="C126" s="35" t="s">
        <v>112</v>
      </c>
      <c r="D126" s="1550">
        <v>23520.361990950227</v>
      </c>
      <c r="E126" s="1550"/>
      <c r="F126" s="1551">
        <f t="shared" si="39"/>
        <v>4.001600640256097E-2</v>
      </c>
      <c r="G126" s="1550">
        <v>22615.384615384617</v>
      </c>
      <c r="H126" s="1550"/>
      <c r="I126" s="1551">
        <f t="shared" si="40"/>
        <v>8.6994345367551171E-2</v>
      </c>
      <c r="J126" s="1550">
        <v>20805.429864253394</v>
      </c>
      <c r="K126" s="1550"/>
      <c r="L126" s="1551">
        <f t="shared" si="41"/>
        <v>0</v>
      </c>
      <c r="M126" s="1550">
        <v>20805.429864253394</v>
      </c>
      <c r="N126" s="1550"/>
      <c r="O126" s="1551">
        <f t="shared" si="42"/>
        <v>0</v>
      </c>
      <c r="P126" s="402">
        <v>20805.429864253394</v>
      </c>
      <c r="Q126" s="402"/>
      <c r="R126" s="1551">
        <f t="shared" si="43"/>
        <v>-1.4793102266104434E-2</v>
      </c>
      <c r="S126" s="1550">
        <v>21117.828054298643</v>
      </c>
      <c r="T126" s="1550"/>
      <c r="U126" s="1551">
        <f t="shared" si="44"/>
        <v>0</v>
      </c>
      <c r="V126" s="1550">
        <v>21117.828054298643</v>
      </c>
      <c r="W126" s="1550"/>
      <c r="X126" s="1551">
        <f t="shared" si="45"/>
        <v>0</v>
      </c>
      <c r="Y126" s="1550">
        <v>21117.828054298643</v>
      </c>
      <c r="Z126" s="1550"/>
      <c r="AA126" s="1551">
        <f t="shared" si="46"/>
        <v>0.25993069040655559</v>
      </c>
      <c r="AB126" s="1550">
        <v>16761.102983755656</v>
      </c>
      <c r="AC126" s="1550"/>
      <c r="AD126" s="1551">
        <f t="shared" si="47"/>
        <v>5.0000000000000024E-2</v>
      </c>
      <c r="AE126" s="1550">
        <v>15962.955222624434</v>
      </c>
      <c r="AF126" s="1550"/>
      <c r="AG126" s="1551">
        <f t="shared" si="48"/>
        <v>-9.9999999999999881E-3</v>
      </c>
      <c r="AH126" s="911">
        <v>16124.197194570135</v>
      </c>
      <c r="AI126" s="911"/>
      <c r="AJ126" s="1551">
        <f t="shared" si="49"/>
        <v>0.15499999999999992</v>
      </c>
      <c r="AK126" s="434">
        <v>13960.343891402716</v>
      </c>
      <c r="AL126" s="1561"/>
      <c r="AM126" s="1551">
        <f t="shared" si="50"/>
        <v>-9.0909090909091023E-2</v>
      </c>
      <c r="AN126" s="562">
        <v>15356.378280542989</v>
      </c>
      <c r="AO126" s="705"/>
      <c r="AP126" s="1551">
        <f t="shared" si="51"/>
        <v>0.10000000000000014</v>
      </c>
      <c r="AQ126" s="1028">
        <v>13960.343891402716</v>
      </c>
    </row>
    <row r="127" spans="1:43" x14ac:dyDescent="0.25">
      <c r="A127" s="852" t="s">
        <v>95</v>
      </c>
      <c r="B127" s="17">
        <v>1408</v>
      </c>
      <c r="C127" s="189" t="s">
        <v>614</v>
      </c>
      <c r="D127" s="1550">
        <v>21710.407239819004</v>
      </c>
      <c r="E127" s="1550"/>
      <c r="F127" s="1551">
        <f t="shared" si="39"/>
        <v>9.0950432014551941E-2</v>
      </c>
      <c r="G127" s="1550">
        <v>19900.452488687784</v>
      </c>
      <c r="H127" s="1550"/>
      <c r="I127" s="1551">
        <f t="shared" si="40"/>
        <v>9.9554977748887594E-2</v>
      </c>
      <c r="J127" s="1550">
        <v>18098.642533936651</v>
      </c>
      <c r="K127" s="1550"/>
      <c r="L127" s="1551">
        <f t="shared" si="41"/>
        <v>0</v>
      </c>
      <c r="M127" s="1550">
        <v>18098.642533936651</v>
      </c>
      <c r="N127" s="1550"/>
      <c r="O127" s="1551">
        <f t="shared" si="42"/>
        <v>5.2634349176272369E-2</v>
      </c>
      <c r="P127" s="402">
        <v>17193.665158371041</v>
      </c>
      <c r="Q127" s="402"/>
      <c r="R127" s="1551">
        <f t="shared" si="43"/>
        <v>9.9793616583252753E-2</v>
      </c>
      <c r="S127" s="1550">
        <v>15633.537873939375</v>
      </c>
      <c r="T127" s="1550"/>
      <c r="U127" s="1551">
        <f t="shared" si="44"/>
        <v>0</v>
      </c>
      <c r="V127" s="1550">
        <v>15633.537873939375</v>
      </c>
      <c r="W127" s="1550"/>
      <c r="X127" s="1551" t="e">
        <f t="shared" si="45"/>
        <v>#DIV/0!</v>
      </c>
      <c r="Y127" s="1550"/>
      <c r="Z127" s="1550"/>
      <c r="AA127" s="1551" t="e">
        <f t="shared" si="46"/>
        <v>#DIV/0!</v>
      </c>
      <c r="AB127" s="1550"/>
      <c r="AC127" s="1550"/>
      <c r="AD127" s="1551" t="e">
        <f t="shared" si="47"/>
        <v>#DIV/0!</v>
      </c>
      <c r="AE127" s="1550"/>
      <c r="AF127" s="1550"/>
      <c r="AG127" s="1551" t="e">
        <f t="shared" si="48"/>
        <v>#DIV/0!</v>
      </c>
      <c r="AH127" s="911"/>
      <c r="AI127" s="911"/>
      <c r="AJ127" s="1551" t="e">
        <f t="shared" si="49"/>
        <v>#DIV/0!</v>
      </c>
      <c r="AK127" s="434"/>
      <c r="AL127" s="1561"/>
      <c r="AM127" s="1551" t="e">
        <f t="shared" si="50"/>
        <v>#DIV/0!</v>
      </c>
      <c r="AN127" s="562"/>
      <c r="AO127" s="705"/>
      <c r="AP127" s="1551" t="e">
        <f t="shared" si="51"/>
        <v>#DIV/0!</v>
      </c>
      <c r="AQ127" s="1028"/>
    </row>
    <row r="128" spans="1:43" x14ac:dyDescent="0.25">
      <c r="A128" s="852" t="s">
        <v>95</v>
      </c>
      <c r="B128" s="17">
        <v>1409</v>
      </c>
      <c r="C128" s="189" t="s">
        <v>615</v>
      </c>
      <c r="D128" s="1550">
        <v>21710.407239819004</v>
      </c>
      <c r="E128" s="1550"/>
      <c r="F128" s="1551">
        <f t="shared" si="39"/>
        <v>9.0950432014551941E-2</v>
      </c>
      <c r="G128" s="1550">
        <v>19900.452488687784</v>
      </c>
      <c r="H128" s="1550"/>
      <c r="I128" s="1551">
        <f t="shared" si="40"/>
        <v>9.9554977748887594E-2</v>
      </c>
      <c r="J128" s="1550">
        <v>18098.642533936651</v>
      </c>
      <c r="K128" s="1550"/>
      <c r="L128" s="1551">
        <f t="shared" si="41"/>
        <v>0</v>
      </c>
      <c r="M128" s="1550">
        <v>18098.642533936651</v>
      </c>
      <c r="N128" s="1550"/>
      <c r="O128" s="1551">
        <f t="shared" si="42"/>
        <v>5.2634349176272369E-2</v>
      </c>
      <c r="P128" s="402">
        <v>17193.665158371041</v>
      </c>
      <c r="Q128" s="402"/>
      <c r="R128" s="1551">
        <f t="shared" si="43"/>
        <v>9.9793616583252753E-2</v>
      </c>
      <c r="S128" s="1550">
        <v>15633.537873939375</v>
      </c>
      <c r="T128" s="1550"/>
      <c r="U128" s="1551">
        <f t="shared" si="44"/>
        <v>0</v>
      </c>
      <c r="V128" s="1550">
        <v>15633.537873939375</v>
      </c>
      <c r="W128" s="1550"/>
      <c r="X128" s="1551" t="e">
        <f t="shared" si="45"/>
        <v>#DIV/0!</v>
      </c>
      <c r="Y128" s="1550"/>
      <c r="Z128" s="1550"/>
      <c r="AA128" s="1551" t="e">
        <f t="shared" si="46"/>
        <v>#DIV/0!</v>
      </c>
      <c r="AB128" s="1550"/>
      <c r="AC128" s="1550"/>
      <c r="AD128" s="1551" t="e">
        <f t="shared" si="47"/>
        <v>#DIV/0!</v>
      </c>
      <c r="AE128" s="1550"/>
      <c r="AF128" s="1550"/>
      <c r="AG128" s="1551" t="e">
        <f t="shared" si="48"/>
        <v>#DIV/0!</v>
      </c>
      <c r="AH128" s="911"/>
      <c r="AI128" s="911"/>
      <c r="AJ128" s="1551" t="e">
        <f t="shared" si="49"/>
        <v>#DIV/0!</v>
      </c>
      <c r="AK128" s="434"/>
      <c r="AL128" s="1561"/>
      <c r="AM128" s="1551" t="e">
        <f t="shared" si="50"/>
        <v>#DIV/0!</v>
      </c>
      <c r="AN128" s="562"/>
      <c r="AO128" s="705"/>
      <c r="AP128" s="1551" t="e">
        <f t="shared" si="51"/>
        <v>#DIV/0!</v>
      </c>
      <c r="AQ128" s="1028"/>
    </row>
    <row r="129" spans="1:82" x14ac:dyDescent="0.25">
      <c r="A129" s="852" t="s">
        <v>95</v>
      </c>
      <c r="B129" s="17">
        <v>1410</v>
      </c>
      <c r="C129" s="189" t="s">
        <v>616</v>
      </c>
      <c r="D129" s="1550">
        <v>21710.407239819004</v>
      </c>
      <c r="E129" s="1550"/>
      <c r="F129" s="1551">
        <f t="shared" si="39"/>
        <v>9.0950432014551941E-2</v>
      </c>
      <c r="G129" s="1550">
        <v>19900.452488687784</v>
      </c>
      <c r="H129" s="1550"/>
      <c r="I129" s="1551">
        <f t="shared" si="40"/>
        <v>9.9554977748887594E-2</v>
      </c>
      <c r="J129" s="1550">
        <v>18098.642533936651</v>
      </c>
      <c r="K129" s="1550"/>
      <c r="L129" s="1551">
        <f t="shared" si="41"/>
        <v>0</v>
      </c>
      <c r="M129" s="1550">
        <v>18098.642533936651</v>
      </c>
      <c r="N129" s="1550"/>
      <c r="O129" s="1551">
        <f t="shared" si="42"/>
        <v>5.2634349176272369E-2</v>
      </c>
      <c r="P129" s="402">
        <v>17193.665158371041</v>
      </c>
      <c r="Q129" s="402"/>
      <c r="R129" s="1551">
        <f t="shared" si="43"/>
        <v>9.9793616583252753E-2</v>
      </c>
      <c r="S129" s="1550">
        <v>15633.537873939375</v>
      </c>
      <c r="T129" s="1550"/>
      <c r="U129" s="1551">
        <f t="shared" si="44"/>
        <v>0</v>
      </c>
      <c r="V129" s="1550">
        <v>15633.537873939375</v>
      </c>
      <c r="W129" s="1550"/>
      <c r="X129" s="1551" t="e">
        <f t="shared" si="45"/>
        <v>#DIV/0!</v>
      </c>
      <c r="Y129" s="1550"/>
      <c r="Z129" s="1550"/>
      <c r="AA129" s="1551" t="e">
        <f t="shared" si="46"/>
        <v>#DIV/0!</v>
      </c>
      <c r="AB129" s="1550"/>
      <c r="AC129" s="1550"/>
      <c r="AD129" s="1551" t="e">
        <f t="shared" si="47"/>
        <v>#DIV/0!</v>
      </c>
      <c r="AE129" s="1550"/>
      <c r="AF129" s="1550"/>
      <c r="AG129" s="1551" t="e">
        <f t="shared" si="48"/>
        <v>#DIV/0!</v>
      </c>
      <c r="AH129" s="911"/>
      <c r="AI129" s="911"/>
      <c r="AJ129" s="1551" t="e">
        <f t="shared" si="49"/>
        <v>#DIV/0!</v>
      </c>
      <c r="AK129" s="434"/>
      <c r="AL129" s="1561"/>
      <c r="AM129" s="1551" t="e">
        <f t="shared" si="50"/>
        <v>#DIV/0!</v>
      </c>
      <c r="AN129" s="562"/>
      <c r="AO129" s="705"/>
      <c r="AP129" s="1551" t="e">
        <f t="shared" si="51"/>
        <v>#DIV/0!</v>
      </c>
      <c r="AQ129" s="1028"/>
    </row>
    <row r="130" spans="1:82" x14ac:dyDescent="0.25">
      <c r="A130" s="852" t="s">
        <v>95</v>
      </c>
      <c r="B130" s="17">
        <v>1412</v>
      </c>
      <c r="C130" s="189" t="s">
        <v>617</v>
      </c>
      <c r="D130" s="1550">
        <v>22615.384615384617</v>
      </c>
      <c r="E130" s="1550"/>
      <c r="F130" s="1551">
        <f t="shared" si="39"/>
        <v>4.1684035014589525E-2</v>
      </c>
      <c r="G130" s="1550">
        <v>21710.407239819004</v>
      </c>
      <c r="H130" s="1550"/>
      <c r="I130" s="1551">
        <f t="shared" si="40"/>
        <v>9.0950432014551941E-2</v>
      </c>
      <c r="J130" s="1550">
        <v>19900.452488687784</v>
      </c>
      <c r="K130" s="1550"/>
      <c r="L130" s="1551">
        <f t="shared" si="41"/>
        <v>0</v>
      </c>
      <c r="M130" s="1550">
        <v>19900.452488687784</v>
      </c>
      <c r="N130" s="1550"/>
      <c r="O130" s="1551">
        <f t="shared" si="42"/>
        <v>0</v>
      </c>
      <c r="P130" s="402">
        <v>19900.452488687784</v>
      </c>
      <c r="Q130" s="402"/>
      <c r="R130" s="1551">
        <f t="shared" si="43"/>
        <v>0.15541341290900401</v>
      </c>
      <c r="S130" s="1550">
        <v>17223.664072398187</v>
      </c>
      <c r="T130" s="1550"/>
      <c r="U130" s="1551">
        <f t="shared" si="44"/>
        <v>0</v>
      </c>
      <c r="V130" s="1550">
        <v>17223.664072398187</v>
      </c>
      <c r="W130" s="1550"/>
      <c r="X130" s="1551" t="e">
        <f t="shared" si="45"/>
        <v>#DIV/0!</v>
      </c>
      <c r="Y130" s="1550"/>
      <c r="Z130" s="1550"/>
      <c r="AA130" s="1551" t="e">
        <f t="shared" si="46"/>
        <v>#DIV/0!</v>
      </c>
      <c r="AB130" s="1550"/>
      <c r="AC130" s="1550"/>
      <c r="AD130" s="1551" t="e">
        <f t="shared" si="47"/>
        <v>#DIV/0!</v>
      </c>
      <c r="AE130" s="1550"/>
      <c r="AF130" s="1550"/>
      <c r="AG130" s="1551" t="e">
        <f t="shared" si="48"/>
        <v>#DIV/0!</v>
      </c>
      <c r="AH130" s="911"/>
      <c r="AI130" s="911"/>
      <c r="AJ130" s="1551" t="e">
        <f t="shared" si="49"/>
        <v>#DIV/0!</v>
      </c>
      <c r="AK130" s="434"/>
      <c r="AL130" s="1561"/>
      <c r="AM130" s="1551" t="e">
        <f t="shared" si="50"/>
        <v>#DIV/0!</v>
      </c>
      <c r="AN130" s="562"/>
      <c r="AO130" s="705"/>
      <c r="AP130" s="1551" t="e">
        <f t="shared" si="51"/>
        <v>#DIV/0!</v>
      </c>
      <c r="AQ130" s="1028"/>
    </row>
    <row r="131" spans="1:82" x14ac:dyDescent="0.25">
      <c r="A131" s="852" t="s">
        <v>95</v>
      </c>
      <c r="B131" s="17">
        <v>1413</v>
      </c>
      <c r="C131" s="189" t="s">
        <v>618</v>
      </c>
      <c r="D131" s="1550">
        <v>22615.384615384617</v>
      </c>
      <c r="E131" s="1550"/>
      <c r="F131" s="1551">
        <f t="shared" si="39"/>
        <v>0</v>
      </c>
      <c r="G131" s="1550">
        <v>22615.384615384617</v>
      </c>
      <c r="H131" s="1550"/>
      <c r="I131" s="1551">
        <f t="shared" si="40"/>
        <v>8.6994345367551171E-2</v>
      </c>
      <c r="J131" s="1550">
        <v>20805.429864253394</v>
      </c>
      <c r="K131" s="1550"/>
      <c r="L131" s="1551">
        <f t="shared" si="41"/>
        <v>0</v>
      </c>
      <c r="M131" s="1550">
        <v>20805.429864253394</v>
      </c>
      <c r="N131" s="1550"/>
      <c r="O131" s="1551">
        <f t="shared" si="42"/>
        <v>0</v>
      </c>
      <c r="P131" s="402">
        <v>20805.429864253394</v>
      </c>
      <c r="Q131" s="402"/>
      <c r="R131" s="1551">
        <f t="shared" si="43"/>
        <v>0.20795608743874491</v>
      </c>
      <c r="S131" s="1550">
        <v>17223.664072398187</v>
      </c>
      <c r="T131" s="1550"/>
      <c r="U131" s="1551">
        <f t="shared" si="44"/>
        <v>0</v>
      </c>
      <c r="V131" s="1550">
        <v>17223.664072398187</v>
      </c>
      <c r="W131" s="1550"/>
      <c r="X131" s="1551" t="e">
        <f t="shared" si="45"/>
        <v>#DIV/0!</v>
      </c>
      <c r="Y131" s="1550"/>
      <c r="Z131" s="1550"/>
      <c r="AA131" s="1551" t="e">
        <f t="shared" si="46"/>
        <v>#DIV/0!</v>
      </c>
      <c r="AB131" s="1550"/>
      <c r="AC131" s="1550"/>
      <c r="AD131" s="1551" t="e">
        <f t="shared" si="47"/>
        <v>#DIV/0!</v>
      </c>
      <c r="AE131" s="1550"/>
      <c r="AF131" s="1550"/>
      <c r="AG131" s="1551" t="e">
        <f t="shared" si="48"/>
        <v>#DIV/0!</v>
      </c>
      <c r="AH131" s="911"/>
      <c r="AI131" s="911"/>
      <c r="AJ131" s="1551" t="e">
        <f t="shared" si="49"/>
        <v>#DIV/0!</v>
      </c>
      <c r="AK131" s="434"/>
      <c r="AL131" s="1561"/>
      <c r="AM131" s="1551" t="e">
        <f t="shared" si="50"/>
        <v>#DIV/0!</v>
      </c>
      <c r="AN131" s="562"/>
      <c r="AO131" s="705"/>
      <c r="AP131" s="1551" t="e">
        <f t="shared" si="51"/>
        <v>#DIV/0!</v>
      </c>
      <c r="AQ131" s="1028"/>
    </row>
    <row r="132" spans="1:82" x14ac:dyDescent="0.25">
      <c r="A132" s="852" t="s">
        <v>95</v>
      </c>
      <c r="B132" s="17">
        <v>1414</v>
      </c>
      <c r="C132" s="189" t="s">
        <v>619</v>
      </c>
      <c r="D132" s="1550">
        <v>22615.384615384617</v>
      </c>
      <c r="E132" s="1550"/>
      <c r="F132" s="1551">
        <f t="shared" si="39"/>
        <v>0</v>
      </c>
      <c r="G132" s="1550">
        <v>22615.384615384617</v>
      </c>
      <c r="H132" s="1550"/>
      <c r="I132" s="1551">
        <f t="shared" si="40"/>
        <v>8.6994345367551171E-2</v>
      </c>
      <c r="J132" s="1550">
        <v>20805.429864253394</v>
      </c>
      <c r="K132" s="1550"/>
      <c r="L132" s="1551">
        <f t="shared" si="41"/>
        <v>0</v>
      </c>
      <c r="M132" s="1550">
        <v>20805.429864253394</v>
      </c>
      <c r="N132" s="1550"/>
      <c r="O132" s="1551">
        <f t="shared" si="42"/>
        <v>0</v>
      </c>
      <c r="P132" s="402">
        <v>20805.429864253394</v>
      </c>
      <c r="Q132" s="402"/>
      <c r="R132" s="1551">
        <f t="shared" si="43"/>
        <v>0.14070825293306224</v>
      </c>
      <c r="S132" s="1550">
        <v>18239.045619909506</v>
      </c>
      <c r="T132" s="1550"/>
      <c r="U132" s="1551">
        <f t="shared" si="44"/>
        <v>0</v>
      </c>
      <c r="V132" s="1550">
        <v>18239.045619909506</v>
      </c>
      <c r="W132" s="1550"/>
      <c r="X132" s="1551" t="e">
        <f t="shared" si="45"/>
        <v>#DIV/0!</v>
      </c>
      <c r="Y132" s="1550"/>
      <c r="Z132" s="1550"/>
      <c r="AA132" s="1551" t="e">
        <f t="shared" si="46"/>
        <v>#DIV/0!</v>
      </c>
      <c r="AB132" s="1550"/>
      <c r="AC132" s="1550"/>
      <c r="AD132" s="1551" t="e">
        <f t="shared" si="47"/>
        <v>#DIV/0!</v>
      </c>
      <c r="AE132" s="1550"/>
      <c r="AF132" s="1550"/>
      <c r="AG132" s="1551" t="e">
        <f t="shared" si="48"/>
        <v>#DIV/0!</v>
      </c>
      <c r="AH132" s="911"/>
      <c r="AI132" s="911"/>
      <c r="AJ132" s="1551" t="e">
        <f t="shared" si="49"/>
        <v>#DIV/0!</v>
      </c>
      <c r="AK132" s="434"/>
      <c r="AL132" s="1561"/>
      <c r="AM132" s="1551" t="e">
        <f t="shared" si="50"/>
        <v>#DIV/0!</v>
      </c>
      <c r="AN132" s="562"/>
      <c r="AO132" s="705"/>
      <c r="AP132" s="1551" t="e">
        <f t="shared" si="51"/>
        <v>#DIV/0!</v>
      </c>
      <c r="AQ132" s="1028"/>
    </row>
    <row r="133" spans="1:82" x14ac:dyDescent="0.25">
      <c r="A133" s="852" t="s">
        <v>95</v>
      </c>
      <c r="B133" s="17">
        <v>1415</v>
      </c>
      <c r="C133" s="189" t="s">
        <v>620</v>
      </c>
      <c r="D133" s="1550">
        <v>21710.407239819004</v>
      </c>
      <c r="E133" s="1550"/>
      <c r="F133" s="1551">
        <f t="shared" ref="F133:F164" si="52">(D133-G133)/G133</f>
        <v>9.0950432014551941E-2</v>
      </c>
      <c r="G133" s="1550">
        <v>19900.452488687784</v>
      </c>
      <c r="H133" s="1550"/>
      <c r="I133" s="1551">
        <f t="shared" ref="I133:I164" si="53">(G133-J133)/J133</f>
        <v>9.9554977748887594E-2</v>
      </c>
      <c r="J133" s="1550">
        <v>18098.642533936651</v>
      </c>
      <c r="K133" s="1550"/>
      <c r="L133" s="1551">
        <f t="shared" ref="L133:L164" si="54">(J133-M133)/M133</f>
        <v>0</v>
      </c>
      <c r="M133" s="1550">
        <v>18098.642533936651</v>
      </c>
      <c r="N133" s="1550"/>
      <c r="O133" s="1551">
        <f t="shared" ref="O133:O164" si="55">(M133-P133)/P133</f>
        <v>5.2634349176272369E-2</v>
      </c>
      <c r="P133" s="402">
        <v>17193.665158371041</v>
      </c>
      <c r="Q133" s="402"/>
      <c r="R133" s="1551">
        <f t="shared" ref="R133:R164" si="56">(P133-S133)/S133</f>
        <v>-5.7319757214353749E-2</v>
      </c>
      <c r="S133" s="1550">
        <v>18239.127519595917</v>
      </c>
      <c r="T133" s="1550"/>
      <c r="U133" s="1551">
        <f t="shared" ref="U133:U164" si="57">(S133-V133)/V133</f>
        <v>0</v>
      </c>
      <c r="V133" s="1550">
        <v>18239.127519595917</v>
      </c>
      <c r="W133" s="1550"/>
      <c r="X133" s="1551" t="e">
        <f t="shared" ref="X133:X164" si="58">(V133-Y133)/Y133</f>
        <v>#DIV/0!</v>
      </c>
      <c r="Y133" s="1550"/>
      <c r="Z133" s="1550"/>
      <c r="AA133" s="1551" t="e">
        <f t="shared" ref="AA133:AA164" si="59">(Y133-AB133)/AB133</f>
        <v>#DIV/0!</v>
      </c>
      <c r="AB133" s="1550"/>
      <c r="AC133" s="1550"/>
      <c r="AD133" s="1551" t="e">
        <f t="shared" ref="AD133:AD164" si="60">(AB133-AE133)/AE133</f>
        <v>#DIV/0!</v>
      </c>
      <c r="AE133" s="1550"/>
      <c r="AF133" s="1550"/>
      <c r="AG133" s="1551" t="e">
        <f t="shared" ref="AG133:AG164" si="61">(AE133-AH133)/AH133</f>
        <v>#DIV/0!</v>
      </c>
      <c r="AH133" s="911"/>
      <c r="AI133" s="911"/>
      <c r="AJ133" s="1551" t="e">
        <f t="shared" ref="AJ133:AJ164" si="62">(AH133-AK133)/AK133</f>
        <v>#DIV/0!</v>
      </c>
      <c r="AK133" s="434"/>
      <c r="AL133" s="1561"/>
      <c r="AM133" s="1551" t="e">
        <f t="shared" ref="AM133:AM164" si="63">(AK133-AN133)/AN133</f>
        <v>#DIV/0!</v>
      </c>
      <c r="AN133" s="562"/>
      <c r="AO133" s="705"/>
      <c r="AP133" s="1551" t="e">
        <f t="shared" ref="AP133:AP164" si="64">(AN133-AQ133)/AQ133</f>
        <v>#DIV/0!</v>
      </c>
      <c r="AQ133" s="1028"/>
    </row>
    <row r="134" spans="1:82" x14ac:dyDescent="0.25">
      <c r="A134" s="852" t="s">
        <v>95</v>
      </c>
      <c r="B134" s="17">
        <v>1416</v>
      </c>
      <c r="C134" s="189" t="s">
        <v>621</v>
      </c>
      <c r="D134" s="1550">
        <v>23520.361990950227</v>
      </c>
      <c r="E134" s="1550"/>
      <c r="F134" s="1551">
        <f t="shared" si="52"/>
        <v>4.001600640256097E-2</v>
      </c>
      <c r="G134" s="1550">
        <v>22615.384615384617</v>
      </c>
      <c r="H134" s="1550"/>
      <c r="I134" s="1551">
        <f t="shared" si="53"/>
        <v>8.6994345367551171E-2</v>
      </c>
      <c r="J134" s="1550">
        <v>20805.429864253394</v>
      </c>
      <c r="K134" s="1550"/>
      <c r="L134" s="1551">
        <f t="shared" si="54"/>
        <v>0</v>
      </c>
      <c r="M134" s="1550">
        <v>20805.429864253394</v>
      </c>
      <c r="N134" s="1550"/>
      <c r="O134" s="1551">
        <f t="shared" si="55"/>
        <v>0</v>
      </c>
      <c r="P134" s="402">
        <v>20805.429864253394</v>
      </c>
      <c r="Q134" s="402"/>
      <c r="R134" s="1551">
        <f t="shared" si="56"/>
        <v>-1.4793102266103416E-2</v>
      </c>
      <c r="S134" s="1550">
        <v>21117.828054298621</v>
      </c>
      <c r="T134" s="1550"/>
      <c r="U134" s="1551">
        <f t="shared" si="57"/>
        <v>0</v>
      </c>
      <c r="V134" s="1550">
        <v>21117.828054298621</v>
      </c>
      <c r="W134" s="1550"/>
      <c r="X134" s="1551" t="e">
        <f t="shared" si="58"/>
        <v>#DIV/0!</v>
      </c>
      <c r="Y134" s="1550"/>
      <c r="Z134" s="1550"/>
      <c r="AA134" s="1551" t="e">
        <f t="shared" si="59"/>
        <v>#DIV/0!</v>
      </c>
      <c r="AB134" s="1550"/>
      <c r="AC134" s="1550"/>
      <c r="AD134" s="1551" t="e">
        <f t="shared" si="60"/>
        <v>#DIV/0!</v>
      </c>
      <c r="AE134" s="1550"/>
      <c r="AF134" s="1550"/>
      <c r="AG134" s="1551" t="e">
        <f t="shared" si="61"/>
        <v>#DIV/0!</v>
      </c>
      <c r="AH134" s="911"/>
      <c r="AI134" s="911"/>
      <c r="AJ134" s="1551" t="e">
        <f t="shared" si="62"/>
        <v>#DIV/0!</v>
      </c>
      <c r="AK134" s="434"/>
      <c r="AL134" s="1561"/>
      <c r="AM134" s="1551" t="e">
        <f t="shared" si="63"/>
        <v>#DIV/0!</v>
      </c>
      <c r="AN134" s="562"/>
      <c r="AO134" s="705"/>
      <c r="AP134" s="1551" t="e">
        <f t="shared" si="64"/>
        <v>#DIV/0!</v>
      </c>
      <c r="AQ134" s="1028"/>
    </row>
    <row r="135" spans="1:82" x14ac:dyDescent="0.25">
      <c r="A135" s="852" t="s">
        <v>95</v>
      </c>
      <c r="B135" s="17">
        <v>1417</v>
      </c>
      <c r="C135" s="189" t="s">
        <v>622</v>
      </c>
      <c r="D135" s="1550">
        <v>22615.384615384617</v>
      </c>
      <c r="E135" s="1550"/>
      <c r="F135" s="1551">
        <f t="shared" si="52"/>
        <v>0</v>
      </c>
      <c r="G135" s="1550">
        <v>22615.384615384617</v>
      </c>
      <c r="H135" s="1550"/>
      <c r="I135" s="1551">
        <f t="shared" si="53"/>
        <v>8.6994345367551171E-2</v>
      </c>
      <c r="J135" s="1550">
        <v>20805.429864253394</v>
      </c>
      <c r="K135" s="1550"/>
      <c r="L135" s="1551">
        <f t="shared" si="54"/>
        <v>0</v>
      </c>
      <c r="M135" s="1550">
        <v>20805.429864253394</v>
      </c>
      <c r="N135" s="1550"/>
      <c r="O135" s="1551">
        <f t="shared" si="55"/>
        <v>0</v>
      </c>
      <c r="P135" s="402">
        <v>20805.429864253394</v>
      </c>
      <c r="Q135" s="402"/>
      <c r="R135" s="1551">
        <f t="shared" si="56"/>
        <v>0.1407082529330636</v>
      </c>
      <c r="S135" s="1550">
        <v>18239.045619909484</v>
      </c>
      <c r="T135" s="1550"/>
      <c r="U135" s="1551">
        <f t="shared" si="57"/>
        <v>0</v>
      </c>
      <c r="V135" s="1550">
        <v>18239.045619909484</v>
      </c>
      <c r="W135" s="1550"/>
      <c r="X135" s="1551" t="e">
        <f t="shared" si="58"/>
        <v>#DIV/0!</v>
      </c>
      <c r="Y135" s="1550"/>
      <c r="Z135" s="1550"/>
      <c r="AA135" s="1551" t="e">
        <f t="shared" si="59"/>
        <v>#DIV/0!</v>
      </c>
      <c r="AB135" s="1550"/>
      <c r="AC135" s="1550"/>
      <c r="AD135" s="1551" t="e">
        <f t="shared" si="60"/>
        <v>#DIV/0!</v>
      </c>
      <c r="AE135" s="1550"/>
      <c r="AF135" s="1550"/>
      <c r="AG135" s="1551" t="e">
        <f t="shared" si="61"/>
        <v>#DIV/0!</v>
      </c>
      <c r="AH135" s="911"/>
      <c r="AI135" s="911"/>
      <c r="AJ135" s="1551" t="e">
        <f t="shared" si="62"/>
        <v>#DIV/0!</v>
      </c>
      <c r="AK135" s="434"/>
      <c r="AL135" s="1561"/>
      <c r="AM135" s="1551" t="e">
        <f t="shared" si="63"/>
        <v>#DIV/0!</v>
      </c>
      <c r="AN135" s="562"/>
      <c r="AO135" s="705"/>
      <c r="AP135" s="1551" t="e">
        <f t="shared" si="64"/>
        <v>#DIV/0!</v>
      </c>
      <c r="AQ135" s="1028"/>
    </row>
    <row r="136" spans="1:82" x14ac:dyDescent="0.25">
      <c r="A136" s="852" t="s">
        <v>95</v>
      </c>
      <c r="B136" s="17">
        <v>1418</v>
      </c>
      <c r="C136" s="189" t="s">
        <v>623</v>
      </c>
      <c r="D136" s="1550">
        <v>22615.384615384617</v>
      </c>
      <c r="E136" s="1550"/>
      <c r="F136" s="1551">
        <f t="shared" si="52"/>
        <v>0</v>
      </c>
      <c r="G136" s="1550">
        <v>22615.384615384617</v>
      </c>
      <c r="H136" s="1550"/>
      <c r="I136" s="1551">
        <f t="shared" si="53"/>
        <v>8.6994345367551171E-2</v>
      </c>
      <c r="J136" s="1550">
        <v>20805.429864253394</v>
      </c>
      <c r="K136" s="1550"/>
      <c r="L136" s="1551">
        <f t="shared" si="54"/>
        <v>0</v>
      </c>
      <c r="M136" s="1550">
        <v>20805.429864253394</v>
      </c>
      <c r="N136" s="1550"/>
      <c r="O136" s="1551">
        <f t="shared" si="55"/>
        <v>0</v>
      </c>
      <c r="P136" s="402">
        <v>20805.429864253394</v>
      </c>
      <c r="Q136" s="402"/>
      <c r="R136" s="1551">
        <f t="shared" si="56"/>
        <v>0.20795608743874619</v>
      </c>
      <c r="S136" s="1550">
        <v>17223.664072398169</v>
      </c>
      <c r="T136" s="1550"/>
      <c r="U136" s="1551">
        <f t="shared" si="57"/>
        <v>0</v>
      </c>
      <c r="V136" s="1550">
        <v>17223.664072398169</v>
      </c>
      <c r="W136" s="1550"/>
      <c r="X136" s="1551" t="e">
        <f t="shared" si="58"/>
        <v>#DIV/0!</v>
      </c>
      <c r="Y136" s="1550"/>
      <c r="Z136" s="1550"/>
      <c r="AA136" s="1551" t="e">
        <f t="shared" si="59"/>
        <v>#DIV/0!</v>
      </c>
      <c r="AB136" s="1550"/>
      <c r="AC136" s="1550"/>
      <c r="AD136" s="1551" t="e">
        <f t="shared" si="60"/>
        <v>#DIV/0!</v>
      </c>
      <c r="AE136" s="1550"/>
      <c r="AF136" s="1550"/>
      <c r="AG136" s="1551" t="e">
        <f t="shared" si="61"/>
        <v>#DIV/0!</v>
      </c>
      <c r="AH136" s="911"/>
      <c r="AI136" s="911"/>
      <c r="AJ136" s="1551" t="e">
        <f t="shared" si="62"/>
        <v>#DIV/0!</v>
      </c>
      <c r="AK136" s="434"/>
      <c r="AL136" s="1561"/>
      <c r="AM136" s="1551" t="e">
        <f t="shared" si="63"/>
        <v>#DIV/0!</v>
      </c>
      <c r="AN136" s="562"/>
      <c r="AO136" s="705"/>
      <c r="AP136" s="1551" t="e">
        <f t="shared" si="64"/>
        <v>#DIV/0!</v>
      </c>
      <c r="AQ136" s="1028"/>
    </row>
    <row r="137" spans="1:82" x14ac:dyDescent="0.25">
      <c r="A137" s="299" t="s">
        <v>95</v>
      </c>
      <c r="B137" s="188">
        <v>925</v>
      </c>
      <c r="C137" s="189" t="s">
        <v>139</v>
      </c>
      <c r="D137" s="1550">
        <v>10850.678733031675</v>
      </c>
      <c r="E137" s="1550"/>
      <c r="F137" s="1551">
        <f t="shared" si="52"/>
        <v>0</v>
      </c>
      <c r="G137" s="1550">
        <v>10850.678733031675</v>
      </c>
      <c r="H137" s="1550"/>
      <c r="I137" s="1551">
        <f t="shared" si="53"/>
        <v>9.0991810737033732E-2</v>
      </c>
      <c r="J137" s="1550">
        <v>9945.7013574660632</v>
      </c>
      <c r="K137" s="1550"/>
      <c r="L137" s="1551">
        <f t="shared" si="54"/>
        <v>0</v>
      </c>
      <c r="M137" s="1550">
        <v>9945.7013574660632</v>
      </c>
      <c r="N137" s="1550"/>
      <c r="O137" s="1551">
        <f t="shared" si="55"/>
        <v>0</v>
      </c>
      <c r="P137" s="402">
        <v>9945.7013574660632</v>
      </c>
      <c r="Q137" s="402"/>
      <c r="R137" s="1551">
        <f t="shared" si="56"/>
        <v>-0.10386762172688399</v>
      </c>
      <c r="S137" s="1550">
        <v>11098.473393665163</v>
      </c>
      <c r="T137" s="1550"/>
      <c r="U137" s="1551">
        <f t="shared" si="57"/>
        <v>0</v>
      </c>
      <c r="V137" s="1550">
        <v>11098.473393665163</v>
      </c>
      <c r="W137" s="1550"/>
      <c r="X137" s="1551">
        <f t="shared" si="58"/>
        <v>0</v>
      </c>
      <c r="Y137" s="1550">
        <v>11098.473393665163</v>
      </c>
      <c r="Z137" s="1550"/>
      <c r="AA137" s="1551">
        <f t="shared" si="59"/>
        <v>5.0000000000000183E-2</v>
      </c>
      <c r="AB137" s="1550">
        <v>10569.974660633487</v>
      </c>
      <c r="AC137" s="1550"/>
      <c r="AD137" s="1551">
        <f t="shared" si="60"/>
        <v>0</v>
      </c>
      <c r="AE137" s="1550">
        <v>10569.974660633487</v>
      </c>
      <c r="AF137" s="1550"/>
      <c r="AG137" s="1551">
        <f t="shared" si="61"/>
        <v>0.10000000000000006</v>
      </c>
      <c r="AH137" s="911">
        <v>9609.0678733031691</v>
      </c>
      <c r="AI137" s="911"/>
      <c r="AJ137" s="1551">
        <f t="shared" si="62"/>
        <v>4.9999999999999892E-2</v>
      </c>
      <c r="AK137" s="562">
        <v>9151.4932126696858</v>
      </c>
      <c r="AL137" s="705"/>
      <c r="AM137" s="1551">
        <f t="shared" si="63"/>
        <v>0</v>
      </c>
      <c r="AN137" s="562">
        <v>9151.4932126696858</v>
      </c>
      <c r="AO137" s="705"/>
      <c r="AP137" s="1551">
        <f t="shared" si="64"/>
        <v>0</v>
      </c>
      <c r="AQ137" s="1028">
        <v>9151.4932126696858</v>
      </c>
    </row>
    <row r="138" spans="1:82" x14ac:dyDescent="0.25">
      <c r="A138" s="299" t="s">
        <v>95</v>
      </c>
      <c r="B138" s="188">
        <v>926</v>
      </c>
      <c r="C138" s="189" t="s">
        <v>138</v>
      </c>
      <c r="D138" s="1550">
        <v>11755.656108597284</v>
      </c>
      <c r="E138" s="1550"/>
      <c r="F138" s="1551">
        <f t="shared" si="52"/>
        <v>0</v>
      </c>
      <c r="G138" s="1550">
        <v>11755.656108597284</v>
      </c>
      <c r="H138" s="1550"/>
      <c r="I138" s="1551">
        <f t="shared" si="53"/>
        <v>8.340283569641356E-2</v>
      </c>
      <c r="J138" s="1550">
        <v>10850.678733031675</v>
      </c>
      <c r="K138" s="1550"/>
      <c r="L138" s="1551">
        <f t="shared" si="54"/>
        <v>0</v>
      </c>
      <c r="M138" s="1550">
        <v>10850.678733031675</v>
      </c>
      <c r="N138" s="1550"/>
      <c r="O138" s="1551">
        <f t="shared" si="55"/>
        <v>0</v>
      </c>
      <c r="P138" s="402">
        <v>10850.678733031675</v>
      </c>
      <c r="Q138" s="402"/>
      <c r="R138" s="1551">
        <f t="shared" si="56"/>
        <v>1.601320705314483E-2</v>
      </c>
      <c r="S138" s="1550">
        <v>10679.66307692308</v>
      </c>
      <c r="T138" s="1550"/>
      <c r="U138" s="1551">
        <f t="shared" si="57"/>
        <v>0</v>
      </c>
      <c r="V138" s="1550">
        <v>10679.66307692308</v>
      </c>
      <c r="W138" s="1550"/>
      <c r="X138" s="1551">
        <f t="shared" si="58"/>
        <v>0</v>
      </c>
      <c r="Y138" s="1550">
        <v>10679.66307692308</v>
      </c>
      <c r="Z138" s="1550"/>
      <c r="AA138" s="1551">
        <f t="shared" si="59"/>
        <v>5.0000000000000051E-2</v>
      </c>
      <c r="AB138" s="1550">
        <v>10171.107692307694</v>
      </c>
      <c r="AC138" s="1550"/>
      <c r="AD138" s="1551">
        <f t="shared" si="60"/>
        <v>0</v>
      </c>
      <c r="AE138" s="1550">
        <v>10171.107692307694</v>
      </c>
      <c r="AF138" s="1550"/>
      <c r="AG138" s="1551">
        <f t="shared" si="61"/>
        <v>9.9999999999999936E-2</v>
      </c>
      <c r="AH138" s="911">
        <v>9246.4615384615408</v>
      </c>
      <c r="AI138" s="911"/>
      <c r="AJ138" s="1551">
        <f t="shared" si="62"/>
        <v>5.00000000000001E-2</v>
      </c>
      <c r="AK138" s="562">
        <v>8806.1538461538476</v>
      </c>
      <c r="AL138" s="705"/>
      <c r="AM138" s="1551">
        <f t="shared" si="63"/>
        <v>0</v>
      </c>
      <c r="AN138" s="562">
        <v>8806.1538461538476</v>
      </c>
      <c r="AO138" s="705"/>
      <c r="AP138" s="1551">
        <f t="shared" si="64"/>
        <v>0</v>
      </c>
      <c r="AQ138" s="1028">
        <v>8806.1538461538476</v>
      </c>
    </row>
    <row r="139" spans="1:82" x14ac:dyDescent="0.25">
      <c r="A139" s="299" t="s">
        <v>95</v>
      </c>
      <c r="B139" s="188">
        <v>927</v>
      </c>
      <c r="C139" s="189" t="s">
        <v>137</v>
      </c>
      <c r="D139" s="1550">
        <v>11755.656108597284</v>
      </c>
      <c r="E139" s="1550"/>
      <c r="F139" s="1551">
        <f t="shared" si="52"/>
        <v>0</v>
      </c>
      <c r="G139" s="1550">
        <v>11755.656108597284</v>
      </c>
      <c r="H139" s="1550"/>
      <c r="I139" s="1551">
        <f t="shared" si="53"/>
        <v>8.340283569641356E-2</v>
      </c>
      <c r="J139" s="1550">
        <v>10850.678733031675</v>
      </c>
      <c r="K139" s="1550"/>
      <c r="L139" s="1551">
        <f t="shared" si="54"/>
        <v>0</v>
      </c>
      <c r="M139" s="1550">
        <v>10850.678733031675</v>
      </c>
      <c r="N139" s="1550"/>
      <c r="O139" s="1551">
        <f t="shared" si="55"/>
        <v>0</v>
      </c>
      <c r="P139" s="402">
        <v>10850.678733031675</v>
      </c>
      <c r="Q139" s="402"/>
      <c r="R139" s="1551">
        <f t="shared" si="56"/>
        <v>-7.4702257862314492E-2</v>
      </c>
      <c r="S139" s="1550">
        <v>11726.688868778283</v>
      </c>
      <c r="T139" s="1550"/>
      <c r="U139" s="1551">
        <f t="shared" si="57"/>
        <v>0</v>
      </c>
      <c r="V139" s="1550">
        <v>11726.688868778283</v>
      </c>
      <c r="W139" s="1550"/>
      <c r="X139" s="1551">
        <f t="shared" si="58"/>
        <v>0</v>
      </c>
      <c r="Y139" s="1550">
        <v>11726.688868778283</v>
      </c>
      <c r="Z139" s="1550"/>
      <c r="AA139" s="1551">
        <f t="shared" si="59"/>
        <v>4.9999999999999864E-2</v>
      </c>
      <c r="AB139" s="1550">
        <v>11168.275113122176</v>
      </c>
      <c r="AC139" s="1550"/>
      <c r="AD139" s="1551">
        <f t="shared" si="60"/>
        <v>0</v>
      </c>
      <c r="AE139" s="1550">
        <v>11168.275113122176</v>
      </c>
      <c r="AF139" s="1550"/>
      <c r="AG139" s="1551">
        <f t="shared" si="61"/>
        <v>0.10000000000000031</v>
      </c>
      <c r="AH139" s="911">
        <v>10152.977375565612</v>
      </c>
      <c r="AI139" s="911"/>
      <c r="AJ139" s="1551">
        <f t="shared" si="62"/>
        <v>4.9999999999999899E-2</v>
      </c>
      <c r="AK139" s="562">
        <v>9669.5022624434405</v>
      </c>
      <c r="AL139" s="705"/>
      <c r="AM139" s="1551">
        <f t="shared" si="63"/>
        <v>0</v>
      </c>
      <c r="AN139" s="562">
        <v>9669.5022624434405</v>
      </c>
      <c r="AO139" s="705"/>
      <c r="AP139" s="1551">
        <f t="shared" si="64"/>
        <v>0</v>
      </c>
      <c r="AQ139" s="1028">
        <v>9669.5022624434405</v>
      </c>
    </row>
    <row r="140" spans="1:82" x14ac:dyDescent="0.25">
      <c r="A140" s="299" t="s">
        <v>95</v>
      </c>
      <c r="B140" s="188">
        <v>928</v>
      </c>
      <c r="C140" s="189" t="s">
        <v>136</v>
      </c>
      <c r="D140" s="1550">
        <v>16280.54298642534</v>
      </c>
      <c r="E140" s="1550"/>
      <c r="F140" s="1551">
        <f t="shared" si="52"/>
        <v>0</v>
      </c>
      <c r="G140" s="1550">
        <v>16280.54298642534</v>
      </c>
      <c r="H140" s="1550"/>
      <c r="I140" s="1551">
        <f t="shared" si="53"/>
        <v>5.8858151854031822E-2</v>
      </c>
      <c r="J140" s="1550">
        <v>15375.565610859729</v>
      </c>
      <c r="K140" s="1550"/>
      <c r="L140" s="1551">
        <f t="shared" si="54"/>
        <v>0</v>
      </c>
      <c r="M140" s="1550">
        <v>15375.565610859729</v>
      </c>
      <c r="N140" s="1550"/>
      <c r="O140" s="1551">
        <f t="shared" si="55"/>
        <v>6.2539086929330884E-2</v>
      </c>
      <c r="P140" s="402">
        <v>14470.588235294117</v>
      </c>
      <c r="Q140" s="402"/>
      <c r="R140" s="1551">
        <f t="shared" si="56"/>
        <v>1.4971536905987145E-3</v>
      </c>
      <c r="S140" s="1550">
        <v>14448.95592760181</v>
      </c>
      <c r="T140" s="1550"/>
      <c r="U140" s="1551">
        <f t="shared" si="57"/>
        <v>0</v>
      </c>
      <c r="V140" s="1550">
        <v>14448.95592760181</v>
      </c>
      <c r="W140" s="1550"/>
      <c r="X140" s="1551">
        <f t="shared" si="58"/>
        <v>0</v>
      </c>
      <c r="Y140" s="1550">
        <v>14448.95592760181</v>
      </c>
      <c r="Z140" s="1550"/>
      <c r="AA140" s="1551">
        <f t="shared" si="59"/>
        <v>5.0000000000000024E-2</v>
      </c>
      <c r="AB140" s="1550">
        <v>13760.910407239819</v>
      </c>
      <c r="AC140" s="1550"/>
      <c r="AD140" s="1551">
        <f t="shared" si="60"/>
        <v>0</v>
      </c>
      <c r="AE140" s="1550">
        <v>13760.910407239819</v>
      </c>
      <c r="AF140" s="1550"/>
      <c r="AG140" s="1551">
        <f t="shared" si="61"/>
        <v>9.9999999999999825E-2</v>
      </c>
      <c r="AH140" s="911">
        <v>12509.918552036201</v>
      </c>
      <c r="AI140" s="911"/>
      <c r="AJ140" s="1551">
        <f t="shared" si="62"/>
        <v>5.0000000000000211E-2</v>
      </c>
      <c r="AK140" s="562">
        <v>11914.208144796379</v>
      </c>
      <c r="AL140" s="705"/>
      <c r="AM140" s="1551">
        <f t="shared" si="63"/>
        <v>0</v>
      </c>
      <c r="AN140" s="562">
        <v>11914.208144796379</v>
      </c>
      <c r="AO140" s="705"/>
      <c r="AP140" s="1551">
        <f t="shared" si="64"/>
        <v>0</v>
      </c>
      <c r="AQ140" s="1028">
        <v>11914.208144796379</v>
      </c>
    </row>
    <row r="141" spans="1:82" x14ac:dyDescent="0.25">
      <c r="A141" s="317" t="s">
        <v>95</v>
      </c>
      <c r="B141" s="185">
        <v>929</v>
      </c>
      <c r="C141" s="296" t="s">
        <v>135</v>
      </c>
      <c r="D141" s="1550">
        <v>9040.7239819004535</v>
      </c>
      <c r="E141" s="1550"/>
      <c r="F141" s="1551">
        <f t="shared" si="52"/>
        <v>0</v>
      </c>
      <c r="G141" s="1550">
        <v>9040.7239819004535</v>
      </c>
      <c r="H141" s="1550"/>
      <c r="I141" s="1551">
        <f t="shared" si="53"/>
        <v>0</v>
      </c>
      <c r="J141" s="1550">
        <v>9040.7239819004535</v>
      </c>
      <c r="K141" s="1550"/>
      <c r="L141" s="1551">
        <f t="shared" si="54"/>
        <v>0</v>
      </c>
      <c r="M141" s="1550">
        <v>9040.7239819004535</v>
      </c>
      <c r="N141" s="1550"/>
      <c r="O141" s="1551">
        <f t="shared" si="55"/>
        <v>0</v>
      </c>
      <c r="P141" s="402">
        <v>9040.7239819004535</v>
      </c>
      <c r="Q141" s="402"/>
      <c r="R141" s="1551">
        <f t="shared" si="56"/>
        <v>0.18283174074629943</v>
      </c>
      <c r="S141" s="1550">
        <v>7643.288280542989</v>
      </c>
      <c r="T141" s="1550"/>
      <c r="U141" s="1551">
        <f t="shared" si="57"/>
        <v>0</v>
      </c>
      <c r="V141" s="1550">
        <v>7643.288280542989</v>
      </c>
      <c r="W141" s="1550"/>
      <c r="X141" s="1551">
        <f t="shared" si="58"/>
        <v>0</v>
      </c>
      <c r="Y141" s="1550">
        <v>7643.288280542989</v>
      </c>
      <c r="Z141" s="1550"/>
      <c r="AA141" s="1551">
        <f t="shared" si="59"/>
        <v>5.0000000000000072E-2</v>
      </c>
      <c r="AB141" s="1550">
        <v>7279.3221719457033</v>
      </c>
      <c r="AC141" s="1550"/>
      <c r="AD141" s="1551">
        <f t="shared" si="60"/>
        <v>0</v>
      </c>
      <c r="AE141" s="1550">
        <v>7279.3221719457033</v>
      </c>
      <c r="AF141" s="1550"/>
      <c r="AG141" s="1551">
        <f t="shared" si="61"/>
        <v>0.10000000000000013</v>
      </c>
      <c r="AH141" s="911">
        <v>6617.5656108597295</v>
      </c>
      <c r="AI141" s="911"/>
      <c r="AJ141" s="1551">
        <f t="shared" si="62"/>
        <v>5.0000000000000044E-2</v>
      </c>
      <c r="AK141" s="750">
        <v>6302.4434389140279</v>
      </c>
      <c r="AL141" s="1562"/>
      <c r="AM141" s="1551">
        <f t="shared" si="63"/>
        <v>0</v>
      </c>
      <c r="AN141" s="750">
        <v>6302.4434389140279</v>
      </c>
      <c r="AO141" s="1562"/>
      <c r="AP141" s="1551">
        <f t="shared" si="64"/>
        <v>0</v>
      </c>
      <c r="AQ141" s="1029">
        <v>6302.4434389140279</v>
      </c>
    </row>
    <row r="142" spans="1:82" s="40" customFormat="1" x14ac:dyDescent="0.25">
      <c r="A142" s="299" t="s">
        <v>95</v>
      </c>
      <c r="B142" s="282">
        <v>1393</v>
      </c>
      <c r="C142" s="448" t="s">
        <v>518</v>
      </c>
      <c r="D142" s="1550">
        <v>9040.7239819004535</v>
      </c>
      <c r="E142" s="1550"/>
      <c r="F142" s="1551">
        <f t="shared" si="52"/>
        <v>0</v>
      </c>
      <c r="G142" s="1550">
        <v>9040.7239819004535</v>
      </c>
      <c r="H142" s="1550"/>
      <c r="I142" s="1551">
        <f t="shared" si="53"/>
        <v>0.11123470522803122</v>
      </c>
      <c r="J142" s="1550">
        <v>8135.746606334842</v>
      </c>
      <c r="K142" s="1550"/>
      <c r="L142" s="1551">
        <f t="shared" si="54"/>
        <v>0</v>
      </c>
      <c r="M142" s="1550">
        <v>8135.746606334842</v>
      </c>
      <c r="N142" s="1550"/>
      <c r="O142" s="1551">
        <f t="shared" si="55"/>
        <v>0</v>
      </c>
      <c r="P142" s="402">
        <v>8135.746606334842</v>
      </c>
      <c r="Q142" s="402"/>
      <c r="R142" s="1551">
        <f t="shared" si="56"/>
        <v>-1.1122233344460067E-4</v>
      </c>
      <c r="S142" s="1550">
        <v>8136.651583710408</v>
      </c>
      <c r="T142" s="1550"/>
      <c r="U142" s="1551">
        <f t="shared" si="57"/>
        <v>0</v>
      </c>
      <c r="V142" s="1550">
        <v>8136.651583710408</v>
      </c>
      <c r="W142" s="1550"/>
      <c r="X142" s="1551" t="e">
        <f t="shared" si="58"/>
        <v>#DIV/0!</v>
      </c>
      <c r="Y142" s="1550"/>
      <c r="Z142" s="1550"/>
      <c r="AA142" s="1551" t="e">
        <f t="shared" si="59"/>
        <v>#DIV/0!</v>
      </c>
      <c r="AB142" s="847"/>
      <c r="AC142" s="847"/>
      <c r="AD142" s="1551" t="e">
        <f t="shared" si="60"/>
        <v>#DIV/0!</v>
      </c>
      <c r="AE142" s="847"/>
      <c r="AF142" s="847"/>
      <c r="AG142" s="1551" t="e">
        <f t="shared" si="61"/>
        <v>#DIV/0!</v>
      </c>
      <c r="AH142" s="1310"/>
      <c r="AI142" s="1310"/>
      <c r="AJ142" s="1551" t="e">
        <f t="shared" si="62"/>
        <v>#DIV/0!</v>
      </c>
      <c r="AK142" s="1309"/>
      <c r="AL142" s="1309"/>
      <c r="AM142" s="1551" t="e">
        <f t="shared" si="63"/>
        <v>#DIV/0!</v>
      </c>
      <c r="AN142" s="1307"/>
      <c r="AO142" s="1307"/>
      <c r="AP142" s="1551" t="e">
        <f t="shared" si="64"/>
        <v>#DIV/0!</v>
      </c>
      <c r="AQ142" s="1310"/>
      <c r="AR142" s="1313"/>
      <c r="AS142" s="834"/>
      <c r="AT142" s="84"/>
      <c r="AV142" s="1047"/>
      <c r="AW142" s="1313"/>
      <c r="AX142" s="1313"/>
      <c r="AY142" s="1313"/>
      <c r="AZ142" s="1314"/>
      <c r="BA142" s="1313"/>
      <c r="BB142" s="1313"/>
      <c r="BC142" s="834"/>
      <c r="BD142" s="834"/>
      <c r="BE142" s="834"/>
      <c r="BF142" s="834"/>
      <c r="BG142" s="834"/>
      <c r="BH142" s="834"/>
      <c r="BI142" s="834"/>
      <c r="BJ142" s="834"/>
      <c r="BK142" s="834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</row>
    <row r="143" spans="1:82" s="40" customFormat="1" x14ac:dyDescent="0.25">
      <c r="A143" s="299" t="s">
        <v>95</v>
      </c>
      <c r="B143" s="282">
        <v>1394</v>
      </c>
      <c r="C143" s="448" t="s">
        <v>534</v>
      </c>
      <c r="D143" s="1550">
        <v>7230.7692307692305</v>
      </c>
      <c r="E143" s="1550"/>
      <c r="F143" s="1551">
        <f t="shared" si="52"/>
        <v>0</v>
      </c>
      <c r="G143" s="1550">
        <v>7230.7692307692305</v>
      </c>
      <c r="H143" s="1550"/>
      <c r="I143" s="1551">
        <f t="shared" si="53"/>
        <v>0.14306151645207435</v>
      </c>
      <c r="J143" s="1550">
        <v>6325.7918552036199</v>
      </c>
      <c r="K143" s="1550"/>
      <c r="L143" s="1551">
        <f t="shared" si="54"/>
        <v>0</v>
      </c>
      <c r="M143" s="1550">
        <v>6325.7918552036199</v>
      </c>
      <c r="N143" s="1550"/>
      <c r="O143" s="1551">
        <f t="shared" si="55"/>
        <v>0</v>
      </c>
      <c r="P143" s="402">
        <v>6325.7918552036199</v>
      </c>
      <c r="Q143" s="402"/>
      <c r="R143" s="1551">
        <f t="shared" si="56"/>
        <v>-0.18159466104671582</v>
      </c>
      <c r="S143" s="1550">
        <v>7729.411764705882</v>
      </c>
      <c r="T143" s="1550"/>
      <c r="U143" s="1551">
        <f t="shared" si="57"/>
        <v>0</v>
      </c>
      <c r="V143" s="1550">
        <v>7729.411764705882</v>
      </c>
      <c r="W143" s="1550"/>
      <c r="X143" s="1551" t="e">
        <f t="shared" si="58"/>
        <v>#DIV/0!</v>
      </c>
      <c r="Y143" s="1550"/>
      <c r="Z143" s="1550"/>
      <c r="AA143" s="1551" t="e">
        <f t="shared" si="59"/>
        <v>#DIV/0!</v>
      </c>
      <c r="AB143" s="847"/>
      <c r="AC143" s="847"/>
      <c r="AD143" s="1551" t="e">
        <f t="shared" si="60"/>
        <v>#DIV/0!</v>
      </c>
      <c r="AE143" s="847"/>
      <c r="AF143" s="847"/>
      <c r="AG143" s="1551" t="e">
        <f t="shared" si="61"/>
        <v>#DIV/0!</v>
      </c>
      <c r="AH143" s="1310"/>
      <c r="AI143" s="1310"/>
      <c r="AJ143" s="1551" t="e">
        <f t="shared" si="62"/>
        <v>#DIV/0!</v>
      </c>
      <c r="AK143" s="1309"/>
      <c r="AL143" s="1309"/>
      <c r="AM143" s="1551" t="e">
        <f t="shared" si="63"/>
        <v>#DIV/0!</v>
      </c>
      <c r="AN143" s="1307"/>
      <c r="AO143" s="1307"/>
      <c r="AP143" s="1551" t="e">
        <f t="shared" si="64"/>
        <v>#DIV/0!</v>
      </c>
      <c r="AQ143" s="1310"/>
      <c r="AR143" s="1313"/>
      <c r="AS143" s="834"/>
      <c r="AT143" s="84"/>
      <c r="AV143" s="1047"/>
      <c r="AW143" s="1313"/>
      <c r="AX143" s="1313"/>
      <c r="AY143" s="1313"/>
      <c r="AZ143" s="1314"/>
      <c r="BA143" s="1313"/>
      <c r="BB143" s="1313"/>
      <c r="BC143" s="834"/>
      <c r="BD143" s="834"/>
      <c r="BE143" s="834"/>
      <c r="BF143" s="834"/>
      <c r="BG143" s="834"/>
      <c r="BH143" s="834"/>
      <c r="BI143" s="834"/>
      <c r="BJ143" s="834"/>
      <c r="BK143" s="834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</row>
    <row r="144" spans="1:82" s="40" customFormat="1" x14ac:dyDescent="0.25">
      <c r="A144" s="299" t="s">
        <v>95</v>
      </c>
      <c r="B144" s="282">
        <v>1395</v>
      </c>
      <c r="C144" s="448" t="s">
        <v>517</v>
      </c>
      <c r="D144" s="1550">
        <v>21710.407239819004</v>
      </c>
      <c r="E144" s="1550"/>
      <c r="F144" s="1551">
        <f t="shared" si="52"/>
        <v>0</v>
      </c>
      <c r="G144" s="1550">
        <v>21710.407239819004</v>
      </c>
      <c r="H144" s="1550"/>
      <c r="I144" s="1551">
        <f t="shared" si="53"/>
        <v>4.3497172683775495E-2</v>
      </c>
      <c r="J144" s="1550">
        <v>20805.429864253394</v>
      </c>
      <c r="K144" s="1550"/>
      <c r="L144" s="1551">
        <f t="shared" si="54"/>
        <v>0</v>
      </c>
      <c r="M144" s="1550">
        <v>20805.429864253394</v>
      </c>
      <c r="N144" s="1550"/>
      <c r="O144" s="1551">
        <f t="shared" si="55"/>
        <v>4.547521600727597E-2</v>
      </c>
      <c r="P144" s="402">
        <v>19900.452488687784</v>
      </c>
      <c r="Q144" s="402"/>
      <c r="R144" s="1551">
        <f t="shared" si="56"/>
        <v>-2.2275576897425667E-2</v>
      </c>
      <c r="S144" s="1550">
        <v>20353.846153846156</v>
      </c>
      <c r="T144" s="1550"/>
      <c r="U144" s="1551">
        <f t="shared" si="57"/>
        <v>0</v>
      </c>
      <c r="V144" s="1550">
        <v>20353.846153846156</v>
      </c>
      <c r="W144" s="1550"/>
      <c r="X144" s="1551" t="e">
        <f t="shared" si="58"/>
        <v>#DIV/0!</v>
      </c>
      <c r="Y144" s="1550"/>
      <c r="Z144" s="1550"/>
      <c r="AA144" s="1551" t="e">
        <f t="shared" si="59"/>
        <v>#DIV/0!</v>
      </c>
      <c r="AB144" s="847"/>
      <c r="AC144" s="847"/>
      <c r="AD144" s="1551" t="e">
        <f t="shared" si="60"/>
        <v>#DIV/0!</v>
      </c>
      <c r="AE144" s="847"/>
      <c r="AF144" s="847"/>
      <c r="AG144" s="1551" t="e">
        <f t="shared" si="61"/>
        <v>#DIV/0!</v>
      </c>
      <c r="AH144" s="1310"/>
      <c r="AI144" s="1310"/>
      <c r="AJ144" s="1551" t="e">
        <f t="shared" si="62"/>
        <v>#DIV/0!</v>
      </c>
      <c r="AK144" s="1309"/>
      <c r="AL144" s="1309"/>
      <c r="AM144" s="1551" t="e">
        <f t="shared" si="63"/>
        <v>#DIV/0!</v>
      </c>
      <c r="AN144" s="1307"/>
      <c r="AO144" s="1307"/>
      <c r="AP144" s="1551" t="e">
        <f t="shared" si="64"/>
        <v>#DIV/0!</v>
      </c>
      <c r="AQ144" s="1310"/>
      <c r="AR144" s="1313"/>
      <c r="AS144" s="834"/>
      <c r="AT144" s="84"/>
      <c r="AV144" s="1047"/>
      <c r="AW144" s="1313"/>
      <c r="AX144" s="1313"/>
      <c r="AY144" s="1313"/>
      <c r="AZ144" s="1314"/>
      <c r="BA144" s="1313"/>
      <c r="BB144" s="1313"/>
      <c r="BC144" s="834"/>
      <c r="BD144" s="834"/>
      <c r="BE144" s="834"/>
      <c r="BF144" s="834"/>
      <c r="BG144" s="834"/>
      <c r="BH144" s="834"/>
      <c r="BI144" s="834"/>
      <c r="BJ144" s="834"/>
      <c r="BK144" s="834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</row>
    <row r="145" spans="1:82" s="40" customFormat="1" x14ac:dyDescent="0.25">
      <c r="A145" s="299" t="s">
        <v>95</v>
      </c>
      <c r="B145" s="84">
        <v>1047</v>
      </c>
      <c r="C145" s="809" t="s">
        <v>625</v>
      </c>
      <c r="D145" s="1550">
        <v>11975.206611570249</v>
      </c>
      <c r="E145" s="1550"/>
      <c r="F145" s="1551">
        <f t="shared" si="52"/>
        <v>0</v>
      </c>
      <c r="G145" s="1550">
        <v>11975.206611570249</v>
      </c>
      <c r="H145" s="1550"/>
      <c r="I145" s="1551">
        <f t="shared" si="53"/>
        <v>0.11547344110854513</v>
      </c>
      <c r="J145" s="1550">
        <v>10735.537190082645</v>
      </c>
      <c r="K145" s="1550"/>
      <c r="L145" s="1551">
        <f t="shared" si="54"/>
        <v>0</v>
      </c>
      <c r="M145" s="1550">
        <v>10735.537190082645</v>
      </c>
      <c r="N145" s="1550"/>
      <c r="O145" s="1551">
        <f t="shared" si="55"/>
        <v>8.3402835696413616E-2</v>
      </c>
      <c r="P145" s="402">
        <v>9909.0909090909099</v>
      </c>
      <c r="Q145" s="402"/>
      <c r="R145" s="1551">
        <f t="shared" si="56"/>
        <v>0.48024691358024696</v>
      </c>
      <c r="S145" s="1550">
        <v>6694.2148760330583</v>
      </c>
      <c r="T145" s="1550"/>
      <c r="U145" s="1551">
        <f t="shared" si="57"/>
        <v>0</v>
      </c>
      <c r="V145" s="1550">
        <v>6694.2148760330583</v>
      </c>
      <c r="W145" s="1550"/>
      <c r="X145" s="1551" t="e">
        <f t="shared" si="58"/>
        <v>#DIV/0!</v>
      </c>
      <c r="Y145" s="1550"/>
      <c r="Z145" s="1550"/>
      <c r="AA145" s="1551" t="e">
        <f t="shared" si="59"/>
        <v>#DIV/0!</v>
      </c>
      <c r="AB145" s="847"/>
      <c r="AC145" s="847"/>
      <c r="AD145" s="1551" t="e">
        <f t="shared" si="60"/>
        <v>#DIV/0!</v>
      </c>
      <c r="AE145" s="847"/>
      <c r="AF145" s="847"/>
      <c r="AG145" s="1551" t="e">
        <f t="shared" si="61"/>
        <v>#DIV/0!</v>
      </c>
      <c r="AH145" s="1310"/>
      <c r="AI145" s="1310"/>
      <c r="AJ145" s="1551" t="e">
        <f t="shared" si="62"/>
        <v>#DIV/0!</v>
      </c>
      <c r="AK145" s="1309"/>
      <c r="AL145" s="1309"/>
      <c r="AM145" s="1551" t="e">
        <f t="shared" si="63"/>
        <v>#DIV/0!</v>
      </c>
      <c r="AN145" s="1307"/>
      <c r="AO145" s="1307"/>
      <c r="AP145" s="1551" t="e">
        <f t="shared" si="64"/>
        <v>#DIV/0!</v>
      </c>
      <c r="AQ145" s="1310"/>
      <c r="AR145" s="1313"/>
      <c r="AS145" s="834"/>
      <c r="AT145" s="84"/>
      <c r="AV145" s="1047"/>
      <c r="AW145" s="1313"/>
      <c r="AX145" s="1313"/>
      <c r="AY145" s="1313"/>
      <c r="AZ145" s="1314"/>
      <c r="BA145" s="1313"/>
      <c r="BB145" s="1313"/>
      <c r="BC145" s="834"/>
      <c r="BD145" s="834"/>
      <c r="BE145" s="834"/>
      <c r="BF145" s="834"/>
      <c r="BG145" s="834"/>
      <c r="BH145" s="834"/>
      <c r="BI145" s="834"/>
      <c r="BJ145" s="834"/>
      <c r="BK145" s="834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</row>
    <row r="146" spans="1:82" s="40" customFormat="1" x14ac:dyDescent="0.25">
      <c r="A146" s="299" t="s">
        <v>95</v>
      </c>
      <c r="B146" s="84">
        <v>1048</v>
      </c>
      <c r="C146" s="965" t="s">
        <v>626</v>
      </c>
      <c r="D146" s="1550">
        <v>11148.760330578512</v>
      </c>
      <c r="E146" s="1550"/>
      <c r="F146" s="1551">
        <f t="shared" si="52"/>
        <v>0</v>
      </c>
      <c r="G146" s="1550">
        <v>11148.760330578512</v>
      </c>
      <c r="H146" s="1550"/>
      <c r="I146" s="1551">
        <f t="shared" si="53"/>
        <v>0.12510425354462043</v>
      </c>
      <c r="J146" s="1550">
        <v>9909.0909090909099</v>
      </c>
      <c r="K146" s="1550"/>
      <c r="L146" s="1551">
        <f t="shared" si="54"/>
        <v>0</v>
      </c>
      <c r="M146" s="1550">
        <v>9909.0909090909099</v>
      </c>
      <c r="N146" s="1550"/>
      <c r="O146" s="1551">
        <f t="shared" si="55"/>
        <v>0</v>
      </c>
      <c r="P146" s="402">
        <v>9909.0909090909099</v>
      </c>
      <c r="Q146" s="402"/>
      <c r="R146" s="1551">
        <f t="shared" si="56"/>
        <v>0.33222222222222225</v>
      </c>
      <c r="S146" s="1550">
        <v>7438.0165289256202</v>
      </c>
      <c r="T146" s="1550"/>
      <c r="U146" s="1551">
        <f t="shared" si="57"/>
        <v>0</v>
      </c>
      <c r="V146" s="1550">
        <v>7438.0165289256202</v>
      </c>
      <c r="W146" s="1550"/>
      <c r="X146" s="1551" t="e">
        <f t="shared" si="58"/>
        <v>#DIV/0!</v>
      </c>
      <c r="Y146" s="1550"/>
      <c r="Z146" s="1550"/>
      <c r="AA146" s="1551" t="e">
        <f t="shared" si="59"/>
        <v>#DIV/0!</v>
      </c>
      <c r="AB146" s="847"/>
      <c r="AC146" s="847"/>
      <c r="AD146" s="1551" t="e">
        <f t="shared" si="60"/>
        <v>#DIV/0!</v>
      </c>
      <c r="AE146" s="847"/>
      <c r="AF146" s="847"/>
      <c r="AG146" s="1551" t="e">
        <f t="shared" si="61"/>
        <v>#DIV/0!</v>
      </c>
      <c r="AH146" s="1310"/>
      <c r="AI146" s="1310"/>
      <c r="AJ146" s="1551" t="e">
        <f t="shared" si="62"/>
        <v>#DIV/0!</v>
      </c>
      <c r="AK146" s="1309"/>
      <c r="AL146" s="1309"/>
      <c r="AM146" s="1551" t="e">
        <f t="shared" si="63"/>
        <v>#DIV/0!</v>
      </c>
      <c r="AN146" s="1307"/>
      <c r="AO146" s="1307"/>
      <c r="AP146" s="1551" t="e">
        <f t="shared" si="64"/>
        <v>#DIV/0!</v>
      </c>
      <c r="AQ146" s="1310"/>
      <c r="AR146" s="1313"/>
      <c r="AS146" s="834"/>
      <c r="AT146" s="84"/>
      <c r="AV146" s="1047"/>
      <c r="AW146" s="1313"/>
      <c r="AX146" s="1313"/>
      <c r="AY146" s="1313"/>
      <c r="AZ146" s="1314"/>
      <c r="BA146" s="1313"/>
      <c r="BB146" s="1313"/>
      <c r="BC146" s="834"/>
      <c r="BD146" s="834"/>
      <c r="BE146" s="834"/>
      <c r="BF146" s="834"/>
      <c r="BG146" s="834"/>
      <c r="BH146" s="834"/>
      <c r="BI146" s="834"/>
      <c r="BJ146" s="834"/>
      <c r="BK146" s="834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</row>
    <row r="147" spans="1:82" s="40" customFormat="1" ht="15.75" thickBot="1" x14ac:dyDescent="0.3">
      <c r="A147" s="299" t="s">
        <v>95</v>
      </c>
      <c r="B147" s="307">
        <v>1046</v>
      </c>
      <c r="C147" s="811" t="s">
        <v>624</v>
      </c>
      <c r="D147" s="1550">
        <v>8256.1983471074382</v>
      </c>
      <c r="E147" s="1550"/>
      <c r="F147" s="1551">
        <f t="shared" si="52"/>
        <v>0</v>
      </c>
      <c r="G147" s="1550">
        <v>8256.1983471074382</v>
      </c>
      <c r="H147" s="1550"/>
      <c r="I147" s="1551">
        <f t="shared" si="53"/>
        <v>0.25031289111389232</v>
      </c>
      <c r="J147" s="1550">
        <v>6603.3057851239673</v>
      </c>
      <c r="K147" s="1550"/>
      <c r="L147" s="1551">
        <f t="shared" si="54"/>
        <v>0</v>
      </c>
      <c r="M147" s="1550">
        <v>6603.3057851239673</v>
      </c>
      <c r="N147" s="1550"/>
      <c r="O147" s="1551">
        <f t="shared" si="55"/>
        <v>0</v>
      </c>
      <c r="P147" s="402">
        <v>6603.3057851239673</v>
      </c>
      <c r="Q147" s="402"/>
      <c r="R147" s="1551">
        <f t="shared" si="56"/>
        <v>0.26825396825396813</v>
      </c>
      <c r="S147" s="1550">
        <v>5206.6115702479347</v>
      </c>
      <c r="T147" s="1550"/>
      <c r="U147" s="1551">
        <f t="shared" si="57"/>
        <v>0</v>
      </c>
      <c r="V147" s="1550">
        <v>5206.6115702479347</v>
      </c>
      <c r="W147" s="1550"/>
      <c r="X147" s="1551" t="e">
        <f t="shared" si="58"/>
        <v>#DIV/0!</v>
      </c>
      <c r="Y147" s="1550"/>
      <c r="Z147" s="1550"/>
      <c r="AA147" s="1551" t="e">
        <f t="shared" si="59"/>
        <v>#DIV/0!</v>
      </c>
      <c r="AB147" s="847"/>
      <c r="AC147" s="847"/>
      <c r="AD147" s="1551" t="e">
        <f t="shared" si="60"/>
        <v>#DIV/0!</v>
      </c>
      <c r="AE147" s="847"/>
      <c r="AF147" s="847"/>
      <c r="AG147" s="1551" t="e">
        <f t="shared" si="61"/>
        <v>#DIV/0!</v>
      </c>
      <c r="AH147" s="1310"/>
      <c r="AI147" s="1310"/>
      <c r="AJ147" s="1551" t="e">
        <f t="shared" si="62"/>
        <v>#DIV/0!</v>
      </c>
      <c r="AK147" s="1309"/>
      <c r="AL147" s="1309"/>
      <c r="AM147" s="1551" t="e">
        <f t="shared" si="63"/>
        <v>#DIV/0!</v>
      </c>
      <c r="AN147" s="1307"/>
      <c r="AO147" s="1307"/>
      <c r="AP147" s="1551" t="e">
        <f t="shared" si="64"/>
        <v>#DIV/0!</v>
      </c>
      <c r="AQ147" s="1310"/>
      <c r="AR147" s="1313"/>
      <c r="AS147" s="834"/>
      <c r="AT147" s="84"/>
      <c r="AV147" s="1047"/>
      <c r="AW147" s="1313"/>
      <c r="AX147" s="1313"/>
      <c r="AY147" s="1313"/>
      <c r="AZ147" s="1314"/>
      <c r="BA147" s="1313"/>
      <c r="BB147" s="1313"/>
      <c r="BC147" s="834"/>
      <c r="BD147" s="834"/>
      <c r="BE147" s="834"/>
      <c r="BF147" s="834"/>
      <c r="BG147" s="834"/>
      <c r="BH147" s="834"/>
      <c r="BI147" s="834"/>
      <c r="BJ147" s="834"/>
      <c r="BK147" s="834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</row>
    <row r="148" spans="1:82" x14ac:dyDescent="0.25">
      <c r="A148" s="808" t="s">
        <v>95</v>
      </c>
      <c r="B148" s="84">
        <v>1376</v>
      </c>
      <c r="C148" s="809" t="s">
        <v>627</v>
      </c>
      <c r="D148" s="1550">
        <v>9867.7685950413234</v>
      </c>
      <c r="E148" s="1550"/>
      <c r="F148" s="1551">
        <f t="shared" si="52"/>
        <v>-2.3450036347451224E-5</v>
      </c>
      <c r="G148" s="1550">
        <v>9868</v>
      </c>
      <c r="H148" s="1550"/>
      <c r="I148" s="1551">
        <f t="shared" si="53"/>
        <v>2.3450586264551497E-5</v>
      </c>
      <c r="J148" s="1550">
        <v>9867.7685950413234</v>
      </c>
      <c r="K148" s="1550"/>
      <c r="L148" s="1551">
        <f t="shared" si="54"/>
        <v>0</v>
      </c>
      <c r="M148" s="1550">
        <v>9867.7685950413234</v>
      </c>
      <c r="N148" s="1550"/>
      <c r="O148" s="1551">
        <f t="shared" si="55"/>
        <v>0</v>
      </c>
      <c r="P148" s="402">
        <v>9867.7685950413234</v>
      </c>
      <c r="Q148" s="402"/>
      <c r="R148" s="1551">
        <f t="shared" si="56"/>
        <v>0.30136239782016355</v>
      </c>
      <c r="S148" s="1550">
        <v>7582.644628099174</v>
      </c>
      <c r="T148" s="1550"/>
      <c r="U148" s="1551">
        <f t="shared" si="57"/>
        <v>0</v>
      </c>
      <c r="V148" s="1550">
        <v>7582.644628099174</v>
      </c>
      <c r="W148" s="1550"/>
      <c r="X148" s="1551" t="e">
        <f t="shared" si="58"/>
        <v>#DIV/0!</v>
      </c>
      <c r="Y148" s="1550"/>
      <c r="Z148" s="1550"/>
      <c r="AA148" s="1551" t="e">
        <f t="shared" si="59"/>
        <v>#DIV/0!</v>
      </c>
      <c r="AB148" s="1564"/>
      <c r="AC148" s="1564"/>
      <c r="AD148" s="1551" t="e">
        <f t="shared" si="60"/>
        <v>#DIV/0!</v>
      </c>
      <c r="AE148" s="1564"/>
      <c r="AF148" s="1564"/>
      <c r="AG148" s="1551" t="e">
        <f t="shared" si="61"/>
        <v>#DIV/0!</v>
      </c>
      <c r="AH148" s="1047"/>
      <c r="AI148" s="1047"/>
      <c r="AJ148" s="1551" t="e">
        <f t="shared" si="62"/>
        <v>#DIV/0!</v>
      </c>
      <c r="AK148" s="93"/>
      <c r="AL148" s="93"/>
      <c r="AM148" s="1551" t="e">
        <f t="shared" si="63"/>
        <v>#DIV/0!</v>
      </c>
      <c r="AN148" s="93"/>
      <c r="AO148" s="93"/>
      <c r="AP148" s="1551" t="e">
        <f t="shared" si="64"/>
        <v>#DIV/0!</v>
      </c>
      <c r="AQ148" s="1486"/>
    </row>
    <row r="149" spans="1:82" ht="15.75" thickBot="1" x14ac:dyDescent="0.3">
      <c r="A149" s="1468" t="s">
        <v>95</v>
      </c>
      <c r="B149" s="84">
        <v>1377</v>
      </c>
      <c r="C149" s="809" t="s">
        <v>628</v>
      </c>
      <c r="D149" s="1565">
        <v>7000</v>
      </c>
      <c r="E149" s="1565"/>
      <c r="F149" s="1551">
        <f t="shared" si="52"/>
        <v>0</v>
      </c>
      <c r="G149" s="1565">
        <v>7000</v>
      </c>
      <c r="H149" s="1565"/>
      <c r="I149" s="1551">
        <f t="shared" si="53"/>
        <v>0</v>
      </c>
      <c r="J149" s="1565">
        <v>7000</v>
      </c>
      <c r="K149" s="1565"/>
      <c r="L149" s="1551">
        <f t="shared" si="54"/>
        <v>0</v>
      </c>
      <c r="M149" s="1565">
        <v>7000</v>
      </c>
      <c r="N149" s="1565"/>
      <c r="O149" s="1551">
        <f t="shared" si="55"/>
        <v>0</v>
      </c>
      <c r="P149" s="1566">
        <v>7000</v>
      </c>
      <c r="Q149" s="403"/>
      <c r="R149" s="1551">
        <f t="shared" si="56"/>
        <v>0.41733601070950477</v>
      </c>
      <c r="S149" s="1550">
        <v>4938.8429752066113</v>
      </c>
      <c r="T149" s="1550"/>
      <c r="U149" s="1551">
        <f t="shared" si="57"/>
        <v>0</v>
      </c>
      <c r="V149" s="1550">
        <v>4938.8429752066113</v>
      </c>
      <c r="W149" s="1550"/>
      <c r="X149" s="1551" t="e">
        <f t="shared" si="58"/>
        <v>#DIV/0!</v>
      </c>
      <c r="Y149" s="1550"/>
      <c r="Z149" s="1550"/>
      <c r="AA149" s="1551" t="e">
        <f t="shared" si="59"/>
        <v>#DIV/0!</v>
      </c>
      <c r="AB149" s="1564"/>
      <c r="AC149" s="1564"/>
      <c r="AD149" s="1551" t="e">
        <f t="shared" si="60"/>
        <v>#DIV/0!</v>
      </c>
      <c r="AE149" s="1564"/>
      <c r="AF149" s="1564"/>
      <c r="AG149" s="1551" t="e">
        <f t="shared" si="61"/>
        <v>#DIV/0!</v>
      </c>
      <c r="AH149" s="1047"/>
      <c r="AI149" s="1047"/>
      <c r="AJ149" s="1551" t="e">
        <f t="shared" si="62"/>
        <v>#DIV/0!</v>
      </c>
      <c r="AK149" s="93"/>
      <c r="AL149" s="93"/>
      <c r="AM149" s="1551" t="e">
        <f t="shared" si="63"/>
        <v>#DIV/0!</v>
      </c>
      <c r="AN149" s="93"/>
      <c r="AO149" s="93"/>
      <c r="AP149" s="1551" t="e">
        <f t="shared" si="64"/>
        <v>#DIV/0!</v>
      </c>
      <c r="AQ149" s="1486"/>
    </row>
    <row r="150" spans="1:82" x14ac:dyDescent="0.25">
      <c r="A150" s="306" t="s">
        <v>110</v>
      </c>
      <c r="B150" s="757">
        <v>936</v>
      </c>
      <c r="C150" s="187" t="s">
        <v>353</v>
      </c>
      <c r="D150" s="1567">
        <v>12719.008264462811</v>
      </c>
      <c r="E150" s="1567"/>
      <c r="F150" s="1551">
        <f t="shared" si="52"/>
        <v>6.497730018857376E-7</v>
      </c>
      <c r="G150" s="1567">
        <v>12719</v>
      </c>
      <c r="H150" s="1567"/>
      <c r="I150" s="1551">
        <f t="shared" si="53"/>
        <v>-6.4977257968105797E-7</v>
      </c>
      <c r="J150" s="1567">
        <v>12719.008264462811</v>
      </c>
      <c r="K150" s="1567"/>
      <c r="L150" s="1551">
        <f t="shared" si="54"/>
        <v>4.7651463580667179E-2</v>
      </c>
      <c r="M150" s="1567">
        <v>12140.495867768595</v>
      </c>
      <c r="N150" s="1567"/>
      <c r="O150" s="1551">
        <f t="shared" si="55"/>
        <v>0</v>
      </c>
      <c r="P150" s="455">
        <v>12140.495867768595</v>
      </c>
      <c r="Q150" s="1568"/>
      <c r="R150" s="1551">
        <f t="shared" si="56"/>
        <v>0</v>
      </c>
      <c r="S150" s="1548">
        <v>12140.495867768595</v>
      </c>
      <c r="T150" s="1567"/>
      <c r="U150" s="1551">
        <f t="shared" si="57"/>
        <v>0</v>
      </c>
      <c r="V150" s="1548">
        <v>12140.495867768595</v>
      </c>
      <c r="W150" s="1567"/>
      <c r="X150" s="1551">
        <f t="shared" si="58"/>
        <v>0</v>
      </c>
      <c r="Y150" s="1550">
        <v>12140.495867768595</v>
      </c>
      <c r="Z150" s="1550"/>
      <c r="AA150" s="1551">
        <f t="shared" si="59"/>
        <v>0</v>
      </c>
      <c r="AB150" s="1550">
        <v>12140.495867768595</v>
      </c>
      <c r="AC150" s="1550"/>
      <c r="AD150" s="1551">
        <f t="shared" si="60"/>
        <v>6.5264684554024635E-2</v>
      </c>
      <c r="AE150" s="1550">
        <v>11396.694214876034</v>
      </c>
      <c r="AF150" s="1550"/>
      <c r="AG150" s="1551">
        <f t="shared" si="61"/>
        <v>3.7622272385252044E-2</v>
      </c>
      <c r="AH150" s="911">
        <v>10983.471074380166</v>
      </c>
      <c r="AI150" s="911"/>
      <c r="AJ150" s="1551">
        <f t="shared" si="62"/>
        <v>0</v>
      </c>
      <c r="AK150" s="759">
        <v>10983.471074380166</v>
      </c>
      <c r="AL150" s="770"/>
      <c r="AM150" s="1551">
        <f t="shared" si="63"/>
        <v>0</v>
      </c>
      <c r="AN150" s="562">
        <v>10983.471074380166</v>
      </c>
      <c r="AO150" s="705"/>
      <c r="AP150" s="1551">
        <f t="shared" si="64"/>
        <v>0</v>
      </c>
      <c r="AQ150" s="765">
        <v>10983.471074380166</v>
      </c>
    </row>
    <row r="151" spans="1:82" x14ac:dyDescent="0.25">
      <c r="A151" s="306" t="s">
        <v>110</v>
      </c>
      <c r="B151" s="574">
        <v>1341</v>
      </c>
      <c r="C151" s="35" t="s">
        <v>354</v>
      </c>
      <c r="D151" s="1550">
        <v>12471.07438016529</v>
      </c>
      <c r="E151" s="1550"/>
      <c r="F151" s="1551">
        <f t="shared" si="52"/>
        <v>5.9642502838398941E-6</v>
      </c>
      <c r="G151" s="1550">
        <v>12471</v>
      </c>
      <c r="H151" s="1550"/>
      <c r="I151" s="1551">
        <f t="shared" si="53"/>
        <v>-5.9642147117706061E-6</v>
      </c>
      <c r="J151" s="1550">
        <v>12471.07438016529</v>
      </c>
      <c r="K151" s="1550"/>
      <c r="L151" s="1551">
        <f t="shared" si="54"/>
        <v>4.8644892286309999E-2</v>
      </c>
      <c r="M151" s="1550">
        <v>11892.561983471074</v>
      </c>
      <c r="N151" s="1550"/>
      <c r="O151" s="1551">
        <f t="shared" si="55"/>
        <v>0</v>
      </c>
      <c r="P151" s="402">
        <v>11892.561983471074</v>
      </c>
      <c r="Q151" s="402"/>
      <c r="R151" s="1551">
        <f t="shared" si="56"/>
        <v>0</v>
      </c>
      <c r="S151" s="1550">
        <v>11892.561983471074</v>
      </c>
      <c r="T151" s="1550"/>
      <c r="U151" s="1551">
        <f t="shared" si="57"/>
        <v>0</v>
      </c>
      <c r="V151" s="1550">
        <v>11892.561983471074</v>
      </c>
      <c r="W151" s="1550"/>
      <c r="X151" s="1551">
        <f t="shared" si="58"/>
        <v>0</v>
      </c>
      <c r="Y151" s="1550">
        <v>11892.561983471074</v>
      </c>
      <c r="Z151" s="1550"/>
      <c r="AA151" s="1551">
        <f t="shared" si="59"/>
        <v>0</v>
      </c>
      <c r="AB151" s="1550">
        <v>11892.561983471074</v>
      </c>
      <c r="AC151" s="1550"/>
      <c r="AD151" s="1551">
        <f t="shared" si="60"/>
        <v>2.8591851322373137E-2</v>
      </c>
      <c r="AE151" s="1550">
        <v>11561.98347107438</v>
      </c>
      <c r="AF151" s="1550"/>
      <c r="AG151" s="1551">
        <f t="shared" si="61"/>
        <v>3.7064492216456607E-2</v>
      </c>
      <c r="AH151" s="911">
        <v>11148.760330578512</v>
      </c>
      <c r="AI151" s="911"/>
      <c r="AJ151" s="1551">
        <f t="shared" si="62"/>
        <v>0</v>
      </c>
      <c r="AK151" s="562">
        <v>11148.760330578512</v>
      </c>
      <c r="AL151" s="705"/>
      <c r="AM151" s="1551">
        <f t="shared" si="63"/>
        <v>0</v>
      </c>
      <c r="AN151" s="562">
        <v>11148.760330578512</v>
      </c>
      <c r="AO151" s="705"/>
      <c r="AP151" s="1551">
        <f t="shared" si="64"/>
        <v>0</v>
      </c>
      <c r="AQ151" s="626">
        <v>11148.760330578512</v>
      </c>
    </row>
    <row r="152" spans="1:82" x14ac:dyDescent="0.25">
      <c r="A152" s="299" t="s">
        <v>110</v>
      </c>
      <c r="B152" s="574">
        <v>938</v>
      </c>
      <c r="C152" s="35" t="s">
        <v>79</v>
      </c>
      <c r="D152" s="1550">
        <v>14785.123966942148</v>
      </c>
      <c r="E152" s="1550"/>
      <c r="F152" s="1551">
        <f t="shared" si="52"/>
        <v>8.3846426884274298E-6</v>
      </c>
      <c r="G152" s="1550">
        <v>14785</v>
      </c>
      <c r="H152" s="1550"/>
      <c r="I152" s="1551">
        <f t="shared" si="53"/>
        <v>-8.3845723867838711E-6</v>
      </c>
      <c r="J152" s="1550">
        <v>14785.123966942148</v>
      </c>
      <c r="K152" s="1550"/>
      <c r="L152" s="1551">
        <f t="shared" si="54"/>
        <v>5.2972336668628592E-2</v>
      </c>
      <c r="M152" s="1550">
        <v>14041.322314049587</v>
      </c>
      <c r="N152" s="1550"/>
      <c r="O152" s="1551">
        <f t="shared" si="55"/>
        <v>0</v>
      </c>
      <c r="P152" s="402">
        <v>14041.322314049587</v>
      </c>
      <c r="Q152" s="402"/>
      <c r="R152" s="1551">
        <f t="shared" si="56"/>
        <v>0</v>
      </c>
      <c r="S152" s="1550">
        <v>14041.322314049587</v>
      </c>
      <c r="T152" s="1550"/>
      <c r="U152" s="1551">
        <f t="shared" si="57"/>
        <v>0</v>
      </c>
      <c r="V152" s="1550">
        <v>14041.322314049587</v>
      </c>
      <c r="W152" s="1550"/>
      <c r="X152" s="1551">
        <f t="shared" si="58"/>
        <v>0</v>
      </c>
      <c r="Y152" s="1550">
        <v>14041.322314049587</v>
      </c>
      <c r="Z152" s="1550"/>
      <c r="AA152" s="1551">
        <f t="shared" si="59"/>
        <v>3.6607687614398969E-2</v>
      </c>
      <c r="AB152" s="1550">
        <v>13545.454545454546</v>
      </c>
      <c r="AC152" s="1550"/>
      <c r="AD152" s="1551">
        <f t="shared" si="60"/>
        <v>2.5015634771732343E-2</v>
      </c>
      <c r="AE152" s="1550">
        <v>13214.876033057852</v>
      </c>
      <c r="AF152" s="1550"/>
      <c r="AG152" s="1551">
        <f t="shared" si="61"/>
        <v>6.6711140760506951E-2</v>
      </c>
      <c r="AH152" s="911">
        <v>12388.429752066117</v>
      </c>
      <c r="AI152" s="911"/>
      <c r="AJ152" s="1551">
        <f t="shared" si="62"/>
        <v>7.1479628305932921E-2</v>
      </c>
      <c r="AK152" s="434">
        <v>11561.98347107438</v>
      </c>
      <c r="AL152" s="1561"/>
      <c r="AM152" s="1551">
        <f t="shared" si="63"/>
        <v>0</v>
      </c>
      <c r="AN152" s="562">
        <v>11561.98347107438</v>
      </c>
      <c r="AO152" s="705"/>
      <c r="AP152" s="1551">
        <f t="shared" si="64"/>
        <v>7.1994240460762767E-3</v>
      </c>
      <c r="AQ152" s="626">
        <v>11479.338842975207</v>
      </c>
    </row>
    <row r="153" spans="1:82" x14ac:dyDescent="0.25">
      <c r="A153" s="299" t="s">
        <v>110</v>
      </c>
      <c r="B153" s="574">
        <v>939</v>
      </c>
      <c r="C153" s="1569" t="s">
        <v>81</v>
      </c>
      <c r="D153" s="1550">
        <v>10404.958677685951</v>
      </c>
      <c r="E153" s="1550"/>
      <c r="F153" s="1551">
        <f t="shared" si="52"/>
        <v>-3.9713901056671323E-6</v>
      </c>
      <c r="G153" s="1550">
        <v>10405</v>
      </c>
      <c r="H153" s="1550"/>
      <c r="I153" s="1551">
        <f t="shared" si="53"/>
        <v>3.9714058776691406E-6</v>
      </c>
      <c r="J153" s="1550">
        <v>10404.958677685951</v>
      </c>
      <c r="K153" s="1550"/>
      <c r="L153" s="1551">
        <f t="shared" si="54"/>
        <v>5.0041701417848132E-2</v>
      </c>
      <c r="M153" s="1550">
        <v>9909.0909090909099</v>
      </c>
      <c r="N153" s="1550"/>
      <c r="O153" s="1551">
        <f t="shared" si="55"/>
        <v>0</v>
      </c>
      <c r="P153" s="402">
        <v>9909.0909090909099</v>
      </c>
      <c r="Q153" s="402"/>
      <c r="R153" s="1551">
        <f t="shared" si="56"/>
        <v>0</v>
      </c>
      <c r="S153" s="1550">
        <v>9909.0909090909099</v>
      </c>
      <c r="T153" s="1550"/>
      <c r="U153" s="1551">
        <f t="shared" si="57"/>
        <v>0</v>
      </c>
      <c r="V153" s="1550">
        <v>9909.0909090909099</v>
      </c>
      <c r="W153" s="1550"/>
      <c r="X153" s="1551">
        <f t="shared" si="58"/>
        <v>0</v>
      </c>
      <c r="Y153" s="1550">
        <v>9909.0909090909099</v>
      </c>
      <c r="Z153" s="1550"/>
      <c r="AA153" s="1551">
        <f t="shared" si="59"/>
        <v>0</v>
      </c>
      <c r="AB153" s="1550">
        <v>9909.0909090909099</v>
      </c>
      <c r="AC153" s="1550"/>
      <c r="AD153" s="1551">
        <f t="shared" si="60"/>
        <v>0</v>
      </c>
      <c r="AE153" s="1550">
        <v>9909.0909090909099</v>
      </c>
      <c r="AF153" s="1550"/>
      <c r="AG153" s="1551">
        <f t="shared" si="61"/>
        <v>0</v>
      </c>
      <c r="AH153" s="911">
        <v>9909.0909090909099</v>
      </c>
      <c r="AI153" s="911"/>
      <c r="AJ153" s="1551">
        <f t="shared" si="62"/>
        <v>0</v>
      </c>
      <c r="AK153" s="562">
        <v>9909.0909090909099</v>
      </c>
      <c r="AL153" s="705"/>
      <c r="AM153" s="1551">
        <f t="shared" si="63"/>
        <v>0</v>
      </c>
      <c r="AN153" s="562">
        <v>9909.0909090909099</v>
      </c>
      <c r="AO153" s="705"/>
      <c r="AP153" s="1551">
        <f t="shared" si="64"/>
        <v>0</v>
      </c>
      <c r="AQ153" s="626">
        <v>9909.0909090909099</v>
      </c>
    </row>
    <row r="154" spans="1:82" x14ac:dyDescent="0.25">
      <c r="A154" s="299" t="s">
        <v>110</v>
      </c>
      <c r="B154" s="574">
        <v>940</v>
      </c>
      <c r="C154" s="35" t="s">
        <v>82</v>
      </c>
      <c r="D154" s="1550">
        <v>13545.454545454546</v>
      </c>
      <c r="E154" s="1550"/>
      <c r="F154" s="1551">
        <f t="shared" si="52"/>
        <v>3.355817309309344E-5</v>
      </c>
      <c r="G154" s="1550">
        <v>13545</v>
      </c>
      <c r="H154" s="1550"/>
      <c r="I154" s="1551">
        <f t="shared" si="53"/>
        <v>-3.3557046979902394E-5</v>
      </c>
      <c r="J154" s="1550">
        <v>13545.454545454546</v>
      </c>
      <c r="K154" s="1550"/>
      <c r="L154" s="1551">
        <f t="shared" si="54"/>
        <v>5.1314945477870452E-2</v>
      </c>
      <c r="M154" s="1550">
        <v>12884.297520661157</v>
      </c>
      <c r="N154" s="1550"/>
      <c r="O154" s="1551">
        <f t="shared" si="55"/>
        <v>0</v>
      </c>
      <c r="P154" s="402">
        <v>12884.297520661157</v>
      </c>
      <c r="Q154" s="402"/>
      <c r="R154" s="1551">
        <f t="shared" si="56"/>
        <v>0</v>
      </c>
      <c r="S154" s="1550">
        <v>12884.297520661157</v>
      </c>
      <c r="T154" s="1550"/>
      <c r="U154" s="1551">
        <f t="shared" si="57"/>
        <v>0</v>
      </c>
      <c r="V154" s="1550">
        <v>12884.297520661157</v>
      </c>
      <c r="W154" s="1550"/>
      <c r="X154" s="1551">
        <f t="shared" si="58"/>
        <v>0</v>
      </c>
      <c r="Y154" s="1550">
        <v>12884.297520661157</v>
      </c>
      <c r="Z154" s="1550"/>
      <c r="AA154" s="1551">
        <f t="shared" si="59"/>
        <v>0</v>
      </c>
      <c r="AB154" s="1550">
        <v>12884.297520661157</v>
      </c>
      <c r="AC154" s="1550"/>
      <c r="AD154" s="1551">
        <f t="shared" si="60"/>
        <v>0</v>
      </c>
      <c r="AE154" s="1550">
        <v>12884.297520661157</v>
      </c>
      <c r="AF154" s="1550"/>
      <c r="AG154" s="1551">
        <f t="shared" si="61"/>
        <v>0</v>
      </c>
      <c r="AH154" s="911">
        <v>12884.297520661157</v>
      </c>
      <c r="AI154" s="911"/>
      <c r="AJ154" s="1551">
        <f t="shared" si="62"/>
        <v>0</v>
      </c>
      <c r="AK154" s="562">
        <v>12884.297520661157</v>
      </c>
      <c r="AL154" s="705"/>
      <c r="AM154" s="1551">
        <f t="shared" si="63"/>
        <v>0</v>
      </c>
      <c r="AN154" s="562">
        <v>12884.297520661157</v>
      </c>
      <c r="AO154" s="705"/>
      <c r="AP154" s="1551">
        <f t="shared" si="64"/>
        <v>0</v>
      </c>
      <c r="AQ154" s="626">
        <v>12884.297520661157</v>
      </c>
    </row>
    <row r="155" spans="1:82" x14ac:dyDescent="0.25">
      <c r="A155" s="299" t="s">
        <v>110</v>
      </c>
      <c r="B155" s="574">
        <v>941</v>
      </c>
      <c r="C155" s="35" t="s">
        <v>84</v>
      </c>
      <c r="D155" s="1550">
        <v>20652.89256198347</v>
      </c>
      <c r="E155" s="1550"/>
      <c r="F155" s="1551">
        <f t="shared" si="52"/>
        <v>-5.2020537708840427E-6</v>
      </c>
      <c r="G155" s="1550">
        <v>20653</v>
      </c>
      <c r="H155" s="1550"/>
      <c r="I155" s="1551">
        <f t="shared" si="53"/>
        <v>5.2020808323882533E-6</v>
      </c>
      <c r="J155" s="1550">
        <v>20652.89256198347</v>
      </c>
      <c r="K155" s="1550"/>
      <c r="L155" s="1551">
        <f t="shared" si="54"/>
        <v>4.604437002930091E-2</v>
      </c>
      <c r="M155" s="1550">
        <v>19743.801652892562</v>
      </c>
      <c r="N155" s="1550"/>
      <c r="O155" s="1551">
        <f t="shared" si="55"/>
        <v>0</v>
      </c>
      <c r="P155" s="402">
        <v>19743.801652892562</v>
      </c>
      <c r="Q155" s="402"/>
      <c r="R155" s="1551">
        <f t="shared" si="56"/>
        <v>0</v>
      </c>
      <c r="S155" s="1550">
        <v>19743.801652892562</v>
      </c>
      <c r="T155" s="1550"/>
      <c r="U155" s="1551">
        <f t="shared" si="57"/>
        <v>0</v>
      </c>
      <c r="V155" s="1550">
        <v>19743.801652892562</v>
      </c>
      <c r="W155" s="1550"/>
      <c r="X155" s="1551">
        <f t="shared" si="58"/>
        <v>0</v>
      </c>
      <c r="Y155" s="1550">
        <v>19743.801652892562</v>
      </c>
      <c r="Z155" s="1550"/>
      <c r="AA155" s="1551">
        <f t="shared" si="59"/>
        <v>0</v>
      </c>
      <c r="AB155" s="1550">
        <v>19743.801652892562</v>
      </c>
      <c r="AC155" s="1550"/>
      <c r="AD155" s="1551">
        <f t="shared" si="60"/>
        <v>3.0185424752048336E-2</v>
      </c>
      <c r="AE155" s="1550">
        <v>19165.289256198346</v>
      </c>
      <c r="AF155" s="1550"/>
      <c r="AG155" s="1551">
        <f t="shared" si="61"/>
        <v>0</v>
      </c>
      <c r="AH155" s="911">
        <v>19165.289256198346</v>
      </c>
      <c r="AI155" s="911"/>
      <c r="AJ155" s="1551">
        <f t="shared" si="62"/>
        <v>0</v>
      </c>
      <c r="AK155" s="562">
        <v>19165.289256198346</v>
      </c>
      <c r="AL155" s="705"/>
      <c r="AM155" s="1551">
        <f t="shared" si="63"/>
        <v>0</v>
      </c>
      <c r="AN155" s="562">
        <v>19165.289256198346</v>
      </c>
      <c r="AO155" s="705"/>
      <c r="AP155" s="1551">
        <f t="shared" si="64"/>
        <v>0</v>
      </c>
      <c r="AQ155" s="626">
        <v>19165.289256198346</v>
      </c>
    </row>
    <row r="156" spans="1:82" x14ac:dyDescent="0.25">
      <c r="A156" s="299" t="s">
        <v>110</v>
      </c>
      <c r="B156" s="574">
        <v>944</v>
      </c>
      <c r="C156" s="35" t="s">
        <v>85</v>
      </c>
      <c r="D156" s="1550">
        <v>16933.884297520661</v>
      </c>
      <c r="E156" s="1550"/>
      <c r="F156" s="1551">
        <f t="shared" si="52"/>
        <v>-6.8325545848136192E-6</v>
      </c>
      <c r="G156" s="1550">
        <v>16934</v>
      </c>
      <c r="H156" s="1550"/>
      <c r="I156" s="1551">
        <f t="shared" si="53"/>
        <v>6.8326012689347461E-6</v>
      </c>
      <c r="J156" s="1550">
        <v>16933.884297520661</v>
      </c>
      <c r="K156" s="1550"/>
      <c r="L156" s="1551">
        <f t="shared" si="54"/>
        <v>5.1308363263211865E-2</v>
      </c>
      <c r="M156" s="1550">
        <v>16107.438016528926</v>
      </c>
      <c r="N156" s="1550"/>
      <c r="O156" s="1551">
        <f t="shared" si="55"/>
        <v>0</v>
      </c>
      <c r="P156" s="402">
        <v>16107.438016528926</v>
      </c>
      <c r="Q156" s="402"/>
      <c r="R156" s="1551">
        <f t="shared" si="56"/>
        <v>0</v>
      </c>
      <c r="S156" s="1550">
        <v>16107.438016528926</v>
      </c>
      <c r="T156" s="1550"/>
      <c r="U156" s="1551">
        <f t="shared" si="57"/>
        <v>0</v>
      </c>
      <c r="V156" s="1550">
        <v>16107.438016528926</v>
      </c>
      <c r="W156" s="1550"/>
      <c r="X156" s="1551">
        <f t="shared" si="58"/>
        <v>0</v>
      </c>
      <c r="Y156" s="1550">
        <v>16107.438016528926</v>
      </c>
      <c r="Z156" s="1550"/>
      <c r="AA156" s="1551">
        <f t="shared" si="59"/>
        <v>5.4083288263926409E-2</v>
      </c>
      <c r="AB156" s="1550">
        <v>15280.991735537191</v>
      </c>
      <c r="AC156" s="1550"/>
      <c r="AD156" s="1551">
        <f t="shared" si="60"/>
        <v>2.7793218454697032E-2</v>
      </c>
      <c r="AE156" s="1550">
        <v>14867.768595041323</v>
      </c>
      <c r="AF156" s="1550"/>
      <c r="AG156" s="1551">
        <f t="shared" si="61"/>
        <v>5.885815185403187E-2</v>
      </c>
      <c r="AH156" s="911">
        <v>14041.322314049587</v>
      </c>
      <c r="AI156" s="911"/>
      <c r="AJ156" s="1551">
        <f t="shared" si="62"/>
        <v>0.1334222815210139</v>
      </c>
      <c r="AK156" s="562">
        <v>12388.429752066117</v>
      </c>
      <c r="AL156" s="705"/>
      <c r="AM156" s="1551">
        <f t="shared" si="63"/>
        <v>0</v>
      </c>
      <c r="AN156" s="562">
        <v>12388.429752066117</v>
      </c>
      <c r="AO156" s="705"/>
      <c r="AP156" s="1551">
        <f t="shared" si="64"/>
        <v>0</v>
      </c>
      <c r="AQ156" s="626">
        <v>12388.429752066117</v>
      </c>
    </row>
    <row r="157" spans="1:82" x14ac:dyDescent="0.25">
      <c r="A157" s="299" t="s">
        <v>110</v>
      </c>
      <c r="B157" s="574">
        <v>946</v>
      </c>
      <c r="C157" s="35" t="s">
        <v>87</v>
      </c>
      <c r="D157" s="1550">
        <v>9578.5123966942156</v>
      </c>
      <c r="E157" s="1550"/>
      <c r="F157" s="1551">
        <f t="shared" si="52"/>
        <v>-5.0903362123857651E-5</v>
      </c>
      <c r="G157" s="1550">
        <v>9579</v>
      </c>
      <c r="H157" s="1550"/>
      <c r="I157" s="1551">
        <f t="shared" si="53"/>
        <v>5.0905953408038242E-5</v>
      </c>
      <c r="J157" s="1550">
        <v>9578.5123966942156</v>
      </c>
      <c r="K157" s="1550"/>
      <c r="L157" s="1551">
        <f t="shared" si="54"/>
        <v>5.4595086442220324E-2</v>
      </c>
      <c r="M157" s="1550">
        <v>9082.6446280991731</v>
      </c>
      <c r="N157" s="1550"/>
      <c r="O157" s="1551">
        <f t="shared" si="55"/>
        <v>0</v>
      </c>
      <c r="P157" s="402">
        <v>9082.6446280991731</v>
      </c>
      <c r="Q157" s="402"/>
      <c r="R157" s="1551">
        <f t="shared" si="56"/>
        <v>0</v>
      </c>
      <c r="S157" s="1550">
        <v>9082.6446280991731</v>
      </c>
      <c r="T157" s="1550"/>
      <c r="U157" s="1551">
        <f t="shared" si="57"/>
        <v>0</v>
      </c>
      <c r="V157" s="1550">
        <v>9082.6446280991731</v>
      </c>
      <c r="W157" s="1550"/>
      <c r="X157" s="1551">
        <f t="shared" si="58"/>
        <v>0</v>
      </c>
      <c r="Y157" s="1550">
        <v>9082.6446280991731</v>
      </c>
      <c r="Z157" s="1550"/>
      <c r="AA157" s="1551">
        <f t="shared" si="59"/>
        <v>0</v>
      </c>
      <c r="AB157" s="1550">
        <v>9082.6446280991731</v>
      </c>
      <c r="AC157" s="1550"/>
      <c r="AD157" s="1551">
        <f t="shared" si="60"/>
        <v>5.7747834456207806E-2</v>
      </c>
      <c r="AE157" s="1550">
        <v>8586.7768595041325</v>
      </c>
      <c r="AF157" s="1550"/>
      <c r="AG157" s="1551">
        <f t="shared" si="61"/>
        <v>5.0556117290192076E-2</v>
      </c>
      <c r="AH157" s="911">
        <v>8173.553719008265</v>
      </c>
      <c r="AI157" s="911"/>
      <c r="AJ157" s="1551">
        <f t="shared" si="62"/>
        <v>3.1282586027111647E-2</v>
      </c>
      <c r="AK157" s="434">
        <v>7925.6198347107438</v>
      </c>
      <c r="AL157" s="1561"/>
      <c r="AM157" s="1551">
        <f t="shared" si="63"/>
        <v>0</v>
      </c>
      <c r="AN157" s="562">
        <v>7925.6198347107438</v>
      </c>
      <c r="AO157" s="705"/>
      <c r="AP157" s="1551">
        <f t="shared" si="64"/>
        <v>1.0537407797681716E-2</v>
      </c>
      <c r="AQ157" s="626">
        <v>7842.9752066115707</v>
      </c>
    </row>
    <row r="158" spans="1:82" x14ac:dyDescent="0.25">
      <c r="A158" s="299" t="s">
        <v>110</v>
      </c>
      <c r="B158" s="574">
        <v>947</v>
      </c>
      <c r="C158" s="35" t="s">
        <v>89</v>
      </c>
      <c r="D158" s="1550">
        <v>10818.181818181818</v>
      </c>
      <c r="E158" s="1550"/>
      <c r="F158" s="1551">
        <f t="shared" si="52"/>
        <v>1.6807005159735297E-5</v>
      </c>
      <c r="G158" s="1550">
        <v>10818</v>
      </c>
      <c r="H158" s="1550"/>
      <c r="I158" s="1551">
        <f t="shared" si="53"/>
        <v>-1.6806722689060343E-5</v>
      </c>
      <c r="J158" s="1550">
        <v>10818.181818181818</v>
      </c>
      <c r="K158" s="1550"/>
      <c r="L158" s="1551">
        <f t="shared" si="54"/>
        <v>4.8038430744595607E-2</v>
      </c>
      <c r="M158" s="1550">
        <v>10322.314049586777</v>
      </c>
      <c r="N158" s="1550"/>
      <c r="O158" s="1551">
        <f t="shared" si="55"/>
        <v>0</v>
      </c>
      <c r="P158" s="402">
        <v>10322.314049586777</v>
      </c>
      <c r="Q158" s="402"/>
      <c r="R158" s="1551">
        <f t="shared" si="56"/>
        <v>0</v>
      </c>
      <c r="S158" s="1550">
        <v>10322.314049586777</v>
      </c>
      <c r="T158" s="1550"/>
      <c r="U158" s="1551">
        <f t="shared" si="57"/>
        <v>0</v>
      </c>
      <c r="V158" s="1550">
        <v>10322.314049586777</v>
      </c>
      <c r="W158" s="1550"/>
      <c r="X158" s="1551">
        <f t="shared" si="58"/>
        <v>0</v>
      </c>
      <c r="Y158" s="1550">
        <v>10322.314049586777</v>
      </c>
      <c r="Z158" s="1550"/>
      <c r="AA158" s="1551">
        <f t="shared" si="59"/>
        <v>4.1701417848206808E-2</v>
      </c>
      <c r="AB158" s="1550">
        <v>9909.0909090909099</v>
      </c>
      <c r="AC158" s="1550"/>
      <c r="AD158" s="1551">
        <f t="shared" si="60"/>
        <v>3.4512510785159635E-2</v>
      </c>
      <c r="AE158" s="1550">
        <v>9578.5123966942156</v>
      </c>
      <c r="AF158" s="1550"/>
      <c r="AG158" s="1551">
        <f t="shared" si="61"/>
        <v>5.4595086442220324E-2</v>
      </c>
      <c r="AH158" s="911">
        <v>9082.6446280991731</v>
      </c>
      <c r="AI158" s="911"/>
      <c r="AJ158" s="1551">
        <f t="shared" si="62"/>
        <v>2.8063610851262716E-2</v>
      </c>
      <c r="AK158" s="434">
        <v>8834.7107438016537</v>
      </c>
      <c r="AL158" s="1561"/>
      <c r="AM158" s="1551">
        <f t="shared" si="63"/>
        <v>0</v>
      </c>
      <c r="AN158" s="562">
        <v>8834.7107438016537</v>
      </c>
      <c r="AO158" s="705"/>
      <c r="AP158" s="1551">
        <f t="shared" si="64"/>
        <v>1.9065776930410026E-2</v>
      </c>
      <c r="AQ158" s="626">
        <v>8669.4214876033056</v>
      </c>
    </row>
    <row r="159" spans="1:82" x14ac:dyDescent="0.25">
      <c r="A159" s="299" t="s">
        <v>110</v>
      </c>
      <c r="B159" s="574">
        <v>983</v>
      </c>
      <c r="C159" s="35" t="s">
        <v>91</v>
      </c>
      <c r="D159" s="1550">
        <v>13876.03305785124</v>
      </c>
      <c r="E159" s="1550"/>
      <c r="F159" s="1551">
        <f t="shared" si="52"/>
        <v>2.3823761343543387E-6</v>
      </c>
      <c r="G159" s="1550">
        <v>13876</v>
      </c>
      <c r="H159" s="1550"/>
      <c r="I159" s="1551">
        <f t="shared" si="53"/>
        <v>-2.3823704586518152E-6</v>
      </c>
      <c r="J159" s="1550">
        <v>13876.03305785124</v>
      </c>
      <c r="K159" s="1550"/>
      <c r="L159" s="1551">
        <f t="shared" si="54"/>
        <v>5.0031269543464686E-2</v>
      </c>
      <c r="M159" s="1550">
        <v>13214.876033057852</v>
      </c>
      <c r="N159" s="1550"/>
      <c r="O159" s="1551">
        <f t="shared" si="55"/>
        <v>0</v>
      </c>
      <c r="P159" s="402">
        <v>13214.876033057852</v>
      </c>
      <c r="Q159" s="402"/>
      <c r="R159" s="1551">
        <f t="shared" si="56"/>
        <v>0</v>
      </c>
      <c r="S159" s="1550">
        <v>13214.876033057852</v>
      </c>
      <c r="T159" s="1550"/>
      <c r="U159" s="1551">
        <f t="shared" si="57"/>
        <v>0</v>
      </c>
      <c r="V159" s="1550">
        <v>13214.876033057852</v>
      </c>
      <c r="W159" s="1550"/>
      <c r="X159" s="1551">
        <f t="shared" si="58"/>
        <v>0</v>
      </c>
      <c r="Y159" s="1550">
        <v>13214.876033057852</v>
      </c>
      <c r="Z159" s="1550"/>
      <c r="AA159" s="1551">
        <f t="shared" si="59"/>
        <v>3.2278889606197521E-2</v>
      </c>
      <c r="AB159" s="1550">
        <v>12801.652892561984</v>
      </c>
      <c r="AC159" s="1550"/>
      <c r="AD159" s="1551">
        <f t="shared" si="60"/>
        <v>3.3355570380253476E-2</v>
      </c>
      <c r="AE159" s="1550">
        <v>12388.429752066117</v>
      </c>
      <c r="AF159" s="1550"/>
      <c r="AG159" s="1551">
        <f t="shared" si="61"/>
        <v>7.1479628305932921E-2</v>
      </c>
      <c r="AH159" s="911">
        <v>11561.98347107438</v>
      </c>
      <c r="AI159" s="911"/>
      <c r="AJ159" s="1551">
        <f t="shared" si="62"/>
        <v>7.1994240460762767E-3</v>
      </c>
      <c r="AK159" s="434">
        <v>11479.338842975207</v>
      </c>
      <c r="AL159" s="1561"/>
      <c r="AM159" s="1551">
        <f t="shared" si="63"/>
        <v>0</v>
      </c>
      <c r="AN159" s="562">
        <v>11479.338842975207</v>
      </c>
      <c r="AO159" s="705"/>
      <c r="AP159" s="1551">
        <f t="shared" si="64"/>
        <v>1.4609203798392912E-2</v>
      </c>
      <c r="AQ159" s="626">
        <v>11314.04958677686</v>
      </c>
    </row>
    <row r="160" spans="1:82" ht="15.75" thickBot="1" x14ac:dyDescent="0.3">
      <c r="A160" s="300" t="s">
        <v>110</v>
      </c>
      <c r="B160" s="755">
        <v>945</v>
      </c>
      <c r="C160" s="38" t="s">
        <v>93</v>
      </c>
      <c r="D160" s="1550">
        <v>19991.735537190085</v>
      </c>
      <c r="E160" s="1550"/>
      <c r="F160" s="1551">
        <f t="shared" si="52"/>
        <v>-1.3228431868503926E-5</v>
      </c>
      <c r="G160" s="1550">
        <v>19992</v>
      </c>
      <c r="H160" s="1550"/>
      <c r="I160" s="1551">
        <f t="shared" si="53"/>
        <v>1.3228606862228519E-5</v>
      </c>
      <c r="J160" s="1550">
        <v>19991.735537190085</v>
      </c>
      <c r="K160" s="1550"/>
      <c r="L160" s="1551">
        <f t="shared" si="54"/>
        <v>5.219660722053078E-2</v>
      </c>
      <c r="M160" s="1550">
        <v>19000</v>
      </c>
      <c r="N160" s="1550"/>
      <c r="O160" s="1551">
        <f t="shared" si="55"/>
        <v>0</v>
      </c>
      <c r="P160" s="402">
        <v>19000</v>
      </c>
      <c r="Q160" s="402"/>
      <c r="R160" s="1551">
        <f t="shared" si="56"/>
        <v>0</v>
      </c>
      <c r="S160" s="1550">
        <v>19000</v>
      </c>
      <c r="T160" s="1550"/>
      <c r="U160" s="1551">
        <f t="shared" si="57"/>
        <v>0</v>
      </c>
      <c r="V160" s="1550">
        <v>19000</v>
      </c>
      <c r="W160" s="1550"/>
      <c r="X160" s="1551">
        <f t="shared" si="58"/>
        <v>0</v>
      </c>
      <c r="Y160" s="1550">
        <v>19000</v>
      </c>
      <c r="Z160" s="1550"/>
      <c r="AA160" s="1551">
        <f t="shared" si="59"/>
        <v>4.5475216007276005E-2</v>
      </c>
      <c r="AB160" s="1550">
        <v>18173.553719008265</v>
      </c>
      <c r="AC160" s="1550"/>
      <c r="AD160" s="1551">
        <f t="shared" si="60"/>
        <v>2.8050490883590528E-2</v>
      </c>
      <c r="AE160" s="1550">
        <v>17677.685950413223</v>
      </c>
      <c r="AF160" s="1550"/>
      <c r="AG160" s="1551">
        <f t="shared" si="61"/>
        <v>7.5414781297134068E-2</v>
      </c>
      <c r="AH160" s="911">
        <v>16438.016528925622</v>
      </c>
      <c r="AI160" s="911"/>
      <c r="AJ160" s="1551">
        <f t="shared" si="62"/>
        <v>7.571660356949711E-2</v>
      </c>
      <c r="AK160" s="756">
        <v>15280.991735537191</v>
      </c>
      <c r="AL160" s="1570"/>
      <c r="AM160" s="1551">
        <f t="shared" si="63"/>
        <v>0</v>
      </c>
      <c r="AN160" s="562">
        <v>15280.991735537191</v>
      </c>
      <c r="AO160" s="705"/>
      <c r="AP160" s="1551">
        <f t="shared" si="64"/>
        <v>2.7793218454697032E-2</v>
      </c>
      <c r="AQ160" s="628">
        <v>14867.768595041323</v>
      </c>
    </row>
    <row r="161" spans="1:43" ht="15.75" thickBot="1" x14ac:dyDescent="0.3">
      <c r="A161" s="300" t="s">
        <v>110</v>
      </c>
      <c r="B161" s="282">
        <v>1509</v>
      </c>
      <c r="C161" s="809" t="s">
        <v>483</v>
      </c>
      <c r="D161" s="1550">
        <v>2636.3636363636365</v>
      </c>
      <c r="E161" s="1550"/>
      <c r="F161" s="1551" t="e">
        <f t="shared" si="52"/>
        <v>#N/A</v>
      </c>
      <c r="G161" s="1550" t="e">
        <v>#N/A</v>
      </c>
      <c r="H161" s="1550"/>
      <c r="I161" s="1551" t="e">
        <f t="shared" si="53"/>
        <v>#N/A</v>
      </c>
      <c r="J161" s="1550">
        <v>2636.3636363636365</v>
      </c>
      <c r="K161" s="1550"/>
      <c r="L161" s="1551">
        <f t="shared" si="54"/>
        <v>6.6889632107023436E-2</v>
      </c>
      <c r="M161" s="1550">
        <v>2471.0743801652893</v>
      </c>
      <c r="N161" s="1550"/>
      <c r="O161" s="1551">
        <f t="shared" si="55"/>
        <v>0</v>
      </c>
      <c r="P161" s="402">
        <v>2471.0743801652893</v>
      </c>
      <c r="Q161" s="402"/>
      <c r="R161" s="1551">
        <f t="shared" si="56"/>
        <v>0</v>
      </c>
      <c r="S161" s="1550">
        <v>2471.0743801652893</v>
      </c>
      <c r="T161" s="1550"/>
      <c r="U161" s="1551">
        <f t="shared" si="57"/>
        <v>0</v>
      </c>
      <c r="V161" s="1550">
        <v>2471.0743801652893</v>
      </c>
      <c r="W161" s="1550"/>
      <c r="X161" s="1551">
        <f t="shared" si="58"/>
        <v>0</v>
      </c>
      <c r="Y161" s="1550">
        <v>2471.0743801652893</v>
      </c>
      <c r="Z161" s="1550"/>
      <c r="AA161" s="1551">
        <f t="shared" si="59"/>
        <v>0</v>
      </c>
      <c r="AB161" s="1550">
        <v>2471.0743801652893</v>
      </c>
      <c r="AC161" s="1550"/>
      <c r="AD161" s="1551">
        <f t="shared" si="60"/>
        <v>0</v>
      </c>
      <c r="AE161" s="1564">
        <v>2471.0743801652893</v>
      </c>
      <c r="AF161" s="1564"/>
      <c r="AG161" s="1551" t="e">
        <f t="shared" si="61"/>
        <v>#DIV/0!</v>
      </c>
      <c r="AH161" s="1047"/>
      <c r="AI161" s="1047"/>
      <c r="AJ161" s="1551" t="e">
        <f t="shared" si="62"/>
        <v>#DIV/0!</v>
      </c>
      <c r="AK161" s="481"/>
      <c r="AL161" s="481"/>
      <c r="AM161" s="1551" t="e">
        <f t="shared" si="63"/>
        <v>#DIV/0!</v>
      </c>
      <c r="AN161" s="562"/>
      <c r="AO161" s="705"/>
      <c r="AP161" s="1551" t="e">
        <f t="shared" si="64"/>
        <v>#DIV/0!</v>
      </c>
    </row>
    <row r="162" spans="1:43" ht="15.75" thickBot="1" x14ac:dyDescent="0.3">
      <c r="A162" s="300" t="s">
        <v>110</v>
      </c>
      <c r="B162" s="282">
        <v>1510</v>
      </c>
      <c r="C162" s="809" t="s">
        <v>484</v>
      </c>
      <c r="D162" s="1550">
        <v>17264.462809917357</v>
      </c>
      <c r="E162" s="1550"/>
      <c r="F162" s="1551" t="e">
        <f t="shared" si="52"/>
        <v>#N/A</v>
      </c>
      <c r="G162" s="1550" t="e">
        <v>#N/A</v>
      </c>
      <c r="H162" s="1550"/>
      <c r="I162" s="1551" t="e">
        <f t="shared" si="53"/>
        <v>#N/A</v>
      </c>
      <c r="J162" s="1550">
        <v>17264.462809917357</v>
      </c>
      <c r="K162" s="1550"/>
      <c r="L162" s="1551">
        <f t="shared" si="54"/>
        <v>5.0276520864756119E-2</v>
      </c>
      <c r="M162" s="1550">
        <v>16438.016528925622</v>
      </c>
      <c r="N162" s="1550"/>
      <c r="O162" s="1551">
        <f t="shared" si="55"/>
        <v>0</v>
      </c>
      <c r="P162" s="402">
        <v>16438.016528925622</v>
      </c>
      <c r="Q162" s="402"/>
      <c r="R162" s="1551">
        <f t="shared" si="56"/>
        <v>0</v>
      </c>
      <c r="S162" s="1550">
        <v>16438.016528925622</v>
      </c>
      <c r="T162" s="1550"/>
      <c r="U162" s="1551">
        <f t="shared" si="57"/>
        <v>0</v>
      </c>
      <c r="V162" s="1550">
        <v>16438.016528925622</v>
      </c>
      <c r="W162" s="1550"/>
      <c r="X162" s="1551">
        <f t="shared" si="58"/>
        <v>0</v>
      </c>
      <c r="Y162" s="1550">
        <v>16438.016528925622</v>
      </c>
      <c r="Z162" s="1550"/>
      <c r="AA162" s="1551">
        <f t="shared" si="59"/>
        <v>0</v>
      </c>
      <c r="AB162" s="1550">
        <v>16438.016528925622</v>
      </c>
      <c r="AC162" s="1550"/>
      <c r="AD162" s="1551">
        <f t="shared" si="60"/>
        <v>0</v>
      </c>
      <c r="AE162" s="1564">
        <v>16438.016528925622</v>
      </c>
      <c r="AF162" s="1564"/>
      <c r="AG162" s="1551" t="e">
        <f t="shared" si="61"/>
        <v>#DIV/0!</v>
      </c>
      <c r="AH162" s="1047"/>
      <c r="AI162" s="1047"/>
      <c r="AJ162" s="1551" t="e">
        <f t="shared" si="62"/>
        <v>#DIV/0!</v>
      </c>
      <c r="AK162" s="481"/>
      <c r="AL162" s="481"/>
      <c r="AM162" s="1551" t="e">
        <f t="shared" si="63"/>
        <v>#DIV/0!</v>
      </c>
      <c r="AN162" s="562"/>
      <c r="AO162" s="705"/>
      <c r="AP162" s="1551" t="e">
        <f t="shared" si="64"/>
        <v>#DIV/0!</v>
      </c>
    </row>
    <row r="163" spans="1:43" ht="15.75" thickBot="1" x14ac:dyDescent="0.3">
      <c r="A163" s="300" t="s">
        <v>110</v>
      </c>
      <c r="B163" s="282">
        <v>1511</v>
      </c>
      <c r="C163" s="811" t="s">
        <v>485</v>
      </c>
      <c r="D163" s="1565">
        <v>1892.5619834710744</v>
      </c>
      <c r="E163" s="1565"/>
      <c r="F163" s="1551" t="e">
        <f t="shared" si="52"/>
        <v>#N/A</v>
      </c>
      <c r="G163" s="1565" t="e">
        <v>#N/A</v>
      </c>
      <c r="H163" s="1565"/>
      <c r="I163" s="1551" t="e">
        <f t="shared" si="53"/>
        <v>#N/A</v>
      </c>
      <c r="J163" s="1565">
        <v>1892.5619834710744</v>
      </c>
      <c r="K163" s="1565"/>
      <c r="L163" s="1551">
        <f t="shared" si="54"/>
        <v>4.5662100456621023E-2</v>
      </c>
      <c r="M163" s="1565">
        <v>1809.9173553719008</v>
      </c>
      <c r="N163" s="1565"/>
      <c r="O163" s="1551">
        <f t="shared" si="55"/>
        <v>0</v>
      </c>
      <c r="P163" s="403">
        <v>1809.9173553719008</v>
      </c>
      <c r="Q163" s="403"/>
      <c r="R163" s="1551">
        <f t="shared" si="56"/>
        <v>0</v>
      </c>
      <c r="S163" s="1565">
        <v>1809.9173553719008</v>
      </c>
      <c r="T163" s="1565"/>
      <c r="U163" s="1551">
        <f t="shared" si="57"/>
        <v>0</v>
      </c>
      <c r="V163" s="1565">
        <v>1809.9173553719008</v>
      </c>
      <c r="W163" s="1565"/>
      <c r="X163" s="1551">
        <f t="shared" si="58"/>
        <v>0</v>
      </c>
      <c r="Y163" s="1550">
        <v>1809.9173553719008</v>
      </c>
      <c r="Z163" s="1550"/>
      <c r="AA163" s="1551">
        <f t="shared" si="59"/>
        <v>0</v>
      </c>
      <c r="AB163" s="1550">
        <v>1809.9173553719008</v>
      </c>
      <c r="AC163" s="1550"/>
      <c r="AD163" s="1551">
        <f t="shared" si="60"/>
        <v>0</v>
      </c>
      <c r="AE163" s="1564">
        <v>1809.9173553719008</v>
      </c>
      <c r="AF163" s="1564"/>
      <c r="AG163" s="1551" t="e">
        <f t="shared" si="61"/>
        <v>#DIV/0!</v>
      </c>
      <c r="AH163" s="1047"/>
      <c r="AI163" s="1047"/>
      <c r="AJ163" s="1551" t="e">
        <f t="shared" si="62"/>
        <v>#DIV/0!</v>
      </c>
      <c r="AK163" s="481"/>
      <c r="AL163" s="481"/>
      <c r="AM163" s="1551" t="e">
        <f t="shared" si="63"/>
        <v>#DIV/0!</v>
      </c>
      <c r="AN163" s="562"/>
      <c r="AO163" s="705"/>
      <c r="AP163" s="1551" t="e">
        <f t="shared" si="64"/>
        <v>#DIV/0!</v>
      </c>
    </row>
    <row r="164" spans="1:43" hidden="1" x14ac:dyDescent="0.25">
      <c r="A164" s="298" t="s">
        <v>436</v>
      </c>
      <c r="B164" s="283">
        <v>4663</v>
      </c>
      <c r="C164" s="3" t="s">
        <v>426</v>
      </c>
      <c r="F164" s="1551" t="e">
        <f t="shared" si="52"/>
        <v>#N/A</v>
      </c>
      <c r="G164" t="e">
        <v>#N/A</v>
      </c>
      <c r="I164" s="1551" t="e">
        <f t="shared" si="53"/>
        <v>#N/A</v>
      </c>
      <c r="L164" s="1551" t="e">
        <f t="shared" si="54"/>
        <v>#DIV/0!</v>
      </c>
      <c r="O164" s="1551" t="e">
        <f t="shared" si="55"/>
        <v>#DIV/0!</v>
      </c>
      <c r="R164" s="1551" t="e">
        <f t="shared" si="56"/>
        <v>#DIV/0!</v>
      </c>
      <c r="U164" s="1551" t="e">
        <f t="shared" si="57"/>
        <v>#DIV/0!</v>
      </c>
      <c r="X164" s="1551" t="e">
        <f t="shared" si="58"/>
        <v>#DIV/0!</v>
      </c>
      <c r="AA164" s="1551" t="e">
        <f t="shared" si="59"/>
        <v>#DIV/0!</v>
      </c>
      <c r="AD164" s="1551" t="e">
        <f t="shared" si="60"/>
        <v>#DIV/0!</v>
      </c>
      <c r="AG164" s="1551" t="e">
        <f t="shared" si="61"/>
        <v>#DIV/0!</v>
      </c>
      <c r="AJ164" s="1551" t="e">
        <f t="shared" si="62"/>
        <v>#DIV/0!</v>
      </c>
      <c r="AK164" s="92"/>
      <c r="AL164" s="92"/>
      <c r="AM164" s="1551" t="e">
        <f t="shared" si="63"/>
        <v>#DIV/0!</v>
      </c>
      <c r="AN164" s="562"/>
      <c r="AO164" s="705"/>
      <c r="AP164" s="1551" t="e">
        <f t="shared" si="64"/>
        <v>#DIV/0!</v>
      </c>
      <c r="AQ164"/>
    </row>
    <row r="165" spans="1:43" hidden="1" x14ac:dyDescent="0.25">
      <c r="A165" s="306" t="s">
        <v>436</v>
      </c>
      <c r="B165" s="282">
        <v>3181</v>
      </c>
      <c r="C165" s="5" t="s">
        <v>427</v>
      </c>
      <c r="F165" s="1551" t="e">
        <f t="shared" ref="F165:F175" si="65">(D165-G165)/G165</f>
        <v>#N/A</v>
      </c>
      <c r="G165" t="e">
        <v>#N/A</v>
      </c>
      <c r="I165" s="1551" t="e">
        <f t="shared" ref="I165:I175" si="66">(G165-J165)/J165</f>
        <v>#N/A</v>
      </c>
      <c r="L165" s="1551" t="e">
        <f t="shared" ref="L165:L175" si="67">(J165-M165)/M165</f>
        <v>#DIV/0!</v>
      </c>
      <c r="O165" s="1551" t="e">
        <f t="shared" ref="O165:O175" si="68">(M165-P165)/P165</f>
        <v>#DIV/0!</v>
      </c>
      <c r="R165" s="1551" t="e">
        <f t="shared" ref="R165:R175" si="69">(P165-S165)/S165</f>
        <v>#DIV/0!</v>
      </c>
      <c r="U165" s="1551" t="e">
        <f t="shared" ref="U165:U175" si="70">(S165-V165)/V165</f>
        <v>#DIV/0!</v>
      </c>
      <c r="X165" s="1551" t="e">
        <f t="shared" ref="X165:X175" si="71">(V165-Y165)/Y165</f>
        <v>#DIV/0!</v>
      </c>
      <c r="AA165" s="1551" t="e">
        <f t="shared" ref="AA165:AA175" si="72">(Y165-AB165)/AB165</f>
        <v>#DIV/0!</v>
      </c>
      <c r="AD165" s="1551" t="e">
        <f t="shared" ref="AD165:AD175" si="73">(AB165-AE165)/AE165</f>
        <v>#DIV/0!</v>
      </c>
      <c r="AG165" s="1551" t="e">
        <f t="shared" ref="AG165:AG175" si="74">(AE165-AH165)/AH165</f>
        <v>#DIV/0!</v>
      </c>
      <c r="AJ165" s="1551" t="e">
        <f t="shared" ref="AJ165:AJ175" si="75">(AH165-AK165)/AK165</f>
        <v>#DIV/0!</v>
      </c>
      <c r="AK165" s="92"/>
      <c r="AL165" s="92"/>
      <c r="AM165" s="1551" t="e">
        <f t="shared" ref="AM165:AM175" si="76">(AK165-AN165)/AN165</f>
        <v>#DIV/0!</v>
      </c>
      <c r="AN165" s="562"/>
      <c r="AO165" s="705"/>
      <c r="AP165" s="1551" t="e">
        <f t="shared" ref="AP165:AP175" si="77">(AN165-AQ165)/AQ165</f>
        <v>#DIV/0!</v>
      </c>
      <c r="AQ165"/>
    </row>
    <row r="166" spans="1:43" hidden="1" x14ac:dyDescent="0.25">
      <c r="A166" s="299" t="s">
        <v>436</v>
      </c>
      <c r="B166" s="282">
        <v>1672</v>
      </c>
      <c r="C166" s="2" t="s">
        <v>428</v>
      </c>
      <c r="F166" s="1551" t="e">
        <f t="shared" si="65"/>
        <v>#N/A</v>
      </c>
      <c r="G166" t="e">
        <v>#N/A</v>
      </c>
      <c r="I166" s="1551" t="e">
        <f t="shared" si="66"/>
        <v>#N/A</v>
      </c>
      <c r="L166" s="1551" t="e">
        <f t="shared" si="67"/>
        <v>#DIV/0!</v>
      </c>
      <c r="O166" s="1551" t="e">
        <f t="shared" si="68"/>
        <v>#DIV/0!</v>
      </c>
      <c r="R166" s="1551" t="e">
        <f t="shared" si="69"/>
        <v>#DIV/0!</v>
      </c>
      <c r="U166" s="1551" t="e">
        <f t="shared" si="70"/>
        <v>#DIV/0!</v>
      </c>
      <c r="X166" s="1551" t="e">
        <f t="shared" si="71"/>
        <v>#DIV/0!</v>
      </c>
      <c r="AA166" s="1551" t="e">
        <f t="shared" si="72"/>
        <v>#DIV/0!</v>
      </c>
      <c r="AD166" s="1551" t="e">
        <f t="shared" si="73"/>
        <v>#DIV/0!</v>
      </c>
      <c r="AG166" s="1551" t="e">
        <f t="shared" si="74"/>
        <v>#DIV/0!</v>
      </c>
      <c r="AJ166" s="1551" t="e">
        <f t="shared" si="75"/>
        <v>#DIV/0!</v>
      </c>
      <c r="AK166" s="92"/>
      <c r="AL166" s="92"/>
      <c r="AM166" s="1551" t="e">
        <f t="shared" si="76"/>
        <v>#DIV/0!</v>
      </c>
      <c r="AN166" s="562"/>
      <c r="AO166" s="705"/>
      <c r="AP166" s="1551" t="e">
        <f t="shared" si="77"/>
        <v>#DIV/0!</v>
      </c>
      <c r="AQ166"/>
    </row>
    <row r="167" spans="1:43" hidden="1" x14ac:dyDescent="0.25">
      <c r="A167" s="299" t="s">
        <v>436</v>
      </c>
      <c r="B167" s="282">
        <v>4713</v>
      </c>
      <c r="C167" s="2" t="s">
        <v>429</v>
      </c>
      <c r="F167" s="1551" t="e">
        <f t="shared" si="65"/>
        <v>#N/A</v>
      </c>
      <c r="G167" t="e">
        <v>#N/A</v>
      </c>
      <c r="I167" s="1551" t="e">
        <f t="shared" si="66"/>
        <v>#N/A</v>
      </c>
      <c r="L167" s="1551" t="e">
        <f t="shared" si="67"/>
        <v>#DIV/0!</v>
      </c>
      <c r="O167" s="1551" t="e">
        <f t="shared" si="68"/>
        <v>#DIV/0!</v>
      </c>
      <c r="R167" s="1551" t="e">
        <f t="shared" si="69"/>
        <v>#DIV/0!</v>
      </c>
      <c r="U167" s="1551" t="e">
        <f t="shared" si="70"/>
        <v>#DIV/0!</v>
      </c>
      <c r="X167" s="1551" t="e">
        <f t="shared" si="71"/>
        <v>#DIV/0!</v>
      </c>
      <c r="AA167" s="1551" t="e">
        <f t="shared" si="72"/>
        <v>#DIV/0!</v>
      </c>
      <c r="AD167" s="1551" t="e">
        <f t="shared" si="73"/>
        <v>#DIV/0!</v>
      </c>
      <c r="AG167" s="1551" t="e">
        <f t="shared" si="74"/>
        <v>#DIV/0!</v>
      </c>
      <c r="AJ167" s="1551" t="e">
        <f t="shared" si="75"/>
        <v>#DIV/0!</v>
      </c>
      <c r="AK167" s="92"/>
      <c r="AL167" s="92"/>
      <c r="AM167" s="1551" t="e">
        <f t="shared" si="76"/>
        <v>#DIV/0!</v>
      </c>
      <c r="AN167" s="562"/>
      <c r="AO167" s="705"/>
      <c r="AP167" s="1551" t="e">
        <f t="shared" si="77"/>
        <v>#DIV/0!</v>
      </c>
      <c r="AQ167"/>
    </row>
    <row r="168" spans="1:43" hidden="1" x14ac:dyDescent="0.25">
      <c r="A168" s="299" t="s">
        <v>436</v>
      </c>
      <c r="B168" s="282">
        <v>4687</v>
      </c>
      <c r="C168" s="2" t="s">
        <v>430</v>
      </c>
      <c r="F168" s="1551" t="e">
        <f t="shared" si="65"/>
        <v>#N/A</v>
      </c>
      <c r="G168" t="e">
        <v>#N/A</v>
      </c>
      <c r="I168" s="1551" t="e">
        <f t="shared" si="66"/>
        <v>#N/A</v>
      </c>
      <c r="L168" s="1551" t="e">
        <f t="shared" si="67"/>
        <v>#DIV/0!</v>
      </c>
      <c r="O168" s="1551" t="e">
        <f t="shared" si="68"/>
        <v>#DIV/0!</v>
      </c>
      <c r="R168" s="1551" t="e">
        <f t="shared" si="69"/>
        <v>#DIV/0!</v>
      </c>
      <c r="U168" s="1551" t="e">
        <f t="shared" si="70"/>
        <v>#DIV/0!</v>
      </c>
      <c r="X168" s="1551" t="e">
        <f t="shared" si="71"/>
        <v>#DIV/0!</v>
      </c>
      <c r="AA168" s="1551" t="e">
        <f t="shared" si="72"/>
        <v>#DIV/0!</v>
      </c>
      <c r="AD168" s="1551" t="e">
        <f t="shared" si="73"/>
        <v>#DIV/0!</v>
      </c>
      <c r="AG168" s="1551" t="e">
        <f t="shared" si="74"/>
        <v>#DIV/0!</v>
      </c>
      <c r="AJ168" s="1551" t="e">
        <f t="shared" si="75"/>
        <v>#DIV/0!</v>
      </c>
      <c r="AK168" s="92"/>
      <c r="AL168" s="92"/>
      <c r="AM168" s="1551" t="e">
        <f t="shared" si="76"/>
        <v>#DIV/0!</v>
      </c>
      <c r="AN168" s="562"/>
      <c r="AO168" s="705"/>
      <c r="AP168" s="1551" t="e">
        <f t="shared" si="77"/>
        <v>#DIV/0!</v>
      </c>
      <c r="AQ168"/>
    </row>
    <row r="169" spans="1:43" hidden="1" x14ac:dyDescent="0.25">
      <c r="A169" s="299" t="s">
        <v>436</v>
      </c>
      <c r="B169" s="471">
        <v>4704</v>
      </c>
      <c r="C169" s="2" t="s">
        <v>431</v>
      </c>
      <c r="F169" s="1551" t="e">
        <f t="shared" si="65"/>
        <v>#N/A</v>
      </c>
      <c r="G169" t="e">
        <v>#N/A</v>
      </c>
      <c r="I169" s="1551" t="e">
        <f t="shared" si="66"/>
        <v>#N/A</v>
      </c>
      <c r="L169" s="1551" t="e">
        <f t="shared" si="67"/>
        <v>#DIV/0!</v>
      </c>
      <c r="O169" s="1551" t="e">
        <f t="shared" si="68"/>
        <v>#DIV/0!</v>
      </c>
      <c r="R169" s="1551" t="e">
        <f t="shared" si="69"/>
        <v>#DIV/0!</v>
      </c>
      <c r="U169" s="1551" t="e">
        <f t="shared" si="70"/>
        <v>#DIV/0!</v>
      </c>
      <c r="X169" s="1551" t="e">
        <f t="shared" si="71"/>
        <v>#DIV/0!</v>
      </c>
      <c r="AA169" s="1551" t="e">
        <f t="shared" si="72"/>
        <v>#DIV/0!</v>
      </c>
      <c r="AD169" s="1551" t="e">
        <f t="shared" si="73"/>
        <v>#DIV/0!</v>
      </c>
      <c r="AG169" s="1551" t="e">
        <f t="shared" si="74"/>
        <v>#DIV/0!</v>
      </c>
      <c r="AJ169" s="1551" t="e">
        <f t="shared" si="75"/>
        <v>#DIV/0!</v>
      </c>
      <c r="AK169" s="92"/>
      <c r="AL169" s="92"/>
      <c r="AM169" s="1551" t="e">
        <f t="shared" si="76"/>
        <v>#DIV/0!</v>
      </c>
      <c r="AN169" s="562"/>
      <c r="AO169" s="705"/>
      <c r="AP169" s="1551" t="e">
        <f t="shared" si="77"/>
        <v>#DIV/0!</v>
      </c>
      <c r="AQ169"/>
    </row>
    <row r="170" spans="1:43" hidden="1" x14ac:dyDescent="0.25">
      <c r="A170" s="299" t="s">
        <v>436</v>
      </c>
      <c r="B170" s="282">
        <v>2230</v>
      </c>
      <c r="C170" s="2" t="s">
        <v>432</v>
      </c>
      <c r="F170" s="1551" t="e">
        <f t="shared" si="65"/>
        <v>#N/A</v>
      </c>
      <c r="G170" t="e">
        <v>#N/A</v>
      </c>
      <c r="I170" s="1551" t="e">
        <f t="shared" si="66"/>
        <v>#N/A</v>
      </c>
      <c r="L170" s="1551" t="e">
        <f t="shared" si="67"/>
        <v>#DIV/0!</v>
      </c>
      <c r="O170" s="1551" t="e">
        <f t="shared" si="68"/>
        <v>#DIV/0!</v>
      </c>
      <c r="R170" s="1551" t="e">
        <f t="shared" si="69"/>
        <v>#DIV/0!</v>
      </c>
      <c r="U170" s="1551" t="e">
        <f t="shared" si="70"/>
        <v>#DIV/0!</v>
      </c>
      <c r="X170" s="1551" t="e">
        <f t="shared" si="71"/>
        <v>#DIV/0!</v>
      </c>
      <c r="AA170" s="1551" t="e">
        <f t="shared" si="72"/>
        <v>#DIV/0!</v>
      </c>
      <c r="AD170" s="1551" t="e">
        <f t="shared" si="73"/>
        <v>#DIV/0!</v>
      </c>
      <c r="AG170" s="1551" t="e">
        <f t="shared" si="74"/>
        <v>#DIV/0!</v>
      </c>
      <c r="AJ170" s="1551" t="e">
        <f t="shared" si="75"/>
        <v>#DIV/0!</v>
      </c>
      <c r="AK170" s="92"/>
      <c r="AL170" s="92"/>
      <c r="AM170" s="1551" t="e">
        <f t="shared" si="76"/>
        <v>#DIV/0!</v>
      </c>
      <c r="AN170" s="562"/>
      <c r="AO170" s="705"/>
      <c r="AP170" s="1551" t="e">
        <f t="shared" si="77"/>
        <v>#DIV/0!</v>
      </c>
      <c r="AQ170"/>
    </row>
    <row r="171" spans="1:43" hidden="1" x14ac:dyDescent="0.25">
      <c r="A171" s="299" t="s">
        <v>436</v>
      </c>
      <c r="B171" s="282">
        <v>3720</v>
      </c>
      <c r="C171" s="2" t="s">
        <v>433</v>
      </c>
      <c r="F171" s="1551" t="e">
        <f t="shared" si="65"/>
        <v>#N/A</v>
      </c>
      <c r="G171" t="e">
        <v>#N/A</v>
      </c>
      <c r="I171" s="1551" t="e">
        <f t="shared" si="66"/>
        <v>#N/A</v>
      </c>
      <c r="L171" s="1551" t="e">
        <f t="shared" si="67"/>
        <v>#DIV/0!</v>
      </c>
      <c r="O171" s="1551" t="e">
        <f t="shared" si="68"/>
        <v>#DIV/0!</v>
      </c>
      <c r="R171" s="1551" t="e">
        <f t="shared" si="69"/>
        <v>#DIV/0!</v>
      </c>
      <c r="U171" s="1551" t="e">
        <f t="shared" si="70"/>
        <v>#DIV/0!</v>
      </c>
      <c r="X171" s="1551" t="e">
        <f t="shared" si="71"/>
        <v>#DIV/0!</v>
      </c>
      <c r="AA171" s="1551" t="e">
        <f t="shared" si="72"/>
        <v>#DIV/0!</v>
      </c>
      <c r="AD171" s="1551" t="e">
        <f t="shared" si="73"/>
        <v>#DIV/0!</v>
      </c>
      <c r="AG171" s="1551" t="e">
        <f t="shared" si="74"/>
        <v>#DIV/0!</v>
      </c>
      <c r="AJ171" s="1551" t="e">
        <f t="shared" si="75"/>
        <v>#DIV/0!</v>
      </c>
      <c r="AK171" s="92"/>
      <c r="AL171" s="92"/>
      <c r="AM171" s="1551" t="e">
        <f t="shared" si="76"/>
        <v>#DIV/0!</v>
      </c>
      <c r="AN171" s="562"/>
      <c r="AO171" s="705"/>
      <c r="AP171" s="1551" t="e">
        <f t="shared" si="77"/>
        <v>#DIV/0!</v>
      </c>
      <c r="AQ171"/>
    </row>
    <row r="172" spans="1:43" ht="15.75" hidden="1" thickBot="1" x14ac:dyDescent="0.3">
      <c r="A172" s="300" t="s">
        <v>436</v>
      </c>
      <c r="B172" s="278">
        <v>2499</v>
      </c>
      <c r="C172" s="34" t="s">
        <v>434</v>
      </c>
      <c r="F172" s="1551" t="e">
        <f t="shared" si="65"/>
        <v>#N/A</v>
      </c>
      <c r="G172" t="e">
        <v>#N/A</v>
      </c>
      <c r="I172" s="1551" t="e">
        <f t="shared" si="66"/>
        <v>#N/A</v>
      </c>
      <c r="L172" s="1551" t="e">
        <f t="shared" si="67"/>
        <v>#DIV/0!</v>
      </c>
      <c r="O172" s="1551" t="e">
        <f t="shared" si="68"/>
        <v>#DIV/0!</v>
      </c>
      <c r="R172" s="1551" t="e">
        <f t="shared" si="69"/>
        <v>#DIV/0!</v>
      </c>
      <c r="U172" s="1551" t="e">
        <f t="shared" si="70"/>
        <v>#DIV/0!</v>
      </c>
      <c r="X172" s="1551" t="e">
        <f t="shared" si="71"/>
        <v>#DIV/0!</v>
      </c>
      <c r="AA172" s="1551" t="e">
        <f t="shared" si="72"/>
        <v>#DIV/0!</v>
      </c>
      <c r="AD172" s="1551" t="e">
        <f t="shared" si="73"/>
        <v>#DIV/0!</v>
      </c>
      <c r="AG172" s="1551" t="e">
        <f t="shared" si="74"/>
        <v>#DIV/0!</v>
      </c>
      <c r="AJ172" s="1551" t="e">
        <f t="shared" si="75"/>
        <v>#DIV/0!</v>
      </c>
      <c r="AK172" s="92"/>
      <c r="AL172" s="92"/>
      <c r="AM172" s="1551" t="e">
        <f t="shared" si="76"/>
        <v>#DIV/0!</v>
      </c>
      <c r="AN172" s="562"/>
      <c r="AO172" s="705"/>
      <c r="AP172" s="1551" t="e">
        <f t="shared" si="77"/>
        <v>#DIV/0!</v>
      </c>
      <c r="AQ172"/>
    </row>
    <row r="173" spans="1:43" hidden="1" x14ac:dyDescent="0.25">
      <c r="A173" s="298" t="s">
        <v>86</v>
      </c>
      <c r="B173" s="766">
        <v>612</v>
      </c>
      <c r="C173" s="408" t="s">
        <v>88</v>
      </c>
      <c r="D173" s="1550"/>
      <c r="E173" s="1550"/>
      <c r="F173" s="1551" t="e">
        <f t="shared" si="65"/>
        <v>#N/A</v>
      </c>
      <c r="G173" s="1550" t="e">
        <v>#N/A</v>
      </c>
      <c r="H173" s="1550"/>
      <c r="I173" s="1551" t="e">
        <f t="shared" si="66"/>
        <v>#N/A</v>
      </c>
      <c r="J173" s="1550"/>
      <c r="K173" s="1550"/>
      <c r="L173" s="1551" t="e">
        <f t="shared" si="67"/>
        <v>#DIV/0!</v>
      </c>
      <c r="M173" s="1550"/>
      <c r="N173" s="1550"/>
      <c r="O173" s="1551" t="e">
        <f t="shared" si="68"/>
        <v>#DIV/0!</v>
      </c>
      <c r="P173" s="402"/>
      <c r="Q173" s="402"/>
      <c r="R173" s="1551" t="e">
        <f t="shared" si="69"/>
        <v>#DIV/0!</v>
      </c>
      <c r="S173" s="1550"/>
      <c r="T173" s="1550"/>
      <c r="U173" s="1551" t="e">
        <f t="shared" si="70"/>
        <v>#DIV/0!</v>
      </c>
      <c r="V173" s="1550"/>
      <c r="W173" s="1550"/>
      <c r="X173" s="1551" t="e">
        <f t="shared" si="71"/>
        <v>#DIV/0!</v>
      </c>
      <c r="Y173" s="1550"/>
      <c r="Z173" s="1550"/>
      <c r="AA173" s="1551" t="e">
        <f t="shared" si="72"/>
        <v>#DIV/0!</v>
      </c>
      <c r="AB173" s="1550"/>
      <c r="AC173" s="1550"/>
      <c r="AD173" s="1551" t="e">
        <f t="shared" si="73"/>
        <v>#DIV/0!</v>
      </c>
      <c r="AE173" s="1550"/>
      <c r="AF173" s="1550"/>
      <c r="AG173" s="1551" t="e">
        <f t="shared" si="74"/>
        <v>#DIV/0!</v>
      </c>
      <c r="AH173" s="911"/>
      <c r="AI173" s="911"/>
      <c r="AJ173" s="1551" t="e">
        <f t="shared" si="75"/>
        <v>#DIV/0!</v>
      </c>
      <c r="AK173" s="761"/>
      <c r="AL173" s="770"/>
      <c r="AM173" s="1551" t="e">
        <f t="shared" si="76"/>
        <v>#DIV/0!</v>
      </c>
      <c r="AN173" s="562"/>
      <c r="AO173" s="705"/>
      <c r="AP173" s="1551" t="e">
        <f t="shared" si="77"/>
        <v>#DIV/0!</v>
      </c>
      <c r="AQ173" s="762"/>
    </row>
    <row r="174" spans="1:43" hidden="1" x14ac:dyDescent="0.25">
      <c r="A174" s="299" t="s">
        <v>86</v>
      </c>
      <c r="B174" s="573">
        <v>618</v>
      </c>
      <c r="C174" s="61" t="s">
        <v>90</v>
      </c>
      <c r="D174" s="1550"/>
      <c r="E174" s="1550"/>
      <c r="F174" s="1551" t="e">
        <f t="shared" si="65"/>
        <v>#N/A</v>
      </c>
      <c r="G174" s="1550" t="e">
        <v>#N/A</v>
      </c>
      <c r="H174" s="1550"/>
      <c r="I174" s="1551" t="e">
        <f t="shared" si="66"/>
        <v>#N/A</v>
      </c>
      <c r="J174" s="1550"/>
      <c r="K174" s="1550"/>
      <c r="L174" s="1551" t="e">
        <f t="shared" si="67"/>
        <v>#DIV/0!</v>
      </c>
      <c r="M174" s="1550"/>
      <c r="N174" s="1550"/>
      <c r="O174" s="1551" t="e">
        <f t="shared" si="68"/>
        <v>#DIV/0!</v>
      </c>
      <c r="P174" s="402"/>
      <c r="Q174" s="402"/>
      <c r="R174" s="1551" t="e">
        <f t="shared" si="69"/>
        <v>#DIV/0!</v>
      </c>
      <c r="S174" s="1550"/>
      <c r="T174" s="1550"/>
      <c r="U174" s="1551" t="e">
        <f t="shared" si="70"/>
        <v>#DIV/0!</v>
      </c>
      <c r="V174" s="1550"/>
      <c r="W174" s="1550"/>
      <c r="X174" s="1551" t="e">
        <f t="shared" si="71"/>
        <v>#DIV/0!</v>
      </c>
      <c r="Y174" s="1550"/>
      <c r="Z174" s="1550"/>
      <c r="AA174" s="1551" t="e">
        <f t="shared" si="72"/>
        <v>#DIV/0!</v>
      </c>
      <c r="AB174" s="1550"/>
      <c r="AC174" s="1550"/>
      <c r="AD174" s="1551" t="e">
        <f t="shared" si="73"/>
        <v>#DIV/0!</v>
      </c>
      <c r="AE174" s="1550"/>
      <c r="AF174" s="1550"/>
      <c r="AG174" s="1551" t="e">
        <f t="shared" si="74"/>
        <v>#DIV/0!</v>
      </c>
      <c r="AH174" s="911"/>
      <c r="AI174" s="911"/>
      <c r="AJ174" s="1551" t="e">
        <f t="shared" si="75"/>
        <v>#DIV/0!</v>
      </c>
      <c r="AK174" s="562"/>
      <c r="AL174" s="705"/>
      <c r="AM174" s="1551" t="e">
        <f t="shared" si="76"/>
        <v>#DIV/0!</v>
      </c>
      <c r="AN174" s="562"/>
      <c r="AO174" s="705"/>
      <c r="AP174" s="1551" t="e">
        <f t="shared" si="77"/>
        <v>#DIV/0!</v>
      </c>
      <c r="AQ174" s="754"/>
    </row>
    <row r="175" spans="1:43" ht="15.75" hidden="1" thickBot="1" x14ac:dyDescent="0.3">
      <c r="A175" s="300" t="s">
        <v>86</v>
      </c>
      <c r="B175" s="767">
        <v>617</v>
      </c>
      <c r="C175" s="63" t="s">
        <v>92</v>
      </c>
      <c r="D175" s="1565"/>
      <c r="E175" s="1565"/>
      <c r="F175" s="1571" t="e">
        <f t="shared" si="65"/>
        <v>#N/A</v>
      </c>
      <c r="G175" s="1565" t="e">
        <v>#N/A</v>
      </c>
      <c r="H175" s="1565"/>
      <c r="I175" s="1571" t="e">
        <f t="shared" si="66"/>
        <v>#N/A</v>
      </c>
      <c r="J175" s="1565"/>
      <c r="K175" s="1565"/>
      <c r="L175" s="1571" t="e">
        <f t="shared" si="67"/>
        <v>#DIV/0!</v>
      </c>
      <c r="M175" s="1565"/>
      <c r="N175" s="1565"/>
      <c r="O175" s="1571" t="e">
        <f t="shared" si="68"/>
        <v>#DIV/0!</v>
      </c>
      <c r="P175" s="403"/>
      <c r="Q175" s="403"/>
      <c r="R175" s="1571" t="e">
        <f t="shared" si="69"/>
        <v>#DIV/0!</v>
      </c>
      <c r="S175" s="1565"/>
      <c r="T175" s="1565"/>
      <c r="U175" s="1571" t="e">
        <f t="shared" si="70"/>
        <v>#DIV/0!</v>
      </c>
      <c r="V175" s="1565"/>
      <c r="W175" s="1565"/>
      <c r="X175" s="1571" t="e">
        <f t="shared" si="71"/>
        <v>#DIV/0!</v>
      </c>
      <c r="Y175" s="1550"/>
      <c r="Z175" s="1565"/>
      <c r="AA175" s="1571" t="e">
        <f t="shared" si="72"/>
        <v>#DIV/0!</v>
      </c>
      <c r="AB175" s="1550"/>
      <c r="AC175" s="1565"/>
      <c r="AD175" s="1571" t="e">
        <f t="shared" si="73"/>
        <v>#DIV/0!</v>
      </c>
      <c r="AE175" s="1550"/>
      <c r="AF175" s="1565"/>
      <c r="AG175" s="1571" t="e">
        <f t="shared" si="74"/>
        <v>#DIV/0!</v>
      </c>
      <c r="AH175" s="911"/>
      <c r="AI175" s="1429"/>
      <c r="AJ175" s="1571" t="e">
        <f t="shared" si="75"/>
        <v>#DIV/0!</v>
      </c>
      <c r="AK175" s="763"/>
      <c r="AL175" s="706"/>
      <c r="AM175" s="1571" t="e">
        <f t="shared" si="76"/>
        <v>#DIV/0!</v>
      </c>
      <c r="AN175" s="562"/>
      <c r="AO175" s="1562"/>
      <c r="AP175" s="1571" t="e">
        <f t="shared" si="77"/>
        <v>#DIV/0!</v>
      </c>
      <c r="AQ175" s="764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716" bestFit="1" customWidth="1"/>
    <col min="11" max="11" width="11.7109375" style="716" customWidth="1"/>
    <col min="12" max="12" width="7.85546875" bestFit="1" customWidth="1"/>
    <col min="13" max="13" width="12" style="716" bestFit="1" customWidth="1"/>
  </cols>
  <sheetData>
    <row r="1" spans="1:13" ht="19.5" x14ac:dyDescent="0.3">
      <c r="B1" s="15"/>
      <c r="C1" s="1572" t="s">
        <v>1005</v>
      </c>
    </row>
    <row r="2" spans="1:13" ht="19.5" x14ac:dyDescent="0.3">
      <c r="B2" s="15"/>
      <c r="C2" s="1572"/>
    </row>
    <row r="3" spans="1:13" ht="19.5" x14ac:dyDescent="0.3">
      <c r="B3" s="15"/>
      <c r="C3" s="1572"/>
    </row>
    <row r="4" spans="1:13" ht="15.75" thickBot="1" x14ac:dyDescent="0.3">
      <c r="A4" t="s">
        <v>1002</v>
      </c>
      <c r="B4" s="15" t="s">
        <v>1003</v>
      </c>
      <c r="C4" t="s">
        <v>372</v>
      </c>
      <c r="D4" s="1573">
        <v>45981</v>
      </c>
      <c r="E4" s="1573" t="s">
        <v>1</v>
      </c>
      <c r="F4" t="s">
        <v>130</v>
      </c>
      <c r="G4" s="1573">
        <v>45971</v>
      </c>
      <c r="H4" s="1573" t="s">
        <v>1</v>
      </c>
      <c r="I4" s="1573" t="s">
        <v>130</v>
      </c>
      <c r="J4" s="1574">
        <v>45962</v>
      </c>
      <c r="K4" s="1574" t="s">
        <v>1</v>
      </c>
      <c r="L4" s="1573" t="s">
        <v>130</v>
      </c>
      <c r="M4" s="1574">
        <v>45901</v>
      </c>
    </row>
    <row r="5" spans="1:13" x14ac:dyDescent="0.25">
      <c r="A5" s="1575" t="s">
        <v>2</v>
      </c>
      <c r="B5" s="903">
        <v>88</v>
      </c>
      <c r="C5" s="963" t="s">
        <v>4</v>
      </c>
      <c r="D5" s="1576">
        <v>6000</v>
      </c>
      <c r="E5" s="1596"/>
      <c r="F5" s="1549">
        <f t="shared" ref="F5:F36" si="0">(D5-G5)/G5</f>
        <v>0.1111111111111111</v>
      </c>
      <c r="G5" s="1577">
        <v>5400</v>
      </c>
      <c r="H5" s="1596"/>
      <c r="I5" s="1549">
        <f t="shared" ref="I5:I36" si="1">(G5-J5)/J5</f>
        <v>0.08</v>
      </c>
      <c r="J5" s="629">
        <v>5000</v>
      </c>
      <c r="K5" s="1596"/>
      <c r="L5" s="1549">
        <f>(J5-M5)/M5</f>
        <v>0.25</v>
      </c>
      <c r="M5" s="629">
        <v>4000</v>
      </c>
    </row>
    <row r="6" spans="1:13" x14ac:dyDescent="0.25">
      <c r="A6" s="1578" t="s">
        <v>2</v>
      </c>
      <c r="B6" s="884">
        <v>1017</v>
      </c>
      <c r="C6" s="35" t="s">
        <v>273</v>
      </c>
      <c r="D6" s="1576">
        <v>6000</v>
      </c>
      <c r="E6" s="1597"/>
      <c r="F6" s="1551">
        <f t="shared" si="0"/>
        <v>0.1111111111111111</v>
      </c>
      <c r="G6" s="1577">
        <v>5400</v>
      </c>
      <c r="H6" s="1597"/>
      <c r="I6" s="1551">
        <f t="shared" si="1"/>
        <v>0.08</v>
      </c>
      <c r="J6" s="629">
        <v>5000</v>
      </c>
      <c r="K6" s="1597"/>
      <c r="L6" s="1551">
        <f t="shared" ref="L6:L56" si="2">(J6-M6)/M6</f>
        <v>0.25</v>
      </c>
      <c r="M6" s="629">
        <v>4000</v>
      </c>
    </row>
    <row r="7" spans="1:13" x14ac:dyDescent="0.25">
      <c r="A7" s="1578" t="s">
        <v>2</v>
      </c>
      <c r="B7" s="884">
        <v>89</v>
      </c>
      <c r="C7" s="35" t="s">
        <v>6</v>
      </c>
      <c r="D7" s="1576">
        <v>3500</v>
      </c>
      <c r="E7" s="1597"/>
      <c r="F7" s="1551">
        <f t="shared" si="0"/>
        <v>0.16666666666666666</v>
      </c>
      <c r="G7" s="1577">
        <v>3000</v>
      </c>
      <c r="H7" s="1597"/>
      <c r="I7" s="1551">
        <f t="shared" si="1"/>
        <v>3.4482758620689655E-2</v>
      </c>
      <c r="J7" s="629">
        <v>2900</v>
      </c>
      <c r="K7" s="1597"/>
      <c r="L7" s="1551">
        <f t="shared" si="2"/>
        <v>0.52631578947368418</v>
      </c>
      <c r="M7" s="629">
        <v>1900</v>
      </c>
    </row>
    <row r="8" spans="1:13" x14ac:dyDescent="0.25">
      <c r="A8" s="1578" t="s">
        <v>2</v>
      </c>
      <c r="B8" s="884">
        <v>90</v>
      </c>
      <c r="C8" s="35" t="s">
        <v>8</v>
      </c>
      <c r="D8" s="1576">
        <v>6500</v>
      </c>
      <c r="E8" s="1597"/>
      <c r="F8" s="1551">
        <f t="shared" si="0"/>
        <v>8.5141903171953262E-2</v>
      </c>
      <c r="G8" s="1577">
        <v>5990</v>
      </c>
      <c r="H8" s="1597"/>
      <c r="I8" s="1551">
        <f t="shared" si="1"/>
        <v>0.13040196263445933</v>
      </c>
      <c r="J8" s="629">
        <v>5299</v>
      </c>
      <c r="K8" s="1597"/>
      <c r="L8" s="1551">
        <f t="shared" si="2"/>
        <v>0.32474999999999998</v>
      </c>
      <c r="M8" s="629">
        <v>4000</v>
      </c>
    </row>
    <row r="9" spans="1:13" ht="15.75" thickBot="1" x14ac:dyDescent="0.3">
      <c r="A9" s="1579" t="s">
        <v>2</v>
      </c>
      <c r="B9" s="884">
        <v>91</v>
      </c>
      <c r="C9" s="35" t="s">
        <v>10</v>
      </c>
      <c r="D9" s="1576">
        <v>3500</v>
      </c>
      <c r="E9" s="1597"/>
      <c r="F9" s="1551">
        <f t="shared" si="0"/>
        <v>0.16666666666666666</v>
      </c>
      <c r="G9" s="1577">
        <v>3000</v>
      </c>
      <c r="H9" s="1597"/>
      <c r="I9" s="1551">
        <f t="shared" si="1"/>
        <v>3.4482758620689655E-2</v>
      </c>
      <c r="J9" s="629">
        <v>2900</v>
      </c>
      <c r="K9" s="1597"/>
      <c r="L9" s="1551">
        <f t="shared" si="2"/>
        <v>0.38095238095238093</v>
      </c>
      <c r="M9" s="629">
        <v>2100</v>
      </c>
    </row>
    <row r="10" spans="1:13" x14ac:dyDescent="0.25">
      <c r="A10" s="1580" t="s">
        <v>12</v>
      </c>
      <c r="B10" s="884">
        <v>154</v>
      </c>
      <c r="C10" s="35" t="s">
        <v>14</v>
      </c>
      <c r="D10" s="1576">
        <v>11492.307692307693</v>
      </c>
      <c r="E10" s="1597"/>
      <c r="F10" s="1551">
        <f t="shared" si="0"/>
        <v>5.832099570012831E-2</v>
      </c>
      <c r="G10" s="1577">
        <v>10859</v>
      </c>
      <c r="H10" s="1597"/>
      <c r="I10" s="1551">
        <f t="shared" si="1"/>
        <v>0.20655555555555555</v>
      </c>
      <c r="J10" s="629">
        <v>9000</v>
      </c>
      <c r="K10" s="1597"/>
      <c r="L10" s="1551">
        <f t="shared" si="2"/>
        <v>0.125</v>
      </c>
      <c r="M10" s="629">
        <v>8000</v>
      </c>
    </row>
    <row r="11" spans="1:13" x14ac:dyDescent="0.25">
      <c r="A11" s="1578" t="s">
        <v>12</v>
      </c>
      <c r="B11" s="884">
        <v>159</v>
      </c>
      <c r="C11" s="35" t="s">
        <v>16</v>
      </c>
      <c r="D11" s="1576">
        <v>8000</v>
      </c>
      <c r="E11" s="1597"/>
      <c r="F11" s="1551">
        <f t="shared" si="0"/>
        <v>6.6666666666666666E-2</v>
      </c>
      <c r="G11" s="1577">
        <v>7500</v>
      </c>
      <c r="H11" s="1597"/>
      <c r="I11" s="1551">
        <f t="shared" si="1"/>
        <v>0</v>
      </c>
      <c r="J11" s="629">
        <v>7500</v>
      </c>
      <c r="K11" s="1597"/>
      <c r="L11" s="1551">
        <f t="shared" si="2"/>
        <v>0.15384615384615385</v>
      </c>
      <c r="M11" s="629">
        <v>6500</v>
      </c>
    </row>
    <row r="12" spans="1:13" x14ac:dyDescent="0.25">
      <c r="A12" s="1578" t="s">
        <v>12</v>
      </c>
      <c r="B12" s="884">
        <v>193</v>
      </c>
      <c r="C12" s="35" t="s">
        <v>17</v>
      </c>
      <c r="D12" s="1576">
        <v>6800</v>
      </c>
      <c r="E12" s="1597"/>
      <c r="F12" s="1551">
        <f t="shared" si="0"/>
        <v>7.9365079365079361E-2</v>
      </c>
      <c r="G12" s="1577">
        <v>6300</v>
      </c>
      <c r="H12" s="1597"/>
      <c r="I12" s="1551">
        <f t="shared" si="1"/>
        <v>0</v>
      </c>
      <c r="J12" s="629">
        <v>6300</v>
      </c>
      <c r="K12" s="1597"/>
      <c r="L12" s="1551">
        <f t="shared" si="2"/>
        <v>0.18867924528301888</v>
      </c>
      <c r="M12" s="629">
        <v>5300</v>
      </c>
    </row>
    <row r="13" spans="1:13" x14ac:dyDescent="0.25">
      <c r="A13" s="1578" t="s">
        <v>12</v>
      </c>
      <c r="B13" s="884">
        <v>195</v>
      </c>
      <c r="C13" s="35" t="s">
        <v>18</v>
      </c>
      <c r="D13" s="1576">
        <v>9954</v>
      </c>
      <c r="E13" s="1597"/>
      <c r="F13" s="1551">
        <f t="shared" si="0"/>
        <v>0</v>
      </c>
      <c r="G13" s="1577">
        <v>9954</v>
      </c>
      <c r="H13" s="1597"/>
      <c r="I13" s="1551">
        <f t="shared" si="1"/>
        <v>0</v>
      </c>
      <c r="J13" s="629">
        <v>9954</v>
      </c>
      <c r="K13" s="1597"/>
      <c r="L13" s="1551">
        <f t="shared" si="2"/>
        <v>0.87811320754716982</v>
      </c>
      <c r="M13" s="629">
        <f>M12</f>
        <v>5300</v>
      </c>
    </row>
    <row r="14" spans="1:13" x14ac:dyDescent="0.25">
      <c r="A14" s="1578" t="s">
        <v>12</v>
      </c>
      <c r="B14" s="884">
        <v>196</v>
      </c>
      <c r="C14" s="35" t="s">
        <v>19</v>
      </c>
      <c r="D14" s="1576">
        <v>6263.3484162895929</v>
      </c>
      <c r="E14" s="1597"/>
      <c r="F14" s="1551">
        <f t="shared" si="0"/>
        <v>-6.4977257959704122E-4</v>
      </c>
      <c r="G14" s="1577">
        <v>6267.4208144796376</v>
      </c>
      <c r="H14" s="1597"/>
      <c r="I14" s="1551">
        <f t="shared" si="1"/>
        <v>0</v>
      </c>
      <c r="J14" s="629">
        <v>6267.4208144796376</v>
      </c>
      <c r="K14" s="1597"/>
      <c r="L14" s="1551">
        <f t="shared" si="2"/>
        <v>0.49224305106658039</v>
      </c>
      <c r="M14" s="629">
        <v>4200</v>
      </c>
    </row>
    <row r="15" spans="1:13" x14ac:dyDescent="0.25">
      <c r="A15" s="1578" t="s">
        <v>12</v>
      </c>
      <c r="B15" s="884">
        <v>197</v>
      </c>
      <c r="C15" s="35" t="s">
        <v>21</v>
      </c>
      <c r="D15" s="1576">
        <v>5500</v>
      </c>
      <c r="E15" s="1597"/>
      <c r="F15" s="1551">
        <f t="shared" si="0"/>
        <v>0.12244897959183673</v>
      </c>
      <c r="G15" s="1577">
        <v>4900</v>
      </c>
      <c r="H15" s="1597"/>
      <c r="I15" s="1551">
        <f t="shared" si="1"/>
        <v>0</v>
      </c>
      <c r="J15" s="629">
        <v>4900</v>
      </c>
      <c r="K15" s="1597"/>
      <c r="L15" s="1551">
        <f t="shared" si="2"/>
        <v>0.13953488372093023</v>
      </c>
      <c r="M15" s="629">
        <v>4300</v>
      </c>
    </row>
    <row r="16" spans="1:13" x14ac:dyDescent="0.25">
      <c r="A16" s="1578" t="s">
        <v>12</v>
      </c>
      <c r="B16" s="884">
        <v>198</v>
      </c>
      <c r="C16" s="35" t="s">
        <v>23</v>
      </c>
      <c r="D16" s="1576">
        <v>1100</v>
      </c>
      <c r="E16" s="1597"/>
      <c r="F16" s="1551">
        <f t="shared" si="0"/>
        <v>0</v>
      </c>
      <c r="G16" s="1577">
        <v>1100</v>
      </c>
      <c r="H16" s="1597"/>
      <c r="I16" s="1551">
        <f t="shared" si="1"/>
        <v>0.1</v>
      </c>
      <c r="J16" s="629">
        <v>1000</v>
      </c>
      <c r="K16" s="1597"/>
      <c r="L16" s="1551">
        <f t="shared" si="2"/>
        <v>0.25</v>
      </c>
      <c r="M16" s="629">
        <v>800</v>
      </c>
    </row>
    <row r="17" spans="1:13" x14ac:dyDescent="0.25">
      <c r="A17" s="1578" t="s">
        <v>12</v>
      </c>
      <c r="B17" s="884">
        <v>199</v>
      </c>
      <c r="C17" s="35" t="s">
        <v>25</v>
      </c>
      <c r="D17" s="1576">
        <v>800</v>
      </c>
      <c r="E17" s="1597"/>
      <c r="F17" s="1551">
        <f t="shared" si="0"/>
        <v>0</v>
      </c>
      <c r="G17" s="1577">
        <v>800</v>
      </c>
      <c r="H17" s="1597"/>
      <c r="I17" s="1551">
        <f t="shared" si="1"/>
        <v>0</v>
      </c>
      <c r="J17" s="629">
        <v>800</v>
      </c>
      <c r="K17" s="1597"/>
      <c r="L17" s="1551">
        <f t="shared" si="2"/>
        <v>0.6</v>
      </c>
      <c r="M17" s="629">
        <v>500</v>
      </c>
    </row>
    <row r="18" spans="1:13" x14ac:dyDescent="0.25">
      <c r="A18" s="1578" t="s">
        <v>12</v>
      </c>
      <c r="B18" s="884">
        <v>200</v>
      </c>
      <c r="C18" s="35" t="s">
        <v>27</v>
      </c>
      <c r="D18" s="1576">
        <v>800</v>
      </c>
      <c r="E18" s="1597"/>
      <c r="F18" s="1551">
        <f t="shared" si="0"/>
        <v>0</v>
      </c>
      <c r="G18" s="1577">
        <v>800</v>
      </c>
      <c r="H18" s="1597"/>
      <c r="I18" s="1551">
        <f t="shared" si="1"/>
        <v>0</v>
      </c>
      <c r="J18" s="629">
        <v>800</v>
      </c>
      <c r="K18" s="1597"/>
      <c r="L18" s="1551">
        <f t="shared" si="2"/>
        <v>0.6</v>
      </c>
      <c r="M18" s="629">
        <v>500</v>
      </c>
    </row>
    <row r="19" spans="1:13" x14ac:dyDescent="0.25">
      <c r="A19" s="1578" t="s">
        <v>12</v>
      </c>
      <c r="B19" s="884">
        <v>201</v>
      </c>
      <c r="C19" s="35" t="s">
        <v>29</v>
      </c>
      <c r="D19" s="1576">
        <v>1000</v>
      </c>
      <c r="E19" s="1597"/>
      <c r="F19" s="1551">
        <f t="shared" si="0"/>
        <v>0</v>
      </c>
      <c r="G19" s="1577">
        <v>1000</v>
      </c>
      <c r="H19" s="1597"/>
      <c r="I19" s="1551">
        <f t="shared" si="1"/>
        <v>0</v>
      </c>
      <c r="J19" s="629">
        <v>1000</v>
      </c>
      <c r="K19" s="1597"/>
      <c r="L19" s="1551">
        <f t="shared" si="2"/>
        <v>0.42857142857142855</v>
      </c>
      <c r="M19" s="629">
        <v>700</v>
      </c>
    </row>
    <row r="20" spans="1:13" x14ac:dyDescent="0.25">
      <c r="A20" s="1578" t="s">
        <v>12</v>
      </c>
      <c r="B20" s="884">
        <v>202</v>
      </c>
      <c r="C20" s="35" t="s">
        <v>31</v>
      </c>
      <c r="D20" s="1576">
        <v>8000</v>
      </c>
      <c r="E20" s="1597"/>
      <c r="F20" s="1551">
        <f t="shared" si="0"/>
        <v>6.6666666666666666E-2</v>
      </c>
      <c r="G20" s="1577">
        <v>7500</v>
      </c>
      <c r="H20" s="1597"/>
      <c r="I20" s="1551">
        <f t="shared" si="1"/>
        <v>0</v>
      </c>
      <c r="J20" s="629">
        <v>7500</v>
      </c>
      <c r="K20" s="1597"/>
      <c r="L20" s="1551">
        <f t="shared" si="2"/>
        <v>7.1428571428571425E-2</v>
      </c>
      <c r="M20" s="629">
        <v>7000</v>
      </c>
    </row>
    <row r="21" spans="1:13" x14ac:dyDescent="0.25">
      <c r="A21" s="1578" t="s">
        <v>12</v>
      </c>
      <c r="B21" s="884">
        <v>208</v>
      </c>
      <c r="C21" s="35" t="s">
        <v>33</v>
      </c>
      <c r="D21" s="1576">
        <v>6400</v>
      </c>
      <c r="E21" s="1597"/>
      <c r="F21" s="1551">
        <f t="shared" si="0"/>
        <v>6.6666666666666666E-2</v>
      </c>
      <c r="G21" s="1577">
        <v>6000</v>
      </c>
      <c r="H21" s="1597"/>
      <c r="I21" s="1551">
        <f t="shared" si="1"/>
        <v>0</v>
      </c>
      <c r="J21" s="629">
        <v>6000</v>
      </c>
      <c r="K21" s="1597"/>
      <c r="L21" s="1551">
        <f t="shared" si="2"/>
        <v>0.2</v>
      </c>
      <c r="M21" s="629">
        <v>5000</v>
      </c>
    </row>
    <row r="22" spans="1:13" x14ac:dyDescent="0.25">
      <c r="A22" s="1578" t="s">
        <v>12</v>
      </c>
      <c r="B22" s="884">
        <v>215</v>
      </c>
      <c r="C22" s="35" t="s">
        <v>35</v>
      </c>
      <c r="D22" s="1576">
        <v>6700</v>
      </c>
      <c r="E22" s="1597"/>
      <c r="F22" s="1551">
        <f t="shared" si="0"/>
        <v>8.0645161290322578E-2</v>
      </c>
      <c r="G22" s="1577">
        <v>6200</v>
      </c>
      <c r="H22" s="1597"/>
      <c r="I22" s="1551">
        <f t="shared" si="1"/>
        <v>0</v>
      </c>
      <c r="J22" s="629">
        <v>6200</v>
      </c>
      <c r="K22" s="1597"/>
      <c r="L22" s="1551">
        <f t="shared" si="2"/>
        <v>0.19230769230769232</v>
      </c>
      <c r="M22" s="629">
        <v>5200</v>
      </c>
    </row>
    <row r="23" spans="1:13" x14ac:dyDescent="0.25">
      <c r="A23" s="1578" t="s">
        <v>12</v>
      </c>
      <c r="B23" s="884">
        <v>221</v>
      </c>
      <c r="C23" s="35" t="s">
        <v>37</v>
      </c>
      <c r="D23" s="1576">
        <v>4500</v>
      </c>
      <c r="E23" s="1597"/>
      <c r="F23" s="1551">
        <f t="shared" si="0"/>
        <v>4.6511627906976744E-2</v>
      </c>
      <c r="G23" s="1577">
        <v>4300</v>
      </c>
      <c r="H23" s="1597"/>
      <c r="I23" s="1551">
        <f t="shared" si="1"/>
        <v>0</v>
      </c>
      <c r="J23" s="629">
        <v>4300</v>
      </c>
      <c r="K23" s="1597"/>
      <c r="L23" s="1551">
        <f t="shared" si="2"/>
        <v>7.4999999999999997E-2</v>
      </c>
      <c r="M23" s="629">
        <v>4000</v>
      </c>
    </row>
    <row r="24" spans="1:13" x14ac:dyDescent="0.25">
      <c r="A24" s="1578" t="s">
        <v>12</v>
      </c>
      <c r="B24" s="884">
        <v>243</v>
      </c>
      <c r="C24" s="35" t="s">
        <v>39</v>
      </c>
      <c r="D24" s="1576">
        <v>7700</v>
      </c>
      <c r="E24" s="1597"/>
      <c r="F24" s="1551">
        <f t="shared" si="0"/>
        <v>0.11594202898550725</v>
      </c>
      <c r="G24" s="1577">
        <v>6900</v>
      </c>
      <c r="H24" s="1597"/>
      <c r="I24" s="1551">
        <f t="shared" si="1"/>
        <v>0</v>
      </c>
      <c r="J24" s="629">
        <v>6900</v>
      </c>
      <c r="K24" s="1597"/>
      <c r="L24" s="1551">
        <f t="shared" si="2"/>
        <v>0.16949152542372881</v>
      </c>
      <c r="M24" s="629">
        <v>5900</v>
      </c>
    </row>
    <row r="25" spans="1:13" x14ac:dyDescent="0.25">
      <c r="A25" s="1578" t="s">
        <v>12</v>
      </c>
      <c r="B25" s="884">
        <v>266</v>
      </c>
      <c r="C25" s="35" t="s">
        <v>41</v>
      </c>
      <c r="D25" s="1576">
        <v>7385.0678733031673</v>
      </c>
      <c r="E25" s="1597"/>
      <c r="F25" s="1551">
        <f t="shared" si="0"/>
        <v>-3.6019536019536486E-3</v>
      </c>
      <c r="G25" s="1577">
        <v>7411.7647058823532</v>
      </c>
      <c r="H25" s="1597"/>
      <c r="I25" s="1551">
        <f t="shared" si="1"/>
        <v>0</v>
      </c>
      <c r="J25" s="629">
        <v>7411.7647058823532</v>
      </c>
      <c r="K25" s="1597"/>
      <c r="L25" s="1551">
        <f t="shared" si="2"/>
        <v>0.28900255754475707</v>
      </c>
      <c r="M25" s="629">
        <v>5750</v>
      </c>
    </row>
    <row r="26" spans="1:13" x14ac:dyDescent="0.25">
      <c r="A26" s="1578" t="s">
        <v>12</v>
      </c>
      <c r="B26" s="884">
        <v>416</v>
      </c>
      <c r="C26" s="35" t="s">
        <v>43</v>
      </c>
      <c r="D26" s="1576">
        <v>7800</v>
      </c>
      <c r="E26" s="1597"/>
      <c r="F26" s="1551">
        <f t="shared" si="0"/>
        <v>0.11428571428571428</v>
      </c>
      <c r="G26" s="1577">
        <v>7000</v>
      </c>
      <c r="H26" s="1597"/>
      <c r="I26" s="1551">
        <f t="shared" si="1"/>
        <v>0</v>
      </c>
      <c r="J26" s="629">
        <v>7000</v>
      </c>
      <c r="K26" s="1597"/>
      <c r="L26" s="1551">
        <f t="shared" si="2"/>
        <v>0.1437908496732026</v>
      </c>
      <c r="M26" s="629">
        <v>6120</v>
      </c>
    </row>
    <row r="27" spans="1:13" x14ac:dyDescent="0.25">
      <c r="A27" s="1578" t="s">
        <v>12</v>
      </c>
      <c r="B27" s="884">
        <v>468</v>
      </c>
      <c r="C27" s="35" t="s">
        <v>44</v>
      </c>
      <c r="D27" s="1576">
        <v>900</v>
      </c>
      <c r="E27" s="1597"/>
      <c r="F27" s="1551">
        <f t="shared" si="0"/>
        <v>0.125</v>
      </c>
      <c r="G27" s="1577">
        <v>800</v>
      </c>
      <c r="H27" s="1597"/>
      <c r="I27" s="1551">
        <f t="shared" si="1"/>
        <v>0</v>
      </c>
      <c r="J27" s="629">
        <v>800</v>
      </c>
      <c r="K27" s="1597"/>
      <c r="L27" s="1551">
        <f t="shared" si="2"/>
        <v>0.6</v>
      </c>
      <c r="M27" s="629">
        <v>500</v>
      </c>
    </row>
    <row r="28" spans="1:13" x14ac:dyDescent="0.25">
      <c r="A28" s="1578" t="s">
        <v>12</v>
      </c>
      <c r="B28" s="884">
        <v>665</v>
      </c>
      <c r="C28" s="35" t="s">
        <v>46</v>
      </c>
      <c r="D28" s="1576">
        <v>8600</v>
      </c>
      <c r="E28" s="1597"/>
      <c r="F28" s="1551">
        <f t="shared" si="0"/>
        <v>7.4999999999999997E-2</v>
      </c>
      <c r="G28" s="1577">
        <v>8000</v>
      </c>
      <c r="H28" s="1597"/>
      <c r="I28" s="1551">
        <f t="shared" si="1"/>
        <v>0</v>
      </c>
      <c r="J28" s="629">
        <v>8000</v>
      </c>
      <c r="K28" s="1597"/>
      <c r="L28" s="1551">
        <f t="shared" si="2"/>
        <v>0.14285714285714285</v>
      </c>
      <c r="M28" s="629">
        <v>7000</v>
      </c>
    </row>
    <row r="29" spans="1:13" x14ac:dyDescent="0.25">
      <c r="A29" s="1580" t="s">
        <v>48</v>
      </c>
      <c r="B29" s="884">
        <v>637</v>
      </c>
      <c r="C29" s="35" t="s">
        <v>50</v>
      </c>
      <c r="D29" s="1576">
        <v>8800</v>
      </c>
      <c r="E29" s="1597"/>
      <c r="F29" s="1551">
        <f t="shared" si="0"/>
        <v>0.1</v>
      </c>
      <c r="G29" s="1577">
        <v>8000</v>
      </c>
      <c r="H29" s="1597"/>
      <c r="I29" s="1551">
        <f t="shared" si="1"/>
        <v>0.12676056338028169</v>
      </c>
      <c r="J29" s="629">
        <v>7100</v>
      </c>
      <c r="K29" s="1597"/>
      <c r="L29" s="1551">
        <f t="shared" si="2"/>
        <v>0.16393442622950818</v>
      </c>
      <c r="M29" s="629">
        <v>6100</v>
      </c>
    </row>
    <row r="30" spans="1:13" x14ac:dyDescent="0.25">
      <c r="A30" s="1578" t="s">
        <v>48</v>
      </c>
      <c r="B30" s="884">
        <v>224</v>
      </c>
      <c r="C30" s="2" t="s">
        <v>52</v>
      </c>
      <c r="D30" s="1576">
        <v>16500</v>
      </c>
      <c r="E30" s="1597"/>
      <c r="F30" s="1551">
        <f t="shared" si="0"/>
        <v>0.10738255033557047</v>
      </c>
      <c r="G30" s="1577">
        <v>14900</v>
      </c>
      <c r="H30" s="1597"/>
      <c r="I30" s="1551">
        <f t="shared" si="1"/>
        <v>0.14615384615384616</v>
      </c>
      <c r="J30" s="629">
        <v>13000</v>
      </c>
      <c r="K30" s="1597"/>
      <c r="L30" s="1551">
        <f t="shared" si="2"/>
        <v>8.3333333333333329E-2</v>
      </c>
      <c r="M30" s="629">
        <v>12000</v>
      </c>
    </row>
    <row r="31" spans="1:13" x14ac:dyDescent="0.25">
      <c r="A31" s="1578" t="s">
        <v>48</v>
      </c>
      <c r="B31" s="884">
        <v>227</v>
      </c>
      <c r="C31" s="2" t="s">
        <v>54</v>
      </c>
      <c r="D31" s="1576">
        <v>14000</v>
      </c>
      <c r="E31" s="1597"/>
      <c r="F31" s="1551">
        <f t="shared" si="0"/>
        <v>7.6923076923076927E-2</v>
      </c>
      <c r="G31" s="1577">
        <v>13000</v>
      </c>
      <c r="H31" s="1597"/>
      <c r="I31" s="1551">
        <f t="shared" si="1"/>
        <v>9.2436974789915971E-2</v>
      </c>
      <c r="J31" s="629">
        <v>11900</v>
      </c>
      <c r="K31" s="1597"/>
      <c r="L31" s="1551">
        <f t="shared" si="2"/>
        <v>0.20202020202020202</v>
      </c>
      <c r="M31" s="629">
        <v>9900</v>
      </c>
    </row>
    <row r="32" spans="1:13" x14ac:dyDescent="0.25">
      <c r="A32" s="1578" t="s">
        <v>48</v>
      </c>
      <c r="B32" s="884">
        <v>228</v>
      </c>
      <c r="C32" s="2" t="s">
        <v>56</v>
      </c>
      <c r="D32" s="1576">
        <v>15000</v>
      </c>
      <c r="E32" s="1597"/>
      <c r="F32" s="1551">
        <f t="shared" si="0"/>
        <v>7.1428571428571425E-2</v>
      </c>
      <c r="G32" s="1577">
        <v>14000</v>
      </c>
      <c r="H32" s="1597"/>
      <c r="I32" s="1551">
        <f t="shared" si="1"/>
        <v>7.6923076923076927E-2</v>
      </c>
      <c r="J32" s="629">
        <v>13000</v>
      </c>
      <c r="K32" s="1597"/>
      <c r="L32" s="1551">
        <f t="shared" si="2"/>
        <v>0.23809523809523808</v>
      </c>
      <c r="M32" s="629">
        <v>10500</v>
      </c>
    </row>
    <row r="33" spans="1:13" x14ac:dyDescent="0.25">
      <c r="A33" s="1578" t="s">
        <v>48</v>
      </c>
      <c r="B33" s="884">
        <v>216</v>
      </c>
      <c r="C33" s="2" t="s">
        <v>57</v>
      </c>
      <c r="D33" s="1576">
        <v>11300</v>
      </c>
      <c r="E33" s="1597"/>
      <c r="F33" s="1551">
        <f t="shared" si="0"/>
        <v>0.14141414141414141</v>
      </c>
      <c r="G33" s="1577">
        <v>9900</v>
      </c>
      <c r="H33" s="1597"/>
      <c r="I33" s="1551">
        <f t="shared" si="1"/>
        <v>0</v>
      </c>
      <c r="J33" s="629">
        <v>9900</v>
      </c>
      <c r="K33" s="1597"/>
      <c r="L33" s="1551">
        <f t="shared" si="2"/>
        <v>0.17857142857142858</v>
      </c>
      <c r="M33" s="629">
        <v>8400</v>
      </c>
    </row>
    <row r="34" spans="1:13" x14ac:dyDescent="0.25">
      <c r="A34" s="1578" t="s">
        <v>48</v>
      </c>
      <c r="B34" s="884">
        <v>223</v>
      </c>
      <c r="C34" s="2" t="s">
        <v>58</v>
      </c>
      <c r="D34" s="1576">
        <v>10100</v>
      </c>
      <c r="E34" s="1597"/>
      <c r="F34" s="1551">
        <f t="shared" si="0"/>
        <v>0.12222222222222222</v>
      </c>
      <c r="G34" s="1577">
        <v>9000</v>
      </c>
      <c r="H34" s="1597"/>
      <c r="I34" s="1551">
        <f t="shared" si="1"/>
        <v>0</v>
      </c>
      <c r="J34" s="629">
        <v>9000</v>
      </c>
      <c r="K34" s="1597"/>
      <c r="L34" s="1551">
        <f t="shared" si="2"/>
        <v>0.125</v>
      </c>
      <c r="M34" s="629">
        <v>8000</v>
      </c>
    </row>
    <row r="35" spans="1:13" x14ac:dyDescent="0.25">
      <c r="A35" s="1578" t="s">
        <v>48</v>
      </c>
      <c r="B35" s="884">
        <v>241</v>
      </c>
      <c r="C35" s="2" t="s">
        <v>60</v>
      </c>
      <c r="D35" s="1576">
        <v>12300</v>
      </c>
      <c r="E35" s="1597"/>
      <c r="F35" s="1551">
        <f t="shared" si="0"/>
        <v>6.9565217391304349E-2</v>
      </c>
      <c r="G35" s="1577">
        <v>11500</v>
      </c>
      <c r="H35" s="1597"/>
      <c r="I35" s="1551">
        <f t="shared" si="1"/>
        <v>0.16161616161616163</v>
      </c>
      <c r="J35" s="629">
        <v>9900</v>
      </c>
      <c r="K35" s="1597"/>
      <c r="L35" s="1551">
        <f t="shared" si="2"/>
        <v>0.32</v>
      </c>
      <c r="M35" s="629">
        <v>7500</v>
      </c>
    </row>
    <row r="36" spans="1:13" x14ac:dyDescent="0.25">
      <c r="A36" s="1578" t="s">
        <v>48</v>
      </c>
      <c r="B36" s="884">
        <v>245</v>
      </c>
      <c r="C36" s="2" t="s">
        <v>62</v>
      </c>
      <c r="D36" s="1576">
        <v>10400</v>
      </c>
      <c r="E36" s="1597"/>
      <c r="F36" s="1551">
        <f t="shared" si="0"/>
        <v>9.4736842105263161E-2</v>
      </c>
      <c r="G36" s="1577">
        <v>9500</v>
      </c>
      <c r="H36" s="1597"/>
      <c r="I36" s="1551">
        <f t="shared" si="1"/>
        <v>0.11764705882352941</v>
      </c>
      <c r="J36" s="629">
        <v>8500</v>
      </c>
      <c r="K36" s="1597"/>
      <c r="L36" s="1551">
        <f t="shared" si="2"/>
        <v>0.13333333333333333</v>
      </c>
      <c r="M36" s="629">
        <v>7500</v>
      </c>
    </row>
    <row r="37" spans="1:13" x14ac:dyDescent="0.25">
      <c r="A37" s="1578" t="s">
        <v>48</v>
      </c>
      <c r="B37" s="884">
        <v>246</v>
      </c>
      <c r="C37" s="2" t="s">
        <v>64</v>
      </c>
      <c r="D37" s="1576">
        <v>11200</v>
      </c>
      <c r="E37" s="1597"/>
      <c r="F37" s="1551">
        <f t="shared" ref="F37:F68" si="3">(D37-G37)/G37</f>
        <v>0.13131313131313133</v>
      </c>
      <c r="G37" s="1577">
        <v>9900</v>
      </c>
      <c r="H37" s="1597"/>
      <c r="I37" s="1551">
        <f t="shared" ref="I37:I55" si="4">(G37-J37)/J37</f>
        <v>0</v>
      </c>
      <c r="J37" s="629">
        <v>9900</v>
      </c>
      <c r="K37" s="1597"/>
      <c r="L37" s="1551">
        <f t="shared" si="2"/>
        <v>0.2073170731707317</v>
      </c>
      <c r="M37" s="629">
        <v>8200</v>
      </c>
    </row>
    <row r="38" spans="1:13" x14ac:dyDescent="0.25">
      <c r="A38" s="1578" t="s">
        <v>48</v>
      </c>
      <c r="B38" s="884">
        <v>251</v>
      </c>
      <c r="C38" s="2" t="s">
        <v>66</v>
      </c>
      <c r="D38" s="1576">
        <v>9900</v>
      </c>
      <c r="E38" s="1597"/>
      <c r="F38" s="1551">
        <f t="shared" si="3"/>
        <v>0.1</v>
      </c>
      <c r="G38" s="1577">
        <v>9000</v>
      </c>
      <c r="H38" s="1597"/>
      <c r="I38" s="1551">
        <f t="shared" si="4"/>
        <v>0.125</v>
      </c>
      <c r="J38" s="629">
        <v>8000</v>
      </c>
      <c r="K38" s="1597"/>
      <c r="L38" s="1551">
        <f t="shared" si="2"/>
        <v>0</v>
      </c>
      <c r="M38" s="629">
        <v>8000</v>
      </c>
    </row>
    <row r="39" spans="1:13" x14ac:dyDescent="0.25">
      <c r="A39" s="1578" t="s">
        <v>48</v>
      </c>
      <c r="B39" s="884">
        <v>632</v>
      </c>
      <c r="C39" s="2" t="s">
        <v>68</v>
      </c>
      <c r="D39" s="1576">
        <v>10100</v>
      </c>
      <c r="E39" s="1597"/>
      <c r="F39" s="1551">
        <f t="shared" si="3"/>
        <v>7.4468085106382975E-2</v>
      </c>
      <c r="G39" s="1577">
        <v>9400</v>
      </c>
      <c r="H39" s="1597"/>
      <c r="I39" s="1551">
        <f t="shared" si="4"/>
        <v>5.6179775280898875E-2</v>
      </c>
      <c r="J39" s="629">
        <v>8900</v>
      </c>
      <c r="K39" s="1597"/>
      <c r="L39" s="1551">
        <f t="shared" si="2"/>
        <v>0.21917808219178081</v>
      </c>
      <c r="M39" s="629">
        <v>7300</v>
      </c>
    </row>
    <row r="40" spans="1:13" x14ac:dyDescent="0.25">
      <c r="A40" s="1578" t="s">
        <v>48</v>
      </c>
      <c r="B40" s="884">
        <v>286</v>
      </c>
      <c r="C40" s="2" t="s">
        <v>69</v>
      </c>
      <c r="D40" s="1576">
        <v>9800</v>
      </c>
      <c r="E40" s="1597"/>
      <c r="F40" s="1551">
        <f t="shared" si="3"/>
        <v>8.8888888888888892E-2</v>
      </c>
      <c r="G40" s="1577">
        <v>9000</v>
      </c>
      <c r="H40" s="1597"/>
      <c r="I40" s="1551">
        <f t="shared" si="4"/>
        <v>0.125</v>
      </c>
      <c r="J40" s="629">
        <v>8000</v>
      </c>
      <c r="K40" s="1597"/>
      <c r="L40" s="1551">
        <f t="shared" si="2"/>
        <v>0.15107913669064749</v>
      </c>
      <c r="M40" s="629">
        <v>6950</v>
      </c>
    </row>
    <row r="41" spans="1:13" x14ac:dyDescent="0.25">
      <c r="A41" s="1578" t="s">
        <v>48</v>
      </c>
      <c r="B41" s="884">
        <v>240</v>
      </c>
      <c r="C41" s="2" t="s">
        <v>70</v>
      </c>
      <c r="D41" s="1576">
        <v>10500</v>
      </c>
      <c r="E41" s="1597"/>
      <c r="F41" s="1551">
        <f t="shared" si="3"/>
        <v>0.16666666666666666</v>
      </c>
      <c r="G41" s="1577">
        <v>9000</v>
      </c>
      <c r="H41" s="1597"/>
      <c r="I41" s="1551">
        <f t="shared" si="4"/>
        <v>0</v>
      </c>
      <c r="J41" s="629">
        <v>9000</v>
      </c>
      <c r="K41" s="1597"/>
      <c r="L41" s="1551">
        <f t="shared" si="2"/>
        <v>0.23287671232876711</v>
      </c>
      <c r="M41" s="629">
        <v>7300</v>
      </c>
    </row>
    <row r="42" spans="1:13" x14ac:dyDescent="0.25">
      <c r="A42" s="1578" t="s">
        <v>48</v>
      </c>
      <c r="B42" s="884">
        <v>513</v>
      </c>
      <c r="C42" s="2" t="s">
        <v>71</v>
      </c>
      <c r="D42" s="1576">
        <v>7500</v>
      </c>
      <c r="E42" s="1597"/>
      <c r="F42" s="1551">
        <f t="shared" si="3"/>
        <v>0.15384615384615385</v>
      </c>
      <c r="G42" s="1577">
        <v>6500</v>
      </c>
      <c r="H42" s="1597"/>
      <c r="I42" s="1551">
        <f t="shared" si="4"/>
        <v>0</v>
      </c>
      <c r="J42" s="629">
        <v>6500</v>
      </c>
      <c r="K42" s="1597"/>
      <c r="L42" s="1551">
        <f t="shared" si="2"/>
        <v>0.18181818181818182</v>
      </c>
      <c r="M42" s="629">
        <v>5500</v>
      </c>
    </row>
    <row r="43" spans="1:13" x14ac:dyDescent="0.25">
      <c r="A43" s="1578" t="s">
        <v>48</v>
      </c>
      <c r="B43" s="884">
        <v>260</v>
      </c>
      <c r="C43" s="2" t="s">
        <v>72</v>
      </c>
      <c r="D43" s="1576">
        <v>8000</v>
      </c>
      <c r="E43" s="1597"/>
      <c r="F43" s="1551">
        <f t="shared" si="3"/>
        <v>0.14285714285714285</v>
      </c>
      <c r="G43" s="1577">
        <v>7000</v>
      </c>
      <c r="H43" s="1597"/>
      <c r="I43" s="1551">
        <f t="shared" si="4"/>
        <v>0</v>
      </c>
      <c r="J43" s="629">
        <v>7000</v>
      </c>
      <c r="K43" s="1597"/>
      <c r="L43" s="1551">
        <f t="shared" si="2"/>
        <v>7.6923076923076927E-2</v>
      </c>
      <c r="M43" s="629">
        <v>6500</v>
      </c>
    </row>
    <row r="44" spans="1:13" x14ac:dyDescent="0.25">
      <c r="A44" s="1578" t="s">
        <v>48</v>
      </c>
      <c r="B44" s="884">
        <v>234</v>
      </c>
      <c r="C44" s="2" t="s">
        <v>73</v>
      </c>
      <c r="D44" s="1576">
        <v>12000</v>
      </c>
      <c r="E44" s="1597"/>
      <c r="F44" s="1551">
        <f t="shared" si="3"/>
        <v>9.0909090909090912E-2</v>
      </c>
      <c r="G44" s="1577">
        <v>11000</v>
      </c>
      <c r="H44" s="1597"/>
      <c r="I44" s="1551">
        <f t="shared" si="4"/>
        <v>0</v>
      </c>
      <c r="J44" s="629">
        <v>11000</v>
      </c>
      <c r="K44" s="1597"/>
      <c r="L44" s="1551">
        <f t="shared" si="2"/>
        <v>0.1</v>
      </c>
      <c r="M44" s="629">
        <v>10000</v>
      </c>
    </row>
    <row r="45" spans="1:13" x14ac:dyDescent="0.25">
      <c r="A45" s="1578" t="s">
        <v>48</v>
      </c>
      <c r="B45" s="884">
        <v>753</v>
      </c>
      <c r="C45" s="1202" t="s">
        <v>593</v>
      </c>
      <c r="D45" s="1576">
        <v>13000</v>
      </c>
      <c r="E45" s="1597"/>
      <c r="F45" s="1551">
        <f t="shared" si="3"/>
        <v>0.19266055045871561</v>
      </c>
      <c r="G45" s="1577">
        <v>10900</v>
      </c>
      <c r="H45" s="1597"/>
      <c r="I45" s="1551">
        <f t="shared" si="4"/>
        <v>0</v>
      </c>
      <c r="J45" s="629">
        <v>10900</v>
      </c>
      <c r="K45" s="1597"/>
      <c r="L45" s="1551">
        <f t="shared" si="2"/>
        <v>0.10101010101010101</v>
      </c>
      <c r="M45" s="629">
        <v>9900</v>
      </c>
    </row>
    <row r="46" spans="1:13" x14ac:dyDescent="0.25">
      <c r="A46" s="1578" t="s">
        <v>48</v>
      </c>
      <c r="B46" s="884">
        <v>7224</v>
      </c>
      <c r="C46" s="2" t="s">
        <v>74</v>
      </c>
      <c r="D46" s="1576">
        <v>13000</v>
      </c>
      <c r="E46" s="1597"/>
      <c r="F46" s="1551">
        <f t="shared" si="3"/>
        <v>0.10169491525423729</v>
      </c>
      <c r="G46" s="1577">
        <v>11800</v>
      </c>
      <c r="H46" s="1597"/>
      <c r="I46" s="1551">
        <f t="shared" si="4"/>
        <v>0</v>
      </c>
      <c r="J46" s="629">
        <v>11800</v>
      </c>
      <c r="K46" s="1597"/>
      <c r="L46" s="1551">
        <f t="shared" si="2"/>
        <v>0.25531914893617019</v>
      </c>
      <c r="M46" s="629">
        <v>9400</v>
      </c>
    </row>
    <row r="47" spans="1:13" x14ac:dyDescent="0.25">
      <c r="A47" s="1578" t="s">
        <v>48</v>
      </c>
      <c r="B47" s="884">
        <v>514</v>
      </c>
      <c r="C47" s="2" t="s">
        <v>75</v>
      </c>
      <c r="D47" s="1576">
        <v>9000</v>
      </c>
      <c r="E47" s="1597"/>
      <c r="F47" s="1551">
        <f t="shared" si="3"/>
        <v>8.4337349397590355E-2</v>
      </c>
      <c r="G47" s="1577">
        <v>8300</v>
      </c>
      <c r="H47" s="1597"/>
      <c r="I47" s="1551">
        <f t="shared" si="4"/>
        <v>0</v>
      </c>
      <c r="J47" s="629">
        <v>8300</v>
      </c>
      <c r="K47" s="1597"/>
      <c r="L47" s="1551">
        <f t="shared" si="2"/>
        <v>0.13698630136986301</v>
      </c>
      <c r="M47" s="629">
        <v>7300</v>
      </c>
    </row>
    <row r="48" spans="1:13" x14ac:dyDescent="0.25">
      <c r="A48" s="1578" t="s">
        <v>48</v>
      </c>
      <c r="B48" s="884">
        <v>736</v>
      </c>
      <c r="C48" s="23" t="s">
        <v>77</v>
      </c>
      <c r="D48" s="1576">
        <v>7700</v>
      </c>
      <c r="E48" s="1597"/>
      <c r="F48" s="1551">
        <f t="shared" si="3"/>
        <v>0.18461538461538463</v>
      </c>
      <c r="G48" s="1577">
        <v>6500</v>
      </c>
      <c r="H48" s="1597"/>
      <c r="I48" s="1551">
        <f t="shared" si="4"/>
        <v>0</v>
      </c>
      <c r="J48" s="629">
        <v>6500</v>
      </c>
      <c r="K48" s="1597"/>
      <c r="L48" s="1551">
        <f t="shared" si="2"/>
        <v>0.18181818181818182</v>
      </c>
      <c r="M48" s="629">
        <v>5500</v>
      </c>
    </row>
    <row r="49" spans="1:13" x14ac:dyDescent="0.25">
      <c r="A49" s="1578" t="s">
        <v>48</v>
      </c>
      <c r="B49" s="884">
        <v>755</v>
      </c>
      <c r="C49" s="23" t="s">
        <v>80</v>
      </c>
      <c r="D49" s="1576">
        <v>10000</v>
      </c>
      <c r="E49" s="1597"/>
      <c r="F49" s="1551">
        <f t="shared" si="3"/>
        <v>0.1111111111111111</v>
      </c>
      <c r="G49" s="1577">
        <v>9000</v>
      </c>
      <c r="H49" s="1597"/>
      <c r="I49" s="1551">
        <f t="shared" si="4"/>
        <v>0</v>
      </c>
      <c r="J49" s="629">
        <v>9000</v>
      </c>
      <c r="K49" s="1597"/>
      <c r="L49" s="1551">
        <f t="shared" si="2"/>
        <v>0.125</v>
      </c>
      <c r="M49" s="629">
        <v>8000</v>
      </c>
    </row>
    <row r="50" spans="1:13" ht="15.75" thickBot="1" x14ac:dyDescent="0.3">
      <c r="A50" s="1581" t="s">
        <v>48</v>
      </c>
      <c r="B50" s="906">
        <v>181</v>
      </c>
      <c r="C50" s="23" t="s">
        <v>49</v>
      </c>
      <c r="D50" s="1576">
        <v>7400</v>
      </c>
      <c r="E50" s="1597"/>
      <c r="F50" s="1551">
        <f t="shared" si="3"/>
        <v>0.13846153846153847</v>
      </c>
      <c r="G50" s="1577">
        <v>6500</v>
      </c>
      <c r="H50" s="1597"/>
      <c r="I50" s="1551">
        <f t="shared" si="4"/>
        <v>0</v>
      </c>
      <c r="J50" s="629">
        <v>6500</v>
      </c>
      <c r="K50" s="1597"/>
      <c r="L50" s="1551">
        <f t="shared" si="2"/>
        <v>0.3</v>
      </c>
      <c r="M50" s="629">
        <v>5000</v>
      </c>
    </row>
    <row r="51" spans="1:13" x14ac:dyDescent="0.25">
      <c r="A51" s="1575" t="s">
        <v>3</v>
      </c>
      <c r="B51" s="906">
        <v>324</v>
      </c>
      <c r="C51" s="23" t="s">
        <v>5</v>
      </c>
      <c r="D51" s="1576">
        <v>8596.3800904977379</v>
      </c>
      <c r="E51" s="1597"/>
      <c r="F51" s="1551">
        <f t="shared" si="3"/>
        <v>0</v>
      </c>
      <c r="G51" s="1577">
        <v>8596.3800904977379</v>
      </c>
      <c r="H51" s="1597"/>
      <c r="I51" s="1551">
        <f t="shared" si="4"/>
        <v>5.5561729081009044E-2</v>
      </c>
      <c r="J51" s="629">
        <v>8143.8914027149322</v>
      </c>
      <c r="K51" s="1597"/>
      <c r="L51" s="1551">
        <f t="shared" si="2"/>
        <v>0.29268117503411623</v>
      </c>
      <c r="M51" s="629">
        <v>6300</v>
      </c>
    </row>
    <row r="52" spans="1:13" x14ac:dyDescent="0.25">
      <c r="A52" s="1578" t="s">
        <v>3</v>
      </c>
      <c r="B52" s="906">
        <v>157</v>
      </c>
      <c r="C52" s="23" t="s">
        <v>7</v>
      </c>
      <c r="D52" s="1576">
        <v>9000</v>
      </c>
      <c r="E52" s="1597"/>
      <c r="F52" s="1551">
        <f t="shared" si="3"/>
        <v>5.8823529411764705E-2</v>
      </c>
      <c r="G52" s="1577">
        <v>8500</v>
      </c>
      <c r="H52" s="1597"/>
      <c r="I52" s="1551">
        <f t="shared" si="4"/>
        <v>0</v>
      </c>
      <c r="J52" s="629">
        <v>8500</v>
      </c>
      <c r="K52" s="1597"/>
      <c r="L52" s="1551">
        <f t="shared" si="2"/>
        <v>0.54545454545454541</v>
      </c>
      <c r="M52" s="629">
        <v>5500</v>
      </c>
    </row>
    <row r="53" spans="1:13" x14ac:dyDescent="0.25">
      <c r="A53" s="1578" t="s">
        <v>3</v>
      </c>
      <c r="B53" s="906">
        <v>639</v>
      </c>
      <c r="C53" s="23" t="s">
        <v>9</v>
      </c>
      <c r="D53" s="1576">
        <v>9000</v>
      </c>
      <c r="E53" s="1597"/>
      <c r="F53" s="1551">
        <f t="shared" si="3"/>
        <v>5.8823529411764705E-2</v>
      </c>
      <c r="G53" s="1577">
        <v>8500</v>
      </c>
      <c r="H53" s="1597"/>
      <c r="I53" s="1551">
        <f t="shared" si="4"/>
        <v>0</v>
      </c>
      <c r="J53" s="629">
        <v>8500</v>
      </c>
      <c r="K53" s="1597"/>
      <c r="L53" s="1551">
        <f t="shared" si="2"/>
        <v>0.21428571428571427</v>
      </c>
      <c r="M53" s="629">
        <v>7000</v>
      </c>
    </row>
    <row r="54" spans="1:13" x14ac:dyDescent="0.25">
      <c r="A54" s="1578" t="s">
        <v>3</v>
      </c>
      <c r="B54" s="906">
        <v>638</v>
      </c>
      <c r="C54" s="23" t="s">
        <v>11</v>
      </c>
      <c r="D54" s="1576">
        <v>11800</v>
      </c>
      <c r="E54" s="1597"/>
      <c r="F54" s="1551">
        <f t="shared" si="3"/>
        <v>7.2727272727272724E-2</v>
      </c>
      <c r="G54" s="1577">
        <v>11000</v>
      </c>
      <c r="H54" s="1597"/>
      <c r="I54" s="1551">
        <f t="shared" si="4"/>
        <v>0</v>
      </c>
      <c r="J54" s="629">
        <v>11000</v>
      </c>
      <c r="K54" s="1597"/>
      <c r="L54" s="1551">
        <f t="shared" si="2"/>
        <v>0.375</v>
      </c>
      <c r="M54" s="629">
        <v>8000</v>
      </c>
    </row>
    <row r="55" spans="1:13" x14ac:dyDescent="0.25">
      <c r="A55" s="1578" t="s">
        <v>3</v>
      </c>
      <c r="B55" s="906">
        <v>352</v>
      </c>
      <c r="C55" s="23" t="s">
        <v>13</v>
      </c>
      <c r="D55" s="1576">
        <v>11800</v>
      </c>
      <c r="E55" s="1597"/>
      <c r="F55" s="1551">
        <f t="shared" si="3"/>
        <v>7.2727272727272724E-2</v>
      </c>
      <c r="G55" s="1577">
        <v>11000</v>
      </c>
      <c r="H55" s="1597"/>
      <c r="I55" s="1551">
        <f t="shared" si="4"/>
        <v>0</v>
      </c>
      <c r="J55" s="629">
        <v>11000</v>
      </c>
      <c r="K55" s="1597"/>
      <c r="L55" s="1551">
        <f t="shared" si="2"/>
        <v>0.46666666666666667</v>
      </c>
      <c r="M55" s="629">
        <v>7500</v>
      </c>
    </row>
    <row r="56" spans="1:13" x14ac:dyDescent="0.25">
      <c r="A56" s="1578" t="s">
        <v>3</v>
      </c>
      <c r="B56" s="906">
        <v>182</v>
      </c>
      <c r="C56" s="23" t="s">
        <v>15</v>
      </c>
      <c r="D56" s="1576">
        <v>11800</v>
      </c>
      <c r="E56" s="1597"/>
      <c r="F56" s="1551">
        <f t="shared" si="3"/>
        <v>7.2727272727272724E-2</v>
      </c>
      <c r="G56" s="1577">
        <v>11000</v>
      </c>
      <c r="H56" s="1597"/>
      <c r="I56" s="1551">
        <f t="shared" ref="I56" si="5">(G56-J56)/J56</f>
        <v>0</v>
      </c>
      <c r="J56" s="629">
        <v>11000</v>
      </c>
      <c r="K56" s="1597"/>
      <c r="L56" s="1551">
        <f t="shared" si="2"/>
        <v>0.5714285714285714</v>
      </c>
      <c r="M56" s="629">
        <v>7000</v>
      </c>
    </row>
    <row r="57" spans="1:13" x14ac:dyDescent="0.25">
      <c r="A57" s="1578" t="s">
        <v>3</v>
      </c>
      <c r="B57" s="906">
        <v>1503</v>
      </c>
      <c r="C57" s="23" t="s">
        <v>28</v>
      </c>
      <c r="D57" s="1576">
        <v>17800</v>
      </c>
      <c r="E57" s="1597"/>
      <c r="F57" s="1551">
        <f t="shared" si="3"/>
        <v>0.1125</v>
      </c>
      <c r="G57" s="1577">
        <v>16000</v>
      </c>
      <c r="H57" s="1597"/>
      <c r="I57" s="1551">
        <f t="shared" ref="I57:I88" si="6">(G57-J57)/J57</f>
        <v>0</v>
      </c>
      <c r="J57" s="629">
        <v>16000</v>
      </c>
      <c r="K57" s="1597"/>
      <c r="L57" s="1551">
        <f t="shared" ref="L57:L109" si="7">(J57-M57)/M57</f>
        <v>0.23076923076923078</v>
      </c>
      <c r="M57" s="629">
        <v>13000</v>
      </c>
    </row>
    <row r="58" spans="1:13" x14ac:dyDescent="0.25">
      <c r="A58" s="1578" t="s">
        <v>3</v>
      </c>
      <c r="B58" s="906">
        <v>180</v>
      </c>
      <c r="C58" s="23" t="s">
        <v>47</v>
      </c>
      <c r="D58" s="1576">
        <v>6200</v>
      </c>
      <c r="E58" s="1597"/>
      <c r="F58" s="1551">
        <f t="shared" si="3"/>
        <v>5.0847457627118647E-2</v>
      </c>
      <c r="G58" s="1577">
        <v>5900</v>
      </c>
      <c r="H58" s="1597"/>
      <c r="I58" s="1551">
        <f t="shared" si="6"/>
        <v>0</v>
      </c>
      <c r="J58" s="629">
        <v>5900</v>
      </c>
      <c r="K58" s="1597"/>
      <c r="L58" s="1551">
        <f t="shared" si="7"/>
        <v>0.37209302325581395</v>
      </c>
      <c r="M58" s="629">
        <v>4300</v>
      </c>
    </row>
    <row r="59" spans="1:13" x14ac:dyDescent="0.25">
      <c r="A59" s="1578" t="s">
        <v>3</v>
      </c>
      <c r="B59" s="968">
        <v>740</v>
      </c>
      <c r="C59" s="2" t="s">
        <v>55</v>
      </c>
      <c r="D59" s="1576">
        <v>11500</v>
      </c>
      <c r="E59" s="1597"/>
      <c r="F59" s="1551">
        <f t="shared" si="3"/>
        <v>0.15</v>
      </c>
      <c r="G59" s="1577">
        <v>10000</v>
      </c>
      <c r="H59" s="1597"/>
      <c r="I59" s="1551">
        <f t="shared" si="6"/>
        <v>0</v>
      </c>
      <c r="J59" s="629">
        <v>10000</v>
      </c>
      <c r="K59" s="1597"/>
      <c r="L59" s="1551">
        <f t="shared" si="7"/>
        <v>0.66666666666666663</v>
      </c>
      <c r="M59" s="629">
        <v>6000</v>
      </c>
    </row>
    <row r="60" spans="1:13" ht="15.75" thickBot="1" x14ac:dyDescent="0.3">
      <c r="A60" s="1579" t="s">
        <v>3</v>
      </c>
      <c r="B60" s="968">
        <v>342</v>
      </c>
      <c r="C60" s="2" t="s">
        <v>414</v>
      </c>
      <c r="D60" s="1576">
        <v>7490</v>
      </c>
      <c r="E60" s="1597"/>
      <c r="F60" s="1551">
        <f t="shared" si="3"/>
        <v>0</v>
      </c>
      <c r="G60" s="1577">
        <v>7490</v>
      </c>
      <c r="H60" s="1597"/>
      <c r="I60" s="1551" t="e">
        <f t="shared" si="6"/>
        <v>#DIV/0!</v>
      </c>
      <c r="J60" s="629"/>
      <c r="K60" s="1597"/>
      <c r="L60" s="1551" t="e">
        <f t="shared" si="7"/>
        <v>#DIV/0!</v>
      </c>
      <c r="M60" s="629"/>
    </row>
    <row r="61" spans="1:13" x14ac:dyDescent="0.25">
      <c r="A61" s="1580" t="s">
        <v>20</v>
      </c>
      <c r="B61" s="906">
        <v>280</v>
      </c>
      <c r="C61" s="23" t="s">
        <v>349</v>
      </c>
      <c r="D61" s="1576">
        <v>15500</v>
      </c>
      <c r="E61" s="1597"/>
      <c r="F61" s="1551">
        <f t="shared" si="3"/>
        <v>0.10714285714285714</v>
      </c>
      <c r="G61" s="1577">
        <v>14000</v>
      </c>
      <c r="H61" s="1597"/>
      <c r="I61" s="1551">
        <f t="shared" si="6"/>
        <v>0</v>
      </c>
      <c r="J61" s="629">
        <v>14000</v>
      </c>
      <c r="K61" s="1597"/>
      <c r="L61" s="1551">
        <f t="shared" si="7"/>
        <v>0.55555555555555558</v>
      </c>
      <c r="M61" s="629">
        <v>9000</v>
      </c>
    </row>
    <row r="62" spans="1:13" x14ac:dyDescent="0.25">
      <c r="A62" s="1578" t="s">
        <v>20</v>
      </c>
      <c r="B62" s="906">
        <v>282</v>
      </c>
      <c r="C62" s="23" t="s">
        <v>24</v>
      </c>
      <c r="D62" s="1576">
        <v>4900</v>
      </c>
      <c r="E62" s="1597"/>
      <c r="F62" s="1551">
        <f t="shared" si="3"/>
        <v>0.13953488372093023</v>
      </c>
      <c r="G62" s="1577">
        <v>4300</v>
      </c>
      <c r="H62" s="1597"/>
      <c r="I62" s="1551">
        <f t="shared" si="6"/>
        <v>0</v>
      </c>
      <c r="J62" s="629">
        <v>4300</v>
      </c>
      <c r="K62" s="1597"/>
      <c r="L62" s="1551">
        <f t="shared" si="7"/>
        <v>0.13157894736842105</v>
      </c>
      <c r="M62" s="629">
        <v>3800</v>
      </c>
    </row>
    <row r="63" spans="1:13" x14ac:dyDescent="0.25">
      <c r="A63" s="1578" t="s">
        <v>20</v>
      </c>
      <c r="B63" s="906">
        <v>283</v>
      </c>
      <c r="C63" s="23" t="s">
        <v>26</v>
      </c>
      <c r="D63" s="1576">
        <v>3200</v>
      </c>
      <c r="E63" s="1597"/>
      <c r="F63" s="1551">
        <f t="shared" si="3"/>
        <v>6.6666666666666666E-2</v>
      </c>
      <c r="G63" s="1577">
        <v>3000</v>
      </c>
      <c r="H63" s="1597"/>
      <c r="I63" s="1551">
        <f t="shared" si="6"/>
        <v>0</v>
      </c>
      <c r="J63" s="629">
        <v>3000</v>
      </c>
      <c r="K63" s="1597"/>
      <c r="L63" s="1551">
        <f t="shared" si="7"/>
        <v>0.30434782608695654</v>
      </c>
      <c r="M63" s="629">
        <v>2300</v>
      </c>
    </row>
    <row r="64" spans="1:13" x14ac:dyDescent="0.25">
      <c r="A64" s="1578" t="s">
        <v>20</v>
      </c>
      <c r="B64" s="906">
        <v>275</v>
      </c>
      <c r="C64" s="23" t="s">
        <v>30</v>
      </c>
      <c r="D64" s="1576">
        <v>3500</v>
      </c>
      <c r="E64" s="1597"/>
      <c r="F64" s="1551">
        <f t="shared" si="3"/>
        <v>9.375E-2</v>
      </c>
      <c r="G64" s="1577">
        <v>3200</v>
      </c>
      <c r="H64" s="1597"/>
      <c r="I64" s="1551">
        <f t="shared" si="6"/>
        <v>0</v>
      </c>
      <c r="J64" s="629">
        <v>3200</v>
      </c>
      <c r="K64" s="1597"/>
      <c r="L64" s="1551">
        <f t="shared" si="7"/>
        <v>0.68421052631578949</v>
      </c>
      <c r="M64" s="629">
        <v>1900</v>
      </c>
    </row>
    <row r="65" spans="1:13" x14ac:dyDescent="0.25">
      <c r="A65" s="1578" t="s">
        <v>20</v>
      </c>
      <c r="B65" s="906">
        <v>276</v>
      </c>
      <c r="C65" s="23" t="s">
        <v>32</v>
      </c>
      <c r="D65" s="1576">
        <v>8000</v>
      </c>
      <c r="E65" s="1597"/>
      <c r="F65" s="1551">
        <f t="shared" si="3"/>
        <v>6.6666666666666666E-2</v>
      </c>
      <c r="G65" s="1577">
        <v>7500</v>
      </c>
      <c r="H65" s="1597"/>
      <c r="I65" s="1551">
        <f t="shared" si="6"/>
        <v>0</v>
      </c>
      <c r="J65" s="629">
        <v>7500</v>
      </c>
      <c r="K65" s="1597"/>
      <c r="L65" s="1551">
        <f t="shared" si="7"/>
        <v>0.5</v>
      </c>
      <c r="M65" s="629">
        <v>5000</v>
      </c>
    </row>
    <row r="66" spans="1:13" x14ac:dyDescent="0.25">
      <c r="A66" s="1578" t="s">
        <v>20</v>
      </c>
      <c r="B66" s="906">
        <v>277</v>
      </c>
      <c r="C66" s="23" t="s">
        <v>34</v>
      </c>
      <c r="D66" s="1576">
        <v>5400</v>
      </c>
      <c r="E66" s="1597"/>
      <c r="F66" s="1551">
        <f t="shared" si="3"/>
        <v>0.08</v>
      </c>
      <c r="G66" s="1577">
        <v>5000</v>
      </c>
      <c r="H66" s="1597"/>
      <c r="I66" s="1551">
        <f t="shared" si="6"/>
        <v>0</v>
      </c>
      <c r="J66" s="629">
        <v>5000</v>
      </c>
      <c r="K66" s="1597"/>
      <c r="L66" s="1551">
        <f t="shared" si="7"/>
        <v>0.3888888888888889</v>
      </c>
      <c r="M66" s="629">
        <v>3600</v>
      </c>
    </row>
    <row r="67" spans="1:13" x14ac:dyDescent="0.25">
      <c r="A67" s="1578" t="s">
        <v>20</v>
      </c>
      <c r="B67" s="906">
        <v>291</v>
      </c>
      <c r="C67" s="23" t="s">
        <v>36</v>
      </c>
      <c r="D67" s="1576">
        <v>4100</v>
      </c>
      <c r="E67" s="1597"/>
      <c r="F67" s="1551">
        <f t="shared" si="3"/>
        <v>7.8947368421052627E-2</v>
      </c>
      <c r="G67" s="1577">
        <v>3800</v>
      </c>
      <c r="H67" s="1597"/>
      <c r="I67" s="1551">
        <f t="shared" si="6"/>
        <v>0</v>
      </c>
      <c r="J67" s="629">
        <v>3800</v>
      </c>
      <c r="K67" s="1597"/>
      <c r="L67" s="1551">
        <f t="shared" si="7"/>
        <v>1.2352941176470589</v>
      </c>
      <c r="M67" s="629">
        <v>1700</v>
      </c>
    </row>
    <row r="68" spans="1:13" x14ac:dyDescent="0.25">
      <c r="A68" s="1578" t="s">
        <v>20</v>
      </c>
      <c r="B68" s="906">
        <v>281</v>
      </c>
      <c r="C68" s="61" t="s">
        <v>38</v>
      </c>
      <c r="D68" s="1576">
        <v>3400</v>
      </c>
      <c r="E68" s="1597"/>
      <c r="F68" s="1551">
        <f t="shared" si="3"/>
        <v>6.25E-2</v>
      </c>
      <c r="G68" s="1577">
        <v>3200</v>
      </c>
      <c r="H68" s="1597"/>
      <c r="I68" s="1551">
        <f t="shared" si="6"/>
        <v>0</v>
      </c>
      <c r="J68" s="629">
        <v>3200</v>
      </c>
      <c r="K68" s="1597"/>
      <c r="L68" s="1551">
        <f t="shared" si="7"/>
        <v>1.6666666666666667</v>
      </c>
      <c r="M68" s="629">
        <v>1200</v>
      </c>
    </row>
    <row r="69" spans="1:13" x14ac:dyDescent="0.25">
      <c r="A69" s="1578" t="s">
        <v>20</v>
      </c>
      <c r="B69" s="906">
        <v>185</v>
      </c>
      <c r="C69" s="61" t="s">
        <v>40</v>
      </c>
      <c r="D69" s="1576">
        <v>6800</v>
      </c>
      <c r="E69" s="1597"/>
      <c r="F69" s="1551">
        <f t="shared" ref="F69:F100" si="8">(D69-G69)/G69</f>
        <v>6.25E-2</v>
      </c>
      <c r="G69" s="1577">
        <v>6400</v>
      </c>
      <c r="H69" s="1597"/>
      <c r="I69" s="1551">
        <f t="shared" si="6"/>
        <v>0</v>
      </c>
      <c r="J69" s="629">
        <v>6400</v>
      </c>
      <c r="K69" s="1597"/>
      <c r="L69" s="1551">
        <f t="shared" si="7"/>
        <v>0.45454545454545453</v>
      </c>
      <c r="M69" s="629">
        <v>4400</v>
      </c>
    </row>
    <row r="70" spans="1:13" x14ac:dyDescent="0.25">
      <c r="A70" s="1578" t="s">
        <v>20</v>
      </c>
      <c r="B70" s="906">
        <v>279</v>
      </c>
      <c r="C70" s="61" t="s">
        <v>42</v>
      </c>
      <c r="D70" s="1576">
        <v>3600</v>
      </c>
      <c r="E70" s="1597"/>
      <c r="F70" s="1551">
        <f t="shared" si="8"/>
        <v>5.8823529411764705E-2</v>
      </c>
      <c r="G70" s="1577">
        <v>3400</v>
      </c>
      <c r="H70" s="1597"/>
      <c r="I70" s="1551">
        <f t="shared" si="6"/>
        <v>0</v>
      </c>
      <c r="J70" s="629">
        <v>3400</v>
      </c>
      <c r="K70" s="1597"/>
      <c r="L70" s="1551">
        <f t="shared" si="7"/>
        <v>9.6774193548387094E-2</v>
      </c>
      <c r="M70" s="629">
        <v>3100</v>
      </c>
    </row>
    <row r="71" spans="1:13" ht="15.75" thickBot="1" x14ac:dyDescent="0.3">
      <c r="A71" s="1578" t="s">
        <v>20</v>
      </c>
      <c r="B71" s="906">
        <v>1091</v>
      </c>
      <c r="C71" s="61" t="s">
        <v>350</v>
      </c>
      <c r="D71" s="1576">
        <v>15000</v>
      </c>
      <c r="E71" s="1597"/>
      <c r="F71" s="1551">
        <f t="shared" si="8"/>
        <v>7.1428571428571425E-2</v>
      </c>
      <c r="G71" s="1577">
        <v>14000</v>
      </c>
      <c r="H71" s="1597"/>
      <c r="I71" s="1551">
        <f t="shared" si="6"/>
        <v>0</v>
      </c>
      <c r="J71" s="629">
        <v>14000</v>
      </c>
      <c r="K71" s="1597"/>
      <c r="L71" s="1551">
        <f t="shared" si="7"/>
        <v>0.55555555555555558</v>
      </c>
      <c r="M71" s="629">
        <v>9000</v>
      </c>
    </row>
    <row r="72" spans="1:13" x14ac:dyDescent="0.25">
      <c r="A72" s="1575" t="s">
        <v>45</v>
      </c>
      <c r="B72" s="906">
        <v>184</v>
      </c>
      <c r="C72" s="61" t="s">
        <v>51</v>
      </c>
      <c r="D72" s="1576">
        <v>2300</v>
      </c>
      <c r="E72" s="1597"/>
      <c r="F72" s="1551">
        <f t="shared" si="8"/>
        <v>0.15</v>
      </c>
      <c r="G72" s="1577">
        <v>2000</v>
      </c>
      <c r="H72" s="1597"/>
      <c r="I72" s="1551">
        <f t="shared" si="6"/>
        <v>0</v>
      </c>
      <c r="J72" s="629">
        <v>2000</v>
      </c>
      <c r="K72" s="1597"/>
      <c r="L72" s="1551">
        <f t="shared" si="7"/>
        <v>0.66666666666666663</v>
      </c>
      <c r="M72" s="629">
        <v>1200</v>
      </c>
    </row>
    <row r="73" spans="1:13" x14ac:dyDescent="0.25">
      <c r="A73" s="1578" t="s">
        <v>45</v>
      </c>
      <c r="B73" s="906">
        <v>186</v>
      </c>
      <c r="C73" s="61" t="s">
        <v>53</v>
      </c>
      <c r="D73" s="1576">
        <v>7700</v>
      </c>
      <c r="E73" s="1597"/>
      <c r="F73" s="1551">
        <f t="shared" si="8"/>
        <v>0.1</v>
      </c>
      <c r="G73" s="1577">
        <v>7000</v>
      </c>
      <c r="H73" s="1597"/>
      <c r="I73" s="1551">
        <f t="shared" si="6"/>
        <v>0</v>
      </c>
      <c r="J73" s="629">
        <v>7000</v>
      </c>
      <c r="K73" s="1597"/>
      <c r="L73" s="1551">
        <f t="shared" si="7"/>
        <v>0.27272727272727271</v>
      </c>
      <c r="M73" s="629">
        <v>5500</v>
      </c>
    </row>
    <row r="74" spans="1:13" ht="15.75" thickBot="1" x14ac:dyDescent="0.3">
      <c r="A74" s="1579" t="s">
        <v>45</v>
      </c>
      <c r="B74" s="906">
        <v>9721</v>
      </c>
      <c r="C74" s="61" t="s">
        <v>269</v>
      </c>
      <c r="D74" s="1576">
        <v>900</v>
      </c>
      <c r="E74" s="1597"/>
      <c r="F74" s="1551">
        <f t="shared" si="8"/>
        <v>0.125</v>
      </c>
      <c r="G74" s="1577">
        <v>800</v>
      </c>
      <c r="H74" s="1597"/>
      <c r="I74" s="1551">
        <f t="shared" si="6"/>
        <v>0</v>
      </c>
      <c r="J74" s="629">
        <v>800</v>
      </c>
      <c r="K74" s="1597"/>
      <c r="L74" s="1551">
        <f t="shared" si="7"/>
        <v>0.14285714285714285</v>
      </c>
      <c r="M74" s="629">
        <v>700</v>
      </c>
    </row>
    <row r="75" spans="1:13" x14ac:dyDescent="0.25">
      <c r="A75" s="1575" t="s">
        <v>59</v>
      </c>
      <c r="B75" s="906">
        <v>787</v>
      </c>
      <c r="C75" s="61" t="s">
        <v>61</v>
      </c>
      <c r="D75" s="1576">
        <v>8769.4214876033056</v>
      </c>
      <c r="E75" s="1597"/>
      <c r="F75" s="1551">
        <f t="shared" si="8"/>
        <v>0.15387124836885602</v>
      </c>
      <c r="G75" s="1577">
        <v>7600</v>
      </c>
      <c r="H75" s="1597"/>
      <c r="I75" s="1551">
        <f t="shared" si="6"/>
        <v>0</v>
      </c>
      <c r="J75" s="629">
        <v>7600</v>
      </c>
      <c r="K75" s="1597"/>
      <c r="L75" s="1551">
        <f t="shared" si="7"/>
        <v>2.7027027027027029E-2</v>
      </c>
      <c r="M75" s="629">
        <v>7400</v>
      </c>
    </row>
    <row r="76" spans="1:13" x14ac:dyDescent="0.25">
      <c r="A76" s="1578" t="s">
        <v>59</v>
      </c>
      <c r="B76" s="906">
        <v>788</v>
      </c>
      <c r="C76" s="61" t="s">
        <v>63</v>
      </c>
      <c r="D76" s="1576">
        <v>9364.4628099173551</v>
      </c>
      <c r="E76" s="1597"/>
      <c r="F76" s="1551">
        <f t="shared" si="8"/>
        <v>0.2161640012879682</v>
      </c>
      <c r="G76" s="1577">
        <v>7700</v>
      </c>
      <c r="H76" s="1597"/>
      <c r="I76" s="1551">
        <f t="shared" si="6"/>
        <v>0</v>
      </c>
      <c r="J76" s="629">
        <v>7700</v>
      </c>
      <c r="K76" s="1597"/>
      <c r="L76" s="1551">
        <f t="shared" si="7"/>
        <v>2.6666666666666668E-2</v>
      </c>
      <c r="M76" s="629">
        <v>7500</v>
      </c>
    </row>
    <row r="77" spans="1:13" x14ac:dyDescent="0.25">
      <c r="A77" s="1578" t="s">
        <v>59</v>
      </c>
      <c r="B77" s="906">
        <v>789</v>
      </c>
      <c r="C77" s="61" t="s">
        <v>65</v>
      </c>
      <c r="D77" s="1576">
        <v>8397.5206611570247</v>
      </c>
      <c r="E77" s="1597"/>
      <c r="F77" s="1551">
        <f t="shared" si="8"/>
        <v>0.16632231404958678</v>
      </c>
      <c r="G77" s="1577">
        <v>7200</v>
      </c>
      <c r="H77" s="1597"/>
      <c r="I77" s="1551">
        <f t="shared" si="6"/>
        <v>0</v>
      </c>
      <c r="J77" s="629">
        <v>7200</v>
      </c>
      <c r="K77" s="1597"/>
      <c r="L77" s="1551">
        <f t="shared" si="7"/>
        <v>2.8571428571428571E-2</v>
      </c>
      <c r="M77" s="629">
        <v>7000</v>
      </c>
    </row>
    <row r="78" spans="1:13" ht="15.75" thickBot="1" x14ac:dyDescent="0.3">
      <c r="A78" s="1578" t="s">
        <v>59</v>
      </c>
      <c r="B78" s="906">
        <v>790</v>
      </c>
      <c r="C78" s="61" t="s">
        <v>67</v>
      </c>
      <c r="D78" s="1576">
        <v>7728.0991735537191</v>
      </c>
      <c r="E78" s="1597"/>
      <c r="F78" s="1551">
        <f t="shared" si="8"/>
        <v>4.4337726155907982E-2</v>
      </c>
      <c r="G78" s="1577">
        <v>7400</v>
      </c>
      <c r="H78" s="1597"/>
      <c r="I78" s="1551">
        <f t="shared" si="6"/>
        <v>0</v>
      </c>
      <c r="J78" s="629">
        <v>7400</v>
      </c>
      <c r="K78" s="1597"/>
      <c r="L78" s="1551">
        <f t="shared" si="7"/>
        <v>2.7777777777777776E-2</v>
      </c>
      <c r="M78" s="629">
        <v>7200</v>
      </c>
    </row>
    <row r="79" spans="1:13" x14ac:dyDescent="0.25">
      <c r="A79" s="1575" t="s">
        <v>95</v>
      </c>
      <c r="B79" s="1499">
        <v>911</v>
      </c>
      <c r="C79" s="399" t="s">
        <v>96</v>
      </c>
      <c r="D79" s="1576">
        <v>18961.08597285068</v>
      </c>
      <c r="E79" s="1597"/>
      <c r="F79" s="1551">
        <f t="shared" si="8"/>
        <v>0</v>
      </c>
      <c r="G79" s="1577">
        <v>18961.08597285068</v>
      </c>
      <c r="H79" s="1597"/>
      <c r="I79" s="1551">
        <f t="shared" si="6"/>
        <v>0</v>
      </c>
      <c r="J79" s="629">
        <v>18961.08597285068</v>
      </c>
      <c r="K79" s="1597"/>
      <c r="L79" s="1551">
        <f t="shared" si="7"/>
        <v>0.14915672562731397</v>
      </c>
      <c r="M79" s="1582">
        <v>16500</v>
      </c>
    </row>
    <row r="80" spans="1:13" x14ac:dyDescent="0.25">
      <c r="A80" s="1578" t="s">
        <v>95</v>
      </c>
      <c r="B80" s="968">
        <v>912</v>
      </c>
      <c r="C80" s="36" t="s">
        <v>97</v>
      </c>
      <c r="D80" s="1576">
        <v>19033.484162895929</v>
      </c>
      <c r="E80" s="1597"/>
      <c r="F80" s="1551">
        <f t="shared" si="8"/>
        <v>0</v>
      </c>
      <c r="G80" s="1577">
        <v>19033.484162895929</v>
      </c>
      <c r="H80" s="1597"/>
      <c r="I80" s="1551">
        <f t="shared" si="6"/>
        <v>-8.9996538594669495E-2</v>
      </c>
      <c r="J80" s="629">
        <v>20915.837104072401</v>
      </c>
      <c r="K80" s="1597"/>
      <c r="L80" s="1551">
        <f t="shared" si="7"/>
        <v>0.60891054646710785</v>
      </c>
      <c r="M80" s="1545">
        <v>13000</v>
      </c>
    </row>
    <row r="81" spans="1:13" x14ac:dyDescent="0.25">
      <c r="A81" s="1578" t="s">
        <v>95</v>
      </c>
      <c r="B81" s="968">
        <v>913</v>
      </c>
      <c r="C81" s="36" t="s">
        <v>98</v>
      </c>
      <c r="D81" s="1576">
        <v>18961.08597285068</v>
      </c>
      <c r="E81" s="1597"/>
      <c r="F81" s="1551">
        <f t="shared" si="8"/>
        <v>0</v>
      </c>
      <c r="G81" s="1577">
        <v>18961.08597285068</v>
      </c>
      <c r="H81" s="1597"/>
      <c r="I81" s="1551">
        <f t="shared" si="6"/>
        <v>0</v>
      </c>
      <c r="J81" s="629">
        <v>18961.08597285068</v>
      </c>
      <c r="K81" s="1597"/>
      <c r="L81" s="1551">
        <f t="shared" si="7"/>
        <v>0.14915672562731397</v>
      </c>
      <c r="M81" s="1545">
        <v>16500</v>
      </c>
    </row>
    <row r="82" spans="1:13" x14ac:dyDescent="0.25">
      <c r="A82" s="1578" t="s">
        <v>95</v>
      </c>
      <c r="B82" s="968">
        <v>914</v>
      </c>
      <c r="C82" s="36" t="s">
        <v>99</v>
      </c>
      <c r="D82" s="1576">
        <v>21712.217194570138</v>
      </c>
      <c r="E82" s="1597"/>
      <c r="F82" s="1551">
        <f t="shared" si="8"/>
        <v>0</v>
      </c>
      <c r="G82" s="1577">
        <v>21712.217194570138</v>
      </c>
      <c r="H82" s="1597"/>
      <c r="I82" s="1551">
        <f t="shared" si="6"/>
        <v>0</v>
      </c>
      <c r="J82" s="629">
        <v>21712.217194570138</v>
      </c>
      <c r="K82" s="1597"/>
      <c r="L82" s="1551">
        <f t="shared" si="7"/>
        <v>0.44748114630467584</v>
      </c>
      <c r="M82" s="1545">
        <v>15000</v>
      </c>
    </row>
    <row r="83" spans="1:13" x14ac:dyDescent="0.25">
      <c r="A83" s="1578" t="s">
        <v>95</v>
      </c>
      <c r="B83" s="968">
        <v>915</v>
      </c>
      <c r="C83" s="36" t="s">
        <v>100</v>
      </c>
      <c r="D83" s="1576">
        <v>21718.733031674212</v>
      </c>
      <c r="E83" s="1597"/>
      <c r="F83" s="1551">
        <f t="shared" si="8"/>
        <v>0</v>
      </c>
      <c r="G83" s="1577">
        <v>21718.733031674212</v>
      </c>
      <c r="H83" s="1597"/>
      <c r="I83" s="1551">
        <f t="shared" si="6"/>
        <v>0</v>
      </c>
      <c r="J83" s="629">
        <v>21718.733031674212</v>
      </c>
      <c r="K83" s="1597"/>
      <c r="L83" s="1551">
        <f t="shared" si="7"/>
        <v>0.20659627953745621</v>
      </c>
      <c r="M83" s="1545">
        <v>18000</v>
      </c>
    </row>
    <row r="84" spans="1:13" x14ac:dyDescent="0.25">
      <c r="A84" s="1578" t="s">
        <v>95</v>
      </c>
      <c r="B84" s="968">
        <v>916</v>
      </c>
      <c r="C84" s="36" t="s">
        <v>101</v>
      </c>
      <c r="D84" s="1576">
        <v>21712.217194570138</v>
      </c>
      <c r="E84" s="1597"/>
      <c r="F84" s="1551">
        <f t="shared" si="8"/>
        <v>0</v>
      </c>
      <c r="G84" s="1577">
        <v>21712.217194570138</v>
      </c>
      <c r="H84" s="1597"/>
      <c r="I84" s="1551">
        <f t="shared" si="6"/>
        <v>0</v>
      </c>
      <c r="J84" s="629">
        <v>21712.217194570138</v>
      </c>
      <c r="K84" s="1597"/>
      <c r="L84" s="1551">
        <f t="shared" si="7"/>
        <v>0.20623428858722986</v>
      </c>
      <c r="M84" s="1545">
        <v>18000</v>
      </c>
    </row>
    <row r="85" spans="1:13" x14ac:dyDescent="0.25">
      <c r="A85" s="1578" t="s">
        <v>95</v>
      </c>
      <c r="B85" s="968">
        <v>917</v>
      </c>
      <c r="C85" s="36" t="s">
        <v>102</v>
      </c>
      <c r="D85" s="1576">
        <v>21712.217194570138</v>
      </c>
      <c r="E85" s="1597"/>
      <c r="F85" s="1551">
        <f t="shared" si="8"/>
        <v>0</v>
      </c>
      <c r="G85" s="1577">
        <v>21712.217194570138</v>
      </c>
      <c r="H85" s="1597"/>
      <c r="I85" s="1551">
        <f t="shared" si="6"/>
        <v>0</v>
      </c>
      <c r="J85" s="629">
        <v>21712.217194570138</v>
      </c>
      <c r="K85" s="1597"/>
      <c r="L85" s="1551">
        <f t="shared" si="7"/>
        <v>0.20623428858722986</v>
      </c>
      <c r="M85" s="1545">
        <v>18000</v>
      </c>
    </row>
    <row r="86" spans="1:13" x14ac:dyDescent="0.25">
      <c r="A86" s="1578" t="s">
        <v>95</v>
      </c>
      <c r="B86" s="968">
        <v>918</v>
      </c>
      <c r="C86" s="36" t="s">
        <v>103</v>
      </c>
      <c r="D86" s="1576">
        <v>11800</v>
      </c>
      <c r="E86" s="1597"/>
      <c r="F86" s="1551">
        <f t="shared" si="8"/>
        <v>0</v>
      </c>
      <c r="G86" s="1601">
        <v>11800</v>
      </c>
      <c r="H86" s="1597"/>
      <c r="I86" s="1551">
        <f t="shared" si="6"/>
        <v>9.4610476830087206E-2</v>
      </c>
      <c r="J86" s="629">
        <v>10780.090497737558</v>
      </c>
      <c r="K86" s="1597"/>
      <c r="L86" s="1551">
        <f t="shared" si="7"/>
        <v>7.8009049773755765E-2</v>
      </c>
      <c r="M86" s="1545">
        <v>10000</v>
      </c>
    </row>
    <row r="87" spans="1:13" x14ac:dyDescent="0.25">
      <c r="A87" s="1578" t="s">
        <v>95</v>
      </c>
      <c r="B87" s="968">
        <v>919</v>
      </c>
      <c r="C87" s="36" t="s">
        <v>104</v>
      </c>
      <c r="D87" s="1576">
        <v>19540.271493212669</v>
      </c>
      <c r="E87" s="1597"/>
      <c r="F87" s="1551">
        <f t="shared" si="8"/>
        <v>0</v>
      </c>
      <c r="G87" s="1577">
        <v>19540.271493212669</v>
      </c>
      <c r="H87" s="1597"/>
      <c r="I87" s="1551">
        <f t="shared" si="6"/>
        <v>0</v>
      </c>
      <c r="J87" s="629">
        <v>19540.271493212669</v>
      </c>
      <c r="K87" s="1597"/>
      <c r="L87" s="1551">
        <f t="shared" si="7"/>
        <v>8.5570638511814956E-2</v>
      </c>
      <c r="M87" s="1545">
        <v>18000</v>
      </c>
    </row>
    <row r="88" spans="1:13" x14ac:dyDescent="0.25">
      <c r="A88" s="1578" t="s">
        <v>95</v>
      </c>
      <c r="B88" s="968">
        <v>920</v>
      </c>
      <c r="C88" s="36" t="s">
        <v>105</v>
      </c>
      <c r="D88" s="1576">
        <v>18092.307692307695</v>
      </c>
      <c r="E88" s="1597"/>
      <c r="F88" s="1551">
        <f t="shared" si="8"/>
        <v>0</v>
      </c>
      <c r="G88" s="1577">
        <v>18092.307692307695</v>
      </c>
      <c r="H88" s="1597"/>
      <c r="I88" s="1551">
        <f t="shared" si="6"/>
        <v>0</v>
      </c>
      <c r="J88" s="629">
        <v>18092.307692307695</v>
      </c>
      <c r="K88" s="1597"/>
      <c r="L88" s="1551">
        <f t="shared" si="7"/>
        <v>0.29230769230769249</v>
      </c>
      <c r="M88" s="1545">
        <v>14000</v>
      </c>
    </row>
    <row r="89" spans="1:13" x14ac:dyDescent="0.25">
      <c r="A89" s="1578" t="s">
        <v>95</v>
      </c>
      <c r="B89" s="968">
        <v>921</v>
      </c>
      <c r="C89" s="36" t="s">
        <v>106</v>
      </c>
      <c r="D89" s="1576">
        <v>20264.25339366516</v>
      </c>
      <c r="E89" s="1597"/>
      <c r="F89" s="1551">
        <f t="shared" si="8"/>
        <v>0</v>
      </c>
      <c r="G89" s="1577">
        <v>20264.25339366516</v>
      </c>
      <c r="H89" s="1597"/>
      <c r="I89" s="1551">
        <f t="shared" ref="I89:I117" si="9">(G89-J89)/J89</f>
        <v>0</v>
      </c>
      <c r="J89" s="629">
        <v>20264.25339366516</v>
      </c>
      <c r="K89" s="1597"/>
      <c r="L89" s="1551">
        <f t="shared" si="7"/>
        <v>0.22813656931303999</v>
      </c>
      <c r="M89" s="1545">
        <v>16500</v>
      </c>
    </row>
    <row r="90" spans="1:13" x14ac:dyDescent="0.25">
      <c r="A90" s="1578" t="s">
        <v>95</v>
      </c>
      <c r="B90" s="968">
        <v>922</v>
      </c>
      <c r="C90" s="36" t="s">
        <v>107</v>
      </c>
      <c r="D90" s="1576">
        <v>18092.307692307695</v>
      </c>
      <c r="E90" s="1597"/>
      <c r="F90" s="1551">
        <f t="shared" si="8"/>
        <v>0</v>
      </c>
      <c r="G90" s="1577">
        <v>18092.307692307695</v>
      </c>
      <c r="H90" s="1597"/>
      <c r="I90" s="1551">
        <f t="shared" si="9"/>
        <v>0</v>
      </c>
      <c r="J90" s="629">
        <v>18092.307692307695</v>
      </c>
      <c r="K90" s="1597"/>
      <c r="L90" s="1551">
        <f t="shared" si="7"/>
        <v>0.16724565756823839</v>
      </c>
      <c r="M90" s="1545">
        <v>15500</v>
      </c>
    </row>
    <row r="91" spans="1:13" x14ac:dyDescent="0.25">
      <c r="A91" s="1578" t="s">
        <v>95</v>
      </c>
      <c r="B91" s="968">
        <v>923</v>
      </c>
      <c r="C91" s="36" t="s">
        <v>108</v>
      </c>
      <c r="D91" s="1576">
        <v>19000</v>
      </c>
      <c r="E91" s="1597"/>
      <c r="F91" s="1551">
        <f t="shared" si="8"/>
        <v>0</v>
      </c>
      <c r="G91" s="1577">
        <v>19000</v>
      </c>
      <c r="H91" s="1597"/>
      <c r="I91" s="1551">
        <f t="shared" si="9"/>
        <v>5.0170068027210725E-2</v>
      </c>
      <c r="J91" s="629">
        <v>18092.307692307695</v>
      </c>
      <c r="K91" s="1597"/>
      <c r="L91" s="1551">
        <f t="shared" si="7"/>
        <v>0.13076923076923094</v>
      </c>
      <c r="M91" s="1545">
        <v>16000</v>
      </c>
    </row>
    <row r="92" spans="1:13" ht="15.75" thickBot="1" x14ac:dyDescent="0.3">
      <c r="A92" s="1579" t="s">
        <v>95</v>
      </c>
      <c r="B92" s="1500">
        <v>924</v>
      </c>
      <c r="C92" s="1583" t="s">
        <v>109</v>
      </c>
      <c r="D92" s="1576">
        <v>15000</v>
      </c>
      <c r="E92" s="1597"/>
      <c r="F92" s="1551">
        <f t="shared" si="8"/>
        <v>0</v>
      </c>
      <c r="G92" s="1577">
        <v>15000</v>
      </c>
      <c r="H92" s="1597"/>
      <c r="I92" s="1551">
        <f t="shared" si="9"/>
        <v>4.1666666666666664E-2</v>
      </c>
      <c r="J92" s="629">
        <v>14400</v>
      </c>
      <c r="K92" s="1597"/>
      <c r="L92" s="1551">
        <f t="shared" si="7"/>
        <v>0.1076923076923077</v>
      </c>
      <c r="M92" s="1584">
        <v>13000</v>
      </c>
    </row>
    <row r="93" spans="1:13" s="1560" customFormat="1" x14ac:dyDescent="0.25">
      <c r="A93" s="1585" t="s">
        <v>95</v>
      </c>
      <c r="B93" s="1586">
        <v>2070</v>
      </c>
      <c r="C93" s="1587" t="s">
        <v>531</v>
      </c>
      <c r="D93" s="1588">
        <v>14478.914027149322</v>
      </c>
      <c r="E93" s="1598"/>
      <c r="F93" s="1556">
        <f t="shared" si="8"/>
        <v>0</v>
      </c>
      <c r="G93" s="1589">
        <v>14478.914027149322</v>
      </c>
      <c r="H93" s="1598"/>
      <c r="I93" s="1556">
        <f t="shared" si="9"/>
        <v>5.2634349176272445E-2</v>
      </c>
      <c r="J93" s="1590">
        <v>13754.932126696833</v>
      </c>
      <c r="K93" s="1598"/>
      <c r="L93" s="1556">
        <f t="shared" si="7"/>
        <v>0.30999353587588885</v>
      </c>
      <c r="M93" s="1591">
        <v>10500</v>
      </c>
    </row>
    <row r="94" spans="1:13" x14ac:dyDescent="0.25">
      <c r="A94" s="1578" t="s">
        <v>95</v>
      </c>
      <c r="B94" s="968">
        <v>1065</v>
      </c>
      <c r="C94" s="35" t="s">
        <v>115</v>
      </c>
      <c r="D94" s="1576">
        <v>14478.914027149322</v>
      </c>
      <c r="E94" s="1597"/>
      <c r="F94" s="1551">
        <f t="shared" si="8"/>
        <v>0</v>
      </c>
      <c r="G94" s="1577">
        <v>14478.914027149322</v>
      </c>
      <c r="H94" s="1597"/>
      <c r="I94" s="1551">
        <f t="shared" si="9"/>
        <v>5.2634349176272445E-2</v>
      </c>
      <c r="J94" s="629">
        <v>13754.932126696833</v>
      </c>
      <c r="K94" s="1597"/>
      <c r="L94" s="1551">
        <f t="shared" si="7"/>
        <v>0.30999353587588885</v>
      </c>
      <c r="M94" s="1545">
        <v>10500</v>
      </c>
    </row>
    <row r="95" spans="1:13" x14ac:dyDescent="0.25">
      <c r="A95" s="1578" t="s">
        <v>95</v>
      </c>
      <c r="B95" s="968">
        <v>1066</v>
      </c>
      <c r="C95" s="35" t="s">
        <v>114</v>
      </c>
      <c r="D95" s="1576">
        <v>14478.914027149322</v>
      </c>
      <c r="E95" s="1597"/>
      <c r="F95" s="1551">
        <f t="shared" si="8"/>
        <v>0</v>
      </c>
      <c r="G95" s="1577">
        <v>14478.914027149322</v>
      </c>
      <c r="H95" s="1597"/>
      <c r="I95" s="1551">
        <f t="shared" si="9"/>
        <v>5.2634349176272445E-2</v>
      </c>
      <c r="J95" s="629">
        <v>13754.932126696833</v>
      </c>
      <c r="K95" s="1597"/>
      <c r="L95" s="1551">
        <f t="shared" si="7"/>
        <v>0.30999353587588885</v>
      </c>
      <c r="M95" s="1545">
        <v>10500</v>
      </c>
    </row>
    <row r="96" spans="1:13" x14ac:dyDescent="0.25">
      <c r="A96" s="1578" t="s">
        <v>95</v>
      </c>
      <c r="B96" s="968">
        <v>1068</v>
      </c>
      <c r="C96" s="35" t="s">
        <v>118</v>
      </c>
      <c r="D96" s="1576">
        <v>15920.361990950229</v>
      </c>
      <c r="E96" s="1597"/>
      <c r="F96" s="1551">
        <f t="shared" si="8"/>
        <v>0</v>
      </c>
      <c r="G96" s="1577">
        <v>15920.361990950229</v>
      </c>
      <c r="H96" s="1597"/>
      <c r="I96" s="1551">
        <f t="shared" si="9"/>
        <v>0</v>
      </c>
      <c r="J96" s="629">
        <v>15920.361990950229</v>
      </c>
      <c r="K96" s="1597"/>
      <c r="L96" s="1551">
        <f t="shared" si="7"/>
        <v>0.26352079293255781</v>
      </c>
      <c r="M96" s="1545">
        <v>12600</v>
      </c>
    </row>
    <row r="97" spans="1:13" x14ac:dyDescent="0.25">
      <c r="A97" s="1578" t="s">
        <v>95</v>
      </c>
      <c r="B97" s="968">
        <v>1069</v>
      </c>
      <c r="C97" s="35" t="s">
        <v>119</v>
      </c>
      <c r="D97" s="1576">
        <v>16644.343891402717</v>
      </c>
      <c r="E97" s="1597"/>
      <c r="F97" s="1551">
        <f t="shared" si="8"/>
        <v>0</v>
      </c>
      <c r="G97" s="1577">
        <v>16644.343891402717</v>
      </c>
      <c r="H97" s="1597"/>
      <c r="I97" s="1551">
        <f t="shared" si="9"/>
        <v>0</v>
      </c>
      <c r="J97" s="629">
        <v>16644.343891402717</v>
      </c>
      <c r="K97" s="1597"/>
      <c r="L97" s="1551">
        <f t="shared" si="7"/>
        <v>0.32097967392085058</v>
      </c>
      <c r="M97" s="1545">
        <v>12600</v>
      </c>
    </row>
    <row r="98" spans="1:13" x14ac:dyDescent="0.25">
      <c r="A98" s="1578" t="s">
        <v>95</v>
      </c>
      <c r="B98" s="968">
        <v>1070</v>
      </c>
      <c r="C98" s="35" t="s">
        <v>111</v>
      </c>
      <c r="D98" s="1576">
        <v>16644.343891402717</v>
      </c>
      <c r="E98" s="1597"/>
      <c r="F98" s="1551">
        <f t="shared" si="8"/>
        <v>0</v>
      </c>
      <c r="G98" s="1577">
        <v>16644.343891402717</v>
      </c>
      <c r="H98" s="1597"/>
      <c r="I98" s="1551">
        <f t="shared" si="9"/>
        <v>0</v>
      </c>
      <c r="J98" s="629">
        <v>16644.343891402717</v>
      </c>
      <c r="K98" s="1597"/>
      <c r="L98" s="1551">
        <f t="shared" si="7"/>
        <v>0.32097967392085058</v>
      </c>
      <c r="M98" s="1545">
        <v>12600</v>
      </c>
    </row>
    <row r="99" spans="1:13" x14ac:dyDescent="0.25">
      <c r="A99" s="1578" t="s">
        <v>95</v>
      </c>
      <c r="B99" s="968">
        <v>1071</v>
      </c>
      <c r="C99" s="35" t="s">
        <v>113</v>
      </c>
      <c r="D99" s="1576">
        <v>14478.914027149322</v>
      </c>
      <c r="E99" s="1597"/>
      <c r="F99" s="1551">
        <f t="shared" si="8"/>
        <v>0</v>
      </c>
      <c r="G99" s="1577">
        <v>14478.914027149322</v>
      </c>
      <c r="H99" s="1597"/>
      <c r="I99" s="1551">
        <f t="shared" si="9"/>
        <v>5.2634349176272445E-2</v>
      </c>
      <c r="J99" s="629">
        <v>13754.932126696833</v>
      </c>
      <c r="K99" s="1597"/>
      <c r="L99" s="1551">
        <f t="shared" si="7"/>
        <v>1.1392068139472994E-2</v>
      </c>
      <c r="M99" s="1545">
        <v>13600</v>
      </c>
    </row>
    <row r="100" spans="1:13" x14ac:dyDescent="0.25">
      <c r="A100" s="1578" t="s">
        <v>95</v>
      </c>
      <c r="B100" s="968">
        <v>1072</v>
      </c>
      <c r="C100" s="35" t="s">
        <v>117</v>
      </c>
      <c r="D100" s="1576">
        <v>16644.343891402717</v>
      </c>
      <c r="E100" s="1597"/>
      <c r="F100" s="1551">
        <f t="shared" si="8"/>
        <v>0</v>
      </c>
      <c r="G100" s="1577">
        <v>16644.343891402717</v>
      </c>
      <c r="H100" s="1597"/>
      <c r="I100" s="1551">
        <f t="shared" si="9"/>
        <v>0</v>
      </c>
      <c r="J100" s="629">
        <v>16644.343891402717</v>
      </c>
      <c r="K100" s="1597"/>
      <c r="L100" s="1551">
        <f t="shared" si="7"/>
        <v>0.22384881554431746</v>
      </c>
      <c r="M100" s="1545">
        <v>13600</v>
      </c>
    </row>
    <row r="101" spans="1:13" x14ac:dyDescent="0.25">
      <c r="A101" s="1578" t="s">
        <v>95</v>
      </c>
      <c r="B101" s="968">
        <v>1073</v>
      </c>
      <c r="C101" s="35" t="s">
        <v>120</v>
      </c>
      <c r="D101" s="1576">
        <v>16644.343891402717</v>
      </c>
      <c r="E101" s="1597"/>
      <c r="F101" s="1551">
        <f t="shared" ref="F101:F117" si="10">(D101-G101)/G101</f>
        <v>0</v>
      </c>
      <c r="G101" s="1577">
        <v>16644.343891402717</v>
      </c>
      <c r="H101" s="1597"/>
      <c r="I101" s="1551">
        <f t="shared" si="9"/>
        <v>0</v>
      </c>
      <c r="J101" s="629">
        <v>16644.343891402717</v>
      </c>
      <c r="K101" s="1597"/>
      <c r="L101" s="1551">
        <f t="shared" si="7"/>
        <v>0.18888170652876554</v>
      </c>
      <c r="M101" s="1545">
        <v>14000</v>
      </c>
    </row>
    <row r="102" spans="1:13" ht="15.75" thickBot="1" x14ac:dyDescent="0.3">
      <c r="A102" s="1581" t="s">
        <v>95</v>
      </c>
      <c r="B102" s="1495">
        <v>1074</v>
      </c>
      <c r="C102" s="62" t="s">
        <v>112</v>
      </c>
      <c r="D102" s="1576">
        <v>16644.343891402717</v>
      </c>
      <c r="E102" s="1597"/>
      <c r="F102" s="1551">
        <f t="shared" si="10"/>
        <v>0</v>
      </c>
      <c r="G102" s="1577">
        <v>16644.343891402717</v>
      </c>
      <c r="H102" s="1597"/>
      <c r="I102" s="1551">
        <f t="shared" si="9"/>
        <v>0</v>
      </c>
      <c r="J102" s="629">
        <v>16644.343891402717</v>
      </c>
      <c r="K102" s="1597"/>
      <c r="L102" s="1551">
        <f t="shared" si="7"/>
        <v>0.1096229260935145</v>
      </c>
      <c r="M102" s="1592">
        <v>15000</v>
      </c>
    </row>
    <row r="103" spans="1:13" x14ac:dyDescent="0.25">
      <c r="A103" s="1575" t="s">
        <v>95</v>
      </c>
      <c r="B103" s="1501">
        <v>1408</v>
      </c>
      <c r="C103" s="1505" t="s">
        <v>614</v>
      </c>
      <c r="D103" s="1576">
        <v>14478.914027149322</v>
      </c>
      <c r="E103" s="1597"/>
      <c r="F103" s="1551">
        <f t="shared" si="10"/>
        <v>0</v>
      </c>
      <c r="G103" s="1577">
        <v>14478.914027149322</v>
      </c>
      <c r="H103" s="1597"/>
      <c r="I103" s="1551">
        <f t="shared" si="9"/>
        <v>5.2634349176272445E-2</v>
      </c>
      <c r="J103" s="629">
        <v>13754.932126696833</v>
      </c>
      <c r="K103" s="1597"/>
      <c r="L103" s="1551">
        <f t="shared" si="7"/>
        <v>0.30999353587588885</v>
      </c>
      <c r="M103" s="1582">
        <v>10500</v>
      </c>
    </row>
    <row r="104" spans="1:13" x14ac:dyDescent="0.25">
      <c r="A104" s="1578" t="s">
        <v>95</v>
      </c>
      <c r="B104" s="1502">
        <v>1409</v>
      </c>
      <c r="C104" s="1512" t="s">
        <v>615</v>
      </c>
      <c r="D104" s="1576">
        <v>14478.914027149322</v>
      </c>
      <c r="E104" s="1597"/>
      <c r="F104" s="1551">
        <f t="shared" si="10"/>
        <v>0</v>
      </c>
      <c r="G104" s="1577">
        <v>14478.914027149322</v>
      </c>
      <c r="H104" s="1597"/>
      <c r="I104" s="1551">
        <f t="shared" si="9"/>
        <v>5.2634349176272445E-2</v>
      </c>
      <c r="J104" s="629">
        <v>13754.932126696833</v>
      </c>
      <c r="K104" s="1597"/>
      <c r="L104" s="1551">
        <f t="shared" si="7"/>
        <v>0.30999353587588885</v>
      </c>
      <c r="M104" s="1545">
        <v>10500</v>
      </c>
    </row>
    <row r="105" spans="1:13" x14ac:dyDescent="0.25">
      <c r="A105" s="1578" t="s">
        <v>95</v>
      </c>
      <c r="B105" s="1502">
        <v>1410</v>
      </c>
      <c r="C105" s="1512" t="s">
        <v>616</v>
      </c>
      <c r="D105" s="1576">
        <v>14478.914027149322</v>
      </c>
      <c r="E105" s="1597"/>
      <c r="F105" s="1551">
        <f t="shared" si="10"/>
        <v>0</v>
      </c>
      <c r="G105" s="1577">
        <v>14478.914027149322</v>
      </c>
      <c r="H105" s="1597"/>
      <c r="I105" s="1551">
        <f t="shared" si="9"/>
        <v>5.2634349176272445E-2</v>
      </c>
      <c r="J105" s="629">
        <v>13754.932126696833</v>
      </c>
      <c r="K105" s="1597"/>
      <c r="L105" s="1551">
        <f t="shared" si="7"/>
        <v>0.30999353587588885</v>
      </c>
      <c r="M105" s="1545">
        <v>10500</v>
      </c>
    </row>
    <row r="106" spans="1:13" x14ac:dyDescent="0.25">
      <c r="A106" s="1578" t="s">
        <v>95</v>
      </c>
      <c r="B106" s="1502">
        <v>1412</v>
      </c>
      <c r="C106" s="1512" t="s">
        <v>617</v>
      </c>
      <c r="D106" s="1576">
        <v>15920.361990950229</v>
      </c>
      <c r="E106" s="1597"/>
      <c r="F106" s="1551">
        <f t="shared" si="10"/>
        <v>0</v>
      </c>
      <c r="G106" s="1577">
        <v>15920.361990950229</v>
      </c>
      <c r="H106" s="1597"/>
      <c r="I106" s="1551">
        <f t="shared" si="9"/>
        <v>0</v>
      </c>
      <c r="J106" s="629">
        <v>15920.361990950229</v>
      </c>
      <c r="K106" s="1597"/>
      <c r="L106" s="1551">
        <f t="shared" si="7"/>
        <v>0.26352079293255781</v>
      </c>
      <c r="M106" s="1545">
        <v>12600</v>
      </c>
    </row>
    <row r="107" spans="1:13" x14ac:dyDescent="0.25">
      <c r="A107" s="1578" t="s">
        <v>95</v>
      </c>
      <c r="B107" s="1502">
        <v>1413</v>
      </c>
      <c r="C107" s="1512" t="s">
        <v>618</v>
      </c>
      <c r="D107" s="1576">
        <v>16644.343891402717</v>
      </c>
      <c r="E107" s="1597"/>
      <c r="F107" s="1551">
        <f t="shared" si="10"/>
        <v>0</v>
      </c>
      <c r="G107" s="1577">
        <v>16644.343891402717</v>
      </c>
      <c r="H107" s="1597"/>
      <c r="I107" s="1551">
        <f t="shared" si="9"/>
        <v>0</v>
      </c>
      <c r="J107" s="629">
        <v>16644.343891402717</v>
      </c>
      <c r="K107" s="1597"/>
      <c r="L107" s="1551">
        <f t="shared" si="7"/>
        <v>0.32097967392085058</v>
      </c>
      <c r="M107" s="1545">
        <v>12600</v>
      </c>
    </row>
    <row r="108" spans="1:13" x14ac:dyDescent="0.25">
      <c r="A108" s="1578" t="s">
        <v>95</v>
      </c>
      <c r="B108" s="1502">
        <v>1414</v>
      </c>
      <c r="C108" s="1512" t="s">
        <v>619</v>
      </c>
      <c r="D108" s="1576">
        <v>16644.343891402717</v>
      </c>
      <c r="E108" s="1597"/>
      <c r="F108" s="1551">
        <f t="shared" si="10"/>
        <v>0</v>
      </c>
      <c r="G108" s="1577">
        <v>16644.343891402717</v>
      </c>
      <c r="H108" s="1597"/>
      <c r="I108" s="1551">
        <f t="shared" si="9"/>
        <v>0</v>
      </c>
      <c r="J108" s="629">
        <v>16644.343891402717</v>
      </c>
      <c r="K108" s="1597"/>
      <c r="L108" s="1551">
        <f t="shared" si="7"/>
        <v>0.32097967392085058</v>
      </c>
      <c r="M108" s="1545">
        <v>12600</v>
      </c>
    </row>
    <row r="109" spans="1:13" x14ac:dyDescent="0.25">
      <c r="A109" s="1578" t="s">
        <v>95</v>
      </c>
      <c r="B109" s="1502">
        <v>1415</v>
      </c>
      <c r="C109" s="1512" t="s">
        <v>620</v>
      </c>
      <c r="D109" s="1576">
        <v>14478.914027149322</v>
      </c>
      <c r="E109" s="1597"/>
      <c r="F109" s="1551">
        <f t="shared" si="10"/>
        <v>0</v>
      </c>
      <c r="G109" s="1577">
        <v>14478.914027149322</v>
      </c>
      <c r="H109" s="1597"/>
      <c r="I109" s="1551">
        <f t="shared" si="9"/>
        <v>5.2634349176272445E-2</v>
      </c>
      <c r="J109" s="629">
        <v>13754.932126696833</v>
      </c>
      <c r="K109" s="1597"/>
      <c r="L109" s="1551">
        <f t="shared" si="7"/>
        <v>1.1392068139472994E-2</v>
      </c>
      <c r="M109" s="1545">
        <v>13600</v>
      </c>
    </row>
    <row r="110" spans="1:13" x14ac:dyDescent="0.25">
      <c r="A110" s="1578" t="s">
        <v>95</v>
      </c>
      <c r="B110" s="1600">
        <v>1416</v>
      </c>
      <c r="C110" s="1512" t="s">
        <v>621</v>
      </c>
      <c r="D110" s="1576">
        <v>16644.343891402717</v>
      </c>
      <c r="E110" s="1597"/>
      <c r="F110" s="1551">
        <f t="shared" si="10"/>
        <v>0</v>
      </c>
      <c r="G110" s="1577">
        <v>16644.343891402717</v>
      </c>
      <c r="H110" s="1597"/>
      <c r="I110" s="1551">
        <f t="shared" si="9"/>
        <v>0</v>
      </c>
      <c r="J110" s="629">
        <v>16644.343891402717</v>
      </c>
      <c r="K110" s="1597"/>
      <c r="L110" s="1551">
        <f t="shared" ref="L110:L117" si="11">(J110-M110)/M110</f>
        <v>0.1096229260935145</v>
      </c>
      <c r="M110" s="1545">
        <v>15000</v>
      </c>
    </row>
    <row r="111" spans="1:13" x14ac:dyDescent="0.25">
      <c r="A111" s="1578" t="s">
        <v>95</v>
      </c>
      <c r="B111" s="1502">
        <v>1417</v>
      </c>
      <c r="C111" s="1512" t="s">
        <v>622</v>
      </c>
      <c r="D111" s="1576">
        <v>16644.343891402717</v>
      </c>
      <c r="E111" s="1597"/>
      <c r="F111" s="1551">
        <f t="shared" si="10"/>
        <v>0</v>
      </c>
      <c r="G111" s="1577">
        <v>16644.343891402717</v>
      </c>
      <c r="H111" s="1597"/>
      <c r="I111" s="1551">
        <f t="shared" si="9"/>
        <v>0</v>
      </c>
      <c r="J111" s="629">
        <v>16644.343891402717</v>
      </c>
      <c r="K111" s="1597"/>
      <c r="L111" s="1551">
        <f t="shared" si="11"/>
        <v>0.22384881554431746</v>
      </c>
      <c r="M111" s="1545">
        <v>13600</v>
      </c>
    </row>
    <row r="112" spans="1:13" ht="15.75" thickBot="1" x14ac:dyDescent="0.3">
      <c r="A112" s="1579" t="s">
        <v>95</v>
      </c>
      <c r="B112" s="1503">
        <v>1418</v>
      </c>
      <c r="C112" s="1513" t="s">
        <v>623</v>
      </c>
      <c r="D112" s="1576">
        <v>16644.343891402717</v>
      </c>
      <c r="E112" s="1597"/>
      <c r="F112" s="1551">
        <f t="shared" si="10"/>
        <v>0</v>
      </c>
      <c r="G112" s="1577">
        <v>16644.343891402717</v>
      </c>
      <c r="H112" s="1597"/>
      <c r="I112" s="1551">
        <f t="shared" si="9"/>
        <v>0</v>
      </c>
      <c r="J112" s="629">
        <v>16644.343891402717</v>
      </c>
      <c r="K112" s="1597"/>
      <c r="L112" s="1551">
        <f t="shared" si="11"/>
        <v>0.18888170652876554</v>
      </c>
      <c r="M112" s="1584">
        <v>14000</v>
      </c>
    </row>
    <row r="113" spans="1:13" x14ac:dyDescent="0.25">
      <c r="A113" s="1580" t="s">
        <v>95</v>
      </c>
      <c r="B113" s="1593">
        <v>925</v>
      </c>
      <c r="C113" s="1202" t="s">
        <v>139</v>
      </c>
      <c r="D113" s="1576">
        <v>7956.5610859728513</v>
      </c>
      <c r="E113" s="1597"/>
      <c r="F113" s="1551">
        <f t="shared" si="10"/>
        <v>0</v>
      </c>
      <c r="G113" s="1577">
        <v>7956.5610859728513</v>
      </c>
      <c r="H113" s="1597"/>
      <c r="I113" s="1551">
        <f t="shared" si="9"/>
        <v>0</v>
      </c>
      <c r="J113" s="629">
        <v>7956.5610859728513</v>
      </c>
      <c r="K113" s="1597"/>
      <c r="L113" s="1551">
        <f t="shared" si="11"/>
        <v>0.10507792860734046</v>
      </c>
      <c r="M113" s="1594">
        <v>7200</v>
      </c>
    </row>
    <row r="114" spans="1:13" x14ac:dyDescent="0.25">
      <c r="A114" s="1578" t="s">
        <v>95</v>
      </c>
      <c r="B114" s="968">
        <v>926</v>
      </c>
      <c r="C114" s="189" t="s">
        <v>138</v>
      </c>
      <c r="D114" s="1576">
        <v>8680.5429864253401</v>
      </c>
      <c r="E114" s="1597"/>
      <c r="F114" s="1551">
        <f t="shared" si="10"/>
        <v>0</v>
      </c>
      <c r="G114" s="1577">
        <v>8680.5429864253401</v>
      </c>
      <c r="H114" s="1597"/>
      <c r="I114" s="1551">
        <f t="shared" si="9"/>
        <v>0</v>
      </c>
      <c r="J114" s="629">
        <v>8680.5429864253401</v>
      </c>
      <c r="K114" s="1597"/>
      <c r="L114" s="1551">
        <f t="shared" si="11"/>
        <v>0.3563348416289594</v>
      </c>
      <c r="M114" s="1545">
        <v>6400</v>
      </c>
    </row>
    <row r="115" spans="1:13" x14ac:dyDescent="0.25">
      <c r="A115" s="1578" t="s">
        <v>95</v>
      </c>
      <c r="B115" s="968">
        <v>927</v>
      </c>
      <c r="C115" s="189" t="s">
        <v>137</v>
      </c>
      <c r="D115" s="1576">
        <v>8680.5429864253401</v>
      </c>
      <c r="E115" s="1597"/>
      <c r="F115" s="1551">
        <f t="shared" si="10"/>
        <v>0</v>
      </c>
      <c r="G115" s="1577">
        <v>8680.5429864253401</v>
      </c>
      <c r="H115" s="1597"/>
      <c r="I115" s="1551">
        <f t="shared" si="9"/>
        <v>0</v>
      </c>
      <c r="J115" s="629">
        <v>8680.5429864253401</v>
      </c>
      <c r="K115" s="1597"/>
      <c r="L115" s="1551">
        <f t="shared" si="11"/>
        <v>8.5067873303167521E-2</v>
      </c>
      <c r="M115" s="1545">
        <v>8000</v>
      </c>
    </row>
    <row r="116" spans="1:13" x14ac:dyDescent="0.25">
      <c r="A116" s="1578" t="s">
        <v>95</v>
      </c>
      <c r="B116" s="968">
        <v>928</v>
      </c>
      <c r="C116" s="189" t="s">
        <v>136</v>
      </c>
      <c r="D116" s="1576">
        <v>12300.452488687784</v>
      </c>
      <c r="E116" s="1597"/>
      <c r="F116" s="1551">
        <f t="shared" si="10"/>
        <v>0</v>
      </c>
      <c r="G116" s="1577">
        <v>12300.452488687784</v>
      </c>
      <c r="H116" s="1597"/>
      <c r="I116" s="1551">
        <f t="shared" si="9"/>
        <v>6.2539086929331009E-2</v>
      </c>
      <c r="J116" s="629">
        <v>11576.470588235294</v>
      </c>
      <c r="K116" s="1597"/>
      <c r="L116" s="1551">
        <f t="shared" si="11"/>
        <v>0.36193771626297572</v>
      </c>
      <c r="M116" s="1545">
        <v>8500</v>
      </c>
    </row>
    <row r="117" spans="1:13" ht="15.75" thickBot="1" x14ac:dyDescent="0.3">
      <c r="A117" s="1579" t="s">
        <v>95</v>
      </c>
      <c r="B117" s="1500">
        <v>929</v>
      </c>
      <c r="C117" s="1595" t="s">
        <v>135</v>
      </c>
      <c r="D117" s="1576">
        <v>7232.5791855203634</v>
      </c>
      <c r="E117" s="1599"/>
      <c r="F117" s="1571">
        <f t="shared" si="10"/>
        <v>0</v>
      </c>
      <c r="G117" s="1577">
        <v>7232.5791855203634</v>
      </c>
      <c r="H117" s="1599"/>
      <c r="I117" s="1571">
        <f t="shared" si="9"/>
        <v>0</v>
      </c>
      <c r="J117" s="629">
        <v>7232.5791855203634</v>
      </c>
      <c r="K117" s="1599"/>
      <c r="L117" s="1571">
        <f t="shared" si="11"/>
        <v>0.31501439736733877</v>
      </c>
      <c r="M117" s="1584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4751C1-0A36-4545-8589-3E67919FDF8C}">
  <ds:schemaRefs>
    <ds:schemaRef ds:uri="http://schemas.microsoft.com/office/2006/documentManagement/types"/>
    <ds:schemaRef ds:uri="http://purl.org/dc/dcmitype/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f8ed260c-6578-4995-9153-c0f0e84d47c2"/>
    <ds:schemaRef ds:uri="d02962ea-265f-41cc-b96b-1ae9806fa4c1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CML</vt:lpstr>
      <vt:lpstr>Listas anteriores CML.old</vt:lpstr>
      <vt:lpstr>Listas anteriores May.</vt:lpstr>
      <vt:lpstr>Listas anteriores HORECA</vt:lpstr>
      <vt:lpstr>Listas anteriores May.old</vt:lpstr>
      <vt:lpstr>Listas anteriores HORECA.old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Diaz</dc:creator>
  <cp:lastModifiedBy>Rodrigo Marozzi</cp:lastModifiedBy>
  <cp:lastPrinted>2025-08-12T16:03:34Z</cp:lastPrinted>
  <dcterms:created xsi:type="dcterms:W3CDTF">2024-04-18T15:14:07Z</dcterms:created>
  <dcterms:modified xsi:type="dcterms:W3CDTF">2026-01-09T13:53:41Z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