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gonrmlocal\Desktop\Challenge4\Total_Experience\Arquivos\"/>
    </mc:Choice>
  </mc:AlternateContent>
  <xr:revisionPtr revIDLastSave="0" documentId="13_ncr:1_{2279134C-01E4-4E1A-812F-8B555000C56C}" xr6:coauthVersionLast="47" xr6:coauthVersionMax="47" xr10:uidLastSave="{00000000-0000-0000-0000-000000000000}"/>
  <bookViews>
    <workbookView xWindow="-120" yWindow="-120" windowWidth="24240" windowHeight="13140" xr2:uid="{869EE63F-1FA5-467C-943B-B58C7A945C7B}"/>
  </bookViews>
  <sheets>
    <sheet name="Planilha1" sheetId="1" r:id="rId1"/>
    <sheet name="Projeto" sheetId="2" r:id="rId2"/>
    <sheet name="Manuten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F20" i="2"/>
  <c r="F19" i="2"/>
  <c r="F10" i="2"/>
  <c r="F11" i="2"/>
  <c r="F12" i="2"/>
  <c r="F13" i="2"/>
  <c r="F14" i="2"/>
  <c r="F15" i="2"/>
  <c r="F16" i="2"/>
  <c r="C15" i="3"/>
  <c r="C9" i="3"/>
  <c r="C8" i="3"/>
  <c r="D5" i="3"/>
  <c r="C5" i="3"/>
  <c r="B5" i="3"/>
  <c r="E5" i="3" s="1"/>
  <c r="E4" i="3"/>
  <c r="F4" i="3" s="1"/>
  <c r="E2" i="3"/>
  <c r="B10" i="3" s="1"/>
  <c r="C10" i="3" s="1"/>
  <c r="C11" i="3" s="1"/>
  <c r="E21" i="2"/>
  <c r="F21" i="2" s="1"/>
  <c r="B7" i="2"/>
  <c r="E20" i="2"/>
  <c r="E19" i="2"/>
  <c r="E14" i="2"/>
  <c r="B12" i="2"/>
  <c r="D11" i="2"/>
  <c r="C11" i="2"/>
  <c r="B11" i="2"/>
  <c r="E10" i="2"/>
  <c r="D22" i="1"/>
  <c r="C22" i="1"/>
  <c r="B22" i="1"/>
  <c r="E22" i="1" s="1"/>
  <c r="B14" i="1"/>
  <c r="E21" i="1"/>
  <c r="E20" i="1"/>
  <c r="E19" i="1"/>
  <c r="E16" i="1"/>
  <c r="E12" i="1"/>
  <c r="D13" i="1"/>
  <c r="C13" i="1"/>
  <c r="B13" i="1"/>
  <c r="B7" i="1"/>
  <c r="B4" i="1"/>
  <c r="D22" i="2" l="1"/>
  <c r="E11" i="2"/>
  <c r="F5" i="3"/>
  <c r="C14" i="3" s="1"/>
  <c r="C16" i="3" s="1"/>
  <c r="C17" i="3" s="1"/>
  <c r="B11" i="3"/>
  <c r="B14" i="3" s="1"/>
  <c r="B16" i="3" s="1"/>
  <c r="B17" i="3" s="1"/>
  <c r="B22" i="2"/>
  <c r="C22" i="2"/>
  <c r="B13" i="2"/>
  <c r="E12" i="2"/>
  <c r="E13" i="1"/>
  <c r="E14" i="1"/>
  <c r="B8" i="1"/>
  <c r="C17" i="1" s="1"/>
  <c r="B15" i="2" l="1"/>
  <c r="B16" i="2" s="1"/>
  <c r="C15" i="2"/>
  <c r="C13" i="2"/>
  <c r="D13" i="2"/>
  <c r="D15" i="2"/>
  <c r="C24" i="1"/>
  <c r="B24" i="1"/>
  <c r="D24" i="1"/>
  <c r="B17" i="1"/>
  <c r="D15" i="1"/>
  <c r="C15" i="1"/>
  <c r="C18" i="1"/>
  <c r="D17" i="1"/>
  <c r="E17" i="1" s="1"/>
  <c r="B9" i="1"/>
  <c r="B15" i="1"/>
  <c r="E15" i="1" s="1"/>
  <c r="E15" i="2" l="1"/>
  <c r="D16" i="2"/>
  <c r="D23" i="2" s="1"/>
  <c r="E13" i="2"/>
  <c r="C16" i="2"/>
  <c r="C23" i="2" s="1"/>
  <c r="E22" i="2"/>
  <c r="B23" i="2"/>
  <c r="C25" i="1"/>
  <c r="E24" i="1"/>
  <c r="D18" i="1"/>
  <c r="D25" i="1" s="1"/>
  <c r="B18" i="1"/>
  <c r="F22" i="2" l="1"/>
  <c r="B26" i="2" s="1"/>
  <c r="E16" i="2"/>
  <c r="E18" i="1"/>
  <c r="B25" i="1"/>
  <c r="E25" i="1" s="1"/>
  <c r="F23" i="2" l="1"/>
  <c r="B27" i="2" s="1"/>
  <c r="B29" i="2" s="1"/>
  <c r="B30" i="2" s="1"/>
  <c r="E23" i="2"/>
</calcChain>
</file>

<file path=xl/sharedStrings.xml><?xml version="1.0" encoding="utf-8"?>
<sst xmlns="http://schemas.openxmlformats.org/spreadsheetml/2006/main" count="159" uniqueCount="81">
  <si>
    <t>Detalhamento dos custos de desenvolvimento</t>
  </si>
  <si>
    <t>Mensalidade da Faculdade</t>
  </si>
  <si>
    <t>Larissa Araujo</t>
  </si>
  <si>
    <t>Larissa Lopes</t>
  </si>
  <si>
    <t>Dados gerais</t>
  </si>
  <si>
    <t>Tempo total do projeto</t>
  </si>
  <si>
    <t>Tempo útil do projeto</t>
  </si>
  <si>
    <t>Transporte Diário</t>
  </si>
  <si>
    <t>Horas de deslocamento</t>
  </si>
  <si>
    <t>Total de Horas investidas</t>
  </si>
  <si>
    <t>Custo por hora investida</t>
  </si>
  <si>
    <t>Dias úteis do projeto</t>
  </si>
  <si>
    <t>meses</t>
  </si>
  <si>
    <t>dias</t>
  </si>
  <si>
    <t>Dias úteis com deslocamento por semana</t>
  </si>
  <si>
    <t>21 dias uteis por mês, em média</t>
  </si>
  <si>
    <t>3 a cada 5 dias</t>
  </si>
  <si>
    <t>% de dias úteis com deslocamento</t>
  </si>
  <si>
    <t>60% do total</t>
  </si>
  <si>
    <t>Custo total com mensalidade</t>
  </si>
  <si>
    <t>Nota</t>
  </si>
  <si>
    <t>Mensalidade x tempo total do projeto</t>
  </si>
  <si>
    <t>TOTAL</t>
  </si>
  <si>
    <t>Transporte Total</t>
  </si>
  <si>
    <t>Alimentação Total</t>
  </si>
  <si>
    <t>Dias úteis com deslocamento Total</t>
  </si>
  <si>
    <t>Valor diário x Dias úteis com deslocamento Total</t>
  </si>
  <si>
    <t>Alimentação diária (quando há deslocamento)</t>
  </si>
  <si>
    <t>CUSTO TOTAL</t>
  </si>
  <si>
    <t>Total de horas com deslocamento</t>
  </si>
  <si>
    <t>Unidade</t>
  </si>
  <si>
    <t>horas</t>
  </si>
  <si>
    <t>R$/hora</t>
  </si>
  <si>
    <t>R$</t>
  </si>
  <si>
    <t>Dias úteis sem deslocamento Total</t>
  </si>
  <si>
    <t>40% do total</t>
  </si>
  <si>
    <t>Horas trabalhadas por dia (em aula)</t>
  </si>
  <si>
    <t>Horas trabalhadas por semana (fora de aula, média)</t>
  </si>
  <si>
    <t>Semanas úteis do projeto</t>
  </si>
  <si>
    <t>semanas</t>
  </si>
  <si>
    <t>Horas em aula x Total de dias úteis + Horas de deslocamento x Dias com deslocamento + Horas fora de aula x Semanas totais</t>
  </si>
  <si>
    <t>Tempo total da sprint</t>
  </si>
  <si>
    <t>Horas trabalhadas fora de aula</t>
  </si>
  <si>
    <t>Detalhamento de Horas</t>
  </si>
  <si>
    <t>TOTAL SPRINT</t>
  </si>
  <si>
    <t>TOTAL PROJETO</t>
  </si>
  <si>
    <t>Valor</t>
  </si>
  <si>
    <t>Número de Sprints</t>
  </si>
  <si>
    <t>Sprints</t>
  </si>
  <si>
    <t>Precificação do Projeto</t>
  </si>
  <si>
    <t>Média de custo hora</t>
  </si>
  <si>
    <t>Percentual de lucro</t>
  </si>
  <si>
    <t>Preço da hora</t>
  </si>
  <si>
    <t>Total de horas</t>
  </si>
  <si>
    <t>Junior</t>
  </si>
  <si>
    <t>Pleno</t>
  </si>
  <si>
    <t>Senior</t>
  </si>
  <si>
    <t>Quantitade de pessoas necessárias</t>
  </si>
  <si>
    <t>Tempo estimado de manutenção por mês</t>
  </si>
  <si>
    <t>Custo da hora</t>
  </si>
  <si>
    <t>pessoas</t>
  </si>
  <si>
    <t>TOTAL MENSAL</t>
  </si>
  <si>
    <t>TOTAL ANUAL</t>
  </si>
  <si>
    <t>Custo com nuvem (estimado)</t>
  </si>
  <si>
    <t>Github Copilot por usuário</t>
  </si>
  <si>
    <t>Github Copilot para o time</t>
  </si>
  <si>
    <t>Precificação</t>
  </si>
  <si>
    <t>Mensal</t>
  </si>
  <si>
    <t>Anual</t>
  </si>
  <si>
    <t>Manutenção do sistema - Pessoal</t>
  </si>
  <si>
    <t>Manutenção do sistema - Recursos</t>
  </si>
  <si>
    <t>Total por usuário x Número de pessoas no time</t>
  </si>
  <si>
    <t>Custo de pessoas + Recursos</t>
  </si>
  <si>
    <t>Custos Totais (Pessoal + Recursos)</t>
  </si>
  <si>
    <t>Percentual de margem</t>
  </si>
  <si>
    <t>Lucro</t>
  </si>
  <si>
    <t>PREÇO TOTAL</t>
  </si>
  <si>
    <t>PREÇO TOTAL DO PROJETO</t>
  </si>
  <si>
    <t>Total de Horas</t>
  </si>
  <si>
    <t>Custo por hora</t>
  </si>
  <si>
    <t>Luna Faustino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</si>
</sst>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164" fontId="0" fillId="0" borderId="0" xfId="0" applyNumberFormat="1"/>
    <xf numFmtId="9" fontId="0" fillId="0" borderId="0" xfId="0" applyNumberForma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left" vertical="center" wrapText="1"/>
    </xf>
    <xf numFmtId="164" fontId="0" fillId="0" borderId="0" xfId="1" applyFon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34"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164" formatCode="_-&quot;R$&quot;\ * #,##0.00_-;\-&quot;R$&quot;\ * #,##0.00_-;_-&quot;R$&quot;\ * &quot;-&quot;??_-;_-@_-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&quot;R$&quot;\ * #,##0.00_-;\-&quot;R$&quot;\ * #,##0.00_-;_-&quot;R$&quot;\ * &quot;-&quot;??_-;_-@_-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EB437-60D1-4106-95B7-8678EC01F8DC}" name="Tabela2" displayName="Tabela2" ref="A1:D7" totalsRowShown="0" headerRowDxfId="33" dataDxfId="32">
  <autoFilter ref="A1:D7" xr:uid="{00BEB437-60D1-4106-95B7-8678EC01F8DC}"/>
  <tableColumns count="4">
    <tableColumn id="1" xr3:uid="{5E89E5D9-413A-4724-A0F4-1CDDFEE0DD42}" name="Dados gerais" dataDxfId="31"/>
    <tableColumn id="2" xr3:uid="{4735E1CD-D5BE-40B1-8C24-E58CEB77A3FB}" name="Valor" dataDxfId="30"/>
    <tableColumn id="3" xr3:uid="{CE8E2E64-3954-4124-8192-BDFB98B6FD48}" name="Unidade" dataDxfId="29"/>
    <tableColumn id="4" xr3:uid="{0138D86C-EC43-451F-B337-3B91106303C3}" name="Nota" dataDxfId="2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AC33CF-F8BB-499A-B229-FA74D1AB882C}" name="Tabela3" displayName="Tabela3" ref="A9:H16" totalsRowShown="0" headerRowDxfId="27" dataDxfId="26">
  <autoFilter ref="A9:H16" xr:uid="{6AAC33CF-F8BB-499A-B229-FA74D1AB882C}"/>
  <tableColumns count="8">
    <tableColumn id="1" xr3:uid="{50959EC9-3B17-4544-BEFE-432814B72CA6}" name="Detalhamento dos custos de desenvolvimento" dataDxfId="25"/>
    <tableColumn id="2" xr3:uid="{38D008BC-CE5E-467F-B26B-63126B0E8AFE}" name="Larissa Araujo" dataDxfId="24"/>
    <tableColumn id="3" xr3:uid="{C41D09BD-DFE3-4A26-986D-B5702A8C45B2}" name="Larissa Lopes" dataDxfId="23"/>
    <tableColumn id="4" xr3:uid="{59B39973-C9EE-497A-BC71-3D0BD7B95404}" name="Luna Faustino" dataDxfId="22"/>
    <tableColumn id="5" xr3:uid="{9B796C34-C8B4-477C-8CE6-A6CCFACA3D08}" name="TOTAL SPRINT" dataDxfId="21">
      <calculatedColumnFormula>SUM(B10:D10)</calculatedColumnFormula>
    </tableColumn>
    <tableColumn id="6" xr3:uid="{73024FCD-1A8E-4B08-9E5C-8CA2A0A2F069}" name="TOTAL PROJETO" dataDxfId="20">
      <calculatedColumnFormula>E10*$B$2</calculatedColumnFormula>
    </tableColumn>
    <tableColumn id="7" xr3:uid="{4F756590-E2A5-4443-A84E-12B7B6079DCB}" name="Unidade" dataDxfId="19"/>
    <tableColumn id="8" xr3:uid="{28F2DC3C-4C65-4212-8BF2-5186710BD257}" name="Nota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7B3FCA-3676-4EEA-94DD-417400A4001B}" name="Tabela4" displayName="Tabela4" ref="A18:H23" totalsRowShown="0" headerRowDxfId="17" dataDxfId="16">
  <autoFilter ref="A18:H23" xr:uid="{A27B3FCA-3676-4EEA-94DD-417400A4001B}"/>
  <tableColumns count="8">
    <tableColumn id="1" xr3:uid="{72A9C7E9-B9A6-474B-AB9F-971B3793DB08}" name="Detalhamento de Horas" dataDxfId="15"/>
    <tableColumn id="2" xr3:uid="{D0F1B2A0-9917-42D7-85B7-D364A0C8B9D9}" name="Larissa Araujo" dataDxfId="14"/>
    <tableColumn id="3" xr3:uid="{E1184456-D316-4D3A-ADA6-B6A2C235569C}" name="Larissa Lopes" dataDxfId="13"/>
    <tableColumn id="4" xr3:uid="{717427E8-667B-42B1-9CF4-D7F5E391AA1A}" name="Luna Faustino" dataDxfId="12"/>
    <tableColumn id="5" xr3:uid="{B498EB7C-7B7A-48ED-9250-7079231C23FA}" name="TOTAL SPRINT" dataDxfId="11"/>
    <tableColumn id="6" xr3:uid="{FD47D456-543D-4290-9D94-6E11A42127FE}" name="TOTAL PROJETO" dataDxfId="10"/>
    <tableColumn id="7" xr3:uid="{4AA10A0A-5242-404D-AAF2-861D341C3666}" name="Unidade" dataDxfId="9"/>
    <tableColumn id="8" xr3:uid="{E769D07F-9CF1-4C97-B6C3-E30042CC79B1}" name="Nota" dataDxfId="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A7B54E-4566-4747-9E64-C5388265C616}" name="Tabela5" displayName="Tabela5" ref="A25:C30" totalsRowShown="0" headerRowDxfId="7" dataDxfId="6">
  <autoFilter ref="A25:C30" xr:uid="{A9A7B54E-4566-4747-9E64-C5388265C616}"/>
  <tableColumns count="3">
    <tableColumn id="1" xr3:uid="{79EFE9CD-45F2-49AD-9FF2-4B89CA3B4A02}" name="Precificação do Projeto" dataDxfId="5"/>
    <tableColumn id="2" xr3:uid="{23F4AC3B-DFE3-4930-8ECD-C148638843C0}" name="Valor" dataDxfId="4"/>
    <tableColumn id="3" xr3:uid="{71E16A24-ECF6-4EE1-AAE3-776B28873A0F}" name="Unidade" dataDxfId="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998FCF-DB46-406B-AEA8-63175235A545}" name="Tabela11" displayName="Tabela11" ref="A1:H5" totalsRowShown="0">
  <autoFilter ref="A1:H5" xr:uid="{CD998FCF-DB46-406B-AEA8-63175235A545}"/>
  <tableColumns count="8">
    <tableColumn id="1" xr3:uid="{0621732B-9105-4062-A9B0-5882BF98840C}" name="Manutenção do sistema - Pessoal"/>
    <tableColumn id="2" xr3:uid="{5D334288-518B-405F-8D27-E86A97134719}" name="Junior"/>
    <tableColumn id="3" xr3:uid="{376F4063-24F7-49DE-B43F-0A990A2D3146}" name="Pleno"/>
    <tableColumn id="4" xr3:uid="{B32A8A6C-D93C-4085-8303-535898E88414}" name="Senior"/>
    <tableColumn id="5" xr3:uid="{92F71A3A-7A70-446C-9E3E-30638630F200}" name="TOTAL MENSAL">
      <calculatedColumnFormula>SUM(B2:D2)</calculatedColumnFormula>
    </tableColumn>
    <tableColumn id="6" xr3:uid="{2EA77912-DEBC-4F91-9DE0-D62DC8CFE3BD}" name="TOTAL ANUAL"/>
    <tableColumn id="7" xr3:uid="{00DE22AA-0568-4F3A-9335-654F145A172A}" name="Unidade"/>
    <tableColumn id="8" xr3:uid="{D7AE9D0F-9DF9-4B9A-9D19-A7C2702818D3}" name="Nota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9948E6-BA4F-41F0-ACC2-5AABB9FBCF67}" name="Tabela12" displayName="Tabela12" ref="A7:D11" totalsRowShown="0">
  <autoFilter ref="A7:D11" xr:uid="{E39948E6-BA4F-41F0-ACC2-5AABB9FBCF67}"/>
  <tableColumns count="4">
    <tableColumn id="1" xr3:uid="{B4A1EC0E-2F42-456F-B8BC-19DAC16E9FB5}" name="Manutenção do sistema - Recursos"/>
    <tableColumn id="2" xr3:uid="{6249045A-05C6-451D-887B-ADDB796DC461}" name="Mensal"/>
    <tableColumn id="3" xr3:uid="{E943B731-D579-4E53-89C3-EC0C6A03162C}" name="Anual" dataDxfId="2"/>
    <tableColumn id="4" xr3:uid="{DD4855AF-D8D9-476F-B826-54219E6BF884}" name="Nota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AC00C16-1E45-48CA-8849-57D93E78C887}" name="Tabela13" displayName="Tabela13" ref="A13:D17" totalsRowShown="0">
  <autoFilter ref="A13:D17" xr:uid="{3AC00C16-1E45-48CA-8849-57D93E78C887}"/>
  <tableColumns count="4">
    <tableColumn id="1" xr3:uid="{3309BFD3-D908-4209-B286-AF19D8C1DDB2}" name="Precificação"/>
    <tableColumn id="2" xr3:uid="{A674DEAB-7A96-4EB5-BF98-B7FB462496DD}" name="Mensal" dataDxfId="1"/>
    <tableColumn id="3" xr3:uid="{7225E3B9-1A81-40F3-9809-CF0FA11E62AD}" name="Anual" dataDxfId="0"/>
    <tableColumn id="4" xr3:uid="{C938DC20-F1EA-4C38-B7C5-F537D70EE789}" name="Not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D1C5-FBB2-4B9A-B38B-B08F255D5418}">
  <dimension ref="A1:G25"/>
  <sheetViews>
    <sheetView tabSelected="1" workbookViewId="0">
      <selection activeCell="D11" sqref="D11"/>
    </sheetView>
  </sheetViews>
  <sheetFormatPr defaultRowHeight="14.25"/>
  <cols>
    <col min="1" max="1" width="48.875" bestFit="1" customWidth="1"/>
    <col min="2" max="2" width="14" bestFit="1" customWidth="1"/>
    <col min="3" max="5" width="13.25" bestFit="1" customWidth="1"/>
    <col min="7" max="7" width="114.25" bestFit="1" customWidth="1"/>
  </cols>
  <sheetData>
    <row r="1" spans="1:7">
      <c r="A1" t="s">
        <v>4</v>
      </c>
      <c r="F1" t="s">
        <v>30</v>
      </c>
      <c r="G1" t="s">
        <v>20</v>
      </c>
    </row>
    <row r="2" spans="1:7">
      <c r="A2" t="s">
        <v>5</v>
      </c>
      <c r="B2" s="13">
        <v>12</v>
      </c>
      <c r="C2" s="13"/>
      <c r="D2" s="13"/>
      <c r="E2" s="13"/>
      <c r="F2" t="s">
        <v>12</v>
      </c>
    </row>
    <row r="3" spans="1:7">
      <c r="A3" t="s">
        <v>6</v>
      </c>
      <c r="B3" s="13">
        <v>8</v>
      </c>
      <c r="C3" s="13"/>
      <c r="D3" s="13"/>
      <c r="E3" s="13"/>
      <c r="F3" t="s">
        <v>12</v>
      </c>
    </row>
    <row r="4" spans="1:7">
      <c r="A4" t="s">
        <v>11</v>
      </c>
      <c r="B4" s="13">
        <f>21*B3</f>
        <v>168</v>
      </c>
      <c r="C4" s="13"/>
      <c r="D4" s="13"/>
      <c r="E4" s="13"/>
      <c r="F4" t="s">
        <v>13</v>
      </c>
      <c r="G4" t="s">
        <v>15</v>
      </c>
    </row>
    <row r="5" spans="1:7">
      <c r="A5" t="s">
        <v>38</v>
      </c>
      <c r="B5" s="13">
        <v>34</v>
      </c>
      <c r="C5" s="13"/>
      <c r="D5" s="13"/>
      <c r="E5" s="13"/>
      <c r="F5" t="s">
        <v>39</v>
      </c>
    </row>
    <row r="6" spans="1:7">
      <c r="A6" t="s">
        <v>14</v>
      </c>
      <c r="B6" s="13">
        <v>3</v>
      </c>
      <c r="C6" s="13"/>
      <c r="D6" s="13"/>
      <c r="E6" s="13"/>
      <c r="F6" t="s">
        <v>13</v>
      </c>
    </row>
    <row r="7" spans="1:7">
      <c r="A7" t="s">
        <v>17</v>
      </c>
      <c r="B7" s="14">
        <f>3/5</f>
        <v>0.6</v>
      </c>
      <c r="C7" s="14"/>
      <c r="D7" s="14"/>
      <c r="E7" s="14"/>
      <c r="G7" t="s">
        <v>16</v>
      </c>
    </row>
    <row r="8" spans="1:7">
      <c r="A8" t="s">
        <v>25</v>
      </c>
      <c r="B8" s="13">
        <f>ROUND(B7*B4,0)</f>
        <v>101</v>
      </c>
      <c r="C8" s="13"/>
      <c r="D8" s="13"/>
      <c r="E8" s="13"/>
      <c r="F8" t="s">
        <v>13</v>
      </c>
      <c r="G8" t="s">
        <v>18</v>
      </c>
    </row>
    <row r="9" spans="1:7">
      <c r="A9" t="s">
        <v>34</v>
      </c>
      <c r="B9" s="13">
        <f>B4-B8</f>
        <v>67</v>
      </c>
      <c r="C9" s="13"/>
      <c r="D9" s="13"/>
      <c r="E9" s="13"/>
      <c r="F9" t="s">
        <v>13</v>
      </c>
      <c r="G9" t="s">
        <v>35</v>
      </c>
    </row>
    <row r="11" spans="1:7">
      <c r="A11" t="s">
        <v>0</v>
      </c>
      <c r="B11" t="s">
        <v>2</v>
      </c>
      <c r="C11" t="s">
        <v>3</v>
      </c>
      <c r="D11" t="s">
        <v>80</v>
      </c>
      <c r="E11" t="s">
        <v>22</v>
      </c>
    </row>
    <row r="12" spans="1:7">
      <c r="A12" t="s">
        <v>1</v>
      </c>
      <c r="B12" s="1">
        <v>1795</v>
      </c>
      <c r="C12" s="1">
        <v>1200</v>
      </c>
      <c r="D12" s="1">
        <v>1920</v>
      </c>
      <c r="E12" s="1">
        <f>SUM(B12:D12)</f>
        <v>4915</v>
      </c>
      <c r="F12" t="s">
        <v>33</v>
      </c>
    </row>
    <row r="13" spans="1:7">
      <c r="A13" t="s">
        <v>19</v>
      </c>
      <c r="B13" s="1">
        <f>B12*B2</f>
        <v>21540</v>
      </c>
      <c r="C13" s="1">
        <f>C12*B2</f>
        <v>14400</v>
      </c>
      <c r="D13" s="1">
        <f>D12*B2</f>
        <v>23040</v>
      </c>
      <c r="E13" s="1">
        <f t="shared" ref="E13:E25" si="0">SUM(B13:D13)</f>
        <v>58980</v>
      </c>
      <c r="F13" t="s">
        <v>33</v>
      </c>
      <c r="G13" t="s">
        <v>21</v>
      </c>
    </row>
    <row r="14" spans="1:7">
      <c r="A14" t="s">
        <v>7</v>
      </c>
      <c r="B14" s="1">
        <f>15+17+4</f>
        <v>36</v>
      </c>
      <c r="C14" s="1">
        <v>3.5</v>
      </c>
      <c r="D14" s="1">
        <v>21.35</v>
      </c>
      <c r="E14" s="1">
        <f t="shared" si="0"/>
        <v>60.85</v>
      </c>
      <c r="F14" t="s">
        <v>33</v>
      </c>
    </row>
    <row r="15" spans="1:7">
      <c r="A15" t="s">
        <v>23</v>
      </c>
      <c r="B15" s="1">
        <f>B14*$B$8</f>
        <v>3636</v>
      </c>
      <c r="C15" s="1">
        <f>C14*$B$8</f>
        <v>353.5</v>
      </c>
      <c r="D15" s="1">
        <f>D14*$B$8</f>
        <v>2156.3500000000004</v>
      </c>
      <c r="E15" s="1">
        <f t="shared" si="0"/>
        <v>6145.85</v>
      </c>
      <c r="F15" t="s">
        <v>33</v>
      </c>
      <c r="G15" t="s">
        <v>26</v>
      </c>
    </row>
    <row r="16" spans="1:7">
      <c r="A16" t="s">
        <v>27</v>
      </c>
      <c r="B16" s="1">
        <v>15</v>
      </c>
      <c r="C16" s="1">
        <v>10</v>
      </c>
      <c r="D16" s="1">
        <v>15</v>
      </c>
      <c r="E16" s="1">
        <f t="shared" si="0"/>
        <v>40</v>
      </c>
      <c r="F16" t="s">
        <v>33</v>
      </c>
    </row>
    <row r="17" spans="1:7">
      <c r="A17" t="s">
        <v>24</v>
      </c>
      <c r="B17" s="1">
        <f>B16*$B$8</f>
        <v>1515</v>
      </c>
      <c r="C17" s="1">
        <f>C16*$B$8</f>
        <v>1010</v>
      </c>
      <c r="D17" s="1">
        <f>D16*$B$8</f>
        <v>1515</v>
      </c>
      <c r="E17" s="1">
        <f t="shared" si="0"/>
        <v>4040</v>
      </c>
      <c r="F17" t="s">
        <v>33</v>
      </c>
      <c r="G17" t="s">
        <v>26</v>
      </c>
    </row>
    <row r="18" spans="1:7">
      <c r="A18" t="s">
        <v>28</v>
      </c>
      <c r="B18" s="1">
        <f>SUM(B12:B17)</f>
        <v>28537</v>
      </c>
      <c r="C18" s="1">
        <f>SUM(C12:C17)</f>
        <v>16977</v>
      </c>
      <c r="D18" s="1">
        <f>SUM(D12:D17)</f>
        <v>28667.699999999997</v>
      </c>
      <c r="E18" s="1">
        <f t="shared" si="0"/>
        <v>74181.7</v>
      </c>
      <c r="F18" t="s">
        <v>33</v>
      </c>
    </row>
    <row r="19" spans="1:7">
      <c r="E19">
        <f t="shared" si="0"/>
        <v>0</v>
      </c>
    </row>
    <row r="20" spans="1:7">
      <c r="A20" t="s">
        <v>36</v>
      </c>
      <c r="B20">
        <v>4</v>
      </c>
      <c r="C20">
        <v>4</v>
      </c>
      <c r="D20">
        <v>4</v>
      </c>
      <c r="E20">
        <f t="shared" si="0"/>
        <v>12</v>
      </c>
      <c r="F20" t="s">
        <v>31</v>
      </c>
    </row>
    <row r="21" spans="1:7">
      <c r="A21" t="s">
        <v>8</v>
      </c>
      <c r="B21">
        <v>3</v>
      </c>
      <c r="C21">
        <v>4</v>
      </c>
      <c r="D21">
        <v>3.5</v>
      </c>
      <c r="E21">
        <f t="shared" si="0"/>
        <v>10.5</v>
      </c>
      <c r="F21" t="s">
        <v>31</v>
      </c>
    </row>
    <row r="22" spans="1:7">
      <c r="A22" t="s">
        <v>29</v>
      </c>
      <c r="B22">
        <f>B21+B20</f>
        <v>7</v>
      </c>
      <c r="C22">
        <f>C21+C20</f>
        <v>8</v>
      </c>
      <c r="D22">
        <f>D21+D20</f>
        <v>7.5</v>
      </c>
      <c r="E22">
        <f t="shared" si="0"/>
        <v>22.5</v>
      </c>
      <c r="F22" t="s">
        <v>31</v>
      </c>
    </row>
    <row r="23" spans="1:7">
      <c r="A23" t="s">
        <v>37</v>
      </c>
      <c r="B23">
        <v>12</v>
      </c>
      <c r="C23">
        <v>16</v>
      </c>
      <c r="D23">
        <v>32</v>
      </c>
    </row>
    <row r="24" spans="1:7">
      <c r="A24" t="s">
        <v>9</v>
      </c>
      <c r="B24">
        <f>B20*$B$4+B21*$B$8+B23*$B$5</f>
        <v>1383</v>
      </c>
      <c r="C24">
        <f>C20*$B$4+C21*$B$8+C23*$B$5</f>
        <v>1620</v>
      </c>
      <c r="D24">
        <f>D20*$B$4+D21*$B$8+D23*$B$5</f>
        <v>2113.5</v>
      </c>
      <c r="E24">
        <f t="shared" si="0"/>
        <v>5116.5</v>
      </c>
      <c r="F24" t="s">
        <v>31</v>
      </c>
      <c r="G24" t="s">
        <v>40</v>
      </c>
    </row>
    <row r="25" spans="1:7">
      <c r="A25" t="s">
        <v>10</v>
      </c>
      <c r="B25" s="1">
        <f>B18/B24</f>
        <v>20.634128705712222</v>
      </c>
      <c r="C25" s="1">
        <f>C18/C24</f>
        <v>10.479629629629629</v>
      </c>
      <c r="D25" s="1">
        <f>D18/D24</f>
        <v>13.564088005677783</v>
      </c>
      <c r="E25" s="1">
        <f t="shared" si="0"/>
        <v>44.677846341019631</v>
      </c>
      <c r="F25" t="s">
        <v>32</v>
      </c>
    </row>
  </sheetData>
  <mergeCells count="8">
    <mergeCell ref="B8:E8"/>
    <mergeCell ref="B9:E9"/>
    <mergeCell ref="B2:E2"/>
    <mergeCell ref="B3:E3"/>
    <mergeCell ref="B4:E4"/>
    <mergeCell ref="B5:E5"/>
    <mergeCell ref="B6:E6"/>
    <mergeCell ref="B7:E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3F2D-1760-4471-A659-9AADF88A59B0}">
  <dimension ref="A1:H30"/>
  <sheetViews>
    <sheetView topLeftCell="A22" workbookViewId="0">
      <selection activeCell="D9" sqref="D9"/>
    </sheetView>
  </sheetViews>
  <sheetFormatPr defaultColWidth="20.25" defaultRowHeight="14.25"/>
  <cols>
    <col min="1" max="1" width="29.625" style="7" bestFit="1" customWidth="1"/>
    <col min="2" max="2" width="22" style="7" customWidth="1"/>
    <col min="3" max="7" width="20.25" style="7"/>
    <col min="8" max="8" width="24.375" style="7" customWidth="1"/>
    <col min="9" max="16384" width="20.25" style="7"/>
  </cols>
  <sheetData>
    <row r="1" spans="1:8">
      <c r="A1" s="7" t="s">
        <v>4</v>
      </c>
      <c r="B1" s="7" t="s">
        <v>46</v>
      </c>
      <c r="C1" s="7" t="s">
        <v>30</v>
      </c>
      <c r="D1" s="7" t="s">
        <v>20</v>
      </c>
    </row>
    <row r="2" spans="1:8">
      <c r="A2" s="7" t="s">
        <v>47</v>
      </c>
      <c r="B2" s="7">
        <v>4</v>
      </c>
      <c r="C2" s="7" t="s">
        <v>48</v>
      </c>
    </row>
    <row r="3" spans="1:8">
      <c r="A3" s="7" t="s">
        <v>41</v>
      </c>
      <c r="B3" s="7">
        <v>2</v>
      </c>
      <c r="C3" s="7" t="s">
        <v>12</v>
      </c>
    </row>
    <row r="4" spans="1:8" ht="28.5">
      <c r="A4" s="7" t="s">
        <v>11</v>
      </c>
      <c r="B4" s="7">
        <f>B3*21</f>
        <v>42</v>
      </c>
      <c r="C4" s="7" t="s">
        <v>13</v>
      </c>
      <c r="D4" s="7" t="s">
        <v>15</v>
      </c>
    </row>
    <row r="5" spans="1:8">
      <c r="A5" s="7" t="s">
        <v>38</v>
      </c>
      <c r="B5" s="7">
        <v>8</v>
      </c>
      <c r="C5" s="7" t="s">
        <v>39</v>
      </c>
    </row>
    <row r="6" spans="1:8" ht="28.5">
      <c r="A6" s="7" t="s">
        <v>14</v>
      </c>
      <c r="B6" s="7">
        <v>3</v>
      </c>
      <c r="C6" s="7" t="s">
        <v>13</v>
      </c>
    </row>
    <row r="7" spans="1:8" ht="28.5">
      <c r="A7" s="7" t="s">
        <v>25</v>
      </c>
      <c r="B7" s="7">
        <f>B6*B5</f>
        <v>24</v>
      </c>
      <c r="C7" s="7" t="s">
        <v>13</v>
      </c>
    </row>
    <row r="9" spans="1:8" ht="30">
      <c r="A9" s="7" t="s">
        <v>0</v>
      </c>
      <c r="B9" s="7" t="s">
        <v>2</v>
      </c>
      <c r="C9" s="7" t="s">
        <v>3</v>
      </c>
      <c r="D9" s="7" t="s">
        <v>80</v>
      </c>
      <c r="E9" s="7" t="s">
        <v>44</v>
      </c>
      <c r="F9" s="7" t="s">
        <v>45</v>
      </c>
      <c r="G9" s="7" t="s">
        <v>30</v>
      </c>
      <c r="H9" s="7" t="s">
        <v>20</v>
      </c>
    </row>
    <row r="10" spans="1:8">
      <c r="A10" s="7" t="s">
        <v>1</v>
      </c>
      <c r="B10" s="8">
        <v>1795</v>
      </c>
      <c r="C10" s="8">
        <v>1200</v>
      </c>
      <c r="D10" s="8">
        <v>1920</v>
      </c>
      <c r="E10" s="8">
        <f>SUM(B10:D10)</f>
        <v>4915</v>
      </c>
      <c r="F10" s="8">
        <f>E10*$B$2</f>
        <v>19660</v>
      </c>
      <c r="G10" s="7" t="s">
        <v>33</v>
      </c>
    </row>
    <row r="11" spans="1:8" ht="28.5">
      <c r="A11" s="7" t="s">
        <v>19</v>
      </c>
      <c r="B11" s="8">
        <f>B10*B3</f>
        <v>3590</v>
      </c>
      <c r="C11" s="8">
        <f>C10*B3</f>
        <v>2400</v>
      </c>
      <c r="D11" s="8">
        <f>D10*B3</f>
        <v>3840</v>
      </c>
      <c r="E11" s="8">
        <f t="shared" ref="E11:E22" si="0">SUM(B11:D11)</f>
        <v>9830</v>
      </c>
      <c r="F11" s="8">
        <f t="shared" ref="F11:F16" si="1">E11*$B$2</f>
        <v>39320</v>
      </c>
      <c r="G11" s="7" t="s">
        <v>33</v>
      </c>
      <c r="H11" s="7" t="s">
        <v>21</v>
      </c>
    </row>
    <row r="12" spans="1:8">
      <c r="A12" s="7" t="s">
        <v>7</v>
      </c>
      <c r="B12" s="8">
        <f>15+17+4</f>
        <v>36</v>
      </c>
      <c r="C12" s="8">
        <v>3.5</v>
      </c>
      <c r="D12" s="8">
        <v>21.35</v>
      </c>
      <c r="E12" s="8">
        <f t="shared" si="0"/>
        <v>60.85</v>
      </c>
      <c r="F12" s="8">
        <f t="shared" si="1"/>
        <v>243.4</v>
      </c>
      <c r="G12" s="7" t="s">
        <v>33</v>
      </c>
    </row>
    <row r="13" spans="1:8" ht="28.5">
      <c r="A13" s="7" t="s">
        <v>23</v>
      </c>
      <c r="B13" s="8">
        <f>B12*$B$7</f>
        <v>864</v>
      </c>
      <c r="C13" s="8">
        <f>C12*$B$7</f>
        <v>84</v>
      </c>
      <c r="D13" s="8">
        <f>D12*$B$7</f>
        <v>512.40000000000009</v>
      </c>
      <c r="E13" s="8">
        <f t="shared" si="0"/>
        <v>1460.4</v>
      </c>
      <c r="F13" s="8">
        <f t="shared" si="1"/>
        <v>5841.6</v>
      </c>
      <c r="G13" s="7" t="s">
        <v>33</v>
      </c>
      <c r="H13" s="7" t="s">
        <v>26</v>
      </c>
    </row>
    <row r="14" spans="1:8" ht="28.5">
      <c r="A14" s="7" t="s">
        <v>27</v>
      </c>
      <c r="B14" s="8">
        <v>15</v>
      </c>
      <c r="C14" s="8">
        <v>10</v>
      </c>
      <c r="D14" s="8">
        <v>15</v>
      </c>
      <c r="E14" s="8">
        <f t="shared" si="0"/>
        <v>40</v>
      </c>
      <c r="F14" s="8">
        <f t="shared" si="1"/>
        <v>160</v>
      </c>
      <c r="G14" s="7" t="s">
        <v>33</v>
      </c>
    </row>
    <row r="15" spans="1:8" ht="28.5">
      <c r="A15" s="7" t="s">
        <v>24</v>
      </c>
      <c r="B15" s="8">
        <f>B14*$B$7</f>
        <v>360</v>
      </c>
      <c r="C15" s="8">
        <f>C14*$B$7</f>
        <v>240</v>
      </c>
      <c r="D15" s="8">
        <f>D14*$B$7</f>
        <v>360</v>
      </c>
      <c r="E15" s="8">
        <f t="shared" si="0"/>
        <v>960</v>
      </c>
      <c r="F15" s="8">
        <f t="shared" si="1"/>
        <v>3840</v>
      </c>
      <c r="G15" s="7" t="s">
        <v>33</v>
      </c>
      <c r="H15" s="7" t="s">
        <v>26</v>
      </c>
    </row>
    <row r="16" spans="1:8">
      <c r="A16" s="7" t="s">
        <v>28</v>
      </c>
      <c r="B16" s="8">
        <f>SUM(B10:B15)</f>
        <v>6660</v>
      </c>
      <c r="C16" s="8">
        <f>SUM(C10:C15)</f>
        <v>3937.5</v>
      </c>
      <c r="D16" s="8">
        <f>SUM(D10:D15)</f>
        <v>6668.75</v>
      </c>
      <c r="E16" s="8">
        <f t="shared" si="0"/>
        <v>17266.25</v>
      </c>
      <c r="F16" s="8">
        <f t="shared" si="1"/>
        <v>69065</v>
      </c>
      <c r="G16" s="7" t="s">
        <v>33</v>
      </c>
    </row>
    <row r="18" spans="1:8" ht="15">
      <c r="A18" s="7" t="s">
        <v>43</v>
      </c>
      <c r="B18" s="7" t="s">
        <v>2</v>
      </c>
      <c r="C18" s="7" t="s">
        <v>3</v>
      </c>
      <c r="D18" s="7" t="s">
        <v>80</v>
      </c>
      <c r="E18" s="7" t="s">
        <v>44</v>
      </c>
      <c r="F18" s="7" t="s">
        <v>45</v>
      </c>
      <c r="G18" s="7" t="s">
        <v>30</v>
      </c>
      <c r="H18" s="7" t="s">
        <v>20</v>
      </c>
    </row>
    <row r="19" spans="1:8" ht="28.5">
      <c r="A19" s="7" t="s">
        <v>36</v>
      </c>
      <c r="B19" s="7">
        <v>4</v>
      </c>
      <c r="C19" s="7">
        <v>4</v>
      </c>
      <c r="D19" s="7">
        <v>4</v>
      </c>
      <c r="E19" s="7">
        <f t="shared" si="0"/>
        <v>12</v>
      </c>
      <c r="F19" s="7">
        <f>E19*$B$2</f>
        <v>48</v>
      </c>
      <c r="G19" s="7" t="s">
        <v>31</v>
      </c>
    </row>
    <row r="20" spans="1:8">
      <c r="A20" s="7" t="s">
        <v>8</v>
      </c>
      <c r="B20" s="7">
        <v>3</v>
      </c>
      <c r="C20" s="7">
        <v>4</v>
      </c>
      <c r="D20" s="7">
        <v>3.5</v>
      </c>
      <c r="E20" s="7">
        <f t="shared" si="0"/>
        <v>10.5</v>
      </c>
      <c r="F20" s="7">
        <f>E20*$B$2</f>
        <v>42</v>
      </c>
      <c r="G20" s="7" t="s">
        <v>31</v>
      </c>
    </row>
    <row r="21" spans="1:8">
      <c r="A21" s="7" t="s">
        <v>42</v>
      </c>
      <c r="B21" s="7">
        <v>100</v>
      </c>
      <c r="C21" s="7">
        <v>110</v>
      </c>
      <c r="D21" s="7">
        <v>100</v>
      </c>
      <c r="E21" s="7">
        <f t="shared" si="0"/>
        <v>310</v>
      </c>
      <c r="F21" s="7">
        <f>E21*$B$2</f>
        <v>1240</v>
      </c>
      <c r="G21" s="7" t="s">
        <v>31</v>
      </c>
    </row>
    <row r="22" spans="1:8" ht="71.25">
      <c r="A22" s="7" t="s">
        <v>78</v>
      </c>
      <c r="B22" s="7">
        <f>B19*$B$4+B20*$B$7+B21</f>
        <v>340</v>
      </c>
      <c r="C22" s="7">
        <f>C19*$B$4+C20*$B$7+C21</f>
        <v>374</v>
      </c>
      <c r="D22" s="7">
        <f>D19*$B$4+D20*$B$7+D21</f>
        <v>352</v>
      </c>
      <c r="E22" s="7">
        <f t="shared" si="0"/>
        <v>1066</v>
      </c>
      <c r="F22" s="7">
        <f>E22*$B$2</f>
        <v>4264</v>
      </c>
      <c r="G22" s="7" t="s">
        <v>31</v>
      </c>
      <c r="H22" s="7" t="s">
        <v>40</v>
      </c>
    </row>
    <row r="23" spans="1:8">
      <c r="A23" s="7" t="s">
        <v>79</v>
      </c>
      <c r="B23" s="8">
        <f>B16/B22</f>
        <v>19.588235294117649</v>
      </c>
      <c r="C23" s="8">
        <f>C16/C22</f>
        <v>10.52807486631016</v>
      </c>
      <c r="D23" s="8">
        <f>D16/D22</f>
        <v>18.9453125</v>
      </c>
      <c r="E23" s="8">
        <f>E16/E22</f>
        <v>16.197232645403378</v>
      </c>
      <c r="F23" s="8">
        <f>F16/F22</f>
        <v>16.197232645403378</v>
      </c>
      <c r="G23" s="7" t="s">
        <v>32</v>
      </c>
    </row>
    <row r="25" spans="1:8">
      <c r="A25" s="7" t="s">
        <v>49</v>
      </c>
      <c r="B25" s="7" t="s">
        <v>46</v>
      </c>
      <c r="C25" s="7" t="s">
        <v>30</v>
      </c>
    </row>
    <row r="26" spans="1:8">
      <c r="A26" s="7" t="s">
        <v>53</v>
      </c>
      <c r="B26" s="7">
        <f>F22</f>
        <v>4264</v>
      </c>
      <c r="C26" s="7" t="s">
        <v>31</v>
      </c>
    </row>
    <row r="27" spans="1:8">
      <c r="A27" s="7" t="s">
        <v>50</v>
      </c>
      <c r="B27" s="9">
        <f>F23</f>
        <v>16.197232645403378</v>
      </c>
    </row>
    <row r="28" spans="1:8">
      <c r="A28" s="7" t="s">
        <v>51</v>
      </c>
      <c r="B28" s="10">
        <v>0.3</v>
      </c>
    </row>
    <row r="29" spans="1:8">
      <c r="A29" s="7" t="s">
        <v>52</v>
      </c>
      <c r="B29" s="9">
        <f>B27+B27*B28</f>
        <v>21.056402439024392</v>
      </c>
    </row>
    <row r="30" spans="1:8" ht="46.5">
      <c r="A30" s="11" t="s">
        <v>77</v>
      </c>
      <c r="B30" s="12">
        <f>B29*B26</f>
        <v>89784.500000000015</v>
      </c>
      <c r="C30" s="11"/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312C-D000-4444-AC05-8F8B5DF7FD54}">
  <dimension ref="A1:H17"/>
  <sheetViews>
    <sheetView topLeftCell="A4" workbookViewId="0">
      <selection activeCell="A10" sqref="A10"/>
    </sheetView>
  </sheetViews>
  <sheetFormatPr defaultRowHeight="14.25"/>
  <cols>
    <col min="1" max="1" width="38.375" bestFit="1" customWidth="1"/>
    <col min="2" max="2" width="19.75" bestFit="1" customWidth="1"/>
    <col min="3" max="3" width="21.375" bestFit="1" customWidth="1"/>
    <col min="4" max="4" width="43.625" bestFit="1" customWidth="1"/>
    <col min="5" max="5" width="16.875" bestFit="1" customWidth="1"/>
    <col min="6" max="6" width="15.375" bestFit="1" customWidth="1"/>
    <col min="7" max="7" width="10.75" bestFit="1" customWidth="1"/>
    <col min="8" max="8" width="7.625" bestFit="1" customWidth="1"/>
  </cols>
  <sheetData>
    <row r="1" spans="1:8">
      <c r="A1" t="s">
        <v>69</v>
      </c>
      <c r="B1" t="s">
        <v>54</v>
      </c>
      <c r="C1" t="s">
        <v>55</v>
      </c>
      <c r="D1" t="s">
        <v>56</v>
      </c>
      <c r="E1" t="s">
        <v>61</v>
      </c>
      <c r="F1" t="s">
        <v>62</v>
      </c>
      <c r="G1" t="s">
        <v>30</v>
      </c>
      <c r="H1" t="s">
        <v>20</v>
      </c>
    </row>
    <row r="2" spans="1:8">
      <c r="A2" t="s">
        <v>57</v>
      </c>
      <c r="B2">
        <v>1</v>
      </c>
      <c r="C2">
        <v>1</v>
      </c>
      <c r="D2">
        <v>1</v>
      </c>
      <c r="E2">
        <f>SUM(B2:D2)</f>
        <v>3</v>
      </c>
      <c r="G2" t="s">
        <v>60</v>
      </c>
    </row>
    <row r="3" spans="1:8">
      <c r="A3" t="s">
        <v>59</v>
      </c>
      <c r="B3">
        <v>18</v>
      </c>
      <c r="C3">
        <v>35</v>
      </c>
      <c r="D3">
        <v>50</v>
      </c>
      <c r="E3" s="4"/>
      <c r="G3" t="s">
        <v>32</v>
      </c>
    </row>
    <row r="4" spans="1:8">
      <c r="A4" t="s">
        <v>58</v>
      </c>
      <c r="B4">
        <v>24</v>
      </c>
      <c r="C4">
        <v>16</v>
      </c>
      <c r="D4">
        <v>8</v>
      </c>
      <c r="E4">
        <f t="shared" ref="E4" si="0">SUM(B4:D4)</f>
        <v>48</v>
      </c>
      <c r="F4">
        <f>E4*12</f>
        <v>576</v>
      </c>
      <c r="G4" t="s">
        <v>31</v>
      </c>
    </row>
    <row r="5" spans="1:8">
      <c r="A5" t="s">
        <v>22</v>
      </c>
      <c r="B5" s="1">
        <f>B4*B3</f>
        <v>432</v>
      </c>
      <c r="C5" s="1">
        <f>C4*C3</f>
        <v>560</v>
      </c>
      <c r="D5" s="1">
        <f>D4*D3</f>
        <v>400</v>
      </c>
      <c r="E5" s="2">
        <f>SUM(B5:D5)</f>
        <v>1392</v>
      </c>
      <c r="F5" s="2">
        <f>E5*12</f>
        <v>16704</v>
      </c>
    </row>
    <row r="7" spans="1:8">
      <c r="A7" t="s">
        <v>70</v>
      </c>
      <c r="B7" t="s">
        <v>67</v>
      </c>
      <c r="C7" t="s">
        <v>68</v>
      </c>
      <c r="D7" t="s">
        <v>20</v>
      </c>
    </row>
    <row r="8" spans="1:8">
      <c r="A8" t="s">
        <v>63</v>
      </c>
      <c r="B8" s="1">
        <v>500</v>
      </c>
      <c r="C8" s="1">
        <f>B8*12</f>
        <v>6000</v>
      </c>
    </row>
    <row r="9" spans="1:8">
      <c r="A9" t="s">
        <v>64</v>
      </c>
      <c r="B9" s="1">
        <v>50</v>
      </c>
      <c r="C9" s="1">
        <f>B9*12</f>
        <v>600</v>
      </c>
    </row>
    <row r="10" spans="1:8">
      <c r="A10" t="s">
        <v>65</v>
      </c>
      <c r="B10" s="2">
        <f>B9*E2</f>
        <v>150</v>
      </c>
      <c r="C10" s="1">
        <f>B10*12</f>
        <v>1800</v>
      </c>
      <c r="D10" t="s">
        <v>71</v>
      </c>
    </row>
    <row r="11" spans="1:8">
      <c r="A11" t="s">
        <v>22</v>
      </c>
      <c r="B11" s="2">
        <f>B10+B8</f>
        <v>650</v>
      </c>
      <c r="C11" s="2">
        <f>C10+C8</f>
        <v>7800</v>
      </c>
    </row>
    <row r="13" spans="1:8">
      <c r="A13" t="s">
        <v>66</v>
      </c>
      <c r="B13" t="s">
        <v>67</v>
      </c>
      <c r="C13" t="s">
        <v>68</v>
      </c>
      <c r="D13" t="s">
        <v>20</v>
      </c>
    </row>
    <row r="14" spans="1:8">
      <c r="A14" t="s">
        <v>73</v>
      </c>
      <c r="B14" s="2">
        <f>E5+B11</f>
        <v>2042</v>
      </c>
      <c r="C14" s="2">
        <f>C11+F5</f>
        <v>24504</v>
      </c>
      <c r="D14" t="s">
        <v>72</v>
      </c>
    </row>
    <row r="15" spans="1:8">
      <c r="A15" t="s">
        <v>74</v>
      </c>
      <c r="B15" s="3">
        <v>0.3</v>
      </c>
      <c r="C15" s="3">
        <f>B15</f>
        <v>0.3</v>
      </c>
    </row>
    <row r="16" spans="1:8">
      <c r="A16" t="s">
        <v>75</v>
      </c>
      <c r="B16" s="2">
        <f>B15*B14</f>
        <v>612.6</v>
      </c>
      <c r="C16" s="2">
        <f>C15*C14</f>
        <v>7351.2</v>
      </c>
    </row>
    <row r="17" spans="1:4" ht="23.25">
      <c r="A17" s="5" t="s">
        <v>76</v>
      </c>
      <c r="B17" s="6">
        <f>B16+B14</f>
        <v>2654.6</v>
      </c>
      <c r="C17" s="6">
        <f>C16+C14</f>
        <v>31855.200000000001</v>
      </c>
      <c r="D17" s="5"/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Projeto</vt:lpstr>
      <vt:lpstr>Manutenção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Araújo</dc:creator>
  <cp:lastModifiedBy>logonrmlocal</cp:lastModifiedBy>
  <dcterms:created xsi:type="dcterms:W3CDTF">2024-05-18T21:02:12Z</dcterms:created>
  <dcterms:modified xsi:type="dcterms:W3CDTF">2024-05-20T13:34:05Z</dcterms:modified>
</cp:coreProperties>
</file>