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\Documents\GitHub\ChildrensHealthSocialMediaASP3IRE\deep_learning\train_models\analysis\"/>
    </mc:Choice>
  </mc:AlternateContent>
  <xr:revisionPtr revIDLastSave="0" documentId="8_{45BEA5FE-988C-4DE4-9482-06108F7549B7}" xr6:coauthVersionLast="47" xr6:coauthVersionMax="47" xr10:uidLastSave="{00000000-0000-0000-0000-000000000000}"/>
  <bookViews>
    <workbookView xWindow="11004" yWindow="4644" windowWidth="28668" windowHeight="20472" xr2:uid="{2B804637-ED5F-45B2-BA74-34F80D8425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J35" i="1"/>
  <c r="I33" i="1"/>
  <c r="J33" i="1" s="1"/>
  <c r="J32" i="1"/>
  <c r="J30" i="1"/>
  <c r="I31" i="1"/>
  <c r="H31" i="1"/>
  <c r="J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B34" i="1"/>
  <c r="C34" i="1"/>
  <c r="D34" i="1"/>
  <c r="E34" i="1"/>
  <c r="C29" i="1"/>
  <c r="B29" i="1"/>
  <c r="U23" i="1"/>
  <c r="U22" i="1"/>
  <c r="U21" i="1"/>
  <c r="U20" i="1"/>
  <c r="G11" i="1"/>
  <c r="G10" i="1"/>
  <c r="G9" i="1"/>
  <c r="G8" i="1"/>
  <c r="G7" i="1"/>
  <c r="T7" i="1" s="1"/>
  <c r="G6" i="1"/>
  <c r="T6" i="1" s="1"/>
  <c r="P11" i="1"/>
  <c r="P10" i="1"/>
  <c r="P9" i="1"/>
  <c r="P8" i="1"/>
  <c r="T8" i="1" s="1"/>
  <c r="P7" i="1"/>
  <c r="P6" i="1"/>
  <c r="P24" i="1"/>
  <c r="P23" i="1"/>
  <c r="P22" i="1"/>
  <c r="P21" i="1"/>
  <c r="P20" i="1"/>
  <c r="P19" i="1"/>
  <c r="G20" i="1"/>
  <c r="T20" i="1" s="1"/>
  <c r="G21" i="1"/>
  <c r="T21" i="1" s="1"/>
  <c r="G22" i="1"/>
  <c r="T22" i="1" s="1"/>
  <c r="G23" i="1"/>
  <c r="T23" i="1" s="1"/>
  <c r="G24" i="1"/>
  <c r="T24" i="1" s="1"/>
  <c r="G19" i="1"/>
  <c r="T19" i="1" s="1"/>
  <c r="S6" i="1"/>
  <c r="Q12" i="1"/>
  <c r="Q11" i="1"/>
  <c r="Q10" i="1"/>
  <c r="Q9" i="1"/>
  <c r="Q8" i="1"/>
  <c r="Q7" i="1"/>
  <c r="Q6" i="1"/>
  <c r="Q24" i="1"/>
  <c r="Q23" i="1"/>
  <c r="Q22" i="1"/>
  <c r="Q21" i="1"/>
  <c r="Q20" i="1"/>
  <c r="Q19" i="1"/>
  <c r="H24" i="1"/>
  <c r="U24" i="1" s="1"/>
  <c r="H23" i="1"/>
  <c r="H22" i="1"/>
  <c r="H21" i="1"/>
  <c r="H20" i="1"/>
  <c r="H19" i="1"/>
  <c r="U19" i="1" s="1"/>
  <c r="H7" i="1"/>
  <c r="H8" i="1"/>
  <c r="H9" i="1"/>
  <c r="H10" i="1"/>
  <c r="H11" i="1"/>
  <c r="H6" i="1"/>
  <c r="N25" i="1"/>
  <c r="M25" i="1"/>
  <c r="L25" i="1"/>
  <c r="K25" i="1"/>
  <c r="Q25" i="1" s="1"/>
  <c r="O24" i="1"/>
  <c r="S24" i="1" s="1"/>
  <c r="O23" i="1"/>
  <c r="S23" i="1" s="1"/>
  <c r="O22" i="1"/>
  <c r="S22" i="1" s="1"/>
  <c r="O21" i="1"/>
  <c r="S21" i="1" s="1"/>
  <c r="O20" i="1"/>
  <c r="O19" i="1"/>
  <c r="E25" i="1"/>
  <c r="D25" i="1"/>
  <c r="C25" i="1"/>
  <c r="C35" i="1" s="1"/>
  <c r="B25" i="1"/>
  <c r="B35" i="1" s="1"/>
  <c r="F25" i="1"/>
  <c r="F24" i="1"/>
  <c r="F23" i="1"/>
  <c r="F22" i="1"/>
  <c r="F21" i="1"/>
  <c r="F20" i="1"/>
  <c r="F19" i="1"/>
  <c r="S19" i="1" s="1"/>
  <c r="O11" i="1"/>
  <c r="O10" i="1"/>
  <c r="O9" i="1"/>
  <c r="O8" i="1"/>
  <c r="O7" i="1"/>
  <c r="O6" i="1"/>
  <c r="F7" i="1"/>
  <c r="F8" i="1"/>
  <c r="S8" i="1" s="1"/>
  <c r="F9" i="1"/>
  <c r="S9" i="1" s="1"/>
  <c r="F10" i="1"/>
  <c r="S10" i="1" s="1"/>
  <c r="F11" i="1"/>
  <c r="F6" i="1"/>
  <c r="N12" i="1"/>
  <c r="M12" i="1"/>
  <c r="L12" i="1"/>
  <c r="K12" i="1"/>
  <c r="E12" i="1"/>
  <c r="D12" i="1"/>
  <c r="G12" i="1" s="1"/>
  <c r="C12" i="1"/>
  <c r="B12" i="1"/>
  <c r="U6" i="1" l="1"/>
  <c r="U8" i="1"/>
  <c r="U9" i="1"/>
  <c r="O12" i="1"/>
  <c r="D29" i="1"/>
  <c r="E29" i="1" s="1"/>
  <c r="U7" i="1"/>
  <c r="J31" i="1"/>
  <c r="U10" i="1"/>
  <c r="F12" i="1"/>
  <c r="S12" i="1" s="1"/>
  <c r="S20" i="1"/>
  <c r="U11" i="1"/>
  <c r="D35" i="1"/>
  <c r="E35" i="1" s="1"/>
  <c r="S7" i="1"/>
  <c r="G25" i="1"/>
  <c r="P25" i="1"/>
  <c r="S11" i="1"/>
  <c r="T9" i="1"/>
  <c r="T10" i="1"/>
  <c r="T11" i="1"/>
  <c r="D33" i="1"/>
  <c r="E33" i="1" s="1"/>
  <c r="P12" i="1"/>
  <c r="T12" i="1" s="1"/>
  <c r="H12" i="1"/>
  <c r="U12" i="1" s="1"/>
  <c r="H25" i="1"/>
  <c r="U25" i="1" s="1"/>
  <c r="O25" i="1"/>
  <c r="S25" i="1" s="1"/>
</calcChain>
</file>

<file path=xl/sharedStrings.xml><?xml version="1.0" encoding="utf-8"?>
<sst xmlns="http://schemas.openxmlformats.org/spreadsheetml/2006/main" count="90" uniqueCount="27">
  <si>
    <t>category</t>
  </si>
  <si>
    <t>TP</t>
  </si>
  <si>
    <t>FP</t>
  </si>
  <si>
    <t>TN</t>
  </si>
  <si>
    <t>FN</t>
  </si>
  <si>
    <t>baby</t>
  </si>
  <si>
    <t>toddler</t>
  </si>
  <si>
    <t>elementary</t>
  </si>
  <si>
    <t>middle</t>
  </si>
  <si>
    <t>high</t>
  </si>
  <si>
    <t>general</t>
  </si>
  <si>
    <t>Relaxed Model</t>
  </si>
  <si>
    <t>Strict Model</t>
  </si>
  <si>
    <t>Difference</t>
  </si>
  <si>
    <t>Image Model</t>
  </si>
  <si>
    <t>Accuracy</t>
  </si>
  <si>
    <t>all</t>
  </si>
  <si>
    <t>Data Quality</t>
  </si>
  <si>
    <t>Data Captured</t>
  </si>
  <si>
    <t>filtered tweets</t>
  </si>
  <si>
    <t>age</t>
  </si>
  <si>
    <t>place</t>
  </si>
  <si>
    <t>env</t>
  </si>
  <si>
    <t>health</t>
  </si>
  <si>
    <t>n total</t>
  </si>
  <si>
    <t xml:space="preserve">n filtered </t>
  </si>
  <si>
    <t>%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</si>
</sst>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1" xfId="0" applyBorder="1"/>
    <xf numFmtId="164" fontId="0" fillId="0" borderId="1" xfId="0" applyNumberFormat="1" applyBorder="1"/>
    <xf numFmtId="0" fontId="0" fillId="0" borderId="12" xfId="0" applyBorder="1"/>
    <xf numFmtId="0" fontId="1" fillId="0" borderId="10" xfId="0" applyFont="1" applyBorder="1"/>
    <xf numFmtId="164" fontId="0" fillId="0" borderId="3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2" fillId="0" borderId="0" xfId="0" applyFont="1" applyAlignment="1">
      <alignment vertical="center"/>
    </xf>
    <xf numFmtId="1" fontId="0" fillId="0" borderId="7" xfId="0" applyNumberFormat="1" applyBorder="1"/>
    <xf numFmtId="164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504E-89FB-4F8D-9B68-BC5532C6021A}">
  <dimension ref="A2:U43"/>
  <sheetViews>
    <sheetView tabSelected="1" zoomScale="85" zoomScaleNormal="85" workbookViewId="0">
      <selection activeCell="F38" sqref="F38"/>
    </sheetView>
  </sheetViews>
  <sheetFormatPr defaultRowHeight="14.4"/>
  <cols>
    <col min="1" max="1" width="11" bestFit="1" customWidth="1"/>
    <col min="7" max="7" width="11.5546875" bestFit="1" customWidth="1"/>
    <col min="8" max="8" width="13.33203125" bestFit="1" customWidth="1"/>
    <col min="10" max="10" width="11" bestFit="1" customWidth="1"/>
    <col min="13" max="13" width="11" bestFit="1" customWidth="1"/>
    <col min="15" max="16" width="11.5546875" bestFit="1" customWidth="1"/>
    <col min="17" max="17" width="13.33203125" bestFit="1" customWidth="1"/>
    <col min="20" max="20" width="11.5546875" bestFit="1" customWidth="1"/>
    <col min="21" max="21" width="13.33203125" bestFit="1" customWidth="1"/>
  </cols>
  <sheetData>
    <row r="2" spans="1:21">
      <c r="I2" s="19"/>
    </row>
    <row r="4" spans="1:21">
      <c r="A4" s="39" t="s">
        <v>14</v>
      </c>
      <c r="B4" s="40"/>
      <c r="C4" s="40"/>
      <c r="D4" s="40"/>
      <c r="E4" s="40"/>
      <c r="F4" s="40"/>
      <c r="G4" s="40"/>
      <c r="H4" s="41"/>
      <c r="J4" s="39" t="s">
        <v>12</v>
      </c>
      <c r="K4" s="40"/>
      <c r="L4" s="40"/>
      <c r="M4" s="40"/>
      <c r="N4" s="40"/>
      <c r="O4" s="40"/>
      <c r="P4" s="40"/>
      <c r="Q4" s="41"/>
      <c r="S4" s="39" t="s">
        <v>13</v>
      </c>
      <c r="T4" s="40"/>
      <c r="U4" s="41"/>
    </row>
    <row r="5" spans="1:21">
      <c r="A5" s="14" t="s">
        <v>0</v>
      </c>
      <c r="B5" s="9" t="s">
        <v>1</v>
      </c>
      <c r="C5" s="9" t="s">
        <v>3</v>
      </c>
      <c r="D5" s="9" t="s">
        <v>2</v>
      </c>
      <c r="E5" s="10" t="s">
        <v>4</v>
      </c>
      <c r="F5" s="14" t="s">
        <v>15</v>
      </c>
      <c r="G5" s="14" t="s">
        <v>17</v>
      </c>
      <c r="H5" s="14" t="s">
        <v>18</v>
      </c>
      <c r="J5" s="14" t="s">
        <v>0</v>
      </c>
      <c r="K5" s="9" t="s">
        <v>1</v>
      </c>
      <c r="L5" s="9" t="s">
        <v>3</v>
      </c>
      <c r="M5" s="9" t="s">
        <v>2</v>
      </c>
      <c r="N5" s="10" t="s">
        <v>4</v>
      </c>
      <c r="O5" s="14" t="s">
        <v>15</v>
      </c>
      <c r="P5" s="14" t="s">
        <v>17</v>
      </c>
      <c r="Q5" s="14" t="s">
        <v>18</v>
      </c>
      <c r="S5" s="31" t="s">
        <v>15</v>
      </c>
      <c r="T5" s="9" t="s">
        <v>17</v>
      </c>
      <c r="U5" s="10" t="s">
        <v>18</v>
      </c>
    </row>
    <row r="6" spans="1:21">
      <c r="A6" s="11" t="s">
        <v>5</v>
      </c>
      <c r="B6" s="4">
        <v>33</v>
      </c>
      <c r="C6">
        <v>351</v>
      </c>
      <c r="D6">
        <v>11</v>
      </c>
      <c r="E6" s="5">
        <v>15</v>
      </c>
      <c r="F6" s="25">
        <f>SUM(B6:C6)/SUM(B6:E6)*100</f>
        <v>93.658536585365866</v>
      </c>
      <c r="G6" s="26">
        <f>B6/SUM(B6+D6)*100</f>
        <v>75</v>
      </c>
      <c r="H6" s="25">
        <f>B6/SUM(B6,E6)*100</f>
        <v>68.75</v>
      </c>
      <c r="J6" s="11" t="s">
        <v>5</v>
      </c>
      <c r="K6" s="4">
        <v>26</v>
      </c>
      <c r="L6">
        <v>355</v>
      </c>
      <c r="M6">
        <v>7</v>
      </c>
      <c r="N6">
        <v>22</v>
      </c>
      <c r="O6" s="25">
        <f>SUM(K6:L6)/SUM(K6:N6)*100</f>
        <v>92.926829268292693</v>
      </c>
      <c r="P6" s="26">
        <f>K6/SUM(K6+M6)*100</f>
        <v>78.787878787878782</v>
      </c>
      <c r="Q6" s="25">
        <f>K6/SUM(K6,N6)*100</f>
        <v>54.166666666666664</v>
      </c>
      <c r="S6" s="20">
        <f>F6-O6</f>
        <v>0.73170731707317316</v>
      </c>
      <c r="T6" s="32">
        <f t="shared" ref="T6:U6" si="0">G6-P6</f>
        <v>-3.7878787878787818</v>
      </c>
      <c r="U6" s="21">
        <f t="shared" si="0"/>
        <v>14.583333333333336</v>
      </c>
    </row>
    <row r="7" spans="1:21">
      <c r="A7" s="12" t="s">
        <v>6</v>
      </c>
      <c r="B7" s="4">
        <v>31</v>
      </c>
      <c r="C7">
        <v>340</v>
      </c>
      <c r="D7">
        <v>8</v>
      </c>
      <c r="E7" s="5">
        <v>31</v>
      </c>
      <c r="F7" s="26">
        <f t="shared" ref="F7:F12" si="1">SUM(B7:C7)/SUM(B7:E7)*100</f>
        <v>90.487804878048777</v>
      </c>
      <c r="G7" s="26">
        <f t="shared" ref="G7:G12" si="2">B7/SUM(B7+D7)*100</f>
        <v>79.487179487179489</v>
      </c>
      <c r="H7" s="26">
        <f t="shared" ref="H7:H12" si="3">B7/SUM(B7,E7)*100</f>
        <v>50</v>
      </c>
      <c r="J7" s="12" t="s">
        <v>6</v>
      </c>
      <c r="K7" s="4">
        <v>14</v>
      </c>
      <c r="L7">
        <v>344</v>
      </c>
      <c r="M7">
        <v>4</v>
      </c>
      <c r="N7">
        <v>48</v>
      </c>
      <c r="O7" s="26">
        <f t="shared" ref="O7:O12" si="4">SUM(K7:L7)/SUM(K7:N7)*100</f>
        <v>87.317073170731703</v>
      </c>
      <c r="P7" s="26">
        <f t="shared" ref="P7:P12" si="5">K7/SUM(K7+M7)*100</f>
        <v>77.777777777777786</v>
      </c>
      <c r="Q7" s="26">
        <f t="shared" ref="Q7:Q12" si="6">K7/SUM(K7,N7)*100</f>
        <v>22.58064516129032</v>
      </c>
      <c r="S7" s="22">
        <f t="shared" ref="S7:S12" si="7">F7-O7</f>
        <v>3.1707317073170742</v>
      </c>
      <c r="T7" s="24">
        <f t="shared" ref="T7:T12" si="8">G7-P7</f>
        <v>1.7094017094017033</v>
      </c>
      <c r="U7" s="23">
        <f t="shared" ref="U7:U12" si="9">H7-Q7</f>
        <v>27.41935483870968</v>
      </c>
    </row>
    <row r="8" spans="1:21">
      <c r="A8" s="12" t="s">
        <v>7</v>
      </c>
      <c r="B8" s="4">
        <v>16</v>
      </c>
      <c r="C8">
        <v>349</v>
      </c>
      <c r="D8">
        <v>9</v>
      </c>
      <c r="E8" s="5">
        <v>36</v>
      </c>
      <c r="F8" s="26">
        <f t="shared" si="1"/>
        <v>89.024390243902445</v>
      </c>
      <c r="G8" s="26">
        <f t="shared" si="2"/>
        <v>64</v>
      </c>
      <c r="H8" s="26">
        <f t="shared" si="3"/>
        <v>30.76923076923077</v>
      </c>
      <c r="J8" s="12" t="s">
        <v>7</v>
      </c>
      <c r="K8" s="4">
        <v>5</v>
      </c>
      <c r="L8">
        <v>357</v>
      </c>
      <c r="M8">
        <v>1</v>
      </c>
      <c r="N8">
        <v>47</v>
      </c>
      <c r="O8" s="26">
        <f t="shared" si="4"/>
        <v>88.292682926829272</v>
      </c>
      <c r="P8" s="26">
        <f t="shared" si="5"/>
        <v>83.333333333333343</v>
      </c>
      <c r="Q8" s="26">
        <f t="shared" si="6"/>
        <v>9.6153846153846168</v>
      </c>
      <c r="S8" s="22">
        <f t="shared" si="7"/>
        <v>0.73170731707317316</v>
      </c>
      <c r="T8" s="24">
        <f t="shared" si="8"/>
        <v>-19.333333333333343</v>
      </c>
      <c r="U8" s="23">
        <f t="shared" si="9"/>
        <v>21.153846153846153</v>
      </c>
    </row>
    <row r="9" spans="1:21">
      <c r="A9" s="12" t="s">
        <v>8</v>
      </c>
      <c r="B9" s="4">
        <v>4</v>
      </c>
      <c r="C9">
        <v>386</v>
      </c>
      <c r="D9">
        <v>2</v>
      </c>
      <c r="E9" s="5">
        <v>18</v>
      </c>
      <c r="F9" s="26">
        <f t="shared" si="1"/>
        <v>95.121951219512198</v>
      </c>
      <c r="G9" s="26">
        <f t="shared" si="2"/>
        <v>66.666666666666657</v>
      </c>
      <c r="H9" s="26">
        <f t="shared" si="3"/>
        <v>18.181818181818183</v>
      </c>
      <c r="J9" s="12" t="s">
        <v>8</v>
      </c>
      <c r="K9" s="4">
        <v>3</v>
      </c>
      <c r="L9">
        <v>388</v>
      </c>
      <c r="M9">
        <v>0</v>
      </c>
      <c r="N9">
        <v>19</v>
      </c>
      <c r="O9" s="26">
        <f t="shared" si="4"/>
        <v>95.365853658536579</v>
      </c>
      <c r="P9" s="26">
        <f t="shared" si="5"/>
        <v>100</v>
      </c>
      <c r="Q9" s="26">
        <f t="shared" si="6"/>
        <v>13.636363636363635</v>
      </c>
      <c r="S9" s="22">
        <f t="shared" si="7"/>
        <v>-0.24390243902438158</v>
      </c>
      <c r="T9" s="24">
        <f t="shared" si="8"/>
        <v>-33.333333333333343</v>
      </c>
      <c r="U9" s="23">
        <f t="shared" si="9"/>
        <v>4.5454545454545485</v>
      </c>
    </row>
    <row r="10" spans="1:21">
      <c r="A10" s="12" t="s">
        <v>9</v>
      </c>
      <c r="B10" s="4">
        <v>16</v>
      </c>
      <c r="C10">
        <v>367</v>
      </c>
      <c r="D10">
        <v>7</v>
      </c>
      <c r="E10" s="5">
        <v>20</v>
      </c>
      <c r="F10" s="26">
        <f t="shared" si="1"/>
        <v>93.41463414634147</v>
      </c>
      <c r="G10" s="26">
        <f t="shared" si="2"/>
        <v>69.565217391304344</v>
      </c>
      <c r="H10" s="26">
        <f t="shared" si="3"/>
        <v>44.444444444444443</v>
      </c>
      <c r="J10" s="12" t="s">
        <v>9</v>
      </c>
      <c r="K10" s="4">
        <v>14</v>
      </c>
      <c r="L10">
        <v>370</v>
      </c>
      <c r="M10">
        <v>4</v>
      </c>
      <c r="N10">
        <v>22</v>
      </c>
      <c r="O10" s="26">
        <f t="shared" si="4"/>
        <v>93.658536585365866</v>
      </c>
      <c r="P10" s="26">
        <f t="shared" si="5"/>
        <v>77.777777777777786</v>
      </c>
      <c r="Q10" s="26">
        <f t="shared" si="6"/>
        <v>38.888888888888893</v>
      </c>
      <c r="S10" s="22">
        <f t="shared" si="7"/>
        <v>-0.24390243902439579</v>
      </c>
      <c r="T10" s="24">
        <f t="shared" si="8"/>
        <v>-8.2125603864734416</v>
      </c>
      <c r="U10" s="23">
        <f t="shared" si="9"/>
        <v>5.55555555555555</v>
      </c>
    </row>
    <row r="11" spans="1:21">
      <c r="A11" s="13" t="s">
        <v>10</v>
      </c>
      <c r="B11" s="6">
        <v>181</v>
      </c>
      <c r="C11" s="7">
        <v>157</v>
      </c>
      <c r="D11" s="7">
        <v>35</v>
      </c>
      <c r="E11" s="8">
        <v>37</v>
      </c>
      <c r="F11" s="27">
        <f t="shared" si="1"/>
        <v>82.439024390243901</v>
      </c>
      <c r="G11" s="26">
        <f t="shared" si="2"/>
        <v>83.796296296296291</v>
      </c>
      <c r="H11" s="27">
        <f t="shared" si="3"/>
        <v>83.027522935779814</v>
      </c>
      <c r="J11" s="13" t="s">
        <v>10</v>
      </c>
      <c r="K11" s="6">
        <v>150</v>
      </c>
      <c r="L11" s="7">
        <v>160</v>
      </c>
      <c r="M11" s="7">
        <v>32</v>
      </c>
      <c r="N11" s="7">
        <v>68</v>
      </c>
      <c r="O11" s="27">
        <f t="shared" si="4"/>
        <v>75.609756097560975</v>
      </c>
      <c r="P11" s="26">
        <f t="shared" si="5"/>
        <v>82.417582417582409</v>
      </c>
      <c r="Q11" s="27">
        <f t="shared" si="6"/>
        <v>68.807339449541288</v>
      </c>
      <c r="S11" s="22">
        <f t="shared" si="7"/>
        <v>6.8292682926829258</v>
      </c>
      <c r="T11" s="24">
        <f t="shared" si="8"/>
        <v>1.3787138787138815</v>
      </c>
      <c r="U11" s="23">
        <f t="shared" si="9"/>
        <v>14.220183486238525</v>
      </c>
    </row>
    <row r="12" spans="1:21">
      <c r="A12" s="14" t="s">
        <v>16</v>
      </c>
      <c r="B12" s="28">
        <f>SUM(B6:B11)</f>
        <v>281</v>
      </c>
      <c r="C12" s="28">
        <f>SUM(C6:C11)</f>
        <v>1950</v>
      </c>
      <c r="D12" s="28">
        <f>SUM(D6:D11)</f>
        <v>72</v>
      </c>
      <c r="E12" s="28">
        <f>SUM(E6:E11)</f>
        <v>157</v>
      </c>
      <c r="F12" s="29">
        <f t="shared" si="1"/>
        <v>90.691056910569102</v>
      </c>
      <c r="G12" s="29">
        <f t="shared" si="2"/>
        <v>79.603399433427754</v>
      </c>
      <c r="H12" s="27">
        <f t="shared" si="3"/>
        <v>64.155251141552512</v>
      </c>
      <c r="J12" s="14" t="s">
        <v>16</v>
      </c>
      <c r="K12" s="28">
        <f>SUM(K6:K11)</f>
        <v>212</v>
      </c>
      <c r="L12" s="28">
        <f>SUM(L6:L11)</f>
        <v>1974</v>
      </c>
      <c r="M12" s="28">
        <f>SUM(M6:M11)</f>
        <v>48</v>
      </c>
      <c r="N12" s="30">
        <f>SUM(N6:N11)</f>
        <v>226</v>
      </c>
      <c r="O12" s="27">
        <f t="shared" si="4"/>
        <v>88.861788617886191</v>
      </c>
      <c r="P12" s="29">
        <f t="shared" si="5"/>
        <v>81.538461538461533</v>
      </c>
      <c r="Q12" s="27">
        <f t="shared" si="6"/>
        <v>48.401826484018265</v>
      </c>
      <c r="S12" s="33">
        <f t="shared" si="7"/>
        <v>1.8292682926829116</v>
      </c>
      <c r="T12" s="34">
        <f t="shared" si="8"/>
        <v>-1.9350621050337793</v>
      </c>
      <c r="U12" s="35">
        <f t="shared" si="9"/>
        <v>15.753424657534246</v>
      </c>
    </row>
    <row r="13" spans="1:21">
      <c r="A13" s="19"/>
      <c r="B13" s="24"/>
      <c r="H13" s="19"/>
      <c r="I13" s="24"/>
    </row>
    <row r="17" spans="1:21">
      <c r="A17" s="39" t="s">
        <v>11</v>
      </c>
      <c r="B17" s="40"/>
      <c r="C17" s="40"/>
      <c r="D17" s="40"/>
      <c r="E17" s="40"/>
      <c r="F17" s="40"/>
      <c r="G17" s="40"/>
      <c r="H17" s="41"/>
      <c r="J17" s="39" t="s">
        <v>12</v>
      </c>
      <c r="K17" s="40"/>
      <c r="L17" s="40"/>
      <c r="M17" s="40"/>
      <c r="N17" s="40"/>
      <c r="O17" s="40"/>
      <c r="P17" s="40"/>
      <c r="Q17" s="41"/>
      <c r="S17" s="39" t="s">
        <v>13</v>
      </c>
      <c r="T17" s="40"/>
      <c r="U17" s="41"/>
    </row>
    <row r="18" spans="1:21">
      <c r="A18" s="14" t="s">
        <v>0</v>
      </c>
      <c r="B18" s="9" t="s">
        <v>1</v>
      </c>
      <c r="C18" s="9" t="s">
        <v>3</v>
      </c>
      <c r="D18" s="9" t="s">
        <v>2</v>
      </c>
      <c r="E18" s="10" t="s">
        <v>4</v>
      </c>
      <c r="F18" s="14" t="s">
        <v>15</v>
      </c>
      <c r="G18" s="14" t="s">
        <v>17</v>
      </c>
      <c r="H18" s="14" t="s">
        <v>18</v>
      </c>
      <c r="J18" s="14" t="s">
        <v>0</v>
      </c>
      <c r="K18" s="15" t="s">
        <v>1</v>
      </c>
      <c r="L18" s="15" t="s">
        <v>3</v>
      </c>
      <c r="M18" s="15" t="s">
        <v>2</v>
      </c>
      <c r="N18" s="16" t="s">
        <v>4</v>
      </c>
      <c r="O18" s="14" t="s">
        <v>15</v>
      </c>
      <c r="P18" s="14" t="s">
        <v>17</v>
      </c>
      <c r="Q18" s="14" t="s">
        <v>18</v>
      </c>
      <c r="S18" s="31" t="s">
        <v>15</v>
      </c>
      <c r="T18" s="9" t="s">
        <v>17</v>
      </c>
      <c r="U18" s="10" t="s">
        <v>18</v>
      </c>
    </row>
    <row r="19" spans="1:21">
      <c r="A19" s="11" t="s">
        <v>5</v>
      </c>
      <c r="B19" s="4">
        <v>275</v>
      </c>
      <c r="C19">
        <v>4441</v>
      </c>
      <c r="D19">
        <v>205</v>
      </c>
      <c r="E19" s="5">
        <v>79</v>
      </c>
      <c r="F19" s="25">
        <f>SUM(B19:C19)/SUM(B19:E19)*100</f>
        <v>94.320000000000007</v>
      </c>
      <c r="G19" s="26">
        <f>B19/SUM(B19+D19)*100</f>
        <v>57.291666666666664</v>
      </c>
      <c r="H19" s="25">
        <f>B19/SUM(B19,E19)*100</f>
        <v>77.683615819209038</v>
      </c>
      <c r="J19" s="17" t="s">
        <v>5</v>
      </c>
      <c r="K19" s="1">
        <v>242</v>
      </c>
      <c r="L19" s="2">
        <v>4539</v>
      </c>
      <c r="M19" s="2">
        <v>85</v>
      </c>
      <c r="N19" s="3">
        <v>134</v>
      </c>
      <c r="O19" s="25">
        <f>SUM(K19:L19)/SUM(K19:N19)*100</f>
        <v>95.62</v>
      </c>
      <c r="P19" s="26">
        <f>K19/SUM(K19+M19)*100</f>
        <v>74.006116207951067</v>
      </c>
      <c r="Q19" s="25">
        <f>K19/SUM(K19,N19)*100</f>
        <v>64.361702127659569</v>
      </c>
      <c r="S19" s="20">
        <f>F19-O19</f>
        <v>-1.2999999999999972</v>
      </c>
      <c r="T19" s="32">
        <f t="shared" ref="T19:T24" si="10">G19-P19</f>
        <v>-16.714449541284402</v>
      </c>
      <c r="U19" s="21">
        <f t="shared" ref="U19:U25" si="11">H19-Q19</f>
        <v>13.321913691549469</v>
      </c>
    </row>
    <row r="20" spans="1:21">
      <c r="A20" s="12" t="s">
        <v>6</v>
      </c>
      <c r="B20" s="4">
        <v>190</v>
      </c>
      <c r="C20">
        <v>4683</v>
      </c>
      <c r="D20">
        <v>68</v>
      </c>
      <c r="E20" s="5">
        <v>59</v>
      </c>
      <c r="F20" s="26">
        <f t="shared" ref="F20:F25" si="12">SUM(B20:C20)/SUM(B20:E20)*100</f>
        <v>97.460000000000008</v>
      </c>
      <c r="G20" s="26">
        <f t="shared" ref="G20:G25" si="13">B20/SUM(B20+D20)*100</f>
        <v>73.643410852713174</v>
      </c>
      <c r="H20" s="26">
        <f t="shared" ref="H20:H25" si="14">B20/SUM(B20,E20)*100</f>
        <v>76.305220883534147</v>
      </c>
      <c r="J20" s="17" t="s">
        <v>6</v>
      </c>
      <c r="K20" s="4">
        <v>143</v>
      </c>
      <c r="L20">
        <v>4729</v>
      </c>
      <c r="M20">
        <v>37</v>
      </c>
      <c r="N20" s="5">
        <v>91</v>
      </c>
      <c r="O20" s="26">
        <f t="shared" ref="O20:O25" si="15">SUM(K20:L20)/SUM(K20:N20)*100</f>
        <v>97.44</v>
      </c>
      <c r="P20" s="26">
        <f t="shared" ref="P20:P25" si="16">K20/SUM(K20+M20)*100</f>
        <v>79.444444444444443</v>
      </c>
      <c r="Q20" s="26">
        <f t="shared" ref="Q20:Q25" si="17">K20/SUM(K20,N20)*100</f>
        <v>61.111111111111114</v>
      </c>
      <c r="S20" s="22">
        <f t="shared" ref="S20:S25" si="18">F20-O20</f>
        <v>2.0000000000010232E-2</v>
      </c>
      <c r="T20" s="24">
        <f t="shared" si="10"/>
        <v>-5.8010335917312688</v>
      </c>
      <c r="U20" s="23">
        <f t="shared" si="11"/>
        <v>15.194109772423033</v>
      </c>
    </row>
    <row r="21" spans="1:21">
      <c r="A21" s="12" t="s">
        <v>7</v>
      </c>
      <c r="B21" s="4">
        <v>39</v>
      </c>
      <c r="C21">
        <v>4851</v>
      </c>
      <c r="D21">
        <v>49</v>
      </c>
      <c r="E21" s="5">
        <v>61</v>
      </c>
      <c r="F21" s="26">
        <f t="shared" si="12"/>
        <v>97.8</v>
      </c>
      <c r="G21" s="26">
        <f t="shared" si="13"/>
        <v>44.31818181818182</v>
      </c>
      <c r="H21" s="26">
        <f t="shared" si="14"/>
        <v>39</v>
      </c>
      <c r="J21" s="17" t="s">
        <v>7</v>
      </c>
      <c r="K21" s="4">
        <v>20</v>
      </c>
      <c r="L21">
        <v>4877</v>
      </c>
      <c r="M21">
        <v>14</v>
      </c>
      <c r="N21" s="5">
        <v>89</v>
      </c>
      <c r="O21" s="26">
        <f t="shared" si="15"/>
        <v>97.94</v>
      </c>
      <c r="P21" s="26">
        <f t="shared" si="16"/>
        <v>58.82352941176471</v>
      </c>
      <c r="Q21" s="26">
        <f t="shared" si="17"/>
        <v>18.348623853211009</v>
      </c>
      <c r="S21" s="22">
        <f t="shared" si="18"/>
        <v>-0.14000000000000057</v>
      </c>
      <c r="T21" s="24">
        <f t="shared" si="10"/>
        <v>-14.50534759358289</v>
      </c>
      <c r="U21" s="23">
        <f t="shared" si="11"/>
        <v>20.651376146788991</v>
      </c>
    </row>
    <row r="22" spans="1:21">
      <c r="A22" s="12" t="s">
        <v>8</v>
      </c>
      <c r="B22" s="4">
        <v>74</v>
      </c>
      <c r="C22">
        <v>4850</v>
      </c>
      <c r="D22">
        <v>27</v>
      </c>
      <c r="E22" s="5">
        <v>49</v>
      </c>
      <c r="F22" s="26">
        <f t="shared" si="12"/>
        <v>98.48</v>
      </c>
      <c r="G22" s="26">
        <f t="shared" si="13"/>
        <v>73.267326732673268</v>
      </c>
      <c r="H22" s="26">
        <f t="shared" si="14"/>
        <v>60.162601626016269</v>
      </c>
      <c r="J22" s="17" t="s">
        <v>8</v>
      </c>
      <c r="K22" s="4">
        <v>65</v>
      </c>
      <c r="L22">
        <v>4860</v>
      </c>
      <c r="M22">
        <v>19</v>
      </c>
      <c r="N22" s="5">
        <v>56</v>
      </c>
      <c r="O22" s="26">
        <f t="shared" si="15"/>
        <v>98.5</v>
      </c>
      <c r="P22" s="26">
        <f t="shared" si="16"/>
        <v>77.38095238095238</v>
      </c>
      <c r="Q22" s="26">
        <f t="shared" si="17"/>
        <v>53.719008264462808</v>
      </c>
      <c r="S22" s="22">
        <f t="shared" si="18"/>
        <v>-1.9999999999996021E-2</v>
      </c>
      <c r="T22" s="24">
        <f t="shared" si="10"/>
        <v>-4.1136256482791111</v>
      </c>
      <c r="U22" s="23">
        <f t="shared" si="11"/>
        <v>6.4435933615534609</v>
      </c>
    </row>
    <row r="23" spans="1:21">
      <c r="A23" s="12" t="s">
        <v>9</v>
      </c>
      <c r="B23" s="4">
        <v>145</v>
      </c>
      <c r="C23">
        <v>4644</v>
      </c>
      <c r="D23">
        <v>147</v>
      </c>
      <c r="E23" s="5">
        <v>64</v>
      </c>
      <c r="F23" s="26">
        <f t="shared" si="12"/>
        <v>95.78</v>
      </c>
      <c r="G23" s="26">
        <f t="shared" si="13"/>
        <v>49.657534246575338</v>
      </c>
      <c r="H23" s="26">
        <f t="shared" si="14"/>
        <v>69.377990430622006</v>
      </c>
      <c r="J23" s="17" t="s">
        <v>9</v>
      </c>
      <c r="K23" s="4">
        <v>108</v>
      </c>
      <c r="L23">
        <v>4770</v>
      </c>
      <c r="M23">
        <v>36</v>
      </c>
      <c r="N23" s="5">
        <v>86</v>
      </c>
      <c r="O23" s="26">
        <f t="shared" si="15"/>
        <v>97.56</v>
      </c>
      <c r="P23" s="26">
        <f t="shared" si="16"/>
        <v>75</v>
      </c>
      <c r="Q23" s="26">
        <f t="shared" si="17"/>
        <v>55.670103092783506</v>
      </c>
      <c r="S23" s="22">
        <f t="shared" si="18"/>
        <v>-1.7800000000000011</v>
      </c>
      <c r="T23" s="24">
        <f t="shared" si="10"/>
        <v>-25.342465753424662</v>
      </c>
      <c r="U23" s="23">
        <f t="shared" si="11"/>
        <v>13.7078873378385</v>
      </c>
    </row>
    <row r="24" spans="1:21">
      <c r="A24" s="13" t="s">
        <v>10</v>
      </c>
      <c r="B24" s="6">
        <v>993</v>
      </c>
      <c r="C24" s="7">
        <v>3241</v>
      </c>
      <c r="D24" s="7">
        <v>466</v>
      </c>
      <c r="E24" s="8">
        <v>300</v>
      </c>
      <c r="F24" s="27">
        <f t="shared" si="12"/>
        <v>84.68</v>
      </c>
      <c r="G24" s="26">
        <f t="shared" si="13"/>
        <v>68.060315284441401</v>
      </c>
      <c r="H24" s="27">
        <f t="shared" si="14"/>
        <v>76.798143851508115</v>
      </c>
      <c r="J24" s="18" t="s">
        <v>10</v>
      </c>
      <c r="K24" s="6">
        <v>952</v>
      </c>
      <c r="L24" s="7">
        <v>3308</v>
      </c>
      <c r="M24" s="7">
        <v>364</v>
      </c>
      <c r="N24" s="8">
        <v>376</v>
      </c>
      <c r="O24" s="27">
        <f t="shared" si="15"/>
        <v>85.2</v>
      </c>
      <c r="P24" s="26">
        <f t="shared" si="16"/>
        <v>72.340425531914903</v>
      </c>
      <c r="Q24" s="27">
        <f t="shared" si="17"/>
        <v>71.686746987951807</v>
      </c>
      <c r="S24" s="22">
        <f t="shared" si="18"/>
        <v>-0.51999999999999602</v>
      </c>
      <c r="T24" s="24">
        <f t="shared" si="10"/>
        <v>-4.2801102474735018</v>
      </c>
      <c r="U24" s="23">
        <f t="shared" si="11"/>
        <v>5.1113968635563083</v>
      </c>
    </row>
    <row r="25" spans="1:21">
      <c r="A25" s="14" t="s">
        <v>16</v>
      </c>
      <c r="B25" s="28">
        <f>SUM(B19:B24)</f>
        <v>1716</v>
      </c>
      <c r="C25" s="28">
        <f>SUM(C19:C24)</f>
        <v>26710</v>
      </c>
      <c r="D25" s="28">
        <f>SUM(D19:D24)</f>
        <v>962</v>
      </c>
      <c r="E25" s="28">
        <f>SUM(E19:E24)</f>
        <v>612</v>
      </c>
      <c r="F25" s="29">
        <f t="shared" si="12"/>
        <v>94.75333333333333</v>
      </c>
      <c r="G25" s="29">
        <f t="shared" si="13"/>
        <v>64.077669902912632</v>
      </c>
      <c r="H25" s="27">
        <f t="shared" si="14"/>
        <v>73.711340206185568</v>
      </c>
      <c r="J25" s="14" t="s">
        <v>16</v>
      </c>
      <c r="K25" s="28">
        <f>SUM(K19:K24)</f>
        <v>1530</v>
      </c>
      <c r="L25" s="28">
        <f>SUM(L19:L24)</f>
        <v>27083</v>
      </c>
      <c r="M25" s="28">
        <f>SUM(M19:M24)</f>
        <v>555</v>
      </c>
      <c r="N25" s="30">
        <f>SUM(N19:N24)</f>
        <v>832</v>
      </c>
      <c r="O25" s="27">
        <f t="shared" si="15"/>
        <v>95.376666666666665</v>
      </c>
      <c r="P25" s="29">
        <f t="shared" si="16"/>
        <v>73.381294964028783</v>
      </c>
      <c r="Q25" s="27">
        <f t="shared" si="17"/>
        <v>64.775613886536831</v>
      </c>
      <c r="S25" s="33">
        <f t="shared" si="18"/>
        <v>-0.62333333333333485</v>
      </c>
      <c r="T25" s="34">
        <f>G25-P25</f>
        <v>-9.3036250611161506</v>
      </c>
      <c r="U25" s="35">
        <f t="shared" si="11"/>
        <v>8.9357263196487366</v>
      </c>
    </row>
    <row r="27" spans="1:21">
      <c r="G27" t="s">
        <v>19</v>
      </c>
    </row>
    <row r="28" spans="1:21">
      <c r="G28" s="14" t="s">
        <v>0</v>
      </c>
      <c r="H28" s="9" t="s">
        <v>24</v>
      </c>
      <c r="I28" s="9" t="s">
        <v>25</v>
      </c>
      <c r="J28" s="10" t="s">
        <v>26</v>
      </c>
    </row>
    <row r="29" spans="1:21">
      <c r="A29" t="s">
        <v>5</v>
      </c>
      <c r="B29">
        <f>B19+E19</f>
        <v>354</v>
      </c>
      <c r="C29">
        <f>C19+D19</f>
        <v>4646</v>
      </c>
      <c r="D29">
        <f>B29/(B29+C29)*100</f>
        <v>7.08</v>
      </c>
      <c r="E29">
        <f>100-D29</f>
        <v>92.92</v>
      </c>
      <c r="G29" s="11" t="s">
        <v>20</v>
      </c>
      <c r="H29" s="1">
        <v>2864352</v>
      </c>
      <c r="I29" s="2">
        <v>660577</v>
      </c>
      <c r="J29" s="21">
        <f>I29/H29*100</f>
        <v>23.062004949112399</v>
      </c>
    </row>
    <row r="30" spans="1:21">
      <c r="A30" t="s">
        <v>6</v>
      </c>
      <c r="B30">
        <f t="shared" ref="B30:B35" si="19">B20+E20</f>
        <v>249</v>
      </c>
      <c r="C30">
        <f t="shared" ref="C30:C35" si="20">C20+D20</f>
        <v>4751</v>
      </c>
      <c r="D30">
        <f t="shared" ref="D30:D35" si="21">B30/(B30+C30)*100</f>
        <v>4.9799999999999995</v>
      </c>
      <c r="E30">
        <f t="shared" ref="E30:E35" si="22">100-D30</f>
        <v>95.02</v>
      </c>
      <c r="G30" s="12" t="s">
        <v>21</v>
      </c>
      <c r="H30" s="4">
        <v>4763240</v>
      </c>
      <c r="I30">
        <v>374660</v>
      </c>
      <c r="J30" s="23">
        <f>I30/H30*100</f>
        <v>7.8656544704864757</v>
      </c>
    </row>
    <row r="31" spans="1:21">
      <c r="A31" t="s">
        <v>7</v>
      </c>
      <c r="B31">
        <f t="shared" si="19"/>
        <v>100</v>
      </c>
      <c r="C31">
        <f t="shared" si="20"/>
        <v>4900</v>
      </c>
      <c r="D31">
        <f t="shared" si="21"/>
        <v>2</v>
      </c>
      <c r="E31">
        <f t="shared" si="22"/>
        <v>98</v>
      </c>
      <c r="G31" s="12" t="s">
        <v>23</v>
      </c>
      <c r="H31" s="4">
        <f>7169193+8186156</f>
        <v>15355349</v>
      </c>
      <c r="I31">
        <f>245364+265503</f>
        <v>510867</v>
      </c>
      <c r="J31" s="23">
        <f>I31/H31*100</f>
        <v>3.3269644343479268</v>
      </c>
    </row>
    <row r="32" spans="1:21">
      <c r="A32" t="s">
        <v>8</v>
      </c>
      <c r="B32">
        <f t="shared" si="19"/>
        <v>123</v>
      </c>
      <c r="C32">
        <f t="shared" si="20"/>
        <v>4877</v>
      </c>
      <c r="D32">
        <f t="shared" si="21"/>
        <v>2.46</v>
      </c>
      <c r="E32">
        <f t="shared" si="22"/>
        <v>97.54</v>
      </c>
      <c r="G32" s="12" t="s">
        <v>22</v>
      </c>
      <c r="H32" s="4">
        <v>1071152</v>
      </c>
      <c r="I32">
        <v>20392</v>
      </c>
      <c r="J32" s="23">
        <f t="shared" ref="J32:J33" si="23">I32/H32*100</f>
        <v>1.9037447533123217</v>
      </c>
    </row>
    <row r="33" spans="1:10">
      <c r="A33" t="s">
        <v>9</v>
      </c>
      <c r="B33">
        <f t="shared" si="19"/>
        <v>209</v>
      </c>
      <c r="C33">
        <f t="shared" si="20"/>
        <v>4791</v>
      </c>
      <c r="D33">
        <f t="shared" si="21"/>
        <v>4.18</v>
      </c>
      <c r="E33">
        <f t="shared" si="22"/>
        <v>95.82</v>
      </c>
      <c r="G33" s="13" t="s">
        <v>16</v>
      </c>
      <c r="H33" s="37">
        <v>19483815.330000002</v>
      </c>
      <c r="I33" s="7">
        <f>1190437</f>
        <v>1190437</v>
      </c>
      <c r="J33" s="38">
        <f t="shared" si="23"/>
        <v>6.1098762220715415</v>
      </c>
    </row>
    <row r="34" spans="1:10">
      <c r="A34" t="s">
        <v>10</v>
      </c>
      <c r="B34">
        <f t="shared" si="19"/>
        <v>1293</v>
      </c>
      <c r="C34">
        <f t="shared" si="20"/>
        <v>3707</v>
      </c>
      <c r="D34">
        <f t="shared" si="21"/>
        <v>25.86</v>
      </c>
      <c r="E34">
        <f t="shared" si="22"/>
        <v>74.14</v>
      </c>
      <c r="G34">
        <v>2014</v>
      </c>
    </row>
    <row r="35" spans="1:10">
      <c r="A35" t="s">
        <v>16</v>
      </c>
      <c r="B35">
        <f t="shared" si="19"/>
        <v>2328</v>
      </c>
      <c r="C35">
        <f t="shared" si="20"/>
        <v>27672</v>
      </c>
      <c r="D35">
        <f t="shared" si="21"/>
        <v>7.76</v>
      </c>
      <c r="E35">
        <f t="shared" si="22"/>
        <v>92.24</v>
      </c>
      <c r="G35" t="s">
        <v>20</v>
      </c>
      <c r="H35">
        <v>94092</v>
      </c>
      <c r="I35">
        <v>6325</v>
      </c>
      <c r="J35" s="24">
        <f>I35/H35*100</f>
        <v>6.7221442843174755</v>
      </c>
    </row>
    <row r="39" spans="1:10">
      <c r="G39" s="36"/>
    </row>
    <row r="40" spans="1:10">
      <c r="G40" s="36"/>
    </row>
    <row r="41" spans="1:10">
      <c r="G41" s="36"/>
    </row>
    <row r="42" spans="1:10">
      <c r="G42" s="36"/>
    </row>
    <row r="43" spans="1:10">
      <c r="G43" s="36"/>
    </row>
  </sheetData>
  <mergeCells count="6">
    <mergeCell ref="A17:H17"/>
    <mergeCell ref="J17:Q17"/>
    <mergeCell ref="S17:U17"/>
    <mergeCell ref="S4:U4"/>
    <mergeCell ref="J4:Q4"/>
    <mergeCell ref="A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C75C-1D20-4666-BCBB-B7233EA77D4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</dc:creator>
  <cp:lastModifiedBy>Andrew Larkin</cp:lastModifiedBy>
  <dcterms:created xsi:type="dcterms:W3CDTF">2023-05-05T12:52:09Z</dcterms:created>
  <dcterms:modified xsi:type="dcterms:W3CDTF">2024-11-26T20:23:49Z</dcterms:modified>
</cp:coreProperties>
</file>