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\Documents\GitHub\ChildrensHealthSocialMediaASP3IRE\deep_learning\create_training_dataset\analysis\"/>
    </mc:Choice>
  </mc:AlternateContent>
  <xr:revisionPtr revIDLastSave="0" documentId="13_ncr:1_{44324FB4-7FD9-4D3C-B00E-FB7DE2BC06D5}" xr6:coauthVersionLast="47" xr6:coauthVersionMax="47" xr10:uidLastSave="{00000000-0000-0000-0000-000000000000}"/>
  <bookViews>
    <workbookView xWindow="11208" yWindow="4968" windowWidth="28668" windowHeight="19812" activeTab="3" xr2:uid="{313BD631-CB30-44B0-91C5-1B99990F5F92}"/>
  </bookViews>
  <sheets>
    <sheet name="Su, Fa Cohorts" sheetId="1" r:id="rId1"/>
    <sheet name="location_individual" sheetId="2" r:id="rId2"/>
    <sheet name="age_individual" sheetId="3" r:id="rId3"/>
    <sheet name="health_individ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/>
  <c r="Q11" i="4"/>
  <c r="K3" i="4"/>
  <c r="F3" i="4"/>
  <c r="Q3" i="4" s="1"/>
  <c r="O17" i="4"/>
  <c r="N17" i="4"/>
  <c r="M17" i="4"/>
  <c r="L17" i="4"/>
  <c r="J17" i="4"/>
  <c r="I17" i="4"/>
  <c r="H17" i="4"/>
  <c r="G17" i="4"/>
  <c r="E17" i="4"/>
  <c r="D17" i="4"/>
  <c r="C17" i="4"/>
  <c r="B17" i="4"/>
  <c r="O16" i="4"/>
  <c r="N16" i="4"/>
  <c r="M16" i="4"/>
  <c r="L16" i="4"/>
  <c r="J16" i="4"/>
  <c r="I16" i="4"/>
  <c r="H16" i="4"/>
  <c r="G16" i="4"/>
  <c r="E16" i="4"/>
  <c r="D16" i="4"/>
  <c r="C16" i="4"/>
  <c r="B16" i="4"/>
  <c r="O15" i="4"/>
  <c r="N15" i="4"/>
  <c r="M15" i="4"/>
  <c r="L15" i="4"/>
  <c r="J15" i="4"/>
  <c r="I15" i="4"/>
  <c r="H15" i="4"/>
  <c r="G15" i="4"/>
  <c r="E15" i="4"/>
  <c r="D15" i="4"/>
  <c r="C15" i="4"/>
  <c r="B15" i="4"/>
  <c r="O14" i="4"/>
  <c r="N14" i="4"/>
  <c r="M14" i="4"/>
  <c r="L14" i="4"/>
  <c r="J14" i="4"/>
  <c r="I14" i="4"/>
  <c r="H14" i="4"/>
  <c r="G14" i="4"/>
  <c r="E14" i="4"/>
  <c r="D14" i="4"/>
  <c r="C14" i="4"/>
  <c r="B14" i="4"/>
  <c r="P12" i="4"/>
  <c r="K12" i="4"/>
  <c r="F12" i="4"/>
  <c r="Q12" i="4" s="1"/>
  <c r="P11" i="4"/>
  <c r="K11" i="4"/>
  <c r="F11" i="4"/>
  <c r="P10" i="4"/>
  <c r="K10" i="4"/>
  <c r="F10" i="4"/>
  <c r="Q10" i="4" s="1"/>
  <c r="P9" i="4"/>
  <c r="K9" i="4"/>
  <c r="F9" i="4"/>
  <c r="Q9" i="4" s="1"/>
  <c r="P8" i="4"/>
  <c r="K8" i="4"/>
  <c r="F8" i="4"/>
  <c r="Q8" i="4" s="1"/>
  <c r="P7" i="4"/>
  <c r="K7" i="4"/>
  <c r="F7" i="4"/>
  <c r="Q7" i="4" s="1"/>
  <c r="P6" i="4"/>
  <c r="K6" i="4"/>
  <c r="F6" i="4"/>
  <c r="Q6" i="4" s="1"/>
  <c r="P5" i="4"/>
  <c r="K5" i="4"/>
  <c r="F5" i="4"/>
  <c r="Q5" i="4" s="1"/>
  <c r="P4" i="4"/>
  <c r="K4" i="4"/>
  <c r="F4" i="4"/>
  <c r="P3" i="4"/>
  <c r="Z3" i="3"/>
  <c r="U3" i="3"/>
  <c r="P3" i="3"/>
  <c r="F3" i="3"/>
  <c r="AA3" i="3" s="1"/>
  <c r="T17" i="3"/>
  <c r="S17" i="3"/>
  <c r="R17" i="3"/>
  <c r="Q17" i="3"/>
  <c r="T16" i="3"/>
  <c r="S16" i="3"/>
  <c r="R16" i="3"/>
  <c r="Q16" i="3"/>
  <c r="T15" i="3"/>
  <c r="S15" i="3"/>
  <c r="R15" i="3"/>
  <c r="Q15" i="3"/>
  <c r="T14" i="3"/>
  <c r="S14" i="3"/>
  <c r="R14" i="3"/>
  <c r="Q14" i="3"/>
  <c r="U12" i="3"/>
  <c r="U11" i="3"/>
  <c r="U10" i="3"/>
  <c r="U9" i="3"/>
  <c r="U8" i="3"/>
  <c r="U7" i="3"/>
  <c r="U6" i="3"/>
  <c r="U5" i="3"/>
  <c r="U4" i="3"/>
  <c r="Y17" i="3"/>
  <c r="X17" i="3"/>
  <c r="W17" i="3"/>
  <c r="V17" i="3"/>
  <c r="O17" i="3"/>
  <c r="N17" i="3"/>
  <c r="M17" i="3"/>
  <c r="L17" i="3"/>
  <c r="J17" i="3"/>
  <c r="I17" i="3"/>
  <c r="H17" i="3"/>
  <c r="G17" i="3"/>
  <c r="E17" i="3"/>
  <c r="D17" i="3"/>
  <c r="C17" i="3"/>
  <c r="B17" i="3"/>
  <c r="Y16" i="3"/>
  <c r="X16" i="3"/>
  <c r="W16" i="3"/>
  <c r="V16" i="3"/>
  <c r="O16" i="3"/>
  <c r="N16" i="3"/>
  <c r="M16" i="3"/>
  <c r="L16" i="3"/>
  <c r="J16" i="3"/>
  <c r="I16" i="3"/>
  <c r="H16" i="3"/>
  <c r="G16" i="3"/>
  <c r="E16" i="3"/>
  <c r="D16" i="3"/>
  <c r="C16" i="3"/>
  <c r="B16" i="3"/>
  <c r="Y15" i="3"/>
  <c r="X15" i="3"/>
  <c r="W15" i="3"/>
  <c r="V15" i="3"/>
  <c r="O15" i="3"/>
  <c r="N15" i="3"/>
  <c r="M15" i="3"/>
  <c r="L15" i="3"/>
  <c r="J15" i="3"/>
  <c r="I15" i="3"/>
  <c r="H15" i="3"/>
  <c r="G15" i="3"/>
  <c r="E15" i="3"/>
  <c r="D15" i="3"/>
  <c r="C15" i="3"/>
  <c r="B15" i="3"/>
  <c r="Y14" i="3"/>
  <c r="X14" i="3"/>
  <c r="W14" i="3"/>
  <c r="V14" i="3"/>
  <c r="O14" i="3"/>
  <c r="N14" i="3"/>
  <c r="M14" i="3"/>
  <c r="L14" i="3"/>
  <c r="J14" i="3"/>
  <c r="I14" i="3"/>
  <c r="H14" i="3"/>
  <c r="G14" i="3"/>
  <c r="E14" i="3"/>
  <c r="D14" i="3"/>
  <c r="C14" i="3"/>
  <c r="B14" i="3"/>
  <c r="Z12" i="3"/>
  <c r="P12" i="3"/>
  <c r="K12" i="3"/>
  <c r="F12" i="3"/>
  <c r="AA12" i="3" s="1"/>
  <c r="Z11" i="3"/>
  <c r="P11" i="3"/>
  <c r="K11" i="3"/>
  <c r="F11" i="3"/>
  <c r="AA11" i="3" s="1"/>
  <c r="Z10" i="3"/>
  <c r="AA10" i="3" s="1"/>
  <c r="P10" i="3"/>
  <c r="K10" i="3"/>
  <c r="F10" i="3"/>
  <c r="Z9" i="3"/>
  <c r="P9" i="3"/>
  <c r="K9" i="3"/>
  <c r="F9" i="3"/>
  <c r="AA9" i="3" s="1"/>
  <c r="Z8" i="3"/>
  <c r="P8" i="3"/>
  <c r="K8" i="3"/>
  <c r="F8" i="3"/>
  <c r="AA8" i="3" s="1"/>
  <c r="Z7" i="3"/>
  <c r="P7" i="3"/>
  <c r="K7" i="3"/>
  <c r="F7" i="3"/>
  <c r="AA7" i="3" s="1"/>
  <c r="Z6" i="3"/>
  <c r="P6" i="3"/>
  <c r="K6" i="3"/>
  <c r="F6" i="3"/>
  <c r="AA6" i="3" s="1"/>
  <c r="Z5" i="3"/>
  <c r="P5" i="3"/>
  <c r="K5" i="3"/>
  <c r="F5" i="3"/>
  <c r="AA5" i="3" s="1"/>
  <c r="Z4" i="3"/>
  <c r="P4" i="3"/>
  <c r="K4" i="3"/>
  <c r="F4" i="3"/>
  <c r="AA4" i="3" s="1"/>
  <c r="K3" i="3"/>
  <c r="C17" i="2"/>
  <c r="D17" i="2"/>
  <c r="E17" i="2"/>
  <c r="G17" i="2"/>
  <c r="H17" i="2"/>
  <c r="I17" i="2"/>
  <c r="J17" i="2"/>
  <c r="L17" i="2"/>
  <c r="M17" i="2"/>
  <c r="N17" i="2"/>
  <c r="O17" i="2"/>
  <c r="Q17" i="2"/>
  <c r="R17" i="2"/>
  <c r="S17" i="2"/>
  <c r="T17" i="2"/>
  <c r="B17" i="2"/>
  <c r="C16" i="2"/>
  <c r="D16" i="2"/>
  <c r="E16" i="2"/>
  <c r="G16" i="2"/>
  <c r="H16" i="2"/>
  <c r="I16" i="2"/>
  <c r="J16" i="2"/>
  <c r="L16" i="2"/>
  <c r="M16" i="2"/>
  <c r="N16" i="2"/>
  <c r="O16" i="2"/>
  <c r="Q16" i="2"/>
  <c r="R16" i="2"/>
  <c r="S16" i="2"/>
  <c r="T16" i="2"/>
  <c r="B16" i="2"/>
  <c r="C15" i="2"/>
  <c r="D15" i="2"/>
  <c r="E15" i="2"/>
  <c r="G15" i="2"/>
  <c r="H15" i="2"/>
  <c r="I15" i="2"/>
  <c r="J15" i="2"/>
  <c r="L15" i="2"/>
  <c r="M15" i="2"/>
  <c r="N15" i="2"/>
  <c r="O15" i="2"/>
  <c r="Q15" i="2"/>
  <c r="R15" i="2"/>
  <c r="S15" i="2"/>
  <c r="T15" i="2"/>
  <c r="B15" i="2"/>
  <c r="C14" i="2"/>
  <c r="D14" i="2"/>
  <c r="E14" i="2"/>
  <c r="G14" i="2"/>
  <c r="H14" i="2"/>
  <c r="I14" i="2"/>
  <c r="J14" i="2"/>
  <c r="L14" i="2"/>
  <c r="M14" i="2"/>
  <c r="N14" i="2"/>
  <c r="O14" i="2"/>
  <c r="Q14" i="2"/>
  <c r="R14" i="2"/>
  <c r="S14" i="2"/>
  <c r="T14" i="2"/>
  <c r="B14" i="2"/>
  <c r="U12" i="2"/>
  <c r="P12" i="2"/>
  <c r="K12" i="2"/>
  <c r="F12" i="2"/>
  <c r="V12" i="2" s="1"/>
  <c r="U11" i="2"/>
  <c r="P11" i="2"/>
  <c r="K11" i="2"/>
  <c r="F11" i="2"/>
  <c r="V11" i="2" s="1"/>
  <c r="U10" i="2"/>
  <c r="P10" i="2"/>
  <c r="K10" i="2"/>
  <c r="F10" i="2"/>
  <c r="U9" i="2"/>
  <c r="P9" i="2"/>
  <c r="K9" i="2"/>
  <c r="F9" i="2"/>
  <c r="V9" i="2" s="1"/>
  <c r="U8" i="2"/>
  <c r="P8" i="2"/>
  <c r="K8" i="2"/>
  <c r="F8" i="2"/>
  <c r="V8" i="2" s="1"/>
  <c r="U7" i="2"/>
  <c r="P7" i="2"/>
  <c r="K7" i="2"/>
  <c r="F7" i="2"/>
  <c r="U6" i="2"/>
  <c r="P6" i="2"/>
  <c r="K6" i="2"/>
  <c r="F6" i="2"/>
  <c r="U5" i="2"/>
  <c r="P5" i="2"/>
  <c r="K5" i="2"/>
  <c r="F5" i="2"/>
  <c r="U4" i="2"/>
  <c r="P4" i="2"/>
  <c r="K4" i="2"/>
  <c r="F4" i="2"/>
  <c r="U3" i="2"/>
  <c r="P3" i="2"/>
  <c r="K3" i="2"/>
  <c r="F3" i="2"/>
  <c r="V3" i="2" s="1"/>
  <c r="Q16" i="1"/>
  <c r="O16" i="1"/>
  <c r="S15" i="1"/>
  <c r="R15" i="1"/>
  <c r="S14" i="1"/>
  <c r="R14" i="1"/>
  <c r="S13" i="1"/>
  <c r="U13" i="1" s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F16" i="1"/>
  <c r="E16" i="1"/>
  <c r="D16" i="1"/>
  <c r="J13" i="1"/>
  <c r="G5" i="1"/>
  <c r="I4" i="1" s="1"/>
  <c r="H5" i="1"/>
  <c r="H16" i="1" s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H13" i="1"/>
  <c r="H14" i="1"/>
  <c r="H15" i="1"/>
  <c r="H4" i="1"/>
  <c r="G4" i="1"/>
  <c r="E15" i="1"/>
  <c r="E14" i="1"/>
  <c r="E13" i="1"/>
  <c r="C15" i="1"/>
  <c r="G15" i="1" s="1"/>
  <c r="C14" i="1"/>
  <c r="G14" i="1" s="1"/>
  <c r="C13" i="1"/>
  <c r="G13" i="1" s="1"/>
  <c r="I13" i="1" s="1"/>
  <c r="V4" i="2" l="1"/>
  <c r="V10" i="2"/>
  <c r="K16" i="4"/>
  <c r="P14" i="4"/>
  <c r="K15" i="4"/>
  <c r="F14" i="4"/>
  <c r="F15" i="4"/>
  <c r="P15" i="4"/>
  <c r="F17" i="4"/>
  <c r="P16" i="4"/>
  <c r="K17" i="4"/>
  <c r="K14" i="4"/>
  <c r="P17" i="4"/>
  <c r="F16" i="4"/>
  <c r="U17" i="3"/>
  <c r="P14" i="3"/>
  <c r="F17" i="3"/>
  <c r="U14" i="3"/>
  <c r="F16" i="3"/>
  <c r="U16" i="3"/>
  <c r="Z14" i="3"/>
  <c r="Z15" i="3"/>
  <c r="U15" i="3"/>
  <c r="K16" i="3"/>
  <c r="K15" i="3"/>
  <c r="P16" i="3"/>
  <c r="Z16" i="3"/>
  <c r="P15" i="3"/>
  <c r="F14" i="3"/>
  <c r="K17" i="3"/>
  <c r="K14" i="3"/>
  <c r="P17" i="3"/>
  <c r="Z17" i="3"/>
  <c r="F15" i="3"/>
  <c r="P16" i="2"/>
  <c r="U17" i="2"/>
  <c r="U16" i="2"/>
  <c r="U15" i="2"/>
  <c r="U14" i="2"/>
  <c r="P14" i="2"/>
  <c r="P17" i="2"/>
  <c r="P15" i="2"/>
  <c r="K16" i="2"/>
  <c r="V5" i="2"/>
  <c r="K14" i="2"/>
  <c r="V7" i="2"/>
  <c r="K17" i="2"/>
  <c r="K15" i="2"/>
  <c r="V6" i="2"/>
  <c r="V15" i="2" s="1"/>
  <c r="F17" i="2"/>
  <c r="F16" i="2"/>
  <c r="F15" i="2"/>
  <c r="F14" i="2"/>
  <c r="J8" i="1"/>
  <c r="I8" i="1"/>
  <c r="J4" i="1"/>
  <c r="U8" i="1"/>
  <c r="S16" i="1"/>
  <c r="T13" i="1"/>
  <c r="T8" i="1"/>
  <c r="U4" i="1"/>
  <c r="T4" i="1"/>
  <c r="Q17" i="4" l="1"/>
  <c r="Q16" i="4"/>
  <c r="Q15" i="4"/>
  <c r="Q14" i="4"/>
  <c r="AA17" i="3"/>
  <c r="AA15" i="3"/>
  <c r="AA14" i="3"/>
  <c r="AA16" i="3"/>
  <c r="V17" i="2"/>
  <c r="V14" i="2"/>
  <c r="V16" i="2"/>
</calcChain>
</file>

<file path=xl/sharedStrings.xml><?xml version="1.0" encoding="utf-8"?>
<sst xmlns="http://schemas.openxmlformats.org/spreadsheetml/2006/main" count="186" uniqueCount="52">
  <si>
    <t>category</t>
  </si>
  <si>
    <t>%</t>
  </si>
  <si>
    <t>n</t>
  </si>
  <si>
    <t>school</t>
  </si>
  <si>
    <t>home</t>
  </si>
  <si>
    <t>daycare</t>
  </si>
  <si>
    <t>park</t>
  </si>
  <si>
    <t>baby</t>
  </si>
  <si>
    <t>toddler</t>
  </si>
  <si>
    <t>elementary school</t>
  </si>
  <si>
    <t>middle school</t>
  </si>
  <si>
    <t>high school</t>
  </si>
  <si>
    <t>physical</t>
  </si>
  <si>
    <t>emotional</t>
  </si>
  <si>
    <t>cognitive</t>
  </si>
  <si>
    <t>label average</t>
  </si>
  <si>
    <t>category average</t>
  </si>
  <si>
    <t>label</t>
  </si>
  <si>
    <t>location</t>
  </si>
  <si>
    <t>age</t>
  </si>
  <si>
    <t>health</t>
  </si>
  <si>
    <t>overall</t>
  </si>
  <si>
    <t>true positive</t>
  </si>
  <si>
    <t>legend</t>
  </si>
  <si>
    <t>false positive</t>
  </si>
  <si>
    <t>Summer Cohort</t>
  </si>
  <si>
    <t>Fall Cohort</t>
  </si>
  <si>
    <t>integrity_prospect</t>
  </si>
  <si>
    <t>implication_attic</t>
  </si>
  <si>
    <t>slam_cooperative</t>
  </si>
  <si>
    <t>skate_establish</t>
  </si>
  <si>
    <t>rent_development</t>
  </si>
  <si>
    <t>inspector_rocket</t>
  </si>
  <si>
    <t>exchange_expect</t>
  </si>
  <si>
    <t>productive_cinema</t>
  </si>
  <si>
    <t>reconcile_tune</t>
  </si>
  <si>
    <t>function_curriculum</t>
  </si>
  <si>
    <t xml:space="preserve">overall </t>
  </si>
  <si>
    <t>overall score</t>
  </si>
  <si>
    <t>min</t>
  </si>
  <si>
    <t>max</t>
  </si>
  <si>
    <t>mean</t>
  </si>
  <si>
    <t>std</t>
  </si>
  <si>
    <t>user ids</t>
  </si>
  <si>
    <t>elementary</t>
  </si>
  <si>
    <t>phys</t>
  </si>
  <si>
    <t>emot</t>
  </si>
  <si>
    <t>cog</t>
  </si>
  <si>
    <t>&gt;= 80% correct</t>
  </si>
  <si>
    <t xml:space="preserve">&gt;=70% correct </t>
  </si>
  <si>
    <t xml:space="preserve">&lt; 70% correct 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</si>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</sst>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164" fontId="0" fillId="2" borderId="3" xfId="0" applyNumberFormat="1" applyFill="1" applyBorder="1"/>
    <xf numFmtId="164" fontId="0" fillId="3" borderId="3" xfId="0" applyNumberFormat="1" applyFill="1" applyBorder="1"/>
    <xf numFmtId="164" fontId="0" fillId="4" borderId="1" xfId="0" applyNumberFormat="1" applyFill="1" applyBorder="1"/>
    <xf numFmtId="164" fontId="0" fillId="4" borderId="5" xfId="0" applyNumberFormat="1" applyFill="1" applyBorder="1"/>
    <xf numFmtId="164" fontId="0" fillId="4" borderId="3" xfId="0" applyNumberFormat="1" applyFill="1" applyBorder="1"/>
    <xf numFmtId="164" fontId="0" fillId="2" borderId="5" xfId="0" applyNumberForma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0" fillId="0" borderId="10" xfId="0" applyBorder="1"/>
    <xf numFmtId="0" fontId="0" fillId="0" borderId="11" xfId="0" applyBorder="1"/>
    <xf numFmtId="164" fontId="0" fillId="2" borderId="11" xfId="0" applyNumberFormat="1" applyFill="1" applyBorder="1"/>
    <xf numFmtId="0" fontId="0" fillId="2" borderId="11" xfId="0" applyFill="1" applyBorder="1"/>
    <xf numFmtId="0" fontId="0" fillId="0" borderId="12" xfId="0" applyBorder="1"/>
    <xf numFmtId="164" fontId="0" fillId="2" borderId="10" xfId="0" applyNumberFormat="1" applyFill="1" applyBorder="1"/>
    <xf numFmtId="1" fontId="0" fillId="2" borderId="1" xfId="0" applyNumberFormat="1" applyFill="1" applyBorder="1"/>
    <xf numFmtId="1" fontId="0" fillId="2" borderId="3" xfId="0" applyNumberFormat="1" applyFill="1" applyBorder="1"/>
    <xf numFmtId="1" fontId="0" fillId="3" borderId="3" xfId="0" applyNumberFormat="1" applyFill="1" applyBorder="1"/>
    <xf numFmtId="1" fontId="0" fillId="4" borderId="5" xfId="0" applyNumberFormat="1" applyFill="1" applyBorder="1"/>
    <xf numFmtId="1" fontId="0" fillId="4" borderId="1" xfId="0" applyNumberFormat="1" applyFill="1" applyBorder="1"/>
    <xf numFmtId="1" fontId="0" fillId="4" borderId="3" xfId="0" applyNumberFormat="1" applyFill="1" applyBorder="1"/>
    <xf numFmtId="1" fontId="0" fillId="2" borderId="5" xfId="0" applyNumberFormat="1" applyFill="1" applyBorder="1"/>
    <xf numFmtId="1" fontId="0" fillId="2" borderId="11" xfId="0" applyNumberFormat="1" applyFill="1" applyBorder="1"/>
    <xf numFmtId="1" fontId="0" fillId="3" borderId="1" xfId="0" applyNumberFormat="1" applyFill="1" applyBorder="1"/>
    <xf numFmtId="1" fontId="0" fillId="2" borderId="10" xfId="0" applyNumberFormat="1" applyFill="1" applyBorder="1"/>
    <xf numFmtId="0" fontId="2" fillId="0" borderId="15" xfId="0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4" xfId="0" applyBorder="1"/>
    <xf numFmtId="164" fontId="0" fillId="0" borderId="2" xfId="0" applyNumberFormat="1" applyBorder="1"/>
    <xf numFmtId="164" fontId="0" fillId="0" borderId="4" xfId="0" applyNumberFormat="1" applyBorder="1"/>
    <xf numFmtId="0" fontId="0" fillId="0" borderId="15" xfId="0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15" xfId="0" applyNumberFormat="1" applyBorder="1"/>
    <xf numFmtId="0" fontId="0" fillId="5" borderId="0" xfId="0" applyFill="1"/>
    <xf numFmtId="0" fontId="2" fillId="0" borderId="1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3" borderId="15" xfId="0" applyFill="1" applyBorder="1"/>
    <xf numFmtId="0" fontId="0" fillId="4" borderId="3" xfId="0" applyFill="1" applyBorder="1"/>
    <xf numFmtId="0" fontId="0" fillId="4" borderId="14" xfId="0" applyFill="1" applyBorder="1"/>
    <xf numFmtId="0" fontId="0" fillId="4" borderId="5" xfId="0" applyFill="1" applyBorder="1"/>
    <xf numFmtId="0" fontId="0" fillId="2" borderId="3" xfId="0" applyFill="1" applyBorder="1"/>
    <xf numFmtId="164" fontId="0" fillId="4" borderId="4" xfId="0" applyNumberFormat="1" applyFill="1" applyBorder="1"/>
    <xf numFmtId="164" fontId="0" fillId="2" borderId="2" xfId="0" applyNumberFormat="1" applyFill="1" applyBorder="1"/>
    <xf numFmtId="164" fontId="0" fillId="2" borderId="4" xfId="0" applyNumberFormat="1" applyFill="1" applyBorder="1"/>
    <xf numFmtId="164" fontId="0" fillId="2" borderId="6" xfId="0" applyNumberFormat="1" applyFill="1" applyBorder="1"/>
    <xf numFmtId="164" fontId="0" fillId="3" borderId="4" xfId="0" applyNumberFormat="1" applyFill="1" applyBorder="1"/>
    <xf numFmtId="0" fontId="0" fillId="3" borderId="5" xfId="0" applyFill="1" applyBorder="1"/>
    <xf numFmtId="0" fontId="0" fillId="2" borderId="14" xfId="0" applyFill="1" applyBorder="1"/>
    <xf numFmtId="0" fontId="0" fillId="4" borderId="15" xfId="0" applyFill="1" applyBorder="1"/>
    <xf numFmtId="164" fontId="0" fillId="3" borderId="2" xfId="0" applyNumberFormat="1" applyFill="1" applyBorder="1"/>
    <xf numFmtId="164" fontId="0" fillId="4" borderId="6" xfId="0" applyNumberFormat="1" applyFill="1" applyBorder="1"/>
    <xf numFmtId="164" fontId="0" fillId="3" borderId="6" xfId="0" applyNumberFormat="1" applyFill="1" applyBorder="1"/>
    <xf numFmtId="0" fontId="0" fillId="4" borderId="1" xfId="0" applyFill="1" applyBorder="1"/>
    <xf numFmtId="164" fontId="0" fillId="4" borderId="2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164" fontId="0" fillId="2" borderId="8" xfId="0" applyNumberFormat="1" applyFill="1" applyBorder="1"/>
    <xf numFmtId="0" fontId="0" fillId="2" borderId="5" xfId="0" applyFill="1" applyBorder="1"/>
    <xf numFmtId="164" fontId="0" fillId="2" borderId="7" xfId="0" applyNumberFormat="1" applyFill="1" applyBorder="1"/>
    <xf numFmtId="164" fontId="0" fillId="4" borderId="7" xfId="0" applyNumberFormat="1" applyFill="1" applyBorder="1"/>
    <xf numFmtId="0" fontId="2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F812-EA3B-4E0C-BB18-4A123019406C}">
  <dimension ref="A1:U22"/>
  <sheetViews>
    <sheetView workbookViewId="0">
      <selection activeCell="L21" sqref="L21"/>
    </sheetView>
  </sheetViews>
  <sheetFormatPr defaultRowHeight="14.4" x14ac:dyDescent="0.3"/>
  <cols>
    <col min="1" max="1" width="7.88671875" bestFit="1" customWidth="1"/>
    <col min="2" max="2" width="16.109375" bestFit="1" customWidth="1"/>
    <col min="13" max="13" width="17.6640625" bestFit="1" customWidth="1"/>
  </cols>
  <sheetData>
    <row r="1" spans="1:21" x14ac:dyDescent="0.3">
      <c r="A1" s="85" t="s">
        <v>25</v>
      </c>
      <c r="B1" s="85"/>
      <c r="C1" s="85"/>
      <c r="D1" s="85"/>
      <c r="E1" s="85"/>
      <c r="F1" s="85"/>
      <c r="G1" s="85"/>
      <c r="H1" s="85"/>
      <c r="I1" s="85"/>
      <c r="J1" s="85"/>
      <c r="L1" s="85" t="s">
        <v>26</v>
      </c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C2" s="86" t="s">
        <v>24</v>
      </c>
      <c r="D2" s="87"/>
      <c r="E2" s="86" t="s">
        <v>22</v>
      </c>
      <c r="F2" s="87"/>
      <c r="G2" s="10" t="s">
        <v>15</v>
      </c>
      <c r="H2" s="11"/>
      <c r="I2" s="10" t="s">
        <v>16</v>
      </c>
      <c r="J2" s="11"/>
      <c r="N2" s="86" t="s">
        <v>24</v>
      </c>
      <c r="O2" s="87"/>
      <c r="P2" s="86" t="s">
        <v>22</v>
      </c>
      <c r="Q2" s="87"/>
      <c r="R2" s="10" t="s">
        <v>15</v>
      </c>
      <c r="S2" s="11"/>
      <c r="T2" s="10" t="s">
        <v>16</v>
      </c>
      <c r="U2" s="11"/>
    </row>
    <row r="3" spans="1:21" x14ac:dyDescent="0.3">
      <c r="A3" s="1" t="s">
        <v>0</v>
      </c>
      <c r="B3" s="1" t="s">
        <v>17</v>
      </c>
      <c r="C3" s="8" t="s">
        <v>1</v>
      </c>
      <c r="D3" s="9" t="s">
        <v>2</v>
      </c>
      <c r="E3" s="8" t="s">
        <v>1</v>
      </c>
      <c r="F3" s="9" t="s">
        <v>2</v>
      </c>
      <c r="G3" s="8" t="s">
        <v>1</v>
      </c>
      <c r="H3" s="9" t="s">
        <v>2</v>
      </c>
      <c r="I3" s="8" t="s">
        <v>1</v>
      </c>
      <c r="J3" s="9" t="s">
        <v>2</v>
      </c>
      <c r="L3" s="1" t="s">
        <v>0</v>
      </c>
      <c r="M3" s="1" t="s">
        <v>17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9" t="s">
        <v>2</v>
      </c>
    </row>
    <row r="4" spans="1:21" x14ac:dyDescent="0.3">
      <c r="A4" s="88" t="s">
        <v>18</v>
      </c>
      <c r="B4" s="2" t="s">
        <v>3</v>
      </c>
      <c r="C4" s="14">
        <v>83.561644000000001</v>
      </c>
      <c r="D4" s="3">
        <v>73</v>
      </c>
      <c r="E4" s="18">
        <v>50.617283999999998</v>
      </c>
      <c r="F4" s="3">
        <v>81</v>
      </c>
      <c r="G4" s="18">
        <f>(C4*D4+E4*F4)/(D4+F4)</f>
        <v>66.233766337662331</v>
      </c>
      <c r="H4" s="3">
        <f>D4+F4</f>
        <v>154</v>
      </c>
      <c r="I4" s="19">
        <f>(G4*H4+G5*H5+G6*H6+G7*H7)/(SUM(H4:H7))</f>
        <v>75.671140944630864</v>
      </c>
      <c r="J4" s="3">
        <f>SUM(H4:H7)</f>
        <v>596</v>
      </c>
      <c r="L4" s="88" t="s">
        <v>18</v>
      </c>
      <c r="M4" s="2" t="s">
        <v>3</v>
      </c>
      <c r="N4" s="29">
        <v>75</v>
      </c>
      <c r="O4" s="3">
        <v>138</v>
      </c>
      <c r="P4" s="37">
        <v>56</v>
      </c>
      <c r="Q4" s="3">
        <v>137</v>
      </c>
      <c r="R4" s="37">
        <f t="shared" ref="R4:R15" si="0">(N4*O4+P4*Q4)/(O4+Q4)</f>
        <v>65.534545454545452</v>
      </c>
      <c r="S4" s="3">
        <f t="shared" ref="S4:S15" si="1">O4+Q4</f>
        <v>275</v>
      </c>
      <c r="T4" s="19">
        <f>(R4*S4+R5*S5+R6*S6+R7*S7)/(SUM(S4:S7))</f>
        <v>70.028518859245636</v>
      </c>
      <c r="U4" s="3">
        <f>SUM(S4:S7)</f>
        <v>1087</v>
      </c>
    </row>
    <row r="5" spans="1:21" x14ac:dyDescent="0.3">
      <c r="A5" s="89"/>
      <c r="B5" s="4" t="s">
        <v>4</v>
      </c>
      <c r="C5" s="12">
        <v>73.239436999999995</v>
      </c>
      <c r="D5" s="5">
        <v>71</v>
      </c>
      <c r="E5" s="16">
        <v>90.277777999999998</v>
      </c>
      <c r="F5" s="5">
        <v>72</v>
      </c>
      <c r="G5" s="16">
        <f t="shared" ref="G5:G15" si="2">(C5*D5+E5*F5)/(D5+F5)</f>
        <v>81.818182118881126</v>
      </c>
      <c r="H5" s="5">
        <f t="shared" ref="H5:H15" si="3">D5+F5</f>
        <v>143</v>
      </c>
      <c r="I5" s="4"/>
      <c r="J5" s="5"/>
      <c r="L5" s="89"/>
      <c r="M5" s="4" t="s">
        <v>4</v>
      </c>
      <c r="N5" s="30">
        <v>71</v>
      </c>
      <c r="O5" s="5">
        <v>133</v>
      </c>
      <c r="P5" s="30">
        <v>76</v>
      </c>
      <c r="Q5" s="5">
        <v>140</v>
      </c>
      <c r="R5" s="30">
        <f t="shared" si="0"/>
        <v>73.564102564102569</v>
      </c>
      <c r="S5" s="5">
        <f t="shared" si="1"/>
        <v>273</v>
      </c>
      <c r="T5" s="4"/>
      <c r="U5" s="5"/>
    </row>
    <row r="6" spans="1:21" x14ac:dyDescent="0.3">
      <c r="A6" s="89"/>
      <c r="B6" s="4" t="s">
        <v>5</v>
      </c>
      <c r="C6" s="13">
        <v>55.405405000000002</v>
      </c>
      <c r="D6" s="5">
        <v>74</v>
      </c>
      <c r="E6" s="12">
        <v>79.220778999999993</v>
      </c>
      <c r="F6" s="5">
        <v>77</v>
      </c>
      <c r="G6" s="13">
        <f t="shared" si="2"/>
        <v>67.549668562913894</v>
      </c>
      <c r="H6" s="5">
        <f t="shared" si="3"/>
        <v>151</v>
      </c>
      <c r="I6" s="4"/>
      <c r="J6" s="5"/>
      <c r="L6" s="89"/>
      <c r="M6" s="4" t="s">
        <v>5</v>
      </c>
      <c r="N6" s="31">
        <v>44</v>
      </c>
      <c r="O6" s="5">
        <v>135</v>
      </c>
      <c r="P6" s="31">
        <v>68</v>
      </c>
      <c r="Q6" s="5">
        <v>134</v>
      </c>
      <c r="R6" s="31">
        <f t="shared" si="0"/>
        <v>55.955390334572492</v>
      </c>
      <c r="S6" s="5">
        <f t="shared" si="1"/>
        <v>269</v>
      </c>
      <c r="T6" s="4"/>
      <c r="U6" s="5"/>
    </row>
    <row r="7" spans="1:21" x14ac:dyDescent="0.3">
      <c r="A7" s="90"/>
      <c r="B7" s="6" t="s">
        <v>6</v>
      </c>
      <c r="C7" s="15">
        <v>97.333332999999996</v>
      </c>
      <c r="D7" s="7">
        <v>75</v>
      </c>
      <c r="E7" s="17">
        <v>78.082192000000006</v>
      </c>
      <c r="F7" s="7">
        <v>73</v>
      </c>
      <c r="G7" s="15">
        <f t="shared" si="2"/>
        <v>87.837837777027033</v>
      </c>
      <c r="H7" s="7">
        <f t="shared" si="3"/>
        <v>148</v>
      </c>
      <c r="I7" s="6"/>
      <c r="J7" s="7"/>
      <c r="L7" s="90"/>
      <c r="M7" s="6" t="s">
        <v>6</v>
      </c>
      <c r="N7" s="32">
        <v>92</v>
      </c>
      <c r="O7" s="7">
        <v>136</v>
      </c>
      <c r="P7" s="35">
        <v>78</v>
      </c>
      <c r="Q7" s="7">
        <v>134</v>
      </c>
      <c r="R7" s="32">
        <f t="shared" si="0"/>
        <v>85.05185185185185</v>
      </c>
      <c r="S7" s="7">
        <f t="shared" si="1"/>
        <v>270</v>
      </c>
      <c r="T7" s="6"/>
      <c r="U7" s="7"/>
    </row>
    <row r="8" spans="1:21" x14ac:dyDescent="0.3">
      <c r="A8" s="91" t="s">
        <v>19</v>
      </c>
      <c r="B8" s="2" t="s">
        <v>7</v>
      </c>
      <c r="C8" s="14">
        <v>100</v>
      </c>
      <c r="D8" s="3">
        <v>78</v>
      </c>
      <c r="E8" s="18">
        <v>66.666667000000004</v>
      </c>
      <c r="F8" s="3">
        <v>72</v>
      </c>
      <c r="G8" s="14">
        <f t="shared" si="2"/>
        <v>84.000000159999999</v>
      </c>
      <c r="H8" s="3">
        <f t="shared" si="3"/>
        <v>150</v>
      </c>
      <c r="I8" s="12">
        <f>(G8*H8+G9*H9+G10*H10+G12*H12+G11*H11)/SUM(H8:H12)</f>
        <v>79.575596819628643</v>
      </c>
      <c r="J8" s="5">
        <f>SUM(H8:H12)</f>
        <v>754</v>
      </c>
      <c r="L8" s="91" t="s">
        <v>19</v>
      </c>
      <c r="M8" s="2" t="s">
        <v>7</v>
      </c>
      <c r="N8" s="33">
        <v>100</v>
      </c>
      <c r="O8" s="3">
        <v>114</v>
      </c>
      <c r="P8" s="37">
        <v>64</v>
      </c>
      <c r="Q8" s="3">
        <v>112</v>
      </c>
      <c r="R8" s="33">
        <f t="shared" si="0"/>
        <v>82.159292035398224</v>
      </c>
      <c r="S8" s="3">
        <f t="shared" si="1"/>
        <v>226</v>
      </c>
      <c r="T8" s="16">
        <f>(R8*S8+R9*S9+R10*S10+R12*S12+R11*S11)/SUM(S8:S12)</f>
        <v>80.362038664323379</v>
      </c>
      <c r="U8" s="5">
        <f>SUM(S8:S12)</f>
        <v>1138</v>
      </c>
    </row>
    <row r="9" spans="1:21" x14ac:dyDescent="0.3">
      <c r="A9" s="92"/>
      <c r="B9" s="4" t="s">
        <v>8</v>
      </c>
      <c r="C9" s="12">
        <v>77.5</v>
      </c>
      <c r="D9" s="5">
        <v>80</v>
      </c>
      <c r="E9" s="16">
        <v>89.873418000000001</v>
      </c>
      <c r="F9" s="5">
        <v>79</v>
      </c>
      <c r="G9" s="16">
        <f t="shared" si="2"/>
        <v>83.647798880503146</v>
      </c>
      <c r="H9" s="5">
        <f t="shared" si="3"/>
        <v>159</v>
      </c>
      <c r="I9" s="4"/>
      <c r="J9" s="5"/>
      <c r="L9" s="92"/>
      <c r="M9" s="4" t="s">
        <v>8</v>
      </c>
      <c r="N9" s="30">
        <v>78</v>
      </c>
      <c r="O9" s="5">
        <v>113</v>
      </c>
      <c r="P9" s="34">
        <v>89</v>
      </c>
      <c r="Q9" s="5">
        <v>116</v>
      </c>
      <c r="R9" s="34">
        <f t="shared" si="0"/>
        <v>83.572052401746731</v>
      </c>
      <c r="S9" s="5">
        <f t="shared" si="1"/>
        <v>229</v>
      </c>
      <c r="T9" s="4"/>
      <c r="U9" s="5"/>
    </row>
    <row r="10" spans="1:21" x14ac:dyDescent="0.3">
      <c r="A10" s="92"/>
      <c r="B10" s="4" t="s">
        <v>9</v>
      </c>
      <c r="C10" s="16">
        <v>81.159419999999997</v>
      </c>
      <c r="D10" s="5">
        <v>69</v>
      </c>
      <c r="E10" s="12">
        <v>79.452055000000001</v>
      </c>
      <c r="F10" s="5">
        <v>73</v>
      </c>
      <c r="G10" s="16">
        <f t="shared" si="2"/>
        <v>80.2816901056338</v>
      </c>
      <c r="H10" s="5">
        <f t="shared" si="3"/>
        <v>142</v>
      </c>
      <c r="I10" s="4"/>
      <c r="J10" s="5"/>
      <c r="L10" s="92"/>
      <c r="M10" s="4" t="s">
        <v>9</v>
      </c>
      <c r="N10" s="34">
        <v>87</v>
      </c>
      <c r="O10" s="5">
        <v>115</v>
      </c>
      <c r="P10" s="34">
        <v>80</v>
      </c>
      <c r="Q10" s="5">
        <v>113</v>
      </c>
      <c r="R10" s="34">
        <f t="shared" si="0"/>
        <v>83.530701754385959</v>
      </c>
      <c r="S10" s="5">
        <f t="shared" si="1"/>
        <v>228</v>
      </c>
      <c r="T10" s="4"/>
      <c r="U10" s="5"/>
    </row>
    <row r="11" spans="1:21" x14ac:dyDescent="0.3">
      <c r="A11" s="92"/>
      <c r="B11" s="4" t="s">
        <v>10</v>
      </c>
      <c r="C11" s="12">
        <v>78.873238999999998</v>
      </c>
      <c r="D11" s="5">
        <v>71</v>
      </c>
      <c r="E11" s="13">
        <v>64.634146000000001</v>
      </c>
      <c r="F11" s="5">
        <v>82</v>
      </c>
      <c r="G11" s="12">
        <f t="shared" si="2"/>
        <v>71.241829679738558</v>
      </c>
      <c r="H11" s="5">
        <f t="shared" si="3"/>
        <v>153</v>
      </c>
      <c r="I11" s="4"/>
      <c r="J11" s="5"/>
      <c r="L11" s="92"/>
      <c r="M11" s="4" t="s">
        <v>10</v>
      </c>
      <c r="N11" s="34">
        <v>83</v>
      </c>
      <c r="O11" s="5">
        <v>115</v>
      </c>
      <c r="P11" s="31">
        <v>64</v>
      </c>
      <c r="Q11" s="5">
        <v>112</v>
      </c>
      <c r="R11" s="30">
        <f t="shared" si="0"/>
        <v>73.625550660792953</v>
      </c>
      <c r="S11" s="5">
        <f t="shared" si="1"/>
        <v>227</v>
      </c>
      <c r="T11" s="4"/>
      <c r="U11" s="5"/>
    </row>
    <row r="12" spans="1:21" x14ac:dyDescent="0.3">
      <c r="A12" s="93"/>
      <c r="B12" s="6" t="s">
        <v>11</v>
      </c>
      <c r="C12" s="17">
        <v>73.417721999999998</v>
      </c>
      <c r="D12" s="7">
        <v>79</v>
      </c>
      <c r="E12" s="15">
        <v>84.507041999999998</v>
      </c>
      <c r="F12" s="7">
        <v>71</v>
      </c>
      <c r="G12" s="17">
        <f t="shared" si="2"/>
        <v>78.666666800000002</v>
      </c>
      <c r="H12" s="7">
        <f t="shared" si="3"/>
        <v>150</v>
      </c>
      <c r="I12" s="6"/>
      <c r="J12" s="7"/>
      <c r="L12" s="93"/>
      <c r="M12" s="6" t="s">
        <v>11</v>
      </c>
      <c r="N12" s="35">
        <v>75</v>
      </c>
      <c r="O12" s="7">
        <v>117</v>
      </c>
      <c r="P12" s="32">
        <v>83</v>
      </c>
      <c r="Q12" s="7">
        <v>111</v>
      </c>
      <c r="R12" s="35">
        <f t="shared" si="0"/>
        <v>78.89473684210526</v>
      </c>
      <c r="S12" s="7">
        <f t="shared" si="1"/>
        <v>228</v>
      </c>
      <c r="T12" s="6"/>
      <c r="U12" s="7"/>
    </row>
    <row r="13" spans="1:21" x14ac:dyDescent="0.3">
      <c r="A13" s="91" t="s">
        <v>20</v>
      </c>
      <c r="B13" s="2" t="s">
        <v>12</v>
      </c>
      <c r="C13" s="14">
        <f>1*100</f>
        <v>100</v>
      </c>
      <c r="D13" s="3">
        <v>10</v>
      </c>
      <c r="E13" s="14">
        <f>1*100</f>
        <v>100</v>
      </c>
      <c r="F13" s="3">
        <v>6</v>
      </c>
      <c r="G13" s="14">
        <f t="shared" si="2"/>
        <v>100</v>
      </c>
      <c r="H13" s="3">
        <f t="shared" si="3"/>
        <v>16</v>
      </c>
      <c r="I13" s="12">
        <f>(G13*H13+G14*H14+G15*H15)/SUM(H13:H15)</f>
        <v>77.881609345794388</v>
      </c>
      <c r="J13" s="5">
        <f>SUM(H13:H15)</f>
        <v>321</v>
      </c>
      <c r="L13" s="91" t="s">
        <v>20</v>
      </c>
      <c r="M13" s="2" t="s">
        <v>12</v>
      </c>
      <c r="N13" s="33">
        <v>91</v>
      </c>
      <c r="O13" s="3">
        <v>11</v>
      </c>
      <c r="P13" s="33">
        <v>100</v>
      </c>
      <c r="Q13" s="3">
        <v>13</v>
      </c>
      <c r="R13" s="33">
        <f t="shared" si="0"/>
        <v>95.875</v>
      </c>
      <c r="S13" s="3">
        <f t="shared" si="1"/>
        <v>24</v>
      </c>
      <c r="T13" s="12">
        <f>(R13*S13+R14*S14+R15*S15)/SUM(S13:S15)</f>
        <v>76.608108108108112</v>
      </c>
      <c r="U13" s="5">
        <f>SUM(S13:S15)</f>
        <v>518</v>
      </c>
    </row>
    <row r="14" spans="1:21" x14ac:dyDescent="0.3">
      <c r="A14" s="92"/>
      <c r="B14" s="4" t="s">
        <v>13</v>
      </c>
      <c r="C14" s="13">
        <f>0.584416*100</f>
        <v>58.441600000000008</v>
      </c>
      <c r="D14" s="5">
        <v>77</v>
      </c>
      <c r="E14" s="16">
        <f>0.813953*100</f>
        <v>81.395300000000006</v>
      </c>
      <c r="F14" s="5">
        <v>86</v>
      </c>
      <c r="G14" s="12">
        <f t="shared" si="2"/>
        <v>70.552141104294492</v>
      </c>
      <c r="H14" s="5">
        <f t="shared" si="3"/>
        <v>163</v>
      </c>
      <c r="I14" s="4"/>
      <c r="J14" s="5"/>
      <c r="L14" s="92"/>
      <c r="M14" s="4" t="s">
        <v>13</v>
      </c>
      <c r="N14" s="31">
        <v>67</v>
      </c>
      <c r="O14" s="5">
        <v>124</v>
      </c>
      <c r="P14" s="31">
        <v>69</v>
      </c>
      <c r="Q14" s="5">
        <v>125</v>
      </c>
      <c r="R14" s="31">
        <f t="shared" si="0"/>
        <v>68.00401606425703</v>
      </c>
      <c r="S14" s="5">
        <f t="shared" si="1"/>
        <v>249</v>
      </c>
      <c r="T14" s="4"/>
      <c r="U14" s="5"/>
    </row>
    <row r="15" spans="1:21" x14ac:dyDescent="0.3">
      <c r="A15" s="93"/>
      <c r="B15" s="6" t="s">
        <v>14</v>
      </c>
      <c r="C15" s="15">
        <f>0.957746*100</f>
        <v>95.774599999999992</v>
      </c>
      <c r="D15" s="7">
        <v>71</v>
      </c>
      <c r="E15" s="17">
        <f>0.71831*100</f>
        <v>71.831000000000003</v>
      </c>
      <c r="F15" s="7">
        <v>71</v>
      </c>
      <c r="G15" s="15">
        <f t="shared" si="2"/>
        <v>83.802799999999991</v>
      </c>
      <c r="H15" s="7">
        <f t="shared" si="3"/>
        <v>142</v>
      </c>
      <c r="I15" s="6"/>
      <c r="J15" s="7"/>
      <c r="L15" s="93"/>
      <c r="M15" s="6" t="s">
        <v>14</v>
      </c>
      <c r="N15" s="32">
        <v>92</v>
      </c>
      <c r="O15" s="7">
        <v>122</v>
      </c>
      <c r="P15" s="35">
        <v>75</v>
      </c>
      <c r="Q15" s="7">
        <v>123</v>
      </c>
      <c r="R15" s="32">
        <f t="shared" si="0"/>
        <v>83.465306122448979</v>
      </c>
      <c r="S15" s="7">
        <f t="shared" si="1"/>
        <v>245</v>
      </c>
      <c r="T15" s="6"/>
      <c r="U15" s="7"/>
    </row>
    <row r="16" spans="1:21" x14ac:dyDescent="0.3">
      <c r="A16" s="23" t="s">
        <v>21</v>
      </c>
      <c r="B16" s="24"/>
      <c r="C16" s="25">
        <v>79.710144650966171</v>
      </c>
      <c r="D16" s="24">
        <f>SUM(D4:D15)</f>
        <v>828</v>
      </c>
      <c r="E16" s="28">
        <f>76</f>
        <v>76</v>
      </c>
      <c r="F16" s="27">
        <f>SUM(F4:F15)</f>
        <v>843</v>
      </c>
      <c r="G16" s="26">
        <v>77.8</v>
      </c>
      <c r="H16" s="27">
        <f>SUM(H4:H15)</f>
        <v>1671</v>
      </c>
      <c r="I16" s="24"/>
      <c r="J16" s="27"/>
      <c r="L16" s="23" t="s">
        <v>21</v>
      </c>
      <c r="M16" s="24"/>
      <c r="N16" s="36">
        <v>80</v>
      </c>
      <c r="O16" s="24">
        <f>SUM(O4:O15)</f>
        <v>1373</v>
      </c>
      <c r="P16" s="38">
        <v>76</v>
      </c>
      <c r="Q16" s="27">
        <f>SUM(Q4:Q15)</f>
        <v>1370</v>
      </c>
      <c r="R16" s="36">
        <v>78</v>
      </c>
      <c r="S16" s="27">
        <f>SUM(S4:S15)</f>
        <v>2743</v>
      </c>
      <c r="T16" s="24"/>
      <c r="U16" s="27"/>
    </row>
    <row r="19" spans="1:2" x14ac:dyDescent="0.3">
      <c r="A19" s="1" t="s">
        <v>23</v>
      </c>
    </row>
    <row r="20" spans="1:2" x14ac:dyDescent="0.3">
      <c r="A20" s="21"/>
      <c r="B20" t="s">
        <v>48</v>
      </c>
    </row>
    <row r="21" spans="1:2" x14ac:dyDescent="0.3">
      <c r="A21" s="20"/>
      <c r="B21" t="s">
        <v>49</v>
      </c>
    </row>
    <row r="22" spans="1:2" x14ac:dyDescent="0.3">
      <c r="A22" s="22"/>
      <c r="B22" t="s">
        <v>50</v>
      </c>
    </row>
  </sheetData>
  <mergeCells count="12">
    <mergeCell ref="L8:L12"/>
    <mergeCell ref="L13:L15"/>
    <mergeCell ref="C2:D2"/>
    <mergeCell ref="E2:F2"/>
    <mergeCell ref="A4:A7"/>
    <mergeCell ref="A8:A12"/>
    <mergeCell ref="A13:A15"/>
    <mergeCell ref="A1:J1"/>
    <mergeCell ref="L1:U1"/>
    <mergeCell ref="N2:O2"/>
    <mergeCell ref="P2:Q2"/>
    <mergeCell ref="L4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317B-92AA-4925-99DF-71A37C1F2ABD}">
  <dimension ref="A1:V17"/>
  <sheetViews>
    <sheetView workbookViewId="0">
      <selection activeCell="B2" sqref="B2"/>
    </sheetView>
  </sheetViews>
  <sheetFormatPr defaultRowHeight="14.4" x14ac:dyDescent="0.3"/>
  <cols>
    <col min="1" max="1" width="19.109375" bestFit="1" customWidth="1"/>
    <col min="2" max="2" width="12.33203125" bestFit="1" customWidth="1"/>
    <col min="4" max="4" width="12.88671875" bestFit="1" customWidth="1"/>
    <col min="7" max="7" width="12.33203125" bestFit="1" customWidth="1"/>
    <col min="8" max="8" width="4.5546875" bestFit="1" customWidth="1"/>
    <col min="9" max="9" width="12.88671875" bestFit="1" customWidth="1"/>
    <col min="12" max="12" width="12.33203125" bestFit="1" customWidth="1"/>
    <col min="14" max="14" width="12.88671875" bestFit="1" customWidth="1"/>
    <col min="17" max="17" width="12.33203125" bestFit="1" customWidth="1"/>
    <col min="19" max="19" width="12.88671875" bestFit="1" customWidth="1"/>
    <col min="22" max="22" width="12.33203125" bestFit="1" customWidth="1"/>
  </cols>
  <sheetData>
    <row r="1" spans="1:22" x14ac:dyDescent="0.3">
      <c r="B1" s="94" t="s">
        <v>3</v>
      </c>
      <c r="C1" s="94"/>
      <c r="D1" s="94"/>
      <c r="E1" s="94"/>
      <c r="F1" s="94"/>
      <c r="G1" s="94" t="s">
        <v>4</v>
      </c>
      <c r="H1" s="94"/>
      <c r="I1" s="94"/>
      <c r="J1" s="94"/>
      <c r="K1" s="94"/>
      <c r="L1" s="94" t="s">
        <v>5</v>
      </c>
      <c r="M1" s="94"/>
      <c r="N1" s="94"/>
      <c r="O1" s="94"/>
      <c r="P1" s="94"/>
      <c r="Q1" s="94" t="s">
        <v>6</v>
      </c>
      <c r="R1" s="94"/>
      <c r="S1" s="94"/>
      <c r="T1" s="94"/>
      <c r="U1" s="94"/>
    </row>
    <row r="2" spans="1:22" x14ac:dyDescent="0.3">
      <c r="A2" s="53" t="s">
        <v>43</v>
      </c>
      <c r="B2" s="8" t="s">
        <v>51</v>
      </c>
      <c r="C2" s="39" t="s">
        <v>2</v>
      </c>
      <c r="D2" s="39" t="s">
        <v>22</v>
      </c>
      <c r="E2" s="39" t="s">
        <v>2</v>
      </c>
      <c r="F2" s="9" t="s">
        <v>37</v>
      </c>
      <c r="G2" s="8" t="s">
        <v>51</v>
      </c>
      <c r="H2" s="39" t="s">
        <v>2</v>
      </c>
      <c r="I2" s="39" t="s">
        <v>22</v>
      </c>
      <c r="J2" s="39" t="s">
        <v>2</v>
      </c>
      <c r="K2" s="9" t="s">
        <v>37</v>
      </c>
      <c r="L2" s="8" t="s">
        <v>51</v>
      </c>
      <c r="M2" s="39" t="s">
        <v>2</v>
      </c>
      <c r="N2" s="39" t="s">
        <v>22</v>
      </c>
      <c r="O2" s="39" t="s">
        <v>2</v>
      </c>
      <c r="P2" s="9" t="s">
        <v>37</v>
      </c>
      <c r="Q2" s="8" t="s">
        <v>51</v>
      </c>
      <c r="R2" s="39" t="s">
        <v>2</v>
      </c>
      <c r="S2" s="39" t="s">
        <v>24</v>
      </c>
      <c r="T2" s="39" t="s">
        <v>2</v>
      </c>
      <c r="U2" s="9" t="s">
        <v>37</v>
      </c>
      <c r="V2" s="53" t="s">
        <v>38</v>
      </c>
    </row>
    <row r="3" spans="1:22" x14ac:dyDescent="0.3">
      <c r="A3" s="54" t="s">
        <v>27</v>
      </c>
      <c r="B3" s="57">
        <v>55</v>
      </c>
      <c r="C3" s="43">
        <v>20</v>
      </c>
      <c r="D3" s="62">
        <v>80</v>
      </c>
      <c r="E3" s="43">
        <v>20</v>
      </c>
      <c r="F3" s="66">
        <f>((B3*C3)+(D3*E3))/(1*40)</f>
        <v>67.5</v>
      </c>
      <c r="G3" s="57">
        <v>50</v>
      </c>
      <c r="H3" s="43">
        <v>20</v>
      </c>
      <c r="I3" s="71">
        <v>70</v>
      </c>
      <c r="J3" s="43">
        <v>20</v>
      </c>
      <c r="K3" s="73">
        <f>((G3*H3)+(I3*J3))/(1*40)</f>
        <v>60</v>
      </c>
      <c r="L3" s="57">
        <v>15</v>
      </c>
      <c r="M3" s="43">
        <v>20</v>
      </c>
      <c r="N3" s="71">
        <v>75</v>
      </c>
      <c r="O3" s="43">
        <v>20</v>
      </c>
      <c r="P3" s="73">
        <f>((L3*M3)+(N3*O3))/(1*40)</f>
        <v>45</v>
      </c>
      <c r="Q3" s="76">
        <v>85</v>
      </c>
      <c r="R3" s="43">
        <v>20</v>
      </c>
      <c r="S3" s="62">
        <v>90</v>
      </c>
      <c r="T3" s="43">
        <v>20</v>
      </c>
      <c r="U3" s="77">
        <f>((Q3*R3)+(S3*T3))/(1*40)</f>
        <v>87.5</v>
      </c>
      <c r="V3" s="78">
        <f>(F3+K3+P3+U3)/4</f>
        <v>65</v>
      </c>
    </row>
    <row r="4" spans="1:22" x14ac:dyDescent="0.3">
      <c r="A4" s="55" t="s">
        <v>28</v>
      </c>
      <c r="B4" s="61">
        <v>100</v>
      </c>
      <c r="C4">
        <v>10</v>
      </c>
      <c r="D4" s="59">
        <v>40</v>
      </c>
      <c r="E4">
        <v>10</v>
      </c>
      <c r="F4" s="67">
        <f t="shared" ref="F4:F12" si="0">((B4*C4)+(D4*E4))/(1*(C4+E4))</f>
        <v>70</v>
      </c>
      <c r="G4" s="64">
        <v>70</v>
      </c>
      <c r="H4">
        <v>10</v>
      </c>
      <c r="I4" s="59">
        <v>50</v>
      </c>
      <c r="J4">
        <v>10</v>
      </c>
      <c r="K4" s="69">
        <f t="shared" ref="K4:K12" si="1">((G4*H4)+(I4*J4))/(1*(H4+J4))</f>
        <v>60</v>
      </c>
      <c r="L4" s="58">
        <v>60</v>
      </c>
      <c r="M4">
        <v>10</v>
      </c>
      <c r="N4" s="59">
        <v>50</v>
      </c>
      <c r="O4">
        <v>10</v>
      </c>
      <c r="P4" s="69">
        <f t="shared" ref="P4:P12" si="2">((L4*M4)+(N4*O4))/(1*(M4+O4))</f>
        <v>55</v>
      </c>
      <c r="Q4" s="61">
        <v>90</v>
      </c>
      <c r="R4">
        <v>10</v>
      </c>
      <c r="S4" s="20">
        <v>70</v>
      </c>
      <c r="T4">
        <v>10</v>
      </c>
      <c r="U4" s="65">
        <f t="shared" ref="U4:U12" si="3">((Q4*R4)+(S4*T4))/(1*(R4+T4))</f>
        <v>80</v>
      </c>
      <c r="V4" s="79">
        <f t="shared" ref="V4:V12" si="4">(F4+K4+P4+U4)/4</f>
        <v>66.25</v>
      </c>
    </row>
    <row r="5" spans="1:22" x14ac:dyDescent="0.3">
      <c r="A5" s="55" t="s">
        <v>29</v>
      </c>
      <c r="B5" s="64">
        <v>75</v>
      </c>
      <c r="C5">
        <v>51</v>
      </c>
      <c r="D5" s="59">
        <v>56</v>
      </c>
      <c r="E5">
        <v>50</v>
      </c>
      <c r="F5" s="69">
        <f t="shared" si="0"/>
        <v>65.594059405940598</v>
      </c>
      <c r="G5" s="64">
        <v>72</v>
      </c>
      <c r="H5">
        <v>50</v>
      </c>
      <c r="I5" s="21">
        <v>96</v>
      </c>
      <c r="J5">
        <v>50</v>
      </c>
      <c r="K5" s="65">
        <f t="shared" si="1"/>
        <v>84</v>
      </c>
      <c r="L5" s="58">
        <v>48</v>
      </c>
      <c r="M5">
        <v>50</v>
      </c>
      <c r="N5" s="21">
        <v>96</v>
      </c>
      <c r="O5">
        <v>51</v>
      </c>
      <c r="P5" s="67">
        <f t="shared" si="2"/>
        <v>72.237623762376231</v>
      </c>
      <c r="Q5" s="61">
        <v>98</v>
      </c>
      <c r="R5">
        <v>51</v>
      </c>
      <c r="S5" s="21">
        <v>86</v>
      </c>
      <c r="T5">
        <v>50</v>
      </c>
      <c r="U5" s="65">
        <f t="shared" si="3"/>
        <v>92.059405940594061</v>
      </c>
      <c r="V5" s="81">
        <f t="shared" si="4"/>
        <v>78.472772277227719</v>
      </c>
    </row>
    <row r="6" spans="1:22" x14ac:dyDescent="0.3">
      <c r="A6" s="55" t="s">
        <v>30</v>
      </c>
      <c r="B6" s="61">
        <v>86</v>
      </c>
      <c r="C6">
        <v>28</v>
      </c>
      <c r="D6" s="59">
        <v>30</v>
      </c>
      <c r="E6">
        <v>30</v>
      </c>
      <c r="F6" s="69">
        <f t="shared" si="0"/>
        <v>57.03448275862069</v>
      </c>
      <c r="G6" s="61">
        <v>85</v>
      </c>
      <c r="H6">
        <v>28</v>
      </c>
      <c r="I6" s="59">
        <v>42</v>
      </c>
      <c r="J6">
        <v>24</v>
      </c>
      <c r="K6" s="69">
        <f t="shared" si="1"/>
        <v>65.15384615384616</v>
      </c>
      <c r="L6" s="61">
        <v>79</v>
      </c>
      <c r="M6">
        <v>33</v>
      </c>
      <c r="N6" s="59">
        <v>31</v>
      </c>
      <c r="O6">
        <v>32</v>
      </c>
      <c r="P6" s="69">
        <f t="shared" si="2"/>
        <v>55.369230769230768</v>
      </c>
      <c r="Q6" s="61">
        <v>93</v>
      </c>
      <c r="R6">
        <v>29</v>
      </c>
      <c r="S6" s="59">
        <v>28</v>
      </c>
      <c r="T6">
        <v>28</v>
      </c>
      <c r="U6" s="69">
        <f t="shared" si="3"/>
        <v>61.070175438596493</v>
      </c>
      <c r="V6" s="79">
        <f t="shared" si="4"/>
        <v>59.65693378007353</v>
      </c>
    </row>
    <row r="7" spans="1:22" x14ac:dyDescent="0.3">
      <c r="A7" s="55" t="s">
        <v>31</v>
      </c>
      <c r="B7" s="58">
        <v>29</v>
      </c>
      <c r="C7">
        <v>7</v>
      </c>
      <c r="D7" s="21">
        <v>80</v>
      </c>
      <c r="E7">
        <v>5</v>
      </c>
      <c r="F7" s="69">
        <f t="shared" si="0"/>
        <v>50.25</v>
      </c>
      <c r="G7" s="58">
        <v>67</v>
      </c>
      <c r="H7">
        <v>3</v>
      </c>
      <c r="I7" s="59">
        <v>63</v>
      </c>
      <c r="J7">
        <v>8</v>
      </c>
      <c r="K7" s="69">
        <f t="shared" si="1"/>
        <v>64.090909090909093</v>
      </c>
      <c r="L7" s="58">
        <v>50</v>
      </c>
      <c r="M7">
        <v>4</v>
      </c>
      <c r="N7" s="21">
        <v>100</v>
      </c>
      <c r="O7">
        <v>3</v>
      </c>
      <c r="P7" s="67">
        <f t="shared" si="2"/>
        <v>71.428571428571431</v>
      </c>
      <c r="Q7" s="61">
        <v>100</v>
      </c>
      <c r="R7">
        <v>6</v>
      </c>
      <c r="S7" s="59">
        <v>60</v>
      </c>
      <c r="T7">
        <v>5</v>
      </c>
      <c r="U7" s="65">
        <f t="shared" si="3"/>
        <v>81.818181818181813</v>
      </c>
      <c r="V7" s="79">
        <f t="shared" si="4"/>
        <v>66.896915584415581</v>
      </c>
    </row>
    <row r="8" spans="1:22" x14ac:dyDescent="0.3">
      <c r="A8" s="55" t="s">
        <v>32</v>
      </c>
      <c r="B8" s="61">
        <v>90</v>
      </c>
      <c r="C8">
        <v>20</v>
      </c>
      <c r="D8" s="20">
        <v>75</v>
      </c>
      <c r="E8">
        <v>20</v>
      </c>
      <c r="F8" s="65">
        <f t="shared" si="0"/>
        <v>82.5</v>
      </c>
      <c r="G8" s="61">
        <v>80</v>
      </c>
      <c r="H8">
        <v>20</v>
      </c>
      <c r="I8" s="21">
        <v>85</v>
      </c>
      <c r="J8">
        <v>20</v>
      </c>
      <c r="K8" s="65">
        <f t="shared" si="1"/>
        <v>82.5</v>
      </c>
      <c r="L8" s="58">
        <v>15</v>
      </c>
      <c r="M8">
        <v>20</v>
      </c>
      <c r="N8" s="21">
        <v>90</v>
      </c>
      <c r="O8">
        <v>20</v>
      </c>
      <c r="P8" s="69">
        <f t="shared" si="2"/>
        <v>52.5</v>
      </c>
      <c r="Q8" s="61">
        <v>95</v>
      </c>
      <c r="R8">
        <v>20</v>
      </c>
      <c r="S8" s="21">
        <v>90</v>
      </c>
      <c r="T8">
        <v>20</v>
      </c>
      <c r="U8" s="65">
        <f t="shared" si="3"/>
        <v>92.5</v>
      </c>
      <c r="V8" s="81">
        <f t="shared" si="4"/>
        <v>77.5</v>
      </c>
    </row>
    <row r="9" spans="1:22" x14ac:dyDescent="0.3">
      <c r="A9" s="55" t="s">
        <v>33</v>
      </c>
      <c r="B9" s="58">
        <v>20</v>
      </c>
      <c r="C9">
        <v>10</v>
      </c>
      <c r="D9" s="20">
        <v>70</v>
      </c>
      <c r="E9">
        <v>10</v>
      </c>
      <c r="F9" s="69">
        <f t="shared" si="0"/>
        <v>45</v>
      </c>
      <c r="G9" s="61">
        <v>80</v>
      </c>
      <c r="H9">
        <v>10</v>
      </c>
      <c r="I9" s="21">
        <v>100</v>
      </c>
      <c r="J9">
        <v>10</v>
      </c>
      <c r="K9" s="65">
        <f t="shared" si="1"/>
        <v>90</v>
      </c>
      <c r="L9" s="58">
        <v>10</v>
      </c>
      <c r="M9">
        <v>10</v>
      </c>
      <c r="N9" s="21">
        <v>90</v>
      </c>
      <c r="O9">
        <v>10</v>
      </c>
      <c r="P9" s="69">
        <f t="shared" si="2"/>
        <v>50</v>
      </c>
      <c r="Q9" s="61">
        <v>80</v>
      </c>
      <c r="R9">
        <v>10</v>
      </c>
      <c r="S9" s="21">
        <v>90</v>
      </c>
      <c r="T9">
        <v>10</v>
      </c>
      <c r="U9" s="65">
        <f t="shared" si="3"/>
        <v>85</v>
      </c>
      <c r="V9" s="79">
        <f t="shared" si="4"/>
        <v>67.5</v>
      </c>
    </row>
    <row r="10" spans="1:22" x14ac:dyDescent="0.3">
      <c r="A10" s="55" t="s">
        <v>34</v>
      </c>
      <c r="B10" s="61">
        <v>97</v>
      </c>
      <c r="C10">
        <v>38</v>
      </c>
      <c r="D10" s="59">
        <v>42</v>
      </c>
      <c r="E10">
        <v>38</v>
      </c>
      <c r="F10" s="69">
        <f t="shared" si="0"/>
        <v>69.5</v>
      </c>
      <c r="G10" s="64">
        <v>75</v>
      </c>
      <c r="H10">
        <v>33</v>
      </c>
      <c r="I10" s="21">
        <v>92</v>
      </c>
      <c r="J10">
        <v>38</v>
      </c>
      <c r="K10" s="65">
        <f t="shared" si="1"/>
        <v>84.098591549295776</v>
      </c>
      <c r="L10" s="58">
        <v>60</v>
      </c>
      <c r="M10">
        <v>35</v>
      </c>
      <c r="N10" s="59">
        <v>58</v>
      </c>
      <c r="O10">
        <v>38</v>
      </c>
      <c r="P10" s="69">
        <f t="shared" si="2"/>
        <v>58.958904109589042</v>
      </c>
      <c r="Q10" s="61">
        <v>95</v>
      </c>
      <c r="R10">
        <v>40</v>
      </c>
      <c r="S10" s="21">
        <v>81</v>
      </c>
      <c r="T10">
        <v>37</v>
      </c>
      <c r="U10" s="65">
        <f t="shared" si="3"/>
        <v>88.272727272727266</v>
      </c>
      <c r="V10" s="81">
        <f t="shared" si="4"/>
        <v>75.207555732903018</v>
      </c>
    </row>
    <row r="11" spans="1:22" x14ac:dyDescent="0.3">
      <c r="A11" s="55" t="s">
        <v>35</v>
      </c>
      <c r="B11" s="64">
        <v>78</v>
      </c>
      <c r="C11">
        <v>18</v>
      </c>
      <c r="D11" s="59">
        <v>59</v>
      </c>
      <c r="E11">
        <v>22</v>
      </c>
      <c r="F11" s="69">
        <f t="shared" si="0"/>
        <v>67.55</v>
      </c>
      <c r="G11" s="58">
        <v>68</v>
      </c>
      <c r="H11">
        <v>19</v>
      </c>
      <c r="I11" s="21">
        <v>85</v>
      </c>
      <c r="J11">
        <v>20</v>
      </c>
      <c r="K11" s="67">
        <f t="shared" si="1"/>
        <v>76.717948717948715</v>
      </c>
      <c r="L11" s="58">
        <v>61</v>
      </c>
      <c r="M11">
        <v>18</v>
      </c>
      <c r="N11" s="21">
        <v>100</v>
      </c>
      <c r="O11">
        <v>16</v>
      </c>
      <c r="P11" s="67">
        <f t="shared" si="2"/>
        <v>79.352941176470594</v>
      </c>
      <c r="Q11" s="61">
        <v>94</v>
      </c>
      <c r="R11">
        <v>18</v>
      </c>
      <c r="S11" s="21">
        <v>83</v>
      </c>
      <c r="T11">
        <v>18</v>
      </c>
      <c r="U11" s="65">
        <f t="shared" si="3"/>
        <v>88.5</v>
      </c>
      <c r="V11" s="81">
        <f t="shared" si="4"/>
        <v>78.030222473604823</v>
      </c>
    </row>
    <row r="12" spans="1:22" x14ac:dyDescent="0.3">
      <c r="A12" s="56" t="s">
        <v>36</v>
      </c>
      <c r="B12" s="63">
        <v>100</v>
      </c>
      <c r="C12" s="46">
        <v>2</v>
      </c>
      <c r="D12" s="60">
        <v>60</v>
      </c>
      <c r="E12" s="46">
        <v>5</v>
      </c>
      <c r="F12" s="68">
        <f t="shared" si="0"/>
        <v>71.428571428571431</v>
      </c>
      <c r="G12" s="70">
        <v>67</v>
      </c>
      <c r="H12" s="46">
        <v>3</v>
      </c>
      <c r="I12" s="72">
        <v>100</v>
      </c>
      <c r="J12" s="46">
        <v>4</v>
      </c>
      <c r="K12" s="74">
        <f t="shared" si="1"/>
        <v>85.857142857142861</v>
      </c>
      <c r="L12" s="70">
        <v>0</v>
      </c>
      <c r="M12" s="46">
        <v>2</v>
      </c>
      <c r="N12" s="60">
        <v>0</v>
      </c>
      <c r="O12" s="46">
        <v>2</v>
      </c>
      <c r="P12" s="75">
        <f t="shared" si="2"/>
        <v>0</v>
      </c>
      <c r="Q12" s="63">
        <v>100</v>
      </c>
      <c r="R12" s="46">
        <v>1</v>
      </c>
      <c r="S12" s="60">
        <v>50</v>
      </c>
      <c r="T12" s="46">
        <v>2</v>
      </c>
      <c r="U12" s="75">
        <f t="shared" si="3"/>
        <v>66.666666666666671</v>
      </c>
      <c r="V12" s="80">
        <f t="shared" si="4"/>
        <v>55.988095238095241</v>
      </c>
    </row>
    <row r="13" spans="1:22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</row>
    <row r="14" spans="1:22" x14ac:dyDescent="0.3">
      <c r="A14" s="54" t="s">
        <v>39</v>
      </c>
      <c r="B14" s="2">
        <f>MIN(B3:B12)</f>
        <v>20</v>
      </c>
      <c r="C14" s="43">
        <f t="shared" ref="C14:V14" si="5">MIN(C3:C12)</f>
        <v>2</v>
      </c>
      <c r="D14" s="43">
        <f t="shared" si="5"/>
        <v>30</v>
      </c>
      <c r="E14" s="43">
        <f t="shared" si="5"/>
        <v>5</v>
      </c>
      <c r="F14" s="3">
        <f t="shared" si="5"/>
        <v>45</v>
      </c>
      <c r="G14" s="2">
        <f t="shared" si="5"/>
        <v>50</v>
      </c>
      <c r="H14" s="43">
        <f t="shared" si="5"/>
        <v>3</v>
      </c>
      <c r="I14" s="43">
        <f t="shared" si="5"/>
        <v>42</v>
      </c>
      <c r="J14" s="43">
        <f t="shared" si="5"/>
        <v>4</v>
      </c>
      <c r="K14" s="3">
        <f t="shared" si="5"/>
        <v>60</v>
      </c>
      <c r="L14" s="2">
        <f t="shared" si="5"/>
        <v>0</v>
      </c>
      <c r="M14" s="43">
        <f t="shared" si="5"/>
        <v>2</v>
      </c>
      <c r="N14" s="43">
        <f t="shared" si="5"/>
        <v>0</v>
      </c>
      <c r="O14" s="43">
        <f t="shared" si="5"/>
        <v>2</v>
      </c>
      <c r="P14" s="3">
        <f t="shared" si="5"/>
        <v>0</v>
      </c>
      <c r="Q14" s="2">
        <f t="shared" si="5"/>
        <v>80</v>
      </c>
      <c r="R14" s="43">
        <f t="shared" si="5"/>
        <v>1</v>
      </c>
      <c r="S14" s="43">
        <f t="shared" si="5"/>
        <v>28</v>
      </c>
      <c r="T14" s="43">
        <f t="shared" si="5"/>
        <v>2</v>
      </c>
      <c r="U14" s="44">
        <f t="shared" si="5"/>
        <v>61.070175438596493</v>
      </c>
      <c r="V14" s="40">
        <f t="shared" si="5"/>
        <v>55.988095238095241</v>
      </c>
    </row>
    <row r="15" spans="1:22" x14ac:dyDescent="0.3">
      <c r="A15" s="55" t="s">
        <v>40</v>
      </c>
      <c r="B15" s="4">
        <f>MAX(B3:B12)</f>
        <v>100</v>
      </c>
      <c r="C15">
        <f t="shared" ref="C15:V15" si="6">MAX(C3:C12)</f>
        <v>51</v>
      </c>
      <c r="D15">
        <f t="shared" si="6"/>
        <v>80</v>
      </c>
      <c r="E15">
        <f t="shared" si="6"/>
        <v>50</v>
      </c>
      <c r="F15" s="5">
        <f t="shared" si="6"/>
        <v>82.5</v>
      </c>
      <c r="G15" s="4">
        <f t="shared" si="6"/>
        <v>85</v>
      </c>
      <c r="H15">
        <f t="shared" si="6"/>
        <v>50</v>
      </c>
      <c r="I15">
        <f t="shared" si="6"/>
        <v>100</v>
      </c>
      <c r="J15">
        <f t="shared" si="6"/>
        <v>50</v>
      </c>
      <c r="K15" s="5">
        <f t="shared" si="6"/>
        <v>90</v>
      </c>
      <c r="L15" s="4">
        <f t="shared" si="6"/>
        <v>79</v>
      </c>
      <c r="M15">
        <f t="shared" si="6"/>
        <v>50</v>
      </c>
      <c r="N15">
        <f t="shared" si="6"/>
        <v>100</v>
      </c>
      <c r="O15">
        <f t="shared" si="6"/>
        <v>51</v>
      </c>
      <c r="P15" s="45">
        <f t="shared" si="6"/>
        <v>79.352941176470594</v>
      </c>
      <c r="Q15" s="4">
        <f t="shared" si="6"/>
        <v>100</v>
      </c>
      <c r="R15">
        <f t="shared" si="6"/>
        <v>51</v>
      </c>
      <c r="S15">
        <f t="shared" si="6"/>
        <v>90</v>
      </c>
      <c r="T15">
        <f t="shared" si="6"/>
        <v>50</v>
      </c>
      <c r="U15" s="5">
        <f t="shared" si="6"/>
        <v>92.5</v>
      </c>
      <c r="V15" s="41">
        <f t="shared" si="6"/>
        <v>78.472772277227719</v>
      </c>
    </row>
    <row r="16" spans="1:22" x14ac:dyDescent="0.3">
      <c r="A16" s="55" t="s">
        <v>41</v>
      </c>
      <c r="B16" s="48">
        <f>AVERAGE(B3:B12)</f>
        <v>73</v>
      </c>
      <c r="C16" s="49">
        <f t="shared" ref="C16:V16" si="7">AVERAGE(C3:C12)</f>
        <v>20.399999999999999</v>
      </c>
      <c r="D16" s="49">
        <f t="shared" si="7"/>
        <v>59.2</v>
      </c>
      <c r="E16" s="49">
        <f t="shared" si="7"/>
        <v>21</v>
      </c>
      <c r="F16" s="45">
        <f t="shared" si="7"/>
        <v>64.635711359313262</v>
      </c>
      <c r="G16" s="48">
        <f t="shared" si="7"/>
        <v>71.400000000000006</v>
      </c>
      <c r="H16" s="49">
        <f t="shared" si="7"/>
        <v>19.600000000000001</v>
      </c>
      <c r="I16" s="49">
        <f t="shared" si="7"/>
        <v>78.3</v>
      </c>
      <c r="J16" s="49">
        <f t="shared" si="7"/>
        <v>20.399999999999999</v>
      </c>
      <c r="K16" s="45">
        <f t="shared" si="7"/>
        <v>75.241843836914271</v>
      </c>
      <c r="L16" s="48">
        <f t="shared" si="7"/>
        <v>39.799999999999997</v>
      </c>
      <c r="M16" s="49">
        <f t="shared" si="7"/>
        <v>20.2</v>
      </c>
      <c r="N16" s="49">
        <f t="shared" si="7"/>
        <v>69</v>
      </c>
      <c r="O16" s="49">
        <f t="shared" si="7"/>
        <v>20.2</v>
      </c>
      <c r="P16" s="45">
        <f t="shared" si="7"/>
        <v>53.984727124623802</v>
      </c>
      <c r="Q16" s="48">
        <f t="shared" si="7"/>
        <v>93</v>
      </c>
      <c r="R16" s="49">
        <f t="shared" si="7"/>
        <v>20.5</v>
      </c>
      <c r="S16" s="49">
        <f t="shared" si="7"/>
        <v>72.8</v>
      </c>
      <c r="T16" s="49">
        <f t="shared" si="7"/>
        <v>20</v>
      </c>
      <c r="U16" s="45">
        <f t="shared" si="7"/>
        <v>82.338715713676621</v>
      </c>
      <c r="V16" s="41">
        <f t="shared" si="7"/>
        <v>69.050249508631993</v>
      </c>
    </row>
    <row r="17" spans="1:22" x14ac:dyDescent="0.3">
      <c r="A17" s="56" t="s">
        <v>42</v>
      </c>
      <c r="B17" s="50">
        <f>STDEV(B3:B12)</f>
        <v>29.040202019499336</v>
      </c>
      <c r="C17" s="51">
        <f t="shared" ref="C17:V17" si="8">STDEV(C3:C12)</f>
        <v>15.071680581658951</v>
      </c>
      <c r="D17" s="51">
        <f t="shared" si="8"/>
        <v>17.51063169112474</v>
      </c>
      <c r="E17" s="51">
        <f t="shared" si="8"/>
        <v>14.787382008545888</v>
      </c>
      <c r="F17" s="47">
        <f t="shared" si="8"/>
        <v>10.982900041910693</v>
      </c>
      <c r="G17" s="50">
        <f t="shared" si="8"/>
        <v>9.7547709125102333</v>
      </c>
      <c r="H17" s="51">
        <f t="shared" si="8"/>
        <v>14.569374271624252</v>
      </c>
      <c r="I17" s="51">
        <f t="shared" si="8"/>
        <v>20.960544946266168</v>
      </c>
      <c r="J17" s="51">
        <f t="shared" si="8"/>
        <v>14.292189008919054</v>
      </c>
      <c r="K17" s="47">
        <f t="shared" si="8"/>
        <v>11.696311824242457</v>
      </c>
      <c r="L17" s="50">
        <f t="shared" si="8"/>
        <v>27.234781683232441</v>
      </c>
      <c r="M17" s="51">
        <f t="shared" si="8"/>
        <v>15.193565889693058</v>
      </c>
      <c r="N17" s="51">
        <f t="shared" si="8"/>
        <v>33.7573037364591</v>
      </c>
      <c r="O17" s="51">
        <f t="shared" si="8"/>
        <v>15.838069467092396</v>
      </c>
      <c r="P17" s="47">
        <f t="shared" si="8"/>
        <v>21.913595067640522</v>
      </c>
      <c r="Q17" s="50">
        <f t="shared" si="8"/>
        <v>6.4463598686045724</v>
      </c>
      <c r="R17" s="51">
        <f t="shared" si="8"/>
        <v>15.636495771111889</v>
      </c>
      <c r="S17" s="51">
        <f t="shared" si="8"/>
        <v>20.900824013527416</v>
      </c>
      <c r="T17" s="51">
        <f t="shared" si="8"/>
        <v>14.92946378437246</v>
      </c>
      <c r="U17" s="47">
        <f t="shared" si="8"/>
        <v>10.584806706376892</v>
      </c>
      <c r="V17" s="42">
        <f t="shared" si="8"/>
        <v>7.9503657956853013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B272-C21A-4DB3-9F44-163D8C36EDF7}">
  <dimension ref="A1:AA17"/>
  <sheetViews>
    <sheetView topLeftCell="F1" workbookViewId="0">
      <selection activeCell="G2" sqref="G2"/>
    </sheetView>
  </sheetViews>
  <sheetFormatPr defaultRowHeight="14.4" x14ac:dyDescent="0.3"/>
  <cols>
    <col min="1" max="1" width="19.109375" bestFit="1" customWidth="1"/>
    <col min="2" max="2" width="12.33203125" bestFit="1" customWidth="1"/>
    <col min="4" max="4" width="12.88671875" bestFit="1" customWidth="1"/>
    <col min="7" max="7" width="12.33203125" bestFit="1" customWidth="1"/>
    <col min="8" max="8" width="4.5546875" bestFit="1" customWidth="1"/>
    <col min="9" max="9" width="12.88671875" bestFit="1" customWidth="1"/>
    <col min="12" max="12" width="12.33203125" bestFit="1" customWidth="1"/>
    <col min="14" max="14" width="12.88671875" bestFit="1" customWidth="1"/>
    <col min="16" max="16" width="9.109375" customWidth="1"/>
    <col min="17" max="17" width="12.33203125" bestFit="1" customWidth="1"/>
    <col min="19" max="19" width="12.88671875" bestFit="1" customWidth="1"/>
    <col min="22" max="22" width="12.33203125" bestFit="1" customWidth="1"/>
    <col min="24" max="24" width="12.88671875" bestFit="1" customWidth="1"/>
    <col min="27" max="27" width="12.33203125" bestFit="1" customWidth="1"/>
  </cols>
  <sheetData>
    <row r="1" spans="1:27" x14ac:dyDescent="0.3">
      <c r="B1" s="94" t="s">
        <v>7</v>
      </c>
      <c r="C1" s="94"/>
      <c r="D1" s="94"/>
      <c r="E1" s="94"/>
      <c r="F1" s="94"/>
      <c r="G1" s="94" t="s">
        <v>8</v>
      </c>
      <c r="H1" s="94"/>
      <c r="I1" s="94"/>
      <c r="J1" s="94"/>
      <c r="K1" s="94"/>
      <c r="L1" s="94" t="s">
        <v>44</v>
      </c>
      <c r="M1" s="94"/>
      <c r="N1" s="94"/>
      <c r="O1" s="94"/>
      <c r="P1" s="94"/>
      <c r="Q1" s="94" t="s">
        <v>10</v>
      </c>
      <c r="R1" s="94"/>
      <c r="S1" s="94"/>
      <c r="T1" s="94"/>
      <c r="U1" s="94"/>
      <c r="V1" s="94" t="s">
        <v>11</v>
      </c>
      <c r="W1" s="94"/>
      <c r="X1" s="94"/>
      <c r="Y1" s="94"/>
      <c r="Z1" s="94"/>
    </row>
    <row r="2" spans="1:27" x14ac:dyDescent="0.3">
      <c r="A2" s="53" t="s">
        <v>43</v>
      </c>
      <c r="B2" s="8" t="s">
        <v>24</v>
      </c>
      <c r="C2" s="39" t="s">
        <v>2</v>
      </c>
      <c r="D2" s="39" t="s">
        <v>22</v>
      </c>
      <c r="E2" s="39" t="s">
        <v>2</v>
      </c>
      <c r="F2" s="9" t="s">
        <v>37</v>
      </c>
      <c r="G2" s="8" t="s">
        <v>51</v>
      </c>
      <c r="H2" s="39" t="s">
        <v>2</v>
      </c>
      <c r="I2" s="39" t="s">
        <v>22</v>
      </c>
      <c r="J2" s="39" t="s">
        <v>2</v>
      </c>
      <c r="K2" s="9" t="s">
        <v>37</v>
      </c>
      <c r="L2" s="8" t="s">
        <v>51</v>
      </c>
      <c r="M2" s="39" t="s">
        <v>2</v>
      </c>
      <c r="N2" s="39" t="s">
        <v>22</v>
      </c>
      <c r="O2" s="39" t="s">
        <v>2</v>
      </c>
      <c r="P2" s="9" t="s">
        <v>37</v>
      </c>
      <c r="Q2" s="8" t="s">
        <v>51</v>
      </c>
      <c r="R2" s="39" t="s">
        <v>2</v>
      </c>
      <c r="S2" s="39" t="s">
        <v>24</v>
      </c>
      <c r="T2" s="39" t="s">
        <v>2</v>
      </c>
      <c r="U2" s="9" t="s">
        <v>37</v>
      </c>
      <c r="V2" s="8" t="s">
        <v>51</v>
      </c>
      <c r="W2" s="39" t="s">
        <v>2</v>
      </c>
      <c r="X2" s="39" t="s">
        <v>24</v>
      </c>
      <c r="Y2" s="39" t="s">
        <v>2</v>
      </c>
      <c r="Z2" s="9" t="s">
        <v>37</v>
      </c>
      <c r="AA2" s="53" t="s">
        <v>38</v>
      </c>
    </row>
    <row r="3" spans="1:27" x14ac:dyDescent="0.3">
      <c r="A3" s="54" t="s">
        <v>27</v>
      </c>
      <c r="B3" s="76">
        <v>100</v>
      </c>
      <c r="C3" s="43">
        <v>10</v>
      </c>
      <c r="D3" s="71">
        <v>70</v>
      </c>
      <c r="E3" s="43">
        <v>10</v>
      </c>
      <c r="F3" s="77">
        <f>((B3*C3)+(D3*E3))/(1*20)</f>
        <v>85</v>
      </c>
      <c r="G3" s="57">
        <v>0</v>
      </c>
      <c r="H3" s="43">
        <v>10</v>
      </c>
      <c r="I3" s="62">
        <v>100</v>
      </c>
      <c r="J3" s="43">
        <v>10</v>
      </c>
      <c r="K3" s="73">
        <f>((G3*H3)+(I3*J3))/(1*40)</f>
        <v>25</v>
      </c>
      <c r="L3" s="57">
        <v>20</v>
      </c>
      <c r="M3" s="43">
        <v>10</v>
      </c>
      <c r="N3" s="62">
        <v>90</v>
      </c>
      <c r="O3" s="43">
        <v>10</v>
      </c>
      <c r="P3" s="73">
        <f>((L3*M3)+(N3*O3))/(1*20)</f>
        <v>55</v>
      </c>
      <c r="Q3" s="57">
        <v>10</v>
      </c>
      <c r="R3" s="43">
        <v>10</v>
      </c>
      <c r="S3" s="62">
        <v>80</v>
      </c>
      <c r="T3" s="43">
        <v>10</v>
      </c>
      <c r="U3" s="73">
        <f>((Q3*R3)+(S3*T3))/(1*20)</f>
        <v>45</v>
      </c>
      <c r="V3" s="57">
        <v>20</v>
      </c>
      <c r="W3" s="43">
        <v>10</v>
      </c>
      <c r="X3" s="62">
        <v>80</v>
      </c>
      <c r="Y3" s="43">
        <v>10</v>
      </c>
      <c r="Z3" s="73">
        <f>((V3*W3)+(X3*Y3))/(1*20)</f>
        <v>50</v>
      </c>
      <c r="AA3" s="78">
        <f>(F3+K3+P3+Z3+U3)/5</f>
        <v>52</v>
      </c>
    </row>
    <row r="4" spans="1:27" x14ac:dyDescent="0.3">
      <c r="A4" s="55" t="s">
        <v>28</v>
      </c>
      <c r="B4" s="61">
        <v>100</v>
      </c>
      <c r="C4">
        <v>10</v>
      </c>
      <c r="D4" s="21">
        <v>80</v>
      </c>
      <c r="E4">
        <v>10</v>
      </c>
      <c r="F4" s="65">
        <f t="shared" ref="F4:F12" si="0">((B4*C4)+(D4*E4))/(1*(C4+E4))</f>
        <v>90</v>
      </c>
      <c r="G4" s="61">
        <v>80</v>
      </c>
      <c r="H4">
        <v>10</v>
      </c>
      <c r="I4" s="21">
        <v>90</v>
      </c>
      <c r="J4">
        <v>10</v>
      </c>
      <c r="K4" s="65">
        <f t="shared" ref="K4:K12" si="1">((G4*H4)+(I4*J4))/(1*(H4+J4))</f>
        <v>85</v>
      </c>
      <c r="L4" s="61">
        <v>100</v>
      </c>
      <c r="M4">
        <v>10</v>
      </c>
      <c r="N4" s="20">
        <v>70</v>
      </c>
      <c r="O4">
        <v>10</v>
      </c>
      <c r="P4" s="65">
        <f t="shared" ref="P4:P12" si="2">((L4*M4)+(N4*O4))/(1*(M4+O4))</f>
        <v>85</v>
      </c>
      <c r="Q4" s="61">
        <v>100</v>
      </c>
      <c r="R4">
        <v>10</v>
      </c>
      <c r="S4" s="59">
        <v>60</v>
      </c>
      <c r="T4">
        <v>10</v>
      </c>
      <c r="U4" s="65">
        <f t="shared" ref="U4:U12" si="3">((Q4*R4)+(S4*T4))/(1*(R4+T4))</f>
        <v>80</v>
      </c>
      <c r="V4" s="61">
        <v>80</v>
      </c>
      <c r="W4">
        <v>10</v>
      </c>
      <c r="X4" s="21">
        <v>80</v>
      </c>
      <c r="Y4">
        <v>10</v>
      </c>
      <c r="Z4" s="65">
        <f t="shared" ref="Z4:Z12" si="4">((V4*W4)+(X4*Y4))/(1*(W4+Y4))</f>
        <v>80</v>
      </c>
      <c r="AA4" s="84">
        <f t="shared" ref="AA4:AA12" si="5">(F4+K4+P4+Z4+U4)/5</f>
        <v>84</v>
      </c>
    </row>
    <row r="5" spans="1:27" x14ac:dyDescent="0.3">
      <c r="A5" s="55" t="s">
        <v>29</v>
      </c>
      <c r="B5" s="61">
        <v>100</v>
      </c>
      <c r="C5">
        <v>50</v>
      </c>
      <c r="D5" s="21">
        <v>90</v>
      </c>
      <c r="E5">
        <v>50</v>
      </c>
      <c r="F5" s="65">
        <f t="shared" si="0"/>
        <v>95</v>
      </c>
      <c r="G5" s="58">
        <v>64</v>
      </c>
      <c r="H5">
        <v>50</v>
      </c>
      <c r="I5" s="21">
        <v>96</v>
      </c>
      <c r="J5">
        <v>50</v>
      </c>
      <c r="K5" s="65">
        <f t="shared" si="1"/>
        <v>80</v>
      </c>
      <c r="L5" s="64">
        <v>76</v>
      </c>
      <c r="M5">
        <v>50</v>
      </c>
      <c r="N5" s="21">
        <v>82</v>
      </c>
      <c r="O5">
        <v>50</v>
      </c>
      <c r="P5" s="67">
        <f t="shared" si="2"/>
        <v>79</v>
      </c>
      <c r="Q5" s="58">
        <v>66</v>
      </c>
      <c r="R5">
        <v>50</v>
      </c>
      <c r="S5" s="20">
        <v>74</v>
      </c>
      <c r="T5">
        <v>50</v>
      </c>
      <c r="U5" s="67">
        <f t="shared" si="3"/>
        <v>70</v>
      </c>
      <c r="V5" s="58">
        <v>63</v>
      </c>
      <c r="W5">
        <v>51</v>
      </c>
      <c r="X5" s="21">
        <v>94</v>
      </c>
      <c r="Y5">
        <v>51</v>
      </c>
      <c r="Z5" s="67">
        <f t="shared" si="4"/>
        <v>78.5</v>
      </c>
      <c r="AA5" s="84">
        <f t="shared" si="5"/>
        <v>80.5</v>
      </c>
    </row>
    <row r="6" spans="1:27" x14ac:dyDescent="0.3">
      <c r="A6" s="55" t="s">
        <v>30</v>
      </c>
      <c r="B6" s="61">
        <v>100</v>
      </c>
      <c r="C6">
        <v>29</v>
      </c>
      <c r="D6" s="59">
        <v>50</v>
      </c>
      <c r="E6">
        <v>22</v>
      </c>
      <c r="F6" s="67">
        <f t="shared" si="0"/>
        <v>78.431372549019613</v>
      </c>
      <c r="G6" s="61">
        <v>93</v>
      </c>
      <c r="H6">
        <v>29</v>
      </c>
      <c r="I6" s="21">
        <v>80</v>
      </c>
      <c r="J6">
        <v>30</v>
      </c>
      <c r="K6" s="65">
        <f t="shared" si="1"/>
        <v>86.389830508474574</v>
      </c>
      <c r="L6" s="61">
        <v>93</v>
      </c>
      <c r="M6">
        <v>28</v>
      </c>
      <c r="N6" s="20">
        <v>72</v>
      </c>
      <c r="O6">
        <v>32</v>
      </c>
      <c r="P6" s="65">
        <f t="shared" si="2"/>
        <v>81.8</v>
      </c>
      <c r="Q6" s="61">
        <v>93</v>
      </c>
      <c r="R6">
        <v>29</v>
      </c>
      <c r="S6" s="59">
        <v>50</v>
      </c>
      <c r="T6">
        <v>34</v>
      </c>
      <c r="U6" s="67">
        <f t="shared" si="3"/>
        <v>69.793650793650798</v>
      </c>
      <c r="V6" s="61">
        <v>87</v>
      </c>
      <c r="W6">
        <v>31</v>
      </c>
      <c r="X6" s="20">
        <v>73</v>
      </c>
      <c r="Y6">
        <v>22</v>
      </c>
      <c r="Z6" s="65">
        <f t="shared" si="4"/>
        <v>81.188679245283012</v>
      </c>
      <c r="AA6" s="83">
        <f t="shared" si="5"/>
        <v>79.520706619285605</v>
      </c>
    </row>
    <row r="7" spans="1:27" x14ac:dyDescent="0.3">
      <c r="A7" s="55" t="s">
        <v>31</v>
      </c>
      <c r="B7" s="61">
        <v>100</v>
      </c>
      <c r="C7">
        <v>10</v>
      </c>
      <c r="D7" s="59">
        <v>40</v>
      </c>
      <c r="E7">
        <v>10</v>
      </c>
      <c r="F7" s="67">
        <f t="shared" si="0"/>
        <v>70</v>
      </c>
      <c r="G7" s="61">
        <v>80</v>
      </c>
      <c r="H7">
        <v>10</v>
      </c>
      <c r="I7" s="21">
        <v>80</v>
      </c>
      <c r="J7">
        <v>10</v>
      </c>
      <c r="K7" s="65">
        <f t="shared" si="1"/>
        <v>80</v>
      </c>
      <c r="L7" s="61">
        <v>90</v>
      </c>
      <c r="M7">
        <v>10</v>
      </c>
      <c r="N7" s="21">
        <v>80</v>
      </c>
      <c r="O7">
        <v>10</v>
      </c>
      <c r="P7" s="65">
        <f t="shared" si="2"/>
        <v>85</v>
      </c>
      <c r="Q7" s="61">
        <v>100</v>
      </c>
      <c r="R7">
        <v>10</v>
      </c>
      <c r="S7" s="20">
        <v>70</v>
      </c>
      <c r="T7">
        <v>10</v>
      </c>
      <c r="U7" s="65">
        <f t="shared" si="3"/>
        <v>85</v>
      </c>
      <c r="V7" s="61">
        <v>100</v>
      </c>
      <c r="W7">
        <v>10</v>
      </c>
      <c r="X7" s="21">
        <v>90</v>
      </c>
      <c r="Y7">
        <v>10</v>
      </c>
      <c r="Z7" s="65">
        <f t="shared" si="4"/>
        <v>95</v>
      </c>
      <c r="AA7" s="84">
        <f t="shared" si="5"/>
        <v>83</v>
      </c>
    </row>
    <row r="8" spans="1:27" x14ac:dyDescent="0.3">
      <c r="A8" s="55" t="s">
        <v>32</v>
      </c>
      <c r="B8" s="61">
        <v>100</v>
      </c>
      <c r="C8">
        <v>10</v>
      </c>
      <c r="D8" s="21">
        <v>80</v>
      </c>
      <c r="E8">
        <v>10</v>
      </c>
      <c r="F8" s="65">
        <f t="shared" si="0"/>
        <v>90</v>
      </c>
      <c r="G8" s="61">
        <v>100</v>
      </c>
      <c r="H8">
        <v>10</v>
      </c>
      <c r="I8" s="21">
        <v>100</v>
      </c>
      <c r="J8">
        <v>10</v>
      </c>
      <c r="K8" s="65">
        <f t="shared" si="1"/>
        <v>100</v>
      </c>
      <c r="L8" s="61">
        <v>100</v>
      </c>
      <c r="M8">
        <v>10</v>
      </c>
      <c r="N8" s="21">
        <v>80</v>
      </c>
      <c r="O8">
        <v>10</v>
      </c>
      <c r="P8" s="65">
        <f t="shared" si="2"/>
        <v>90</v>
      </c>
      <c r="Q8" s="61">
        <v>100</v>
      </c>
      <c r="R8">
        <v>10</v>
      </c>
      <c r="S8" s="59">
        <v>60</v>
      </c>
      <c r="T8">
        <v>10</v>
      </c>
      <c r="U8" s="65">
        <f t="shared" si="3"/>
        <v>80</v>
      </c>
      <c r="V8" s="61">
        <v>90</v>
      </c>
      <c r="W8">
        <v>10</v>
      </c>
      <c r="X8" s="20">
        <v>70</v>
      </c>
      <c r="Y8">
        <v>10</v>
      </c>
      <c r="Z8" s="65">
        <f t="shared" si="4"/>
        <v>80</v>
      </c>
      <c r="AA8" s="84">
        <f t="shared" si="5"/>
        <v>88</v>
      </c>
    </row>
    <row r="9" spans="1:27" x14ac:dyDescent="0.3">
      <c r="A9" s="55" t="s">
        <v>33</v>
      </c>
      <c r="B9" s="61">
        <v>100</v>
      </c>
      <c r="C9">
        <v>10</v>
      </c>
      <c r="D9" s="59">
        <v>60</v>
      </c>
      <c r="E9">
        <v>10</v>
      </c>
      <c r="F9" s="65">
        <f t="shared" si="0"/>
        <v>80</v>
      </c>
      <c r="G9" s="61">
        <v>90</v>
      </c>
      <c r="H9">
        <v>10</v>
      </c>
      <c r="I9" s="21">
        <v>90</v>
      </c>
      <c r="J9">
        <v>10</v>
      </c>
      <c r="K9" s="65">
        <f t="shared" si="1"/>
        <v>90</v>
      </c>
      <c r="L9" s="61">
        <v>90</v>
      </c>
      <c r="M9">
        <v>10</v>
      </c>
      <c r="N9" s="21">
        <v>80</v>
      </c>
      <c r="O9">
        <v>10</v>
      </c>
      <c r="P9" s="65">
        <f t="shared" si="2"/>
        <v>85</v>
      </c>
      <c r="Q9" s="58">
        <v>60</v>
      </c>
      <c r="R9">
        <v>10</v>
      </c>
      <c r="S9" s="21">
        <v>80</v>
      </c>
      <c r="T9">
        <v>10</v>
      </c>
      <c r="U9" s="67">
        <f t="shared" si="3"/>
        <v>70</v>
      </c>
      <c r="V9" s="58">
        <v>60</v>
      </c>
      <c r="W9">
        <v>10</v>
      </c>
      <c r="X9" s="21">
        <v>100</v>
      </c>
      <c r="Y9">
        <v>10</v>
      </c>
      <c r="Z9" s="65">
        <f t="shared" si="4"/>
        <v>80</v>
      </c>
      <c r="AA9" s="84">
        <f t="shared" si="5"/>
        <v>81</v>
      </c>
    </row>
    <row r="10" spans="1:27" x14ac:dyDescent="0.3">
      <c r="A10" s="55" t="s">
        <v>34</v>
      </c>
      <c r="B10" s="61">
        <v>100</v>
      </c>
      <c r="C10">
        <v>33</v>
      </c>
      <c r="D10" s="59">
        <v>34</v>
      </c>
      <c r="E10">
        <v>33</v>
      </c>
      <c r="F10" s="69">
        <f t="shared" si="0"/>
        <v>67</v>
      </c>
      <c r="G10" s="61">
        <v>94</v>
      </c>
      <c r="H10">
        <v>31</v>
      </c>
      <c r="I10" s="20">
        <v>79</v>
      </c>
      <c r="J10">
        <v>34</v>
      </c>
      <c r="K10" s="65">
        <f t="shared" si="1"/>
        <v>86.15384615384616</v>
      </c>
      <c r="L10" s="61">
        <v>100</v>
      </c>
      <c r="M10">
        <v>32</v>
      </c>
      <c r="N10" s="21">
        <v>81</v>
      </c>
      <c r="O10">
        <v>31</v>
      </c>
      <c r="P10" s="65">
        <f t="shared" si="2"/>
        <v>90.650793650793645</v>
      </c>
      <c r="Q10" s="61">
        <v>100</v>
      </c>
      <c r="R10">
        <v>31</v>
      </c>
      <c r="S10" s="59">
        <v>62</v>
      </c>
      <c r="T10">
        <v>29</v>
      </c>
      <c r="U10" s="65">
        <f t="shared" si="3"/>
        <v>81.63333333333334</v>
      </c>
      <c r="V10" s="61">
        <v>88</v>
      </c>
      <c r="W10">
        <v>32</v>
      </c>
      <c r="X10" s="20">
        <v>72</v>
      </c>
      <c r="Y10">
        <v>32</v>
      </c>
      <c r="Z10" s="65">
        <f t="shared" si="4"/>
        <v>80</v>
      </c>
      <c r="AA10" s="84">
        <f t="shared" si="5"/>
        <v>81.087594627594626</v>
      </c>
    </row>
    <row r="11" spans="1:27" x14ac:dyDescent="0.3">
      <c r="A11" s="55" t="s">
        <v>35</v>
      </c>
      <c r="B11" s="61">
        <v>100</v>
      </c>
      <c r="C11">
        <v>19</v>
      </c>
      <c r="D11" s="20">
        <v>70</v>
      </c>
      <c r="E11">
        <v>20</v>
      </c>
      <c r="F11" s="65">
        <f t="shared" si="0"/>
        <v>84.615384615384613</v>
      </c>
      <c r="G11" s="64">
        <v>76</v>
      </c>
      <c r="H11">
        <v>21</v>
      </c>
      <c r="I11" s="21">
        <v>95</v>
      </c>
      <c r="J11">
        <v>22</v>
      </c>
      <c r="K11" s="65">
        <f t="shared" si="1"/>
        <v>85.720930232558146</v>
      </c>
      <c r="L11" s="64">
        <v>78</v>
      </c>
      <c r="M11">
        <v>18</v>
      </c>
      <c r="N11" s="20">
        <v>76</v>
      </c>
      <c r="O11">
        <v>17</v>
      </c>
      <c r="P11" s="67">
        <f t="shared" si="2"/>
        <v>77.028571428571425</v>
      </c>
      <c r="Q11" s="61">
        <v>94</v>
      </c>
      <c r="R11">
        <v>17</v>
      </c>
      <c r="S11" s="20">
        <v>70</v>
      </c>
      <c r="T11">
        <v>20</v>
      </c>
      <c r="U11" s="65">
        <f t="shared" si="3"/>
        <v>81.027027027027032</v>
      </c>
      <c r="V11" s="58">
        <v>69</v>
      </c>
      <c r="W11">
        <v>16</v>
      </c>
      <c r="X11" s="21">
        <v>88</v>
      </c>
      <c r="Y11">
        <v>17</v>
      </c>
      <c r="Z11" s="67">
        <f t="shared" si="4"/>
        <v>78.787878787878782</v>
      </c>
      <c r="AA11" s="84">
        <f t="shared" si="5"/>
        <v>81.435958418284002</v>
      </c>
    </row>
    <row r="12" spans="1:27" x14ac:dyDescent="0.3">
      <c r="A12" s="56" t="s">
        <v>36</v>
      </c>
      <c r="B12" s="63">
        <v>100</v>
      </c>
      <c r="C12" s="46">
        <v>4</v>
      </c>
      <c r="D12" s="72">
        <v>100</v>
      </c>
      <c r="E12" s="46">
        <v>1</v>
      </c>
      <c r="F12" s="74">
        <f t="shared" si="0"/>
        <v>100</v>
      </c>
      <c r="G12" s="63">
        <v>100</v>
      </c>
      <c r="H12" s="46">
        <v>1</v>
      </c>
      <c r="I12" s="72">
        <v>100</v>
      </c>
      <c r="J12" s="46">
        <v>2</v>
      </c>
      <c r="K12" s="74">
        <f t="shared" si="1"/>
        <v>100</v>
      </c>
      <c r="L12" s="63">
        <v>100</v>
      </c>
      <c r="M12" s="46">
        <v>1</v>
      </c>
      <c r="N12" s="72">
        <v>100</v>
      </c>
      <c r="O12" s="46">
        <v>2</v>
      </c>
      <c r="P12" s="74">
        <f t="shared" si="2"/>
        <v>100</v>
      </c>
      <c r="Q12" s="63">
        <v>100</v>
      </c>
      <c r="R12" s="46">
        <v>2</v>
      </c>
      <c r="S12" s="60">
        <v>50</v>
      </c>
      <c r="T12" s="46">
        <v>2</v>
      </c>
      <c r="U12" s="68">
        <f t="shared" si="3"/>
        <v>75</v>
      </c>
      <c r="V12" s="82">
        <v>75</v>
      </c>
      <c r="W12" s="46">
        <v>4</v>
      </c>
      <c r="X12" s="72">
        <v>100</v>
      </c>
      <c r="Y12" s="46">
        <v>1</v>
      </c>
      <c r="Z12" s="74">
        <f t="shared" si="4"/>
        <v>80</v>
      </c>
      <c r="AA12" s="84">
        <f t="shared" si="5"/>
        <v>91</v>
      </c>
    </row>
    <row r="13" spans="1:27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21"/>
      <c r="W13" s="52"/>
      <c r="X13" s="52"/>
      <c r="Y13" s="52"/>
      <c r="Z13" s="52"/>
      <c r="AA13" s="52"/>
    </row>
    <row r="14" spans="1:27" x14ac:dyDescent="0.3">
      <c r="A14" s="54" t="s">
        <v>39</v>
      </c>
      <c r="B14" s="2">
        <f>MIN(B3:B12)</f>
        <v>100</v>
      </c>
      <c r="C14" s="43">
        <f t="shared" ref="C14:AA14" si="6">MIN(C3:C12)</f>
        <v>4</v>
      </c>
      <c r="D14" s="43">
        <f t="shared" si="6"/>
        <v>34</v>
      </c>
      <c r="E14" s="43">
        <f t="shared" si="6"/>
        <v>1</v>
      </c>
      <c r="F14" s="3">
        <f t="shared" si="6"/>
        <v>67</v>
      </c>
      <c r="G14" s="2">
        <f t="shared" si="6"/>
        <v>0</v>
      </c>
      <c r="H14" s="43">
        <f t="shared" si="6"/>
        <v>1</v>
      </c>
      <c r="I14" s="43">
        <f t="shared" si="6"/>
        <v>79</v>
      </c>
      <c r="J14" s="43">
        <f t="shared" si="6"/>
        <v>2</v>
      </c>
      <c r="K14" s="3">
        <f t="shared" si="6"/>
        <v>25</v>
      </c>
      <c r="L14" s="2">
        <f t="shared" si="6"/>
        <v>20</v>
      </c>
      <c r="M14" s="43">
        <f t="shared" si="6"/>
        <v>1</v>
      </c>
      <c r="N14" s="43">
        <f t="shared" si="6"/>
        <v>70</v>
      </c>
      <c r="O14" s="43">
        <f t="shared" si="6"/>
        <v>2</v>
      </c>
      <c r="P14" s="3">
        <f t="shared" si="6"/>
        <v>55</v>
      </c>
      <c r="Q14" s="2">
        <f t="shared" ref="Q14:U14" si="7">MIN(Q3:Q12)</f>
        <v>10</v>
      </c>
      <c r="R14" s="43">
        <f t="shared" si="7"/>
        <v>2</v>
      </c>
      <c r="S14" s="43">
        <f t="shared" si="7"/>
        <v>50</v>
      </c>
      <c r="T14" s="43">
        <f t="shared" si="7"/>
        <v>2</v>
      </c>
      <c r="U14" s="44">
        <f t="shared" si="7"/>
        <v>45</v>
      </c>
      <c r="V14" s="2">
        <f t="shared" si="6"/>
        <v>20</v>
      </c>
      <c r="W14" s="43">
        <f t="shared" si="6"/>
        <v>4</v>
      </c>
      <c r="X14" s="43">
        <f t="shared" si="6"/>
        <v>70</v>
      </c>
      <c r="Y14" s="43">
        <f t="shared" si="6"/>
        <v>1</v>
      </c>
      <c r="Z14" s="44">
        <f t="shared" si="6"/>
        <v>50</v>
      </c>
      <c r="AA14" s="40">
        <f t="shared" si="6"/>
        <v>52</v>
      </c>
    </row>
    <row r="15" spans="1:27" x14ac:dyDescent="0.3">
      <c r="A15" s="55" t="s">
        <v>40</v>
      </c>
      <c r="B15" s="4">
        <f>MAX(B3:B12)</f>
        <v>100</v>
      </c>
      <c r="C15">
        <f t="shared" ref="C15:AA15" si="8">MAX(C3:C12)</f>
        <v>50</v>
      </c>
      <c r="D15">
        <f t="shared" si="8"/>
        <v>100</v>
      </c>
      <c r="E15">
        <f t="shared" si="8"/>
        <v>50</v>
      </c>
      <c r="F15" s="5">
        <f t="shared" si="8"/>
        <v>100</v>
      </c>
      <c r="G15" s="4">
        <f t="shared" si="8"/>
        <v>100</v>
      </c>
      <c r="H15">
        <f t="shared" si="8"/>
        <v>50</v>
      </c>
      <c r="I15">
        <f t="shared" si="8"/>
        <v>100</v>
      </c>
      <c r="J15">
        <f t="shared" si="8"/>
        <v>50</v>
      </c>
      <c r="K15" s="5">
        <f t="shared" si="8"/>
        <v>100</v>
      </c>
      <c r="L15" s="4">
        <f t="shared" si="8"/>
        <v>100</v>
      </c>
      <c r="M15">
        <f t="shared" si="8"/>
        <v>50</v>
      </c>
      <c r="N15">
        <f t="shared" si="8"/>
        <v>100</v>
      </c>
      <c r="O15">
        <f t="shared" si="8"/>
        <v>50</v>
      </c>
      <c r="P15" s="45">
        <f t="shared" si="8"/>
        <v>100</v>
      </c>
      <c r="Q15" s="4">
        <f t="shared" ref="Q15:U15" si="9">MAX(Q3:Q12)</f>
        <v>100</v>
      </c>
      <c r="R15">
        <f t="shared" si="9"/>
        <v>50</v>
      </c>
      <c r="S15">
        <f t="shared" si="9"/>
        <v>80</v>
      </c>
      <c r="T15">
        <f t="shared" si="9"/>
        <v>50</v>
      </c>
      <c r="U15" s="5">
        <f t="shared" si="9"/>
        <v>85</v>
      </c>
      <c r="V15" s="4">
        <f t="shared" si="8"/>
        <v>100</v>
      </c>
      <c r="W15">
        <f t="shared" si="8"/>
        <v>51</v>
      </c>
      <c r="X15">
        <f t="shared" si="8"/>
        <v>100</v>
      </c>
      <c r="Y15">
        <f t="shared" si="8"/>
        <v>51</v>
      </c>
      <c r="Z15" s="5">
        <f t="shared" si="8"/>
        <v>95</v>
      </c>
      <c r="AA15" s="41">
        <f t="shared" si="8"/>
        <v>91</v>
      </c>
    </row>
    <row r="16" spans="1:27" x14ac:dyDescent="0.3">
      <c r="A16" s="55" t="s">
        <v>41</v>
      </c>
      <c r="B16" s="48">
        <f>AVERAGE(B3:B12)</f>
        <v>100</v>
      </c>
      <c r="C16" s="49">
        <f t="shared" ref="C16:AA16" si="10">AVERAGE(C3:C12)</f>
        <v>18.5</v>
      </c>
      <c r="D16" s="49">
        <f t="shared" si="10"/>
        <v>67.400000000000006</v>
      </c>
      <c r="E16" s="49">
        <f t="shared" si="10"/>
        <v>17.600000000000001</v>
      </c>
      <c r="F16" s="45">
        <f t="shared" si="10"/>
        <v>84.004675716440431</v>
      </c>
      <c r="G16" s="48">
        <f t="shared" si="10"/>
        <v>77.7</v>
      </c>
      <c r="H16" s="49">
        <f t="shared" si="10"/>
        <v>18.2</v>
      </c>
      <c r="I16" s="49">
        <f t="shared" si="10"/>
        <v>91</v>
      </c>
      <c r="J16" s="49">
        <f t="shared" si="10"/>
        <v>18.8</v>
      </c>
      <c r="K16" s="45">
        <f t="shared" si="10"/>
        <v>81.826460689487888</v>
      </c>
      <c r="L16" s="48">
        <f t="shared" si="10"/>
        <v>84.7</v>
      </c>
      <c r="M16" s="49">
        <f t="shared" si="10"/>
        <v>17.899999999999999</v>
      </c>
      <c r="N16" s="49">
        <f t="shared" si="10"/>
        <v>81.099999999999994</v>
      </c>
      <c r="O16" s="49">
        <f t="shared" si="10"/>
        <v>18.2</v>
      </c>
      <c r="P16" s="45">
        <f t="shared" si="10"/>
        <v>82.84793650793651</v>
      </c>
      <c r="Q16" s="48">
        <f t="shared" ref="Q16:U16" si="11">AVERAGE(Q3:Q12)</f>
        <v>82.3</v>
      </c>
      <c r="R16" s="49">
        <f t="shared" si="11"/>
        <v>17.899999999999999</v>
      </c>
      <c r="S16" s="49">
        <f t="shared" si="11"/>
        <v>65.599999999999994</v>
      </c>
      <c r="T16" s="49">
        <f t="shared" si="11"/>
        <v>18.5</v>
      </c>
      <c r="U16" s="45">
        <f t="shared" si="11"/>
        <v>73.745401115401108</v>
      </c>
      <c r="V16" s="48">
        <f t="shared" si="10"/>
        <v>73.2</v>
      </c>
      <c r="W16" s="49">
        <f t="shared" si="10"/>
        <v>18.399999999999999</v>
      </c>
      <c r="X16" s="49">
        <f t="shared" si="10"/>
        <v>84.7</v>
      </c>
      <c r="Y16" s="49">
        <f t="shared" si="10"/>
        <v>17.3</v>
      </c>
      <c r="Z16" s="45">
        <f t="shared" si="10"/>
        <v>78.347655803316187</v>
      </c>
      <c r="AA16" s="41">
        <f t="shared" si="10"/>
        <v>80.154425966516428</v>
      </c>
    </row>
    <row r="17" spans="1:27" x14ac:dyDescent="0.3">
      <c r="A17" s="56" t="s">
        <v>42</v>
      </c>
      <c r="B17" s="50">
        <f>STDEV(B3:B12)</f>
        <v>0</v>
      </c>
      <c r="C17" s="51">
        <f t="shared" ref="C17:AA17" si="12">STDEV(C3:C12)</f>
        <v>14.47027604743216</v>
      </c>
      <c r="D17" s="51">
        <f t="shared" si="12"/>
        <v>21.417542135154335</v>
      </c>
      <c r="E17" s="51">
        <f t="shared" si="12"/>
        <v>14.439144326755963</v>
      </c>
      <c r="F17" s="47">
        <f t="shared" si="12"/>
        <v>10.447690288551337</v>
      </c>
      <c r="G17" s="50">
        <f t="shared" si="12"/>
        <v>29.59748487812961</v>
      </c>
      <c r="H17" s="51">
        <f t="shared" si="12"/>
        <v>14.6499905195267</v>
      </c>
      <c r="I17" s="51">
        <f t="shared" si="12"/>
        <v>8.6409875978771478</v>
      </c>
      <c r="J17" s="51">
        <f t="shared" si="12"/>
        <v>14.94285410786336</v>
      </c>
      <c r="K17" s="47">
        <f t="shared" si="12"/>
        <v>21.155690625654405</v>
      </c>
      <c r="L17" s="50">
        <f t="shared" si="12"/>
        <v>24.422439590580549</v>
      </c>
      <c r="M17" s="51">
        <f t="shared" si="12"/>
        <v>14.63974802454681</v>
      </c>
      <c r="N17" s="51">
        <f t="shared" si="12"/>
        <v>8.6467720373944186</v>
      </c>
      <c r="O17" s="51">
        <f t="shared" si="12"/>
        <v>14.778362561528931</v>
      </c>
      <c r="P17" s="47">
        <f t="shared" si="12"/>
        <v>11.763414893523462</v>
      </c>
      <c r="Q17" s="50">
        <f t="shared" ref="Q17:U17" si="13">STDEV(Q3:Q12)</f>
        <v>29.454484661366379</v>
      </c>
      <c r="R17" s="51">
        <f t="shared" si="13"/>
        <v>14.494826663330612</v>
      </c>
      <c r="S17" s="51">
        <f t="shared" si="13"/>
        <v>10.986860839708095</v>
      </c>
      <c r="T17" s="51">
        <f t="shared" si="13"/>
        <v>14.826777577522815</v>
      </c>
      <c r="U17" s="47">
        <f t="shared" si="13"/>
        <v>11.506964337312883</v>
      </c>
      <c r="V17" s="50">
        <f t="shared" si="12"/>
        <v>22.572352804063446</v>
      </c>
      <c r="W17" s="51">
        <f t="shared" si="12"/>
        <v>14.803903389159075</v>
      </c>
      <c r="X17" s="51">
        <f t="shared" si="12"/>
        <v>11.314199534704686</v>
      </c>
      <c r="Y17" s="51">
        <f t="shared" si="12"/>
        <v>14.552968387545164</v>
      </c>
      <c r="Z17" s="47">
        <f t="shared" si="12"/>
        <v>11.069627027431071</v>
      </c>
      <c r="AA17" s="42">
        <f t="shared" si="12"/>
        <v>10.532943489655318</v>
      </c>
    </row>
  </sheetData>
  <mergeCells count="5">
    <mergeCell ref="B1:F1"/>
    <mergeCell ref="G1:K1"/>
    <mergeCell ref="L1:P1"/>
    <mergeCell ref="V1:Z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40B-40A6-4BBF-AC59-2EDB4559B4A6}">
  <dimension ref="A1:Q17"/>
  <sheetViews>
    <sheetView tabSelected="1" workbookViewId="0">
      <selection activeCell="L18" sqref="L18"/>
    </sheetView>
  </sheetViews>
  <sheetFormatPr defaultRowHeight="14.4" x14ac:dyDescent="0.3"/>
  <cols>
    <col min="1" max="1" width="19.109375" bestFit="1" customWidth="1"/>
    <col min="2" max="2" width="12.33203125" bestFit="1" customWidth="1"/>
    <col min="4" max="4" width="12.88671875" bestFit="1" customWidth="1"/>
    <col min="7" max="7" width="12.33203125" bestFit="1" customWidth="1"/>
    <col min="8" max="8" width="4.5546875" bestFit="1" customWidth="1"/>
    <col min="9" max="9" width="12.88671875" bestFit="1" customWidth="1"/>
    <col min="12" max="12" width="12.33203125" bestFit="1" customWidth="1"/>
    <col min="14" max="14" width="12.88671875" bestFit="1" customWidth="1"/>
    <col min="17" max="17" width="12.33203125" bestFit="1" customWidth="1"/>
  </cols>
  <sheetData>
    <row r="1" spans="1:17" x14ac:dyDescent="0.3">
      <c r="B1" s="94" t="s">
        <v>45</v>
      </c>
      <c r="C1" s="94"/>
      <c r="D1" s="94"/>
      <c r="E1" s="94"/>
      <c r="F1" s="94"/>
      <c r="G1" s="94" t="s">
        <v>46</v>
      </c>
      <c r="H1" s="94"/>
      <c r="I1" s="94"/>
      <c r="J1" s="94"/>
      <c r="K1" s="94"/>
      <c r="L1" s="94" t="s">
        <v>47</v>
      </c>
      <c r="M1" s="94"/>
      <c r="N1" s="94"/>
      <c r="O1" s="94"/>
      <c r="P1" s="94"/>
    </row>
    <row r="2" spans="1:17" x14ac:dyDescent="0.3">
      <c r="A2" s="53" t="s">
        <v>43</v>
      </c>
      <c r="B2" s="8" t="s">
        <v>51</v>
      </c>
      <c r="C2" s="39" t="s">
        <v>2</v>
      </c>
      <c r="D2" s="39" t="s">
        <v>22</v>
      </c>
      <c r="E2" s="39" t="s">
        <v>2</v>
      </c>
      <c r="F2" s="9" t="s">
        <v>37</v>
      </c>
      <c r="G2" s="8" t="s">
        <v>51</v>
      </c>
      <c r="H2" s="39" t="s">
        <v>2</v>
      </c>
      <c r="I2" s="39" t="s">
        <v>22</v>
      </c>
      <c r="J2" s="39" t="s">
        <v>2</v>
      </c>
      <c r="K2" s="9" t="s">
        <v>37</v>
      </c>
      <c r="L2" s="8" t="s">
        <v>51</v>
      </c>
      <c r="M2" s="39" t="s">
        <v>2</v>
      </c>
      <c r="N2" s="39" t="s">
        <v>22</v>
      </c>
      <c r="O2" s="39" t="s">
        <v>2</v>
      </c>
      <c r="P2" s="9" t="s">
        <v>37</v>
      </c>
      <c r="Q2" s="53" t="s">
        <v>38</v>
      </c>
    </row>
    <row r="3" spans="1:17" x14ac:dyDescent="0.3">
      <c r="A3" s="54" t="s">
        <v>27</v>
      </c>
      <c r="B3" s="76">
        <v>100</v>
      </c>
      <c r="C3" s="43">
        <v>2</v>
      </c>
      <c r="D3" s="62">
        <v>100</v>
      </c>
      <c r="E3" s="43">
        <v>2</v>
      </c>
      <c r="F3" s="77">
        <f>((B3*C3)+(D3*E3))/(1*4)</f>
        <v>100</v>
      </c>
      <c r="G3" s="57">
        <v>35</v>
      </c>
      <c r="H3" s="43">
        <v>20</v>
      </c>
      <c r="I3" s="71">
        <v>70</v>
      </c>
      <c r="J3" s="43">
        <v>20</v>
      </c>
      <c r="K3" s="73">
        <f>((G3*H3)+(I3*J3))/(1*40)</f>
        <v>52.5</v>
      </c>
      <c r="L3" s="76">
        <v>95</v>
      </c>
      <c r="M3" s="43">
        <v>20</v>
      </c>
      <c r="N3" s="71">
        <v>75</v>
      </c>
      <c r="O3" s="43">
        <v>20</v>
      </c>
      <c r="P3" s="77">
        <f>((L3*M3)+(N3*O3))/(1*40)</f>
        <v>85</v>
      </c>
      <c r="Q3" s="83">
        <f>(F3+K3+P3)/3</f>
        <v>79.166666666666671</v>
      </c>
    </row>
    <row r="4" spans="1:17" x14ac:dyDescent="0.3">
      <c r="A4" s="55" t="s">
        <v>28</v>
      </c>
      <c r="B4" s="61">
        <v>100</v>
      </c>
      <c r="C4">
        <v>1</v>
      </c>
      <c r="D4" s="21">
        <v>100</v>
      </c>
      <c r="E4">
        <v>1</v>
      </c>
      <c r="F4" s="65">
        <f t="shared" ref="F4:F12" si="0">((B4*C4)+(D4*E4))/(1*(C4+E4))</f>
        <v>100</v>
      </c>
      <c r="G4" s="58">
        <v>60</v>
      </c>
      <c r="H4">
        <v>10</v>
      </c>
      <c r="I4" s="20">
        <v>70</v>
      </c>
      <c r="J4">
        <v>10</v>
      </c>
      <c r="K4" s="69">
        <f t="shared" ref="K4:K12" si="1">((G4*H4)+(I4*J4))/(1*(H4+J4))</f>
        <v>65</v>
      </c>
      <c r="L4" s="61">
        <v>100</v>
      </c>
      <c r="M4">
        <v>10</v>
      </c>
      <c r="N4" s="59">
        <v>0</v>
      </c>
      <c r="O4">
        <v>10</v>
      </c>
      <c r="P4" s="69">
        <f t="shared" ref="P4:P12" si="2">((L4*M4)+(N4*O4))/(1*(M4+O4))</f>
        <v>50</v>
      </c>
      <c r="Q4" s="83">
        <f t="shared" ref="Q4:Q12" si="3">(F4+K4+P4)/3</f>
        <v>71.666666666666671</v>
      </c>
    </row>
    <row r="5" spans="1:17" x14ac:dyDescent="0.3">
      <c r="A5" s="55" t="s">
        <v>29</v>
      </c>
      <c r="B5" s="61">
        <v>100</v>
      </c>
      <c r="C5">
        <v>5</v>
      </c>
      <c r="D5" s="21">
        <v>100</v>
      </c>
      <c r="E5">
        <v>5</v>
      </c>
      <c r="F5" s="65">
        <f t="shared" si="0"/>
        <v>100</v>
      </c>
      <c r="G5" s="58">
        <v>65</v>
      </c>
      <c r="H5">
        <v>54</v>
      </c>
      <c r="I5" s="59">
        <v>67</v>
      </c>
      <c r="J5">
        <v>51</v>
      </c>
      <c r="K5" s="69">
        <f t="shared" si="1"/>
        <v>65.971428571428575</v>
      </c>
      <c r="L5" s="61">
        <v>86</v>
      </c>
      <c r="M5">
        <v>51</v>
      </c>
      <c r="N5" s="21">
        <v>82</v>
      </c>
      <c r="O5">
        <v>51</v>
      </c>
      <c r="P5" s="65">
        <f t="shared" si="2"/>
        <v>84</v>
      </c>
      <c r="Q5" s="84">
        <f t="shared" si="3"/>
        <v>83.32380952380953</v>
      </c>
    </row>
    <row r="6" spans="1:17" x14ac:dyDescent="0.3">
      <c r="A6" s="55" t="s">
        <v>30</v>
      </c>
      <c r="B6" s="61">
        <v>100</v>
      </c>
      <c r="C6">
        <v>3</v>
      </c>
      <c r="D6" s="21">
        <v>100</v>
      </c>
      <c r="E6">
        <v>2</v>
      </c>
      <c r="F6" s="65">
        <f t="shared" si="0"/>
        <v>100</v>
      </c>
      <c r="G6" s="64">
        <v>70</v>
      </c>
      <c r="H6">
        <v>30</v>
      </c>
      <c r="I6" s="59">
        <v>52</v>
      </c>
      <c r="J6">
        <v>33</v>
      </c>
      <c r="K6" s="69">
        <f t="shared" si="1"/>
        <v>60.571428571428569</v>
      </c>
      <c r="L6" s="61">
        <v>100</v>
      </c>
      <c r="M6">
        <v>30</v>
      </c>
      <c r="N6" s="59">
        <v>61</v>
      </c>
      <c r="O6">
        <v>28</v>
      </c>
      <c r="P6" s="65">
        <f t="shared" si="2"/>
        <v>81.172413793103445</v>
      </c>
      <c r="Q6" s="84">
        <f t="shared" si="3"/>
        <v>80.581280788177324</v>
      </c>
    </row>
    <row r="7" spans="1:17" x14ac:dyDescent="0.3">
      <c r="A7" s="55" t="s">
        <v>31</v>
      </c>
      <c r="B7" s="61">
        <v>100</v>
      </c>
      <c r="C7">
        <v>1</v>
      </c>
      <c r="D7" s="21">
        <v>100</v>
      </c>
      <c r="E7">
        <v>2</v>
      </c>
      <c r="F7" s="65">
        <f t="shared" si="0"/>
        <v>100</v>
      </c>
      <c r="G7" s="58">
        <v>63</v>
      </c>
      <c r="H7">
        <v>19</v>
      </c>
      <c r="I7" s="21">
        <v>85</v>
      </c>
      <c r="J7">
        <v>20</v>
      </c>
      <c r="K7" s="67">
        <f t="shared" si="1"/>
        <v>74.282051282051285</v>
      </c>
      <c r="L7" s="64">
        <v>72</v>
      </c>
      <c r="M7">
        <v>18</v>
      </c>
      <c r="N7" s="21">
        <v>84</v>
      </c>
      <c r="O7">
        <v>19</v>
      </c>
      <c r="P7" s="67">
        <f t="shared" si="2"/>
        <v>78.162162162162161</v>
      </c>
      <c r="Q7" s="84">
        <f t="shared" si="3"/>
        <v>84.148071148071139</v>
      </c>
    </row>
    <row r="8" spans="1:17" x14ac:dyDescent="0.3">
      <c r="A8" s="55" t="s">
        <v>32</v>
      </c>
      <c r="B8" s="61">
        <v>100</v>
      </c>
      <c r="C8">
        <v>1</v>
      </c>
      <c r="D8" s="21">
        <v>100</v>
      </c>
      <c r="E8">
        <v>1</v>
      </c>
      <c r="F8" s="65">
        <f t="shared" si="0"/>
        <v>100</v>
      </c>
      <c r="G8" s="61">
        <v>80</v>
      </c>
      <c r="H8">
        <v>10</v>
      </c>
      <c r="I8" s="21">
        <v>100</v>
      </c>
      <c r="J8">
        <v>10</v>
      </c>
      <c r="K8" s="65">
        <f t="shared" si="1"/>
        <v>90</v>
      </c>
      <c r="L8" s="61">
        <v>100</v>
      </c>
      <c r="M8">
        <v>10</v>
      </c>
      <c r="N8" s="21">
        <v>80</v>
      </c>
      <c r="O8">
        <v>10</v>
      </c>
      <c r="P8" s="65">
        <f t="shared" si="2"/>
        <v>90</v>
      </c>
      <c r="Q8" s="84">
        <f t="shared" si="3"/>
        <v>93.333333333333329</v>
      </c>
    </row>
    <row r="9" spans="1:17" x14ac:dyDescent="0.3">
      <c r="A9" s="55" t="s">
        <v>33</v>
      </c>
      <c r="B9" s="61">
        <v>100</v>
      </c>
      <c r="C9">
        <v>1</v>
      </c>
      <c r="D9" s="21">
        <v>100</v>
      </c>
      <c r="E9">
        <v>1</v>
      </c>
      <c r="F9" s="65">
        <f t="shared" si="0"/>
        <v>100</v>
      </c>
      <c r="G9" s="61">
        <v>80</v>
      </c>
      <c r="H9">
        <v>10</v>
      </c>
      <c r="I9" s="21">
        <v>90</v>
      </c>
      <c r="J9">
        <v>10</v>
      </c>
      <c r="K9" s="65">
        <f t="shared" si="1"/>
        <v>85</v>
      </c>
      <c r="L9" s="61">
        <v>100</v>
      </c>
      <c r="M9">
        <v>10</v>
      </c>
      <c r="N9" s="21">
        <v>80</v>
      </c>
      <c r="O9">
        <v>10</v>
      </c>
      <c r="P9" s="65">
        <f t="shared" si="2"/>
        <v>90</v>
      </c>
      <c r="Q9" s="84">
        <f t="shared" si="3"/>
        <v>91.666666666666671</v>
      </c>
    </row>
    <row r="10" spans="1:17" x14ac:dyDescent="0.3">
      <c r="A10" s="55" t="s">
        <v>34</v>
      </c>
      <c r="B10" s="61">
        <v>100</v>
      </c>
      <c r="C10">
        <v>2</v>
      </c>
      <c r="D10" s="21">
        <v>100</v>
      </c>
      <c r="E10">
        <v>3</v>
      </c>
      <c r="F10" s="65">
        <f t="shared" si="0"/>
        <v>100</v>
      </c>
      <c r="G10" s="64">
        <v>72</v>
      </c>
      <c r="H10">
        <v>18</v>
      </c>
      <c r="I10" s="21">
        <v>88</v>
      </c>
      <c r="J10">
        <v>24</v>
      </c>
      <c r="K10" s="65">
        <f t="shared" si="1"/>
        <v>81.142857142857139</v>
      </c>
      <c r="L10" s="61">
        <v>100</v>
      </c>
      <c r="M10">
        <v>18</v>
      </c>
      <c r="N10" s="20">
        <v>70</v>
      </c>
      <c r="O10">
        <v>20</v>
      </c>
      <c r="P10" s="65">
        <f t="shared" si="2"/>
        <v>84.21052631578948</v>
      </c>
      <c r="Q10" s="84">
        <f t="shared" si="3"/>
        <v>88.451127819548859</v>
      </c>
    </row>
    <row r="11" spans="1:17" x14ac:dyDescent="0.3">
      <c r="A11" s="55" t="s">
        <v>35</v>
      </c>
      <c r="B11" s="61">
        <v>100</v>
      </c>
      <c r="C11">
        <v>3</v>
      </c>
      <c r="D11" s="21">
        <v>100</v>
      </c>
      <c r="E11">
        <v>2</v>
      </c>
      <c r="F11" s="65">
        <f t="shared" si="0"/>
        <v>100</v>
      </c>
      <c r="G11" s="58">
        <v>62</v>
      </c>
      <c r="H11">
        <v>21</v>
      </c>
      <c r="I11" s="21">
        <v>86</v>
      </c>
      <c r="J11">
        <v>22</v>
      </c>
      <c r="K11" s="67">
        <f t="shared" si="1"/>
        <v>74.279069767441854</v>
      </c>
      <c r="L11" s="61">
        <v>100</v>
      </c>
      <c r="M11">
        <v>16</v>
      </c>
      <c r="N11" s="59">
        <v>65</v>
      </c>
      <c r="O11">
        <v>20</v>
      </c>
      <c r="P11" s="65">
        <f t="shared" si="2"/>
        <v>80.555555555555557</v>
      </c>
      <c r="Q11" s="84">
        <f t="shared" si="3"/>
        <v>84.944875107665794</v>
      </c>
    </row>
    <row r="12" spans="1:17" x14ac:dyDescent="0.3">
      <c r="A12" s="56" t="s">
        <v>36</v>
      </c>
      <c r="B12" s="63">
        <v>100</v>
      </c>
      <c r="C12" s="46">
        <v>1</v>
      </c>
      <c r="D12" s="60">
        <v>0</v>
      </c>
      <c r="E12" s="46">
        <v>0</v>
      </c>
      <c r="F12" s="74">
        <f t="shared" si="0"/>
        <v>100</v>
      </c>
      <c r="G12" s="70">
        <v>0</v>
      </c>
      <c r="H12" s="46">
        <v>1</v>
      </c>
      <c r="I12" s="60">
        <v>0</v>
      </c>
      <c r="J12" s="46">
        <v>0</v>
      </c>
      <c r="K12" s="75">
        <f t="shared" si="1"/>
        <v>0</v>
      </c>
      <c r="L12" s="63">
        <v>100</v>
      </c>
      <c r="M12" s="46">
        <v>3</v>
      </c>
      <c r="N12" s="72">
        <v>100</v>
      </c>
      <c r="O12" s="46">
        <v>1</v>
      </c>
      <c r="P12" s="74">
        <f t="shared" si="2"/>
        <v>100</v>
      </c>
      <c r="Q12" s="83">
        <f t="shared" si="3"/>
        <v>66.666666666666671</v>
      </c>
    </row>
    <row r="13" spans="1:17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</row>
    <row r="14" spans="1:17" x14ac:dyDescent="0.3">
      <c r="A14" s="54" t="s">
        <v>39</v>
      </c>
      <c r="B14" s="2">
        <f>MIN(B3:B12)</f>
        <v>100</v>
      </c>
      <c r="C14" s="43">
        <f t="shared" ref="C14:Q14" si="4">MIN(C3:C12)</f>
        <v>1</v>
      </c>
      <c r="D14" s="43">
        <f t="shared" si="4"/>
        <v>0</v>
      </c>
      <c r="E14" s="43">
        <f t="shared" si="4"/>
        <v>0</v>
      </c>
      <c r="F14" s="3">
        <f t="shared" si="4"/>
        <v>100</v>
      </c>
      <c r="G14" s="2">
        <f t="shared" si="4"/>
        <v>0</v>
      </c>
      <c r="H14" s="43">
        <f t="shared" si="4"/>
        <v>1</v>
      </c>
      <c r="I14" s="43">
        <f t="shared" si="4"/>
        <v>0</v>
      </c>
      <c r="J14" s="43">
        <f t="shared" si="4"/>
        <v>0</v>
      </c>
      <c r="K14" s="3">
        <f t="shared" si="4"/>
        <v>0</v>
      </c>
      <c r="L14" s="2">
        <f t="shared" si="4"/>
        <v>72</v>
      </c>
      <c r="M14" s="43">
        <f t="shared" si="4"/>
        <v>3</v>
      </c>
      <c r="N14" s="43">
        <f t="shared" si="4"/>
        <v>0</v>
      </c>
      <c r="O14" s="43">
        <f t="shared" si="4"/>
        <v>1</v>
      </c>
      <c r="P14" s="3">
        <f t="shared" si="4"/>
        <v>50</v>
      </c>
      <c r="Q14" s="40">
        <f t="shared" si="4"/>
        <v>66.666666666666671</v>
      </c>
    </row>
    <row r="15" spans="1:17" x14ac:dyDescent="0.3">
      <c r="A15" s="55" t="s">
        <v>40</v>
      </c>
      <c r="B15" s="4">
        <f>MAX(B3:B12)</f>
        <v>100</v>
      </c>
      <c r="C15">
        <f t="shared" ref="C15:Q15" si="5">MAX(C3:C12)</f>
        <v>5</v>
      </c>
      <c r="D15">
        <f t="shared" si="5"/>
        <v>100</v>
      </c>
      <c r="E15">
        <f t="shared" si="5"/>
        <v>5</v>
      </c>
      <c r="F15" s="5">
        <f t="shared" si="5"/>
        <v>100</v>
      </c>
      <c r="G15" s="4">
        <f t="shared" si="5"/>
        <v>80</v>
      </c>
      <c r="H15">
        <f t="shared" si="5"/>
        <v>54</v>
      </c>
      <c r="I15">
        <f t="shared" si="5"/>
        <v>100</v>
      </c>
      <c r="J15">
        <f t="shared" si="5"/>
        <v>51</v>
      </c>
      <c r="K15" s="5">
        <f t="shared" si="5"/>
        <v>90</v>
      </c>
      <c r="L15" s="4">
        <f t="shared" si="5"/>
        <v>100</v>
      </c>
      <c r="M15">
        <f t="shared" si="5"/>
        <v>51</v>
      </c>
      <c r="N15">
        <f t="shared" si="5"/>
        <v>100</v>
      </c>
      <c r="O15">
        <f t="shared" si="5"/>
        <v>51</v>
      </c>
      <c r="P15" s="45">
        <f t="shared" si="5"/>
        <v>100</v>
      </c>
      <c r="Q15" s="41">
        <f t="shared" si="5"/>
        <v>93.333333333333329</v>
      </c>
    </row>
    <row r="16" spans="1:17" x14ac:dyDescent="0.3">
      <c r="A16" s="55" t="s">
        <v>41</v>
      </c>
      <c r="B16" s="48">
        <f>AVERAGE(B3:B12)</f>
        <v>100</v>
      </c>
      <c r="C16" s="49">
        <f t="shared" ref="C16:Q16" si="6">AVERAGE(C3:C12)</f>
        <v>2</v>
      </c>
      <c r="D16" s="49">
        <f t="shared" si="6"/>
        <v>90</v>
      </c>
      <c r="E16" s="49">
        <f t="shared" si="6"/>
        <v>1.9</v>
      </c>
      <c r="F16" s="45">
        <f t="shared" si="6"/>
        <v>100</v>
      </c>
      <c r="G16" s="48">
        <f t="shared" si="6"/>
        <v>58.7</v>
      </c>
      <c r="H16" s="49">
        <f t="shared" si="6"/>
        <v>19.3</v>
      </c>
      <c r="I16" s="49">
        <f t="shared" si="6"/>
        <v>70.8</v>
      </c>
      <c r="J16" s="49">
        <f t="shared" si="6"/>
        <v>20</v>
      </c>
      <c r="K16" s="45">
        <f t="shared" si="6"/>
        <v>64.874683533520738</v>
      </c>
      <c r="L16" s="48">
        <f t="shared" si="6"/>
        <v>95.3</v>
      </c>
      <c r="M16" s="49">
        <f t="shared" si="6"/>
        <v>18.600000000000001</v>
      </c>
      <c r="N16" s="49">
        <f t="shared" si="6"/>
        <v>69.7</v>
      </c>
      <c r="O16" s="49">
        <f t="shared" si="6"/>
        <v>18.899999999999999</v>
      </c>
      <c r="P16" s="45">
        <f t="shared" si="6"/>
        <v>82.310065782661056</v>
      </c>
      <c r="Q16" s="41">
        <f t="shared" si="6"/>
        <v>82.394916438727265</v>
      </c>
    </row>
    <row r="17" spans="1:17" x14ac:dyDescent="0.3">
      <c r="A17" s="56" t="s">
        <v>42</v>
      </c>
      <c r="B17" s="50">
        <f>STDEV(B3:B12)</f>
        <v>0</v>
      </c>
      <c r="C17" s="51">
        <f t="shared" ref="C17:Q17" si="7">STDEV(C3:C12)</f>
        <v>1.3333333333333333</v>
      </c>
      <c r="D17" s="51">
        <f t="shared" si="7"/>
        <v>31.622776601683793</v>
      </c>
      <c r="E17" s="51">
        <f t="shared" si="7"/>
        <v>1.3703203194062976</v>
      </c>
      <c r="F17" s="47">
        <f t="shared" si="7"/>
        <v>0</v>
      </c>
      <c r="G17" s="50">
        <f t="shared" si="7"/>
        <v>24.244357877429724</v>
      </c>
      <c r="H17" s="51">
        <f t="shared" si="7"/>
        <v>14.598706183159596</v>
      </c>
      <c r="I17" s="51">
        <f t="shared" si="7"/>
        <v>28.541587591131332</v>
      </c>
      <c r="J17" s="51">
        <f t="shared" si="7"/>
        <v>14.337208778404378</v>
      </c>
      <c r="K17" s="47">
        <f t="shared" si="7"/>
        <v>25.515786670403848</v>
      </c>
      <c r="L17" s="50">
        <f t="shared" si="7"/>
        <v>9.3339285524489757</v>
      </c>
      <c r="M17" s="51">
        <f t="shared" si="7"/>
        <v>13.558105406811906</v>
      </c>
      <c r="N17" s="51">
        <f t="shared" si="7"/>
        <v>26.812310605391694</v>
      </c>
      <c r="O17" s="51">
        <f t="shared" si="7"/>
        <v>13.641847382227967</v>
      </c>
      <c r="P17" s="47">
        <f t="shared" si="7"/>
        <v>12.954730310025736</v>
      </c>
      <c r="Q17" s="42">
        <f t="shared" si="7"/>
        <v>8.3593909312832846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Su, Fa Cohorts</vt:lpstr>
      <vt:lpstr>location_individual</vt:lpstr>
      <vt:lpstr>age_individual</vt:lpstr>
      <vt:lpstr>health_individual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</dc:creator>
  <cp:lastModifiedBy>Andrew Larkin</cp:lastModifiedBy>
  <dcterms:created xsi:type="dcterms:W3CDTF">2022-09-15T20:21:54Z</dcterms:created>
  <dcterms:modified xsi:type="dcterms:W3CDTF">2024-11-21T00:58:23Z</dcterms:modified>
</cp:coreProperties>
</file>