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rkinan\Documents\GreenTweet_MultipleBiLSTM\DataPreprocessing\"/>
    </mc:Choice>
  </mc:AlternateContent>
  <xr:revisionPtr revIDLastSave="0" documentId="13_ncr:1_{FD09DCB5-3F6C-4614-8311-EF3F3B8B96FB}" xr6:coauthVersionLast="37" xr6:coauthVersionMax="37" xr10:uidLastSave="{00000000-0000-0000-0000-000000000000}"/>
  <bookViews>
    <workbookView xWindow="0" yWindow="0" windowWidth="51600" windowHeight="19005" xr2:uid="{630E1060-03AD-41CB-835C-B2D3F30288F4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6" i="1" l="1"/>
  <c r="J32" i="1"/>
  <c r="J16" i="1"/>
  <c r="J17" i="1"/>
  <c r="G46" i="1"/>
  <c r="G32" i="1"/>
  <c r="G17" i="1"/>
  <c r="G16" i="1"/>
  <c r="H17" i="1"/>
  <c r="H16" i="1"/>
  <c r="H46" i="1"/>
  <c r="H32" i="1"/>
  <c r="I17" i="1"/>
  <c r="I16" i="1"/>
  <c r="I46" i="1"/>
  <c r="I32" i="1"/>
  <c r="J3" i="1"/>
  <c r="I3" i="1"/>
  <c r="G3" i="1"/>
  <c r="B4" i="1"/>
  <c r="G4" i="1" s="1"/>
  <c r="E4" i="1"/>
  <c r="J4" i="1" s="1"/>
  <c r="D32" i="1"/>
  <c r="D19" i="1"/>
  <c r="D18" i="1"/>
  <c r="D17" i="1"/>
  <c r="D16" i="1"/>
  <c r="D4" i="1"/>
  <c r="I4" i="1" s="1"/>
  <c r="D46" i="1"/>
  <c r="C19" i="1"/>
  <c r="C18" i="1"/>
  <c r="C17" i="1"/>
  <c r="C16" i="1"/>
  <c r="C46" i="1"/>
  <c r="C4" i="1"/>
  <c r="H4" i="1" s="1"/>
  <c r="H3" i="1"/>
  <c r="C32" i="1"/>
  <c r="B19" i="1"/>
  <c r="B18" i="1"/>
  <c r="B17" i="1"/>
  <c r="B16" i="1"/>
  <c r="B46" i="1"/>
  <c r="B32" i="1"/>
  <c r="B13" i="1"/>
  <c r="B12" i="1"/>
  <c r="B11" i="1"/>
  <c r="B10" i="1"/>
  <c r="B9" i="1"/>
  <c r="B8" i="1"/>
  <c r="E19" i="1"/>
  <c r="E18" i="1"/>
  <c r="E17" i="1"/>
  <c r="E16" i="1"/>
  <c r="E32" i="1"/>
  <c r="E46" i="1"/>
</calcChain>
</file>

<file path=xl/sharedStrings.xml><?xml version="1.0" encoding="utf-8"?>
<sst xmlns="http://schemas.openxmlformats.org/spreadsheetml/2006/main" count="47" uniqueCount="29">
  <si>
    <t>train</t>
  </si>
  <si>
    <t>test</t>
  </si>
  <si>
    <t>dev</t>
  </si>
  <si>
    <t>all</t>
  </si>
  <si>
    <t>n records</t>
  </si>
  <si>
    <t>safety</t>
  </si>
  <si>
    <t>beauty</t>
  </si>
  <si>
    <t>exercise</t>
  </si>
  <si>
    <t>social</t>
  </si>
  <si>
    <t>stress</t>
  </si>
  <si>
    <t>air</t>
  </si>
  <si>
    <t>&lt; 0.01</t>
  </si>
  <si>
    <t>&lt;0.01</t>
  </si>
  <si>
    <t>% total  dataset</t>
  </si>
  <si>
    <t>nature label = 1</t>
  </si>
  <si>
    <t>nature label = 0</t>
  </si>
  <si>
    <t>emoticon stats</t>
  </si>
  <si>
    <t>hashtag stats</t>
  </si>
  <si>
    <t>label frequency (%)</t>
  </si>
  <si>
    <t>outcome stats</t>
  </si>
  <si>
    <t>num positive labels (%)</t>
  </si>
  <si>
    <t>emoticon frequency (%)</t>
  </si>
  <si>
    <t>max length (words)</t>
  </si>
  <si>
    <t>min length (words)</t>
  </si>
  <si>
    <t>length percentile (words)</t>
  </si>
  <si>
    <t>std dev length (words)</t>
  </si>
  <si>
    <t>hash frequency (%)</t>
  </si>
  <si>
    <t>sentence length stats</t>
  </si>
  <si>
    <t>avg length (words)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</si>
</sst>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2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2" fontId="0" fillId="0" borderId="6" xfId="0" applyNumberFormat="1" applyBorder="1"/>
    <xf numFmtId="0" fontId="0" fillId="0" borderId="6" xfId="0" applyBorder="1"/>
    <xf numFmtId="2" fontId="0" fillId="0" borderId="5" xfId="0" applyNumberFormat="1" applyBorder="1"/>
    <xf numFmtId="2" fontId="0" fillId="0" borderId="0" xfId="0" applyNumberFormat="1" applyBorder="1"/>
    <xf numFmtId="1" fontId="0" fillId="0" borderId="0" xfId="0" applyNumberFormat="1" applyBorder="1"/>
    <xf numFmtId="0" fontId="0" fillId="0" borderId="7" xfId="0" applyBorder="1"/>
    <xf numFmtId="1" fontId="0" fillId="0" borderId="8" xfId="0" applyNumberFormat="1" applyBorder="1"/>
    <xf numFmtId="0" fontId="0" fillId="0" borderId="9" xfId="0" applyBorder="1"/>
    <xf numFmtId="0" fontId="0" fillId="0" borderId="8" xfId="0" applyBorder="1"/>
    <xf numFmtId="0" fontId="0" fillId="2" borderId="11" xfId="0" applyFill="1" applyBorder="1"/>
    <xf numFmtId="2" fontId="0" fillId="2" borderId="11" xfId="0" applyNumberFormat="1" applyFill="1" applyBorder="1"/>
    <xf numFmtId="0" fontId="0" fillId="2" borderId="12" xfId="0" applyFill="1" applyBorder="1"/>
    <xf numFmtId="0" fontId="0" fillId="0" borderId="13" xfId="0" applyBorder="1"/>
    <xf numFmtId="0" fontId="0" fillId="0" borderId="14" xfId="0" applyBorder="1"/>
    <xf numFmtId="2" fontId="0" fillId="0" borderId="9" xfId="0" applyNumberFormat="1" applyBorder="1"/>
    <xf numFmtId="2" fontId="0" fillId="0" borderId="2" xfId="0" applyNumberFormat="1" applyBorder="1"/>
    <xf numFmtId="2" fontId="0" fillId="0" borderId="7" xfId="0" applyNumberFormat="1" applyBorder="1"/>
    <xf numFmtId="0" fontId="0" fillId="0" borderId="13" xfId="0" applyBorder="1" applyAlignment="1">
      <alignment horizontal="right"/>
    </xf>
    <xf numFmtId="0" fontId="0" fillId="0" borderId="15" xfId="0" applyBorder="1" applyAlignment="1">
      <alignment horizontal="right"/>
    </xf>
    <xf numFmtId="2" fontId="0" fillId="0" borderId="3" xfId="0" applyNumberFormat="1" applyBorder="1"/>
    <xf numFmtId="2" fontId="0" fillId="0" borderId="4" xfId="0" applyNumberFormat="1" applyBorder="1"/>
    <xf numFmtId="2" fontId="0" fillId="0" borderId="8" xfId="0" applyNumberFormat="1" applyBorder="1"/>
    <xf numFmtId="0" fontId="0" fillId="0" borderId="15" xfId="0" applyBorder="1"/>
    <xf numFmtId="0" fontId="0" fillId="0" borderId="0" xfId="0" applyFill="1" applyBorder="1"/>
    <xf numFmtId="2" fontId="0" fillId="0" borderId="0" xfId="0" applyNumberFormat="1" applyFill="1" applyBorder="1"/>
    <xf numFmtId="0" fontId="0" fillId="0" borderId="6" xfId="0" applyFill="1" applyBorder="1"/>
    <xf numFmtId="1" fontId="0" fillId="0" borderId="3" xfId="0" applyNumberFormat="1" applyBorder="1"/>
    <xf numFmtId="0" fontId="0" fillId="0" borderId="12" xfId="0" applyBorder="1"/>
    <xf numFmtId="2" fontId="0" fillId="0" borderId="12" xfId="0" applyNumberFormat="1" applyBorder="1"/>
    <xf numFmtId="0" fontId="0" fillId="0" borderId="12" xfId="0" applyFill="1" applyBorder="1"/>
    <xf numFmtId="0" fontId="1" fillId="3" borderId="13" xfId="0" applyFont="1" applyFill="1" applyBorder="1" applyAlignment="1">
      <alignment horizontal="center"/>
    </xf>
    <xf numFmtId="0" fontId="0" fillId="3" borderId="15" xfId="0" applyFill="1" applyBorder="1"/>
    <xf numFmtId="2" fontId="0" fillId="3" borderId="15" xfId="0" applyNumberFormat="1" applyFill="1" applyBorder="1"/>
    <xf numFmtId="0" fontId="0" fillId="3" borderId="1" xfId="0" applyFill="1" applyBorder="1"/>
    <xf numFmtId="2" fontId="0" fillId="3" borderId="1" xfId="0" applyNumberFormat="1" applyFill="1" applyBorder="1"/>
    <xf numFmtId="0" fontId="0" fillId="3" borderId="14" xfId="0" applyFill="1" applyBorder="1"/>
    <xf numFmtId="0" fontId="0" fillId="0" borderId="10" xfId="0" applyBorder="1"/>
    <xf numFmtId="0" fontId="0" fillId="0" borderId="11" xfId="0" applyBorder="1"/>
    <xf numFmtId="0" fontId="0" fillId="0" borderId="1" xfId="0" applyBorder="1"/>
    <xf numFmtId="0" fontId="0" fillId="2" borderId="1" xfId="0" applyFont="1" applyFill="1" applyBorder="1"/>
    <xf numFmtId="0" fontId="1" fillId="0" borderId="6" xfId="0" applyFont="1" applyBorder="1"/>
    <xf numFmtId="0" fontId="1" fillId="0" borderId="15" xfId="0" applyFont="1" applyFill="1" applyBorder="1"/>
    <xf numFmtId="2" fontId="0" fillId="0" borderId="10" xfId="0" applyNumberFormat="1" applyBorder="1"/>
    <xf numFmtId="0" fontId="0" fillId="2" borderId="10" xfId="0" applyFill="1" applyBorder="1"/>
    <xf numFmtId="0" fontId="0" fillId="0" borderId="5" xfId="0" applyFill="1" applyBorder="1"/>
    <xf numFmtId="0" fontId="0" fillId="0" borderId="10" xfId="0" applyFill="1" applyBorder="1"/>
    <xf numFmtId="0" fontId="2" fillId="0" borderId="0" xfId="0" applyFont="1" applyAlignment="1">
      <alignment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73C42-63A1-4ECD-8C60-8C8CE5C5AE95}">
  <dimension ref="A1:N63"/>
  <sheetViews>
    <sheetView tabSelected="1" workbookViewId="0">
      <selection activeCell="F18" sqref="F18"/>
    </sheetView>
  </sheetViews>
  <sheetFormatPr defaultRowHeight="15"/>
  <cols>
    <col min="1" max="1" width="24.7109375" bestFit="1" customWidth="1"/>
  </cols>
  <sheetData>
    <row r="1" spans="1:14">
      <c r="A1" s="56"/>
      <c r="B1" s="54" t="s">
        <v>14</v>
      </c>
      <c r="C1" s="54"/>
      <c r="D1" s="54"/>
      <c r="E1" s="54"/>
      <c r="F1" s="37"/>
      <c r="G1" s="54" t="s">
        <v>15</v>
      </c>
      <c r="H1" s="54"/>
      <c r="I1" s="54"/>
      <c r="J1" s="55"/>
    </row>
    <row r="2" spans="1:14">
      <c r="A2" s="57"/>
      <c r="B2" s="15" t="s">
        <v>0</v>
      </c>
      <c r="C2" s="15" t="s">
        <v>1</v>
      </c>
      <c r="D2" s="15" t="s">
        <v>2</v>
      </c>
      <c r="E2" s="15" t="s">
        <v>3</v>
      </c>
      <c r="F2" s="38"/>
      <c r="G2" s="15" t="s">
        <v>0</v>
      </c>
      <c r="H2" s="15" t="s">
        <v>1</v>
      </c>
      <c r="I2" s="15" t="s">
        <v>2</v>
      </c>
      <c r="J2" s="14" t="s">
        <v>3</v>
      </c>
    </row>
    <row r="3" spans="1:14">
      <c r="A3" s="19" t="s">
        <v>4</v>
      </c>
      <c r="B3" s="3">
        <v>36654</v>
      </c>
      <c r="C3" s="3">
        <v>2897</v>
      </c>
      <c r="D3" s="3">
        <v>2981</v>
      </c>
      <c r="E3" s="3">
        <v>42532</v>
      </c>
      <c r="F3" s="38"/>
      <c r="G3" s="3">
        <f>62963-B3</f>
        <v>26309</v>
      </c>
      <c r="H3" s="3">
        <f>5000-C3</f>
        <v>2103</v>
      </c>
      <c r="I3" s="3">
        <f>5000-D3</f>
        <v>2019</v>
      </c>
      <c r="J3" s="4">
        <f>72963-E3</f>
        <v>30431</v>
      </c>
    </row>
    <row r="4" spans="1:14">
      <c r="A4" s="20" t="s">
        <v>13</v>
      </c>
      <c r="B4" s="15">
        <f>(B3/62963)*100</f>
        <v>58.215142226386931</v>
      </c>
      <c r="C4" s="15">
        <f>(C3/5000)*100</f>
        <v>57.940000000000005</v>
      </c>
      <c r="D4" s="15">
        <f>(D3/5000)*100</f>
        <v>59.62</v>
      </c>
      <c r="E4" s="28">
        <f>(E3/72963)*100</f>
        <v>58.292559242355715</v>
      </c>
      <c r="F4" s="39"/>
      <c r="G4" s="15">
        <f>100-B4</f>
        <v>41.784857773613069</v>
      </c>
      <c r="H4" s="15">
        <f t="shared" ref="H4:J4" si="0">100-C4</f>
        <v>42.059999999999995</v>
      </c>
      <c r="I4" s="15">
        <f t="shared" si="0"/>
        <v>40.380000000000003</v>
      </c>
      <c r="J4" s="14">
        <f t="shared" si="0"/>
        <v>41.707440757644285</v>
      </c>
    </row>
    <row r="5" spans="1:14">
      <c r="A5" s="8"/>
      <c r="E5" s="1"/>
      <c r="F5" s="39"/>
      <c r="J5" s="34"/>
    </row>
    <row r="6" spans="1:14">
      <c r="A6" s="46" t="s">
        <v>19</v>
      </c>
      <c r="B6" s="16"/>
      <c r="C6" s="16"/>
      <c r="D6" s="16"/>
      <c r="E6" s="16"/>
      <c r="F6" s="40"/>
      <c r="G6" s="16"/>
      <c r="H6" s="16"/>
      <c r="I6" s="16"/>
      <c r="J6" s="18"/>
    </row>
    <row r="7" spans="1:14">
      <c r="A7" s="47" t="s">
        <v>18</v>
      </c>
      <c r="F7" s="38"/>
      <c r="J7" s="34"/>
    </row>
    <row r="8" spans="1:14">
      <c r="A8" s="24" t="s">
        <v>5</v>
      </c>
      <c r="B8" s="26">
        <f>(2550/B3)*100</f>
        <v>6.956948764118513</v>
      </c>
      <c r="C8" s="3">
        <v>6.97</v>
      </c>
      <c r="D8" s="3">
        <v>5.77</v>
      </c>
      <c r="E8" s="3">
        <v>6.87</v>
      </c>
      <c r="F8" s="38"/>
      <c r="G8" s="2">
        <v>2.35</v>
      </c>
      <c r="H8" s="3">
        <v>2.4300000000000002</v>
      </c>
      <c r="I8" s="3">
        <v>2.23</v>
      </c>
      <c r="J8" s="4">
        <v>2.34</v>
      </c>
    </row>
    <row r="9" spans="1:14">
      <c r="A9" s="25" t="s">
        <v>6</v>
      </c>
      <c r="B9" s="10">
        <f>(2328/B3)*100</f>
        <v>6.3512849893599608</v>
      </c>
      <c r="C9" s="6">
        <v>6.8</v>
      </c>
      <c r="D9" s="6">
        <v>5.9</v>
      </c>
      <c r="E9" s="6">
        <v>6.35</v>
      </c>
      <c r="F9" s="38"/>
      <c r="G9" s="5">
        <v>0.94</v>
      </c>
      <c r="H9" s="30">
        <v>1.1399999999999999</v>
      </c>
      <c r="I9" s="6">
        <v>1.19</v>
      </c>
      <c r="J9" s="8">
        <v>0.97</v>
      </c>
    </row>
    <row r="10" spans="1:14">
      <c r="A10" s="25" t="s">
        <v>7</v>
      </c>
      <c r="B10" s="10">
        <f>(3240/B3)*100</f>
        <v>8.839417253232936</v>
      </c>
      <c r="C10" s="6">
        <v>9.32</v>
      </c>
      <c r="D10" s="6">
        <v>8.92</v>
      </c>
      <c r="E10" s="6">
        <v>8.8800000000000008</v>
      </c>
      <c r="F10" s="38"/>
      <c r="G10" s="5">
        <v>0.65</v>
      </c>
      <c r="H10" s="30">
        <v>0.86</v>
      </c>
      <c r="I10" s="6">
        <v>0.5</v>
      </c>
      <c r="J10" s="8">
        <v>0.65</v>
      </c>
    </row>
    <row r="11" spans="1:14">
      <c r="A11" s="25" t="s">
        <v>8</v>
      </c>
      <c r="B11" s="10">
        <f>(4778/B3)*100</f>
        <v>13.035412233316965</v>
      </c>
      <c r="C11" s="6">
        <v>13.32</v>
      </c>
      <c r="D11" s="6">
        <v>13.45</v>
      </c>
      <c r="E11" s="6">
        <v>13.08</v>
      </c>
      <c r="F11" s="38"/>
      <c r="G11" s="5">
        <v>5.23</v>
      </c>
      <c r="H11" s="30">
        <v>4.5199999999999996</v>
      </c>
      <c r="I11" s="30">
        <v>5.05</v>
      </c>
      <c r="J11" s="8">
        <v>5.18</v>
      </c>
    </row>
    <row r="12" spans="1:14">
      <c r="A12" s="25" t="s">
        <v>9</v>
      </c>
      <c r="B12" s="10">
        <f>(505/B3)*100</f>
        <v>1.3777486768156271</v>
      </c>
      <c r="C12" s="6">
        <v>1.5</v>
      </c>
      <c r="D12" s="6">
        <v>1.17</v>
      </c>
      <c r="E12" s="6">
        <v>1.37</v>
      </c>
      <c r="F12" s="38"/>
      <c r="G12" s="5">
        <v>0.35</v>
      </c>
      <c r="H12" s="30">
        <v>0.43</v>
      </c>
      <c r="I12" s="30">
        <v>0.5</v>
      </c>
      <c r="J12" s="8">
        <v>0.36</v>
      </c>
      <c r="N12" s="53"/>
    </row>
    <row r="13" spans="1:14">
      <c r="A13" s="25" t="s">
        <v>10</v>
      </c>
      <c r="B13" s="10">
        <f>(388/B3)*100</f>
        <v>1.0585474982266601</v>
      </c>
      <c r="C13" s="6">
        <v>1.04</v>
      </c>
      <c r="D13" s="6">
        <v>1.24</v>
      </c>
      <c r="E13" s="6">
        <v>1.07</v>
      </c>
      <c r="F13" s="38"/>
      <c r="G13" s="5">
        <v>0.2</v>
      </c>
      <c r="H13" s="30">
        <v>0.38</v>
      </c>
      <c r="I13" s="30">
        <v>0.01</v>
      </c>
      <c r="J13" s="8">
        <v>0.2</v>
      </c>
      <c r="N13" s="53"/>
    </row>
    <row r="14" spans="1:14">
      <c r="A14" s="45"/>
      <c r="B14" s="44"/>
      <c r="C14" s="44"/>
      <c r="D14" s="44"/>
      <c r="E14" s="44"/>
      <c r="F14" s="40"/>
      <c r="G14" s="43"/>
      <c r="H14" s="44"/>
      <c r="I14" s="44"/>
      <c r="J14" s="34"/>
      <c r="N14" s="53"/>
    </row>
    <row r="15" spans="1:14">
      <c r="A15" s="47" t="s">
        <v>20</v>
      </c>
      <c r="F15" s="38"/>
      <c r="G15" s="12"/>
      <c r="J15" s="14"/>
      <c r="N15" s="53"/>
    </row>
    <row r="16" spans="1:14">
      <c r="A16" s="19">
        <v>1</v>
      </c>
      <c r="B16" s="26">
        <f>(24163/36654)*100</f>
        <v>65.921863916625739</v>
      </c>
      <c r="C16" s="26">
        <f>(1878/2897)*100</f>
        <v>64.825681739730754</v>
      </c>
      <c r="D16" s="26">
        <f>(1997/2981)*100</f>
        <v>66.990942636699089</v>
      </c>
      <c r="E16" s="26">
        <f>(28038/E3)*100</f>
        <v>65.922129220351735</v>
      </c>
      <c r="F16" s="39"/>
      <c r="G16" s="22">
        <f>(2376/G3)*100</f>
        <v>9.0311300315481393</v>
      </c>
      <c r="H16" s="26">
        <f>(187/H3)*100</f>
        <v>8.8920589633856384</v>
      </c>
      <c r="I16" s="26">
        <f>(173/I3)*100</f>
        <v>8.5685983159980186</v>
      </c>
      <c r="J16" s="27">
        <f>(2736/J3)*100</f>
        <v>8.9908317176563379</v>
      </c>
      <c r="N16" s="53"/>
    </row>
    <row r="17" spans="1:14">
      <c r="A17" s="29">
        <v>2</v>
      </c>
      <c r="B17" s="10">
        <f>(11230/36654)*100</f>
        <v>30.637856714137612</v>
      </c>
      <c r="C17" s="10">
        <f>(913/2897)*100</f>
        <v>31.51536071798412</v>
      </c>
      <c r="D17" s="10">
        <f>(886/2981)*100</f>
        <v>29.72156994297216</v>
      </c>
      <c r="E17" s="10">
        <f>(13029/E3)*100</f>
        <v>30.633405435907079</v>
      </c>
      <c r="F17" s="39"/>
      <c r="G17" s="9">
        <f>(89/G3)*100</f>
        <v>0.33828727811775439</v>
      </c>
      <c r="H17" s="10">
        <f>(9/H3)*100</f>
        <v>0.42796005706134094</v>
      </c>
      <c r="I17" s="10">
        <f>(10/I3)*100</f>
        <v>0.49529470034670625</v>
      </c>
      <c r="J17" s="7">
        <f>(108/J3)*100</f>
        <v>0.35490125201275019</v>
      </c>
      <c r="N17" s="53"/>
    </row>
    <row r="18" spans="1:14">
      <c r="A18" s="29">
        <v>3</v>
      </c>
      <c r="B18" s="10">
        <f>(1229/36654)*100</f>
        <v>3.3529764827849617</v>
      </c>
      <c r="C18" s="10">
        <f>(104/2897)*100</f>
        <v>3.5899206075250261</v>
      </c>
      <c r="D18" s="10">
        <f>(93/2981)*100</f>
        <v>3.1197584703119756</v>
      </c>
      <c r="E18" s="10">
        <f>(1426/E3)*100</f>
        <v>3.3527696793002915</v>
      </c>
      <c r="F18" s="39"/>
      <c r="G18" s="9" t="s">
        <v>12</v>
      </c>
      <c r="H18" s="10">
        <v>0</v>
      </c>
      <c r="I18" s="10">
        <v>0</v>
      </c>
      <c r="J18" s="7" t="s">
        <v>12</v>
      </c>
      <c r="N18" s="53"/>
    </row>
    <row r="19" spans="1:14">
      <c r="A19" s="29">
        <v>4</v>
      </c>
      <c r="B19" s="10">
        <f>(29/36654)*100</f>
        <v>7.9118240846837995E-2</v>
      </c>
      <c r="C19" s="10">
        <f>(2/2897)*100</f>
        <v>6.9036934760096647E-2</v>
      </c>
      <c r="D19" s="10">
        <f>(5/2981)*100</f>
        <v>0.16772895001677288</v>
      </c>
      <c r="E19" s="10">
        <f>(36/E3)*100</f>
        <v>8.4642151791592221E-2</v>
      </c>
      <c r="F19" s="39"/>
      <c r="G19" s="9">
        <v>0</v>
      </c>
      <c r="H19" s="10">
        <v>0</v>
      </c>
      <c r="I19" s="10">
        <v>0</v>
      </c>
      <c r="J19" s="7">
        <v>0</v>
      </c>
      <c r="N19" s="53"/>
    </row>
    <row r="20" spans="1:14">
      <c r="A20" s="29">
        <v>5</v>
      </c>
      <c r="B20" s="10" t="s">
        <v>12</v>
      </c>
      <c r="C20" s="10">
        <v>0</v>
      </c>
      <c r="D20" s="10">
        <v>0</v>
      </c>
      <c r="E20" s="10" t="s">
        <v>11</v>
      </c>
      <c r="F20" s="39"/>
      <c r="G20" s="9">
        <v>0</v>
      </c>
      <c r="H20" s="10">
        <v>0</v>
      </c>
      <c r="I20" s="10">
        <v>0</v>
      </c>
      <c r="J20" s="7">
        <v>0</v>
      </c>
    </row>
    <row r="21" spans="1:14">
      <c r="A21" s="29">
        <v>6</v>
      </c>
      <c r="B21" s="10">
        <v>0</v>
      </c>
      <c r="C21" s="10">
        <v>0</v>
      </c>
      <c r="D21" s="10">
        <v>0</v>
      </c>
      <c r="E21" s="10">
        <v>0</v>
      </c>
      <c r="F21" s="39"/>
      <c r="G21" s="9">
        <v>0</v>
      </c>
      <c r="H21" s="10">
        <v>0</v>
      </c>
      <c r="I21" s="10">
        <v>0</v>
      </c>
      <c r="J21" s="7">
        <v>0</v>
      </c>
    </row>
    <row r="22" spans="1:14">
      <c r="A22" s="20">
        <v>7</v>
      </c>
      <c r="B22" s="28" t="s">
        <v>12</v>
      </c>
      <c r="C22" s="28">
        <v>0</v>
      </c>
      <c r="D22" s="28">
        <v>0</v>
      </c>
      <c r="E22" s="28" t="s">
        <v>11</v>
      </c>
      <c r="F22" s="39"/>
      <c r="G22" s="23">
        <v>0</v>
      </c>
      <c r="H22" s="28">
        <v>0</v>
      </c>
      <c r="I22" s="28">
        <v>0</v>
      </c>
      <c r="J22" s="21">
        <v>0</v>
      </c>
    </row>
    <row r="23" spans="1:14">
      <c r="A23" s="8"/>
      <c r="B23" s="1"/>
      <c r="C23" s="1"/>
      <c r="D23" s="1"/>
      <c r="E23" s="1"/>
      <c r="F23" s="39"/>
      <c r="G23" s="49"/>
      <c r="H23" s="1"/>
      <c r="I23" s="1"/>
      <c r="J23" s="35"/>
    </row>
    <row r="24" spans="1:14">
      <c r="A24" s="46" t="s">
        <v>16</v>
      </c>
      <c r="B24" s="16"/>
      <c r="C24" s="16"/>
      <c r="D24" s="16"/>
      <c r="E24" s="17"/>
      <c r="F24" s="41"/>
      <c r="G24" s="50"/>
      <c r="H24" s="16"/>
      <c r="I24" s="16"/>
      <c r="J24" s="18"/>
    </row>
    <row r="25" spans="1:14">
      <c r="A25" s="48" t="s">
        <v>24</v>
      </c>
      <c r="B25" s="30"/>
      <c r="C25" s="30"/>
      <c r="D25" s="30"/>
      <c r="E25" s="31"/>
      <c r="F25" s="39"/>
      <c r="G25" s="51"/>
      <c r="H25" s="30"/>
      <c r="I25" s="30"/>
      <c r="J25" s="32"/>
    </row>
    <row r="26" spans="1:14">
      <c r="A26" s="19">
        <v>5</v>
      </c>
      <c r="B26" s="3">
        <v>1</v>
      </c>
      <c r="C26" s="3">
        <v>1</v>
      </c>
      <c r="D26" s="3">
        <v>1</v>
      </c>
      <c r="E26" s="3">
        <v>1</v>
      </c>
      <c r="F26" s="38"/>
      <c r="G26" s="2">
        <v>1</v>
      </c>
      <c r="H26" s="3">
        <v>1</v>
      </c>
      <c r="I26" s="3">
        <v>1.3</v>
      </c>
      <c r="J26" s="4">
        <v>1</v>
      </c>
    </row>
    <row r="27" spans="1:14">
      <c r="A27" s="29">
        <v>24</v>
      </c>
      <c r="B27" s="6">
        <v>2</v>
      </c>
      <c r="C27" s="6">
        <v>2</v>
      </c>
      <c r="D27" s="6">
        <v>2</v>
      </c>
      <c r="E27" s="6">
        <v>2</v>
      </c>
      <c r="F27" s="38"/>
      <c r="G27" s="5">
        <v>2</v>
      </c>
      <c r="H27" s="30">
        <v>2</v>
      </c>
      <c r="I27" s="6">
        <v>3</v>
      </c>
      <c r="J27" s="8">
        <v>2</v>
      </c>
    </row>
    <row r="28" spans="1:14">
      <c r="A28" s="29">
        <v>50</v>
      </c>
      <c r="B28" s="6">
        <v>4</v>
      </c>
      <c r="C28" s="6">
        <v>4</v>
      </c>
      <c r="D28" s="6">
        <v>4</v>
      </c>
      <c r="E28" s="6">
        <v>4</v>
      </c>
      <c r="F28" s="38"/>
      <c r="G28" s="5">
        <v>4</v>
      </c>
      <c r="H28" s="30">
        <v>4</v>
      </c>
      <c r="I28" s="6">
        <v>4</v>
      </c>
      <c r="J28" s="8">
        <v>4</v>
      </c>
    </row>
    <row r="29" spans="1:14">
      <c r="A29" s="29">
        <v>75</v>
      </c>
      <c r="B29" s="6">
        <v>6</v>
      </c>
      <c r="C29" s="6">
        <v>6</v>
      </c>
      <c r="D29" s="6">
        <v>6</v>
      </c>
      <c r="E29" s="6">
        <v>6</v>
      </c>
      <c r="F29" s="38"/>
      <c r="G29" s="5">
        <v>6</v>
      </c>
      <c r="H29" s="30">
        <v>6</v>
      </c>
      <c r="I29" s="30">
        <v>6</v>
      </c>
      <c r="J29" s="8">
        <v>6</v>
      </c>
    </row>
    <row r="30" spans="1:14">
      <c r="A30" s="20">
        <v>95</v>
      </c>
      <c r="B30" s="15">
        <v>12</v>
      </c>
      <c r="C30" s="15">
        <v>13</v>
      </c>
      <c r="D30" s="15">
        <v>11</v>
      </c>
      <c r="E30" s="15">
        <v>12</v>
      </c>
      <c r="F30" s="38"/>
      <c r="G30" s="12">
        <v>15</v>
      </c>
      <c r="H30" s="15">
        <v>14.65</v>
      </c>
      <c r="I30" s="15">
        <v>12.7</v>
      </c>
      <c r="J30" s="14">
        <v>15</v>
      </c>
    </row>
    <row r="31" spans="1:14">
      <c r="A31" s="29"/>
      <c r="B31" s="6"/>
      <c r="C31" s="6"/>
      <c r="D31" s="6"/>
      <c r="E31" s="6"/>
      <c r="F31" s="38"/>
      <c r="G31" s="5"/>
      <c r="H31" s="6"/>
      <c r="I31" s="6"/>
      <c r="J31" s="8"/>
    </row>
    <row r="32" spans="1:14">
      <c r="A32" s="19" t="s">
        <v>21</v>
      </c>
      <c r="B32" s="26">
        <f>(3671/B3)*100</f>
        <v>10.015278005129044</v>
      </c>
      <c r="C32" s="26">
        <f>(297/2897)*100</f>
        <v>10.251984811874353</v>
      </c>
      <c r="D32" s="26">
        <f>(347/2981)*100</f>
        <v>11.640389131164039</v>
      </c>
      <c r="E32" s="26">
        <f>(4315/E3)*100</f>
        <v>10.145302360575567</v>
      </c>
      <c r="F32" s="39"/>
      <c r="G32" s="22">
        <f>(1559/G3)*100</f>
        <v>5.9257288380402144</v>
      </c>
      <c r="H32" s="26">
        <f>(128/H3)*100</f>
        <v>6.0865430337612931</v>
      </c>
      <c r="I32" s="26">
        <f>(127/I3)*100</f>
        <v>6.2902426944031697</v>
      </c>
      <c r="J32" s="27">
        <f>(1814/J3)*100</f>
        <v>5.9610265847326742</v>
      </c>
    </row>
    <row r="33" spans="1:10">
      <c r="A33" s="29" t="s">
        <v>22</v>
      </c>
      <c r="B33" s="6">
        <v>42</v>
      </c>
      <c r="C33" s="6">
        <v>44</v>
      </c>
      <c r="D33" s="6">
        <v>22</v>
      </c>
      <c r="E33" s="6">
        <v>44</v>
      </c>
      <c r="F33" s="38"/>
      <c r="G33" s="5">
        <v>57</v>
      </c>
      <c r="H33" s="30">
        <v>45</v>
      </c>
      <c r="I33" s="30">
        <v>28</v>
      </c>
      <c r="J33" s="8">
        <v>57</v>
      </c>
    </row>
    <row r="34" spans="1:10">
      <c r="A34" s="29" t="s">
        <v>23</v>
      </c>
      <c r="B34" s="6">
        <v>0</v>
      </c>
      <c r="C34" s="6">
        <v>0</v>
      </c>
      <c r="D34" s="6">
        <v>0</v>
      </c>
      <c r="E34" s="6">
        <v>0</v>
      </c>
      <c r="F34" s="38"/>
      <c r="G34" s="5">
        <v>0</v>
      </c>
      <c r="H34" s="30">
        <v>0</v>
      </c>
      <c r="I34" s="30">
        <v>0</v>
      </c>
      <c r="J34" s="8">
        <v>0</v>
      </c>
    </row>
    <row r="35" spans="1:10">
      <c r="A35" s="29" t="s">
        <v>28</v>
      </c>
      <c r="B35" s="6">
        <v>4.72</v>
      </c>
      <c r="C35" s="6">
        <v>5.19</v>
      </c>
      <c r="D35" s="6">
        <v>4.5599999999999996</v>
      </c>
      <c r="E35" s="6">
        <v>4.74</v>
      </c>
      <c r="F35" s="38"/>
      <c r="G35" s="5">
        <v>5.18</v>
      </c>
      <c r="H35" s="30">
        <v>4.9800000000000004</v>
      </c>
      <c r="I35" s="6">
        <v>5.23</v>
      </c>
      <c r="J35" s="8">
        <v>5.17</v>
      </c>
    </row>
    <row r="36" spans="1:10">
      <c r="A36" s="20" t="s">
        <v>25</v>
      </c>
      <c r="B36" s="15">
        <v>4.08</v>
      </c>
      <c r="C36" s="15">
        <v>4.93</v>
      </c>
      <c r="D36" s="15">
        <v>3.52</v>
      </c>
      <c r="E36" s="15">
        <v>4.1100000000000003</v>
      </c>
      <c r="F36" s="42"/>
      <c r="G36" s="12">
        <v>5.3</v>
      </c>
      <c r="H36" s="15">
        <v>4.96</v>
      </c>
      <c r="I36" s="15">
        <v>4.01</v>
      </c>
      <c r="J36" s="14">
        <v>5.2</v>
      </c>
    </row>
    <row r="37" spans="1:10">
      <c r="A37" s="8"/>
      <c r="F37" s="38"/>
      <c r="G37" s="43"/>
      <c r="J37" s="34"/>
    </row>
    <row r="38" spans="1:10">
      <c r="A38" s="46" t="s">
        <v>17</v>
      </c>
      <c r="B38" s="16"/>
      <c r="C38" s="16"/>
      <c r="D38" s="16"/>
      <c r="E38" s="17"/>
      <c r="F38" s="41"/>
      <c r="G38" s="50"/>
      <c r="H38" s="16"/>
      <c r="I38" s="16"/>
      <c r="J38" s="18"/>
    </row>
    <row r="39" spans="1:10">
      <c r="A39" s="48" t="s">
        <v>24</v>
      </c>
      <c r="B39" s="30"/>
      <c r="C39" s="30"/>
      <c r="D39" s="30"/>
      <c r="E39" s="31"/>
      <c r="F39" s="39"/>
      <c r="G39" s="52"/>
      <c r="H39" s="30"/>
      <c r="I39" s="30"/>
      <c r="J39" s="36"/>
    </row>
    <row r="40" spans="1:10">
      <c r="A40" s="19">
        <v>5</v>
      </c>
      <c r="B40" s="3">
        <v>1</v>
      </c>
      <c r="C40" s="3">
        <v>1</v>
      </c>
      <c r="D40" s="3">
        <v>1</v>
      </c>
      <c r="E40" s="3">
        <v>1</v>
      </c>
      <c r="F40" s="38"/>
      <c r="G40" s="2">
        <v>1</v>
      </c>
      <c r="H40" s="3">
        <v>1</v>
      </c>
      <c r="I40" s="3">
        <v>1</v>
      </c>
      <c r="J40" s="4">
        <v>1</v>
      </c>
    </row>
    <row r="41" spans="1:10">
      <c r="A41" s="29">
        <v>25</v>
      </c>
      <c r="B41" s="6">
        <v>2</v>
      </c>
      <c r="C41" s="6">
        <v>2</v>
      </c>
      <c r="D41" s="6">
        <v>2</v>
      </c>
      <c r="E41" s="6">
        <v>2</v>
      </c>
      <c r="F41" s="38"/>
      <c r="G41" s="5">
        <v>2</v>
      </c>
      <c r="H41" s="30">
        <v>2</v>
      </c>
      <c r="I41" s="6">
        <v>2</v>
      </c>
      <c r="J41" s="8">
        <v>2</v>
      </c>
    </row>
    <row r="42" spans="1:10">
      <c r="A42" s="29">
        <v>50</v>
      </c>
      <c r="B42" s="6">
        <v>3</v>
      </c>
      <c r="C42" s="6">
        <v>3</v>
      </c>
      <c r="D42" s="6">
        <v>3</v>
      </c>
      <c r="E42" s="6">
        <v>3</v>
      </c>
      <c r="F42" s="38"/>
      <c r="G42" s="5">
        <v>3</v>
      </c>
      <c r="H42" s="30">
        <v>3</v>
      </c>
      <c r="I42" s="6">
        <v>2</v>
      </c>
      <c r="J42" s="8">
        <v>3</v>
      </c>
    </row>
    <row r="43" spans="1:10">
      <c r="A43" s="29">
        <v>75</v>
      </c>
      <c r="B43" s="6">
        <v>6</v>
      </c>
      <c r="C43" s="6">
        <v>6</v>
      </c>
      <c r="D43" s="6">
        <v>6</v>
      </c>
      <c r="E43" s="6">
        <v>6</v>
      </c>
      <c r="F43" s="38"/>
      <c r="G43" s="5">
        <v>4</v>
      </c>
      <c r="H43" s="30">
        <v>4</v>
      </c>
      <c r="I43" s="30">
        <v>4</v>
      </c>
      <c r="J43" s="8">
        <v>4</v>
      </c>
    </row>
    <row r="44" spans="1:10">
      <c r="A44" s="20">
        <v>95</v>
      </c>
      <c r="B44" s="15">
        <v>10</v>
      </c>
      <c r="C44" s="15">
        <v>10</v>
      </c>
      <c r="D44" s="15">
        <v>10</v>
      </c>
      <c r="E44" s="15">
        <v>10</v>
      </c>
      <c r="F44" s="38"/>
      <c r="G44" s="12">
        <v>8</v>
      </c>
      <c r="H44" s="15">
        <v>8</v>
      </c>
      <c r="I44" s="15">
        <v>8</v>
      </c>
      <c r="J44" s="14">
        <v>8</v>
      </c>
    </row>
    <row r="45" spans="1:10">
      <c r="A45" s="8"/>
      <c r="F45" s="38"/>
      <c r="G45" s="43"/>
      <c r="J45" s="34"/>
    </row>
    <row r="46" spans="1:10">
      <c r="A46" s="19" t="s">
        <v>26</v>
      </c>
      <c r="B46" s="26">
        <f>(8767/B3)*100</f>
        <v>23.918262672559614</v>
      </c>
      <c r="C46" s="26">
        <f>(701/28997)*1000</f>
        <v>24.174914646342724</v>
      </c>
      <c r="D46" s="26">
        <f>(742/2981)*100</f>
        <v>24.890976182489098</v>
      </c>
      <c r="E46" s="26">
        <f>(10210/E3)*100</f>
        <v>24.005454716448789</v>
      </c>
      <c r="F46" s="39"/>
      <c r="G46" s="22">
        <f>(4767/G3)*100</f>
        <v>18.119274772891405</v>
      </c>
      <c r="H46" s="26">
        <f>(393/H3)*100</f>
        <v>18.687589158345222</v>
      </c>
      <c r="I46" s="26">
        <f>(342/I3)*100</f>
        <v>16.939078751857355</v>
      </c>
      <c r="J46" s="27">
        <f>(5502/J3)*100</f>
        <v>18.08024711642733</v>
      </c>
    </row>
    <row r="47" spans="1:10">
      <c r="A47" s="29" t="s">
        <v>22</v>
      </c>
      <c r="B47" s="6">
        <v>26</v>
      </c>
      <c r="C47" s="6">
        <v>22</v>
      </c>
      <c r="D47" s="6">
        <v>20</v>
      </c>
      <c r="E47" s="6">
        <v>26</v>
      </c>
      <c r="F47" s="38"/>
      <c r="G47" s="5">
        <v>16</v>
      </c>
      <c r="H47" s="30">
        <v>14</v>
      </c>
      <c r="I47" s="30">
        <v>16</v>
      </c>
      <c r="J47" s="8">
        <v>16</v>
      </c>
    </row>
    <row r="48" spans="1:10">
      <c r="A48" s="29" t="s">
        <v>23</v>
      </c>
      <c r="B48" s="6">
        <v>0</v>
      </c>
      <c r="C48" s="6">
        <v>0</v>
      </c>
      <c r="D48" s="6">
        <v>0</v>
      </c>
      <c r="E48" s="6">
        <v>0</v>
      </c>
      <c r="F48" s="38"/>
      <c r="G48" s="5">
        <v>0</v>
      </c>
      <c r="H48" s="30">
        <v>0</v>
      </c>
      <c r="I48" s="30">
        <v>0</v>
      </c>
      <c r="J48" s="8">
        <v>0</v>
      </c>
    </row>
    <row r="49" spans="1:10">
      <c r="A49" s="29" t="s">
        <v>28</v>
      </c>
      <c r="B49" s="6">
        <v>4.2300000000000004</v>
      </c>
      <c r="C49" s="6">
        <v>4.2699999999999996</v>
      </c>
      <c r="D49" s="6">
        <v>4.3600000000000003</v>
      </c>
      <c r="E49" s="6">
        <v>4.24</v>
      </c>
      <c r="F49" s="38"/>
      <c r="G49" s="5">
        <v>3.37</v>
      </c>
      <c r="H49" s="30">
        <v>3.23</v>
      </c>
      <c r="I49" s="6">
        <v>3.24</v>
      </c>
      <c r="J49" s="8">
        <v>3.35</v>
      </c>
    </row>
    <row r="50" spans="1:10">
      <c r="A50" s="20" t="s">
        <v>25</v>
      </c>
      <c r="B50" s="15">
        <v>2.89</v>
      </c>
      <c r="C50" s="15">
        <v>2.9</v>
      </c>
      <c r="D50" s="15">
        <v>3.08</v>
      </c>
      <c r="E50" s="15">
        <v>2.91</v>
      </c>
      <c r="F50" s="38"/>
      <c r="G50" s="12">
        <v>2.3199999999999998</v>
      </c>
      <c r="H50" s="15">
        <v>2.2999999999999998</v>
      </c>
      <c r="I50" s="15">
        <v>2.5099999999999998</v>
      </c>
      <c r="J50" s="14">
        <v>2.33</v>
      </c>
    </row>
    <row r="51" spans="1:10">
      <c r="A51" s="8"/>
      <c r="F51" s="38"/>
      <c r="G51" s="43"/>
      <c r="J51" s="34"/>
    </row>
    <row r="52" spans="1:10">
      <c r="A52" s="46" t="s">
        <v>27</v>
      </c>
      <c r="B52" s="16"/>
      <c r="C52" s="16"/>
      <c r="D52" s="16"/>
      <c r="E52" s="17"/>
      <c r="F52" s="41"/>
      <c r="G52" s="50"/>
      <c r="H52" s="16"/>
      <c r="I52" s="16"/>
      <c r="J52" s="18"/>
    </row>
    <row r="53" spans="1:10">
      <c r="A53" s="47" t="s">
        <v>24</v>
      </c>
      <c r="F53" s="38"/>
      <c r="G53" s="43"/>
      <c r="J53" s="34"/>
    </row>
    <row r="54" spans="1:10">
      <c r="A54" s="19">
        <v>5</v>
      </c>
      <c r="B54" s="3">
        <v>8</v>
      </c>
      <c r="C54" s="33">
        <v>8</v>
      </c>
      <c r="D54" s="33">
        <v>8</v>
      </c>
      <c r="E54" s="3">
        <v>8</v>
      </c>
      <c r="F54" s="38"/>
      <c r="G54" s="2">
        <v>8</v>
      </c>
      <c r="H54" s="3">
        <v>8</v>
      </c>
      <c r="I54" s="3">
        <v>8</v>
      </c>
      <c r="J54" s="4">
        <v>8</v>
      </c>
    </row>
    <row r="55" spans="1:10">
      <c r="A55" s="29">
        <v>25</v>
      </c>
      <c r="B55" s="6">
        <v>13</v>
      </c>
      <c r="C55" s="11">
        <v>13</v>
      </c>
      <c r="D55" s="11">
        <v>13</v>
      </c>
      <c r="E55" s="6">
        <v>13</v>
      </c>
      <c r="F55" s="38"/>
      <c r="G55" s="5">
        <v>14</v>
      </c>
      <c r="H55" s="6">
        <v>15</v>
      </c>
      <c r="I55" s="6">
        <v>14</v>
      </c>
      <c r="J55" s="8">
        <v>14</v>
      </c>
    </row>
    <row r="56" spans="1:10">
      <c r="A56" s="29">
        <v>50</v>
      </c>
      <c r="B56" s="6">
        <v>18</v>
      </c>
      <c r="C56" s="11">
        <v>19</v>
      </c>
      <c r="D56" s="11">
        <v>19</v>
      </c>
      <c r="E56" s="6">
        <v>18</v>
      </c>
      <c r="F56" s="38"/>
      <c r="G56" s="5">
        <v>20</v>
      </c>
      <c r="H56" s="6">
        <v>20</v>
      </c>
      <c r="I56" s="6">
        <v>20</v>
      </c>
      <c r="J56" s="8">
        <v>20</v>
      </c>
    </row>
    <row r="57" spans="1:10">
      <c r="A57" s="29">
        <v>75</v>
      </c>
      <c r="B57" s="6">
        <v>23</v>
      </c>
      <c r="C57" s="11">
        <v>24</v>
      </c>
      <c r="D57" s="11">
        <v>24</v>
      </c>
      <c r="E57" s="6">
        <v>23</v>
      </c>
      <c r="F57" s="38"/>
      <c r="G57" s="5">
        <v>25</v>
      </c>
      <c r="H57" s="30">
        <v>25</v>
      </c>
      <c r="I57" s="30">
        <v>25</v>
      </c>
      <c r="J57" s="8">
        <v>25</v>
      </c>
    </row>
    <row r="58" spans="1:10">
      <c r="A58" s="20">
        <v>95</v>
      </c>
      <c r="B58" s="15">
        <v>30</v>
      </c>
      <c r="C58" s="13">
        <v>30</v>
      </c>
      <c r="D58" s="13">
        <v>30</v>
      </c>
      <c r="E58" s="15">
        <v>30</v>
      </c>
      <c r="F58" s="38"/>
      <c r="G58" s="12">
        <v>30</v>
      </c>
      <c r="H58" s="15">
        <v>31</v>
      </c>
      <c r="I58" s="15">
        <v>30</v>
      </c>
      <c r="J58" s="14">
        <v>30</v>
      </c>
    </row>
    <row r="59" spans="1:10">
      <c r="A59" s="34"/>
      <c r="F59" s="38"/>
      <c r="G59" s="43"/>
      <c r="J59" s="34"/>
    </row>
    <row r="60" spans="1:10">
      <c r="A60" s="29" t="s">
        <v>22</v>
      </c>
      <c r="B60" s="3">
        <v>113</v>
      </c>
      <c r="C60" s="33">
        <v>54</v>
      </c>
      <c r="D60" s="3">
        <v>93</v>
      </c>
      <c r="E60" s="3">
        <v>113</v>
      </c>
      <c r="F60" s="38"/>
      <c r="G60" s="2">
        <v>94</v>
      </c>
      <c r="H60" s="3">
        <v>65</v>
      </c>
      <c r="I60" s="3">
        <v>64</v>
      </c>
      <c r="J60" s="4">
        <v>94</v>
      </c>
    </row>
    <row r="61" spans="1:10">
      <c r="A61" s="29" t="s">
        <v>23</v>
      </c>
      <c r="B61" s="6">
        <v>6</v>
      </c>
      <c r="C61" s="11">
        <v>6</v>
      </c>
      <c r="D61" s="6">
        <v>6</v>
      </c>
      <c r="E61" s="6">
        <v>6</v>
      </c>
      <c r="F61" s="38"/>
      <c r="G61" s="5">
        <v>6</v>
      </c>
      <c r="H61" s="30">
        <v>6</v>
      </c>
      <c r="I61" s="30">
        <v>6</v>
      </c>
      <c r="J61" s="8">
        <v>6</v>
      </c>
    </row>
    <row r="62" spans="1:10">
      <c r="A62" s="29" t="s">
        <v>28</v>
      </c>
      <c r="B62" s="6">
        <v>18.420000000000002</v>
      </c>
      <c r="C62" s="10">
        <v>18.63</v>
      </c>
      <c r="D62" s="10">
        <v>18.78</v>
      </c>
      <c r="E62" s="6">
        <v>18.46</v>
      </c>
      <c r="F62" s="38"/>
      <c r="G62" s="5">
        <v>19.649999999999999</v>
      </c>
      <c r="H62" s="6">
        <v>19.84</v>
      </c>
      <c r="I62" s="30">
        <v>19.47</v>
      </c>
      <c r="J62" s="8">
        <v>19.649999999999999</v>
      </c>
    </row>
    <row r="63" spans="1:10">
      <c r="A63" s="20" t="s">
        <v>25</v>
      </c>
      <c r="B63" s="15">
        <v>6.89</v>
      </c>
      <c r="C63" s="28">
        <v>6.97</v>
      </c>
      <c r="D63" s="28">
        <v>6.97</v>
      </c>
      <c r="E63" s="15">
        <v>6.91</v>
      </c>
      <c r="F63" s="42"/>
      <c r="G63" s="12">
        <v>7.02</v>
      </c>
      <c r="H63" s="15">
        <v>7.06</v>
      </c>
      <c r="I63" s="15">
        <v>7.02</v>
      </c>
      <c r="J63" s="14">
        <v>7.02</v>
      </c>
    </row>
  </sheetData>
  <mergeCells count="3">
    <mergeCell ref="B1:E1"/>
    <mergeCell ref="G1:J1"/>
    <mergeCell ref="A1:A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Larkin</dc:creator>
  <cp:lastModifiedBy>Andrew Larkin</cp:lastModifiedBy>
  <dcterms:created xsi:type="dcterms:W3CDTF">2018-10-17T20:37:30Z</dcterms:created>
  <dcterms:modified xsi:type="dcterms:W3CDTF">2018-10-18T01:24:07Z</dcterms:modified>
</cp:coreProperties>
</file>