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4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P42" i="1"/>
  <c r="P40" i="1"/>
  <c r="O42" i="1"/>
  <c r="O40" i="1"/>
  <c r="P26" i="1"/>
  <c r="P24" i="1"/>
  <c r="M39" i="1"/>
  <c r="N39" i="1"/>
  <c r="M40" i="1"/>
  <c r="M42" i="1"/>
  <c r="M41" i="1"/>
  <c r="N42" i="1"/>
  <c r="N41" i="1"/>
  <c r="N40" i="1"/>
  <c r="N23" i="1"/>
  <c r="O23" i="1" l="1"/>
  <c r="M23" i="1"/>
  <c r="O26" i="1" l="1"/>
  <c r="O25" i="1"/>
  <c r="O24" i="1"/>
  <c r="O11" i="1"/>
  <c r="N11" i="1"/>
  <c r="M11" i="1"/>
  <c r="P11" i="1" s="1"/>
  <c r="O10" i="1"/>
  <c r="N10" i="1"/>
  <c r="M10" i="1"/>
  <c r="P10" i="1" s="1"/>
  <c r="Q11" i="1" s="1"/>
  <c r="R27" i="1" s="1"/>
  <c r="R24" i="1" l="1"/>
  <c r="R26" i="1"/>
  <c r="M7" i="1"/>
  <c r="N7" i="1"/>
  <c r="O7" i="1"/>
  <c r="M8" i="1"/>
  <c r="Q24" i="1" s="1"/>
  <c r="N8" i="1"/>
  <c r="O8" i="1"/>
  <c r="M9" i="1"/>
  <c r="Q26" i="1" s="1"/>
  <c r="N9" i="1"/>
  <c r="O9" i="1"/>
  <c r="M12" i="1"/>
  <c r="N12" i="1"/>
  <c r="O12" i="1"/>
  <c r="M13" i="1"/>
  <c r="N13" i="1"/>
  <c r="O13" i="1"/>
  <c r="M14" i="1"/>
  <c r="N14" i="1"/>
  <c r="O14" i="1"/>
  <c r="M15" i="1"/>
  <c r="N15" i="1"/>
  <c r="O15" i="1"/>
  <c r="O6" i="1"/>
  <c r="N6" i="1"/>
  <c r="M6" i="1"/>
  <c r="N24" i="1"/>
  <c r="N25" i="1"/>
  <c r="N26" i="1"/>
  <c r="M24" i="1"/>
  <c r="M25" i="1"/>
  <c r="M26" i="1"/>
  <c r="T25" i="1" l="1"/>
  <c r="U23" i="1"/>
  <c r="U25" i="1"/>
  <c r="T23" i="1"/>
  <c r="P7" i="1"/>
  <c r="P8" i="1"/>
  <c r="P9" i="1"/>
  <c r="P12" i="1"/>
  <c r="P13" i="1"/>
  <c r="P14" i="1"/>
  <c r="P15" i="1"/>
  <c r="P6" i="1"/>
  <c r="Q7" i="1" l="1"/>
  <c r="P27" i="1" s="1"/>
  <c r="Q13" i="1"/>
  <c r="Q15" i="1"/>
  <c r="Q9" i="1"/>
  <c r="Q27" i="1" s="1"/>
</calcChain>
</file>

<file path=xl/sharedStrings.xml><?xml version="1.0" encoding="utf-8"?>
<sst xmlns="http://schemas.openxmlformats.org/spreadsheetml/2006/main" count="146" uniqueCount="58">
  <si>
    <t>par</t>
  </si>
  <si>
    <t>est</t>
  </si>
  <si>
    <t>sd</t>
  </si>
  <si>
    <t>lwr</t>
  </si>
  <si>
    <t>upr</t>
  </si>
  <si>
    <t>model</t>
  </si>
  <si>
    <t>Ecov</t>
  </si>
  <si>
    <t>q_repars</t>
  </si>
  <si>
    <t>fit1</t>
  </si>
  <si>
    <t>Fem30p</t>
  </si>
  <si>
    <t>fit3</t>
  </si>
  <si>
    <t>mismatch</t>
  </si>
  <si>
    <t>noise1</t>
  </si>
  <si>
    <t>noise2</t>
  </si>
  <si>
    <t>Lower</t>
  </si>
  <si>
    <t>Upper</t>
  </si>
  <si>
    <t>SD</t>
  </si>
  <si>
    <t>Var</t>
  </si>
  <si>
    <t>% reduction</t>
  </si>
  <si>
    <t>dAIC</t>
  </si>
  <si>
    <t>AIC</t>
  </si>
  <si>
    <t>fit0...1</t>
  </si>
  <si>
    <t>fit0</t>
  </si>
  <si>
    <t>fit1...2</t>
  </si>
  <si>
    <t>fit2...3</t>
  </si>
  <si>
    <t>fit2</t>
  </si>
  <si>
    <t>fit3...4</t>
  </si>
  <si>
    <t>fit0...5</t>
  </si>
  <si>
    <t>fit1...6</t>
  </si>
  <si>
    <t>fit2...7</t>
  </si>
  <si>
    <t>fit3...8</t>
  </si>
  <si>
    <t>fit0...9</t>
  </si>
  <si>
    <t>fit1...10</t>
  </si>
  <si>
    <t>fit2...11</t>
  </si>
  <si>
    <t>fit3...12</t>
  </si>
  <si>
    <t>fit0...13</t>
  </si>
  <si>
    <t>fit1...14</t>
  </si>
  <si>
    <t>fit2...15</t>
  </si>
  <si>
    <t>fit3...16</t>
  </si>
  <si>
    <t>RW</t>
  </si>
  <si>
    <t>RW sigma</t>
  </si>
  <si>
    <t>--</t>
  </si>
  <si>
    <t>ΔAIC</t>
  </si>
  <si>
    <t>% variance reduction</t>
  </si>
  <si>
    <t>SST</t>
  </si>
  <si>
    <t>fit0...17</t>
  </si>
  <si>
    <t>fit1...18</t>
  </si>
  <si>
    <t>fit2...19</t>
  </si>
  <si>
    <t>fit3...20</t>
  </si>
  <si>
    <t>RW + Covariate</t>
  </si>
  <si>
    <t>Covariate</t>
  </si>
  <si>
    <t>Constant q</t>
  </si>
  <si>
    <r>
      <t>Mismatch</t>
    </r>
    <r>
      <rPr>
        <vertAlign val="subscript"/>
        <sz val="11"/>
        <color theme="1"/>
        <rFont val="Calibri"/>
        <family val="2"/>
        <scheme val="minor"/>
      </rPr>
      <t>med</t>
    </r>
  </si>
  <si>
    <r>
      <t>SP</t>
    </r>
    <r>
      <rPr>
        <vertAlign val="subscript"/>
        <sz val="11"/>
        <color theme="1"/>
        <rFont val="Calibri"/>
        <family val="2"/>
        <scheme val="minor"/>
      </rPr>
      <t>30_wt</t>
    </r>
  </si>
  <si>
    <r>
      <t>SST</t>
    </r>
    <r>
      <rPr>
        <vertAlign val="subscript"/>
        <sz val="11"/>
        <color theme="1"/>
        <rFont val="Calibri"/>
        <family val="2"/>
        <scheme val="minor"/>
      </rPr>
      <t>Mar</t>
    </r>
  </si>
  <si>
    <r>
      <t>RW st. dev.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</si>
  <si>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Noise1</t>
  </si>
  <si>
    <t>Noise2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</si>
</sst>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2" borderId="0" xfId="0" applyFill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2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2" fontId="0" fillId="2" borderId="4" xfId="0" applyNumberFormat="1" applyFill="1" applyBorder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U44"/>
  <sheetViews>
    <sheetView tabSelected="1" topLeftCell="A13" zoomScaleNormal="100" workbookViewId="0">
      <selection activeCell="T41" sqref="T41"/>
    </sheetView>
  </sheetViews>
  <sheetFormatPr defaultRowHeight="15" x14ac:dyDescent="0.25"/>
  <cols>
    <col min="12" max="12" width="14.42578125" bestFit="1" customWidth="1"/>
    <col min="13" max="13" width="8.42578125" bestFit="1" customWidth="1"/>
    <col min="14" max="14" width="14.7109375" bestFit="1" customWidth="1"/>
    <col min="15" max="15" width="13.140625" customWidth="1"/>
    <col min="16" max="16" width="9.5703125" bestFit="1" customWidth="1"/>
    <col min="17" max="17" width="14.7109375" bestFit="1" customWidth="1"/>
    <col min="18" max="18" width="8.42578125" bestFit="1" customWidth="1"/>
    <col min="20" max="20" width="15" customWidth="1"/>
  </cols>
  <sheetData>
    <row r="5" spans="3:17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M5" t="s">
        <v>16</v>
      </c>
      <c r="N5" t="s">
        <v>14</v>
      </c>
      <c r="O5" t="s">
        <v>15</v>
      </c>
      <c r="P5" t="s">
        <v>17</v>
      </c>
      <c r="Q5" t="s">
        <v>18</v>
      </c>
    </row>
    <row r="6" spans="3:17" x14ac:dyDescent="0.25">
      <c r="C6">
        <v>1</v>
      </c>
      <c r="D6" t="s">
        <v>7</v>
      </c>
      <c r="E6">
        <v>-1.08550996351838</v>
      </c>
      <c r="F6">
        <v>0.19414648237104401</v>
      </c>
      <c r="G6">
        <v>-1.4660370689656299</v>
      </c>
      <c r="H6">
        <v>-0.70498285807113104</v>
      </c>
      <c r="I6" t="s">
        <v>8</v>
      </c>
      <c r="J6" t="s">
        <v>9</v>
      </c>
      <c r="M6" s="2">
        <f>ROUND(EXP(E6),2)</f>
        <v>0.34</v>
      </c>
      <c r="N6" s="2">
        <f>ROUND(EXP(G6),2)</f>
        <v>0.23</v>
      </c>
      <c r="O6" s="2">
        <f>ROUND(EXP(H6),2)</f>
        <v>0.49</v>
      </c>
      <c r="P6" s="1">
        <f>M6^2</f>
        <v>0.11560000000000002</v>
      </c>
    </row>
    <row r="7" spans="3:17" x14ac:dyDescent="0.25">
      <c r="C7">
        <v>2</v>
      </c>
      <c r="D7" t="s">
        <v>7</v>
      </c>
      <c r="E7">
        <v>-1.4994719636164999</v>
      </c>
      <c r="F7">
        <v>0.26765133162735</v>
      </c>
      <c r="G7">
        <v>-2.0240685736061099</v>
      </c>
      <c r="H7">
        <v>-0.97487535362689604</v>
      </c>
      <c r="I7" t="s">
        <v>10</v>
      </c>
      <c r="J7" t="s">
        <v>9</v>
      </c>
      <c r="M7" s="2">
        <f t="shared" ref="M7:M15" si="0">ROUND(EXP(E7),2)</f>
        <v>0.22</v>
      </c>
      <c r="N7" s="2">
        <f t="shared" ref="N7:N15" si="1">ROUND(EXP(G7),2)</f>
        <v>0.13</v>
      </c>
      <c r="O7" s="2">
        <f t="shared" ref="O7:O15" si="2">ROUND(EXP(H7),2)</f>
        <v>0.38</v>
      </c>
      <c r="P7" s="1">
        <f t="shared" ref="P7:P15" si="3">M7^2</f>
        <v>4.8399999999999999E-2</v>
      </c>
      <c r="Q7" s="3">
        <f>(P6-P7)/P6</f>
        <v>0.5813148788927337</v>
      </c>
    </row>
    <row r="8" spans="3:17" x14ac:dyDescent="0.25">
      <c r="C8">
        <v>3</v>
      </c>
      <c r="D8" t="s">
        <v>7</v>
      </c>
      <c r="E8">
        <v>-1.08550987013342</v>
      </c>
      <c r="F8">
        <v>0.19414772325384</v>
      </c>
      <c r="G8">
        <v>-1.46603940771095</v>
      </c>
      <c r="H8">
        <v>-0.70498033255589299</v>
      </c>
      <c r="I8" t="s">
        <v>8</v>
      </c>
      <c r="J8" t="s">
        <v>11</v>
      </c>
      <c r="M8" s="2">
        <f t="shared" si="0"/>
        <v>0.34</v>
      </c>
      <c r="N8" s="2">
        <f t="shared" si="1"/>
        <v>0.23</v>
      </c>
      <c r="O8" s="2">
        <f t="shared" si="2"/>
        <v>0.49</v>
      </c>
      <c r="P8" s="1">
        <f t="shared" si="3"/>
        <v>0.11560000000000002</v>
      </c>
    </row>
    <row r="9" spans="3:17" x14ac:dyDescent="0.25">
      <c r="C9">
        <v>4</v>
      </c>
      <c r="D9" t="s">
        <v>7</v>
      </c>
      <c r="E9">
        <v>-1.76056114347266</v>
      </c>
      <c r="F9">
        <v>0.28979424739863702</v>
      </c>
      <c r="G9">
        <v>-2.32855786837399</v>
      </c>
      <c r="H9">
        <v>-1.19256441857133</v>
      </c>
      <c r="I9" t="s">
        <v>10</v>
      </c>
      <c r="J9" t="s">
        <v>11</v>
      </c>
      <c r="M9" s="2">
        <f t="shared" si="0"/>
        <v>0.17</v>
      </c>
      <c r="N9" s="2">
        <f t="shared" si="1"/>
        <v>0.1</v>
      </c>
      <c r="O9" s="2">
        <f t="shared" si="2"/>
        <v>0.3</v>
      </c>
      <c r="P9" s="1">
        <f t="shared" si="3"/>
        <v>2.8900000000000006E-2</v>
      </c>
      <c r="Q9" s="3">
        <f t="shared" ref="Q9" si="4">(P8-P9)/P8</f>
        <v>0.75</v>
      </c>
    </row>
    <row r="10" spans="3:17" x14ac:dyDescent="0.25">
      <c r="C10">
        <v>5</v>
      </c>
      <c r="D10" t="s">
        <v>7</v>
      </c>
      <c r="E10">
        <v>-1.0855100565231299</v>
      </c>
      <c r="F10">
        <v>0.19414610933632601</v>
      </c>
      <c r="G10">
        <v>-1.4660364308223299</v>
      </c>
      <c r="H10">
        <v>-0.70498368222393504</v>
      </c>
      <c r="I10" t="s">
        <v>8</v>
      </c>
      <c r="J10" t="s">
        <v>44</v>
      </c>
      <c r="M10" s="2">
        <f t="shared" ref="M10:M11" si="5">ROUND(EXP(E10),2)</f>
        <v>0.34</v>
      </c>
      <c r="N10" s="2">
        <f t="shared" ref="N10:N11" si="6">ROUND(EXP(G10),2)</f>
        <v>0.23</v>
      </c>
      <c r="O10" s="2">
        <f t="shared" ref="O10:O11" si="7">ROUND(EXP(H10),2)</f>
        <v>0.49</v>
      </c>
      <c r="P10" s="1">
        <f t="shared" ref="P10:P11" si="8">M10^2</f>
        <v>0.11560000000000002</v>
      </c>
    </row>
    <row r="11" spans="3:17" x14ac:dyDescent="0.25">
      <c r="C11">
        <v>6</v>
      </c>
      <c r="D11" t="s">
        <v>7</v>
      </c>
      <c r="E11">
        <v>-1.12772192110806</v>
      </c>
      <c r="F11">
        <v>0.202632951707167</v>
      </c>
      <c r="G11">
        <v>-1.5248825064541001</v>
      </c>
      <c r="H11">
        <v>-0.73056133576200999</v>
      </c>
      <c r="I11" t="s">
        <v>10</v>
      </c>
      <c r="J11" t="s">
        <v>44</v>
      </c>
      <c r="M11" s="2">
        <f t="shared" si="5"/>
        <v>0.32</v>
      </c>
      <c r="N11" s="2">
        <f t="shared" si="6"/>
        <v>0.22</v>
      </c>
      <c r="O11" s="2">
        <f t="shared" si="7"/>
        <v>0.48</v>
      </c>
      <c r="P11" s="1">
        <f t="shared" si="8"/>
        <v>0.1024</v>
      </c>
      <c r="Q11" s="3">
        <f t="shared" ref="Q11" si="9">(P10-P11)/P10</f>
        <v>0.11418685121107279</v>
      </c>
    </row>
    <row r="12" spans="3:17" x14ac:dyDescent="0.25">
      <c r="C12">
        <v>7</v>
      </c>
      <c r="D12" t="s">
        <v>7</v>
      </c>
      <c r="E12">
        <v>-1.0855098673685699</v>
      </c>
      <c r="F12">
        <v>0.19414743639933299</v>
      </c>
      <c r="G12">
        <v>-1.4660388427112601</v>
      </c>
      <c r="H12">
        <v>-0.704980892025874</v>
      </c>
      <c r="I12" t="s">
        <v>8</v>
      </c>
      <c r="J12" t="s">
        <v>12</v>
      </c>
      <c r="M12" s="2">
        <f t="shared" si="0"/>
        <v>0.34</v>
      </c>
      <c r="N12" s="2">
        <f t="shared" si="1"/>
        <v>0.23</v>
      </c>
      <c r="O12" s="2">
        <f t="shared" si="2"/>
        <v>0.49</v>
      </c>
      <c r="P12" s="1">
        <f t="shared" si="3"/>
        <v>0.11560000000000002</v>
      </c>
    </row>
    <row r="13" spans="3:17" x14ac:dyDescent="0.25">
      <c r="C13">
        <v>8</v>
      </c>
      <c r="D13" t="s">
        <v>7</v>
      </c>
      <c r="E13">
        <v>-1.08484396094806</v>
      </c>
      <c r="F13">
        <v>0.193918818016103</v>
      </c>
      <c r="G13">
        <v>-1.4649248442596201</v>
      </c>
      <c r="H13">
        <v>-0.70476307763649504</v>
      </c>
      <c r="I13" t="s">
        <v>10</v>
      </c>
      <c r="J13" t="s">
        <v>12</v>
      </c>
      <c r="M13" s="2">
        <f t="shared" si="0"/>
        <v>0.34</v>
      </c>
      <c r="N13" s="2">
        <f t="shared" si="1"/>
        <v>0.23</v>
      </c>
      <c r="O13" s="2">
        <f t="shared" si="2"/>
        <v>0.49</v>
      </c>
      <c r="P13" s="1">
        <f t="shared" si="3"/>
        <v>0.11560000000000002</v>
      </c>
      <c r="Q13" s="3">
        <f t="shared" ref="Q13" si="10">(P12-P13)/P12</f>
        <v>0</v>
      </c>
    </row>
    <row r="14" spans="3:17" x14ac:dyDescent="0.25">
      <c r="C14">
        <v>9</v>
      </c>
      <c r="D14" t="s">
        <v>7</v>
      </c>
      <c r="E14">
        <v>-1.0855099185310599</v>
      </c>
      <c r="F14">
        <v>0.19414676763817601</v>
      </c>
      <c r="G14">
        <v>-1.4660375831018799</v>
      </c>
      <c r="H14">
        <v>-0.70498225396023195</v>
      </c>
      <c r="I14" t="s">
        <v>8</v>
      </c>
      <c r="J14" t="s">
        <v>13</v>
      </c>
      <c r="M14" s="2">
        <f t="shared" si="0"/>
        <v>0.34</v>
      </c>
      <c r="N14" s="2">
        <f t="shared" si="1"/>
        <v>0.23</v>
      </c>
      <c r="O14" s="2">
        <f t="shared" si="2"/>
        <v>0.49</v>
      </c>
      <c r="P14" s="1">
        <f t="shared" si="3"/>
        <v>0.11560000000000002</v>
      </c>
    </row>
    <row r="15" spans="3:17" x14ac:dyDescent="0.25">
      <c r="C15">
        <v>10</v>
      </c>
      <c r="D15" t="s">
        <v>7</v>
      </c>
      <c r="E15">
        <v>-1.10557669353528</v>
      </c>
      <c r="F15">
        <v>0.198425935797441</v>
      </c>
      <c r="G15">
        <v>-1.49449152769826</v>
      </c>
      <c r="H15">
        <v>-0.71666185937229099</v>
      </c>
      <c r="I15" t="s">
        <v>10</v>
      </c>
      <c r="J15" t="s">
        <v>13</v>
      </c>
      <c r="M15" s="2">
        <f t="shared" si="0"/>
        <v>0.33</v>
      </c>
      <c r="N15" s="2">
        <f t="shared" si="1"/>
        <v>0.22</v>
      </c>
      <c r="O15" s="2">
        <f t="shared" si="2"/>
        <v>0.49</v>
      </c>
      <c r="P15" s="1">
        <f t="shared" si="3"/>
        <v>0.10890000000000001</v>
      </c>
      <c r="Q15" s="3">
        <f t="shared" ref="Q15" si="11">(P14-P15)/P14</f>
        <v>5.7958477508650609E-2</v>
      </c>
    </row>
    <row r="19" spans="4:21" x14ac:dyDescent="0.25">
      <c r="P19" s="8"/>
      <c r="Q19" s="8"/>
      <c r="R19" s="8"/>
    </row>
    <row r="20" spans="4:21" x14ac:dyDescent="0.25">
      <c r="K20" s="8"/>
      <c r="L20" s="8"/>
      <c r="M20" s="8"/>
      <c r="N20" s="8"/>
      <c r="O20" s="8"/>
      <c r="P20" s="8"/>
      <c r="Q20" s="8"/>
      <c r="R20" s="8"/>
    </row>
    <row r="21" spans="4:21" x14ac:dyDescent="0.25">
      <c r="K21" s="8"/>
      <c r="L21" s="4"/>
      <c r="M21" s="21" t="s">
        <v>42</v>
      </c>
      <c r="N21" s="21"/>
      <c r="O21" s="22"/>
      <c r="P21" s="23" t="s">
        <v>55</v>
      </c>
      <c r="Q21" s="21"/>
      <c r="R21" s="21"/>
      <c r="S21" s="8"/>
      <c r="T21" s="4" t="s">
        <v>9</v>
      </c>
      <c r="U21" s="4" t="s">
        <v>11</v>
      </c>
    </row>
    <row r="22" spans="4:21" ht="18" x14ac:dyDescent="0.35">
      <c r="E22" t="s">
        <v>5</v>
      </c>
      <c r="F22" t="s">
        <v>6</v>
      </c>
      <c r="G22" t="s">
        <v>19</v>
      </c>
      <c r="H22" t="s">
        <v>20</v>
      </c>
      <c r="K22" s="8"/>
      <c r="L22" s="6"/>
      <c r="M22" s="19" t="s">
        <v>53</v>
      </c>
      <c r="N22" s="19" t="s">
        <v>52</v>
      </c>
      <c r="O22" s="19" t="s">
        <v>54</v>
      </c>
      <c r="P22" s="20" t="s">
        <v>53</v>
      </c>
      <c r="Q22" s="19" t="s">
        <v>52</v>
      </c>
      <c r="R22" s="19" t="s">
        <v>54</v>
      </c>
      <c r="S22" s="8"/>
      <c r="T22" s="6" t="s">
        <v>40</v>
      </c>
      <c r="U22" s="6" t="s">
        <v>40</v>
      </c>
    </row>
    <row r="23" spans="4:21" x14ac:dyDescent="0.25">
      <c r="D23" t="s">
        <v>21</v>
      </c>
      <c r="E23" t="s">
        <v>22</v>
      </c>
      <c r="F23" t="s">
        <v>9</v>
      </c>
      <c r="G23">
        <v>116.4</v>
      </c>
      <c r="H23">
        <v>2023.9</v>
      </c>
      <c r="K23" s="8"/>
      <c r="L23" s="5" t="s">
        <v>51</v>
      </c>
      <c r="M23" s="5">
        <f>G23</f>
        <v>116.4</v>
      </c>
      <c r="N23" s="5">
        <f>G27</f>
        <v>120.5</v>
      </c>
      <c r="O23" s="5">
        <f>G31</f>
        <v>107.8</v>
      </c>
      <c r="P23" s="17" t="s">
        <v>41</v>
      </c>
      <c r="Q23" s="18" t="s">
        <v>41</v>
      </c>
      <c r="R23" s="18" t="s">
        <v>41</v>
      </c>
      <c r="S23" s="8"/>
      <c r="T23" s="5" t="str">
        <f>CONCATENATE(M6," (",N6,"-",O6,")")</f>
        <v>0.34 (0.23-0.49)</v>
      </c>
      <c r="U23" s="5" t="str">
        <f>CONCATENATE(M8," (",N8,"-",O8,")")</f>
        <v>0.34 (0.23-0.49)</v>
      </c>
    </row>
    <row r="24" spans="4:21" x14ac:dyDescent="0.25">
      <c r="D24" t="s">
        <v>23</v>
      </c>
      <c r="E24" t="s">
        <v>8</v>
      </c>
      <c r="F24" t="s">
        <v>9</v>
      </c>
      <c r="G24">
        <v>8.6</v>
      </c>
      <c r="H24">
        <v>1916.1</v>
      </c>
      <c r="K24" s="8"/>
      <c r="L24" s="5" t="s">
        <v>39</v>
      </c>
      <c r="M24" s="5">
        <f>G24</f>
        <v>8.6</v>
      </c>
      <c r="N24" s="5">
        <f>G28</f>
        <v>12.7</v>
      </c>
      <c r="O24" s="5">
        <f>G32</f>
        <v>0</v>
      </c>
      <c r="P24" s="12">
        <f>M6</f>
        <v>0.34</v>
      </c>
      <c r="Q24" s="10">
        <f>M8</f>
        <v>0.34</v>
      </c>
      <c r="R24" s="10">
        <f>M10</f>
        <v>0.34</v>
      </c>
      <c r="S24" s="8"/>
      <c r="T24" s="5" t="s">
        <v>41</v>
      </c>
      <c r="U24" s="5" t="s">
        <v>41</v>
      </c>
    </row>
    <row r="25" spans="4:21" x14ac:dyDescent="0.25">
      <c r="D25" t="s">
        <v>24</v>
      </c>
      <c r="E25" t="s">
        <v>25</v>
      </c>
      <c r="F25" t="s">
        <v>9</v>
      </c>
      <c r="G25">
        <v>13.8</v>
      </c>
      <c r="H25">
        <v>1921.3</v>
      </c>
      <c r="K25" s="8"/>
      <c r="L25" s="5" t="s">
        <v>50</v>
      </c>
      <c r="M25" s="5">
        <f>G25</f>
        <v>13.8</v>
      </c>
      <c r="N25" s="5">
        <f>G29</f>
        <v>7.1</v>
      </c>
      <c r="O25" s="5">
        <f t="shared" ref="O25:O26" si="12">G33</f>
        <v>71.7</v>
      </c>
      <c r="P25" s="13" t="s">
        <v>41</v>
      </c>
      <c r="Q25" s="11" t="s">
        <v>41</v>
      </c>
      <c r="R25" s="11" t="s">
        <v>41</v>
      </c>
      <c r="S25" s="8"/>
      <c r="T25" s="6" t="str">
        <f>CONCATENATE(M7," (",N7,"-",O7,")")</f>
        <v>0.22 (0.13-0.38)</v>
      </c>
      <c r="U25" s="6" t="str">
        <f>CONCATENATE(M9," (",N9,"-",O9,")")</f>
        <v>0.17 (0.1-0.3)</v>
      </c>
    </row>
    <row r="26" spans="4:21" x14ac:dyDescent="0.25">
      <c r="D26" t="s">
        <v>26</v>
      </c>
      <c r="E26" t="s">
        <v>10</v>
      </c>
      <c r="F26" t="s">
        <v>9</v>
      </c>
      <c r="G26">
        <v>0</v>
      </c>
      <c r="H26">
        <v>1907.5</v>
      </c>
      <c r="K26" s="8"/>
      <c r="L26" s="6" t="s">
        <v>49</v>
      </c>
      <c r="M26" s="7">
        <f>G26</f>
        <v>0</v>
      </c>
      <c r="N26" s="7">
        <f>G30</f>
        <v>0</v>
      </c>
      <c r="O26" s="7">
        <f t="shared" si="12"/>
        <v>0.9</v>
      </c>
      <c r="P26" s="14">
        <f>M7</f>
        <v>0.22</v>
      </c>
      <c r="Q26" s="9">
        <f>M9</f>
        <v>0.17</v>
      </c>
      <c r="R26" s="9">
        <f>M11</f>
        <v>0.32</v>
      </c>
      <c r="S26" s="8"/>
    </row>
    <row r="27" spans="4:21" x14ac:dyDescent="0.25">
      <c r="D27" t="s">
        <v>27</v>
      </c>
      <c r="E27" t="s">
        <v>22</v>
      </c>
      <c r="F27" t="s">
        <v>11</v>
      </c>
      <c r="G27">
        <v>120.5</v>
      </c>
      <c r="H27">
        <v>2005.3</v>
      </c>
      <c r="K27" s="8"/>
      <c r="L27" s="8"/>
      <c r="M27" s="8"/>
      <c r="N27" s="8"/>
      <c r="O27" s="15" t="s">
        <v>43</v>
      </c>
      <c r="P27" s="16">
        <f>Q7</f>
        <v>0.5813148788927337</v>
      </c>
      <c r="Q27" s="16">
        <f>Q9</f>
        <v>0.75</v>
      </c>
      <c r="R27" s="16">
        <f>Q11</f>
        <v>0.11418685121107279</v>
      </c>
    </row>
    <row r="28" spans="4:21" x14ac:dyDescent="0.25">
      <c r="D28" t="s">
        <v>28</v>
      </c>
      <c r="E28" t="s">
        <v>8</v>
      </c>
      <c r="F28" t="s">
        <v>11</v>
      </c>
      <c r="G28">
        <v>12.7</v>
      </c>
      <c r="H28">
        <v>1897.5</v>
      </c>
      <c r="K28" s="8"/>
      <c r="L28" s="8"/>
      <c r="M28" s="8"/>
      <c r="N28" s="8"/>
      <c r="O28" s="8"/>
      <c r="P28" s="8"/>
      <c r="Q28" s="8"/>
      <c r="R28" s="8"/>
    </row>
    <row r="29" spans="4:21" x14ac:dyDescent="0.25">
      <c r="D29" t="s">
        <v>29</v>
      </c>
      <c r="E29" t="s">
        <v>25</v>
      </c>
      <c r="F29" t="s">
        <v>11</v>
      </c>
      <c r="G29">
        <v>7.1</v>
      </c>
      <c r="H29">
        <v>1891.9</v>
      </c>
      <c r="L29" s="8"/>
      <c r="M29" s="8"/>
      <c r="N29" s="8"/>
      <c r="O29" s="8"/>
      <c r="P29" s="8"/>
      <c r="Q29" s="8"/>
      <c r="R29" s="8"/>
    </row>
    <row r="30" spans="4:21" x14ac:dyDescent="0.25">
      <c r="D30" t="s">
        <v>30</v>
      </c>
      <c r="E30" t="s">
        <v>10</v>
      </c>
      <c r="F30" t="s">
        <v>11</v>
      </c>
      <c r="G30">
        <v>0</v>
      </c>
      <c r="H30">
        <v>1884.8</v>
      </c>
      <c r="P30" s="8"/>
      <c r="Q30" s="8"/>
      <c r="R30" s="8"/>
    </row>
    <row r="31" spans="4:21" x14ac:dyDescent="0.25">
      <c r="D31" t="s">
        <v>31</v>
      </c>
      <c r="E31" t="s">
        <v>22</v>
      </c>
      <c r="F31" t="s">
        <v>44</v>
      </c>
      <c r="G31">
        <v>107.8</v>
      </c>
      <c r="H31">
        <v>2036.3</v>
      </c>
    </row>
    <row r="32" spans="4:21" x14ac:dyDescent="0.25">
      <c r="D32" t="s">
        <v>32</v>
      </c>
      <c r="E32" t="s">
        <v>8</v>
      </c>
      <c r="F32" t="s">
        <v>44</v>
      </c>
      <c r="G32">
        <v>0</v>
      </c>
      <c r="H32">
        <v>1928.5</v>
      </c>
    </row>
    <row r="33" spans="4:18" x14ac:dyDescent="0.25">
      <c r="D33" t="s">
        <v>33</v>
      </c>
      <c r="E33" t="s">
        <v>25</v>
      </c>
      <c r="F33" t="s">
        <v>44</v>
      </c>
      <c r="G33">
        <v>71.7</v>
      </c>
      <c r="H33">
        <v>2000.2</v>
      </c>
      <c r="M33" s="4"/>
      <c r="N33" s="4"/>
      <c r="O33" s="4"/>
      <c r="P33" s="4"/>
    </row>
    <row r="34" spans="4:18" x14ac:dyDescent="0.25">
      <c r="D34" t="s">
        <v>34</v>
      </c>
      <c r="E34" t="s">
        <v>10</v>
      </c>
      <c r="F34" t="s">
        <v>44</v>
      </c>
      <c r="G34">
        <v>0.9</v>
      </c>
      <c r="H34">
        <v>1929.4</v>
      </c>
    </row>
    <row r="35" spans="4:18" x14ac:dyDescent="0.25">
      <c r="D35" t="s">
        <v>35</v>
      </c>
      <c r="E35" t="s">
        <v>22</v>
      </c>
      <c r="F35" t="s">
        <v>12</v>
      </c>
      <c r="G35">
        <v>107.7</v>
      </c>
      <c r="H35">
        <v>2010.2</v>
      </c>
    </row>
    <row r="36" spans="4:18" x14ac:dyDescent="0.25">
      <c r="D36" t="s">
        <v>36</v>
      </c>
      <c r="E36" t="s">
        <v>8</v>
      </c>
      <c r="F36" t="s">
        <v>12</v>
      </c>
      <c r="G36">
        <v>0</v>
      </c>
      <c r="H36">
        <v>1902.5</v>
      </c>
      <c r="K36" s="8"/>
      <c r="L36" s="8"/>
      <c r="M36" s="8"/>
      <c r="N36" s="8"/>
      <c r="O36" s="8"/>
      <c r="P36" s="8"/>
      <c r="Q36" s="8"/>
      <c r="R36" s="8"/>
    </row>
    <row r="37" spans="4:18" x14ac:dyDescent="0.25">
      <c r="D37" t="s">
        <v>37</v>
      </c>
      <c r="E37" t="s">
        <v>25</v>
      </c>
      <c r="F37" t="s">
        <v>12</v>
      </c>
      <c r="G37">
        <v>103.5</v>
      </c>
      <c r="H37">
        <v>2006</v>
      </c>
      <c r="K37" s="8"/>
      <c r="L37" s="4"/>
      <c r="M37" s="21" t="s">
        <v>42</v>
      </c>
      <c r="N37" s="22"/>
      <c r="O37" s="23" t="s">
        <v>55</v>
      </c>
      <c r="P37" s="21"/>
      <c r="Q37" s="8"/>
    </row>
    <row r="38" spans="4:18" x14ac:dyDescent="0.25">
      <c r="D38" t="s">
        <v>38</v>
      </c>
      <c r="E38" t="s">
        <v>10</v>
      </c>
      <c r="F38" t="s">
        <v>12</v>
      </c>
      <c r="G38">
        <v>1.9</v>
      </c>
      <c r="H38">
        <v>1904.4</v>
      </c>
      <c r="K38" s="8"/>
      <c r="L38" s="6"/>
      <c r="M38" s="19" t="s">
        <v>56</v>
      </c>
      <c r="N38" s="19" t="s">
        <v>57</v>
      </c>
      <c r="O38" s="20" t="s">
        <v>56</v>
      </c>
      <c r="P38" s="19" t="s">
        <v>57</v>
      </c>
      <c r="Q38" s="8"/>
    </row>
    <row r="39" spans="4:18" x14ac:dyDescent="0.25">
      <c r="D39" t="s">
        <v>45</v>
      </c>
      <c r="E39" t="s">
        <v>22</v>
      </c>
      <c r="F39" t="s">
        <v>13</v>
      </c>
      <c r="G39">
        <v>107.8</v>
      </c>
      <c r="H39">
        <v>2041.1</v>
      </c>
      <c r="K39" s="8"/>
      <c r="L39" s="5" t="s">
        <v>51</v>
      </c>
      <c r="M39" s="5">
        <f>G35</f>
        <v>107.7</v>
      </c>
      <c r="N39" s="5">
        <f>G39</f>
        <v>107.8</v>
      </c>
      <c r="O39" s="17" t="s">
        <v>41</v>
      </c>
      <c r="P39" s="18" t="s">
        <v>41</v>
      </c>
      <c r="Q39" s="8"/>
    </row>
    <row r="40" spans="4:18" x14ac:dyDescent="0.25">
      <c r="D40" t="s">
        <v>46</v>
      </c>
      <c r="E40" t="s">
        <v>8</v>
      </c>
      <c r="F40" t="s">
        <v>13</v>
      </c>
      <c r="G40">
        <v>0</v>
      </c>
      <c r="H40">
        <v>1933.3</v>
      </c>
      <c r="K40" s="8"/>
      <c r="L40" s="5" t="s">
        <v>39</v>
      </c>
      <c r="M40" s="5">
        <f>G36</f>
        <v>0</v>
      </c>
      <c r="N40" s="5">
        <f>G40</f>
        <v>0</v>
      </c>
      <c r="O40" s="12">
        <f>M12</f>
        <v>0.34</v>
      </c>
      <c r="P40" s="10">
        <f>M14</f>
        <v>0.34</v>
      </c>
      <c r="Q40" s="8"/>
    </row>
    <row r="41" spans="4:18" x14ac:dyDescent="0.25">
      <c r="D41" t="s">
        <v>47</v>
      </c>
      <c r="E41" t="s">
        <v>25</v>
      </c>
      <c r="F41" t="s">
        <v>13</v>
      </c>
      <c r="G41">
        <v>104.4</v>
      </c>
      <c r="H41">
        <v>2037.7</v>
      </c>
      <c r="K41" s="8"/>
      <c r="L41" s="5" t="s">
        <v>50</v>
      </c>
      <c r="M41" s="5">
        <f>G37</f>
        <v>103.5</v>
      </c>
      <c r="N41" s="5">
        <f>G41</f>
        <v>104.4</v>
      </c>
      <c r="O41" s="13" t="s">
        <v>41</v>
      </c>
      <c r="P41" s="11" t="s">
        <v>41</v>
      </c>
      <c r="Q41" s="8"/>
    </row>
    <row r="42" spans="4:18" x14ac:dyDescent="0.25">
      <c r="D42" t="s">
        <v>48</v>
      </c>
      <c r="E42" t="s">
        <v>10</v>
      </c>
      <c r="F42" t="s">
        <v>13</v>
      </c>
      <c r="G42">
        <v>1.5</v>
      </c>
      <c r="H42">
        <v>1934.8</v>
      </c>
      <c r="K42" s="8"/>
      <c r="L42" s="6" t="s">
        <v>49</v>
      </c>
      <c r="M42" s="7">
        <f>G38</f>
        <v>1.9</v>
      </c>
      <c r="N42" s="7">
        <f>G42</f>
        <v>1.5</v>
      </c>
      <c r="O42" s="14">
        <f>M13</f>
        <v>0.34</v>
      </c>
      <c r="P42" s="9">
        <f>M15</f>
        <v>0.33</v>
      </c>
      <c r="Q42" s="8"/>
    </row>
    <row r="43" spans="4:18" x14ac:dyDescent="0.25">
      <c r="K43" s="8"/>
      <c r="L43" s="8"/>
      <c r="M43" s="8"/>
      <c r="N43" s="15" t="s">
        <v>43</v>
      </c>
      <c r="O43" s="24">
        <f>Q13</f>
        <v>0</v>
      </c>
      <c r="P43" s="16">
        <f>Q15</f>
        <v>5.7958477508650609E-2</v>
      </c>
      <c r="Q43" s="16"/>
      <c r="R43" s="16"/>
    </row>
    <row r="44" spans="4:18" x14ac:dyDescent="0.25">
      <c r="K44" s="8"/>
      <c r="L44" s="8"/>
      <c r="M44" s="8"/>
      <c r="N44" s="8"/>
      <c r="O44" s="8"/>
      <c r="P44" s="8"/>
      <c r="Q44" s="8"/>
      <c r="R44" s="8"/>
    </row>
  </sheetData>
  <mergeCells count="4">
    <mergeCell ref="M21:O21"/>
    <mergeCell ref="P21:R21"/>
    <mergeCell ref="M37:N37"/>
    <mergeCell ref="O37:P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2023-06-09T22:48:05Z</dcterms:modified>
</cp:coreProperties>
</file>