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Github-Repos/pyfinny/resources/"/>
    </mc:Choice>
  </mc:AlternateContent>
  <xr:revisionPtr revIDLastSave="0" documentId="13_ncr:1_{F58E6F25-0033-2C4E-8AAD-BE1F1565B5D8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Template" sheetId="1" r:id="rId1"/>
    <sheet name="DCF (Timur)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4" i="2"/>
  <c r="D23" i="2"/>
  <c r="F16" i="2"/>
  <c r="G14" i="2"/>
  <c r="G15" i="2" s="1"/>
  <c r="F14" i="2"/>
  <c r="F15" i="2" s="1"/>
  <c r="E14" i="2"/>
  <c r="J12" i="2"/>
  <c r="K12" i="2" s="1"/>
  <c r="L12" i="2" s="1"/>
  <c r="M12" i="2" s="1"/>
  <c r="I12" i="2"/>
  <c r="G12" i="2"/>
  <c r="G13" i="2" s="1"/>
  <c r="F12" i="2"/>
  <c r="E12" i="2"/>
  <c r="F13" i="2" s="1"/>
  <c r="G10" i="2"/>
  <c r="I10" i="2" s="1"/>
  <c r="J10" i="2" s="1"/>
  <c r="K10" i="2" s="1"/>
  <c r="L10" i="2" s="1"/>
  <c r="M10" i="2" s="1"/>
  <c r="F10" i="2"/>
  <c r="E10" i="2"/>
  <c r="F11" i="2" s="1"/>
  <c r="G8" i="2"/>
  <c r="I8" i="2" s="1"/>
  <c r="F8" i="2"/>
  <c r="G9" i="2" s="1"/>
  <c r="E8" i="2"/>
  <c r="E16" i="2" s="1"/>
  <c r="E40" i="1"/>
  <c r="E39" i="1"/>
  <c r="E38" i="1"/>
  <c r="C38" i="1"/>
  <c r="E35" i="1"/>
  <c r="C35" i="1"/>
  <c r="E42" i="1" s="1"/>
  <c r="C7" i="1" s="1"/>
  <c r="E32" i="1"/>
  <c r="D32" i="1"/>
  <c r="D3" i="1" s="1"/>
  <c r="C32" i="1"/>
  <c r="C3" i="1" s="1"/>
  <c r="E31" i="1"/>
  <c r="D31" i="1"/>
  <c r="F30" i="1"/>
  <c r="G30" i="1" s="1"/>
  <c r="H30" i="1" s="1"/>
  <c r="I30" i="1" s="1"/>
  <c r="J30" i="1" s="1"/>
  <c r="E29" i="1"/>
  <c r="D29" i="1"/>
  <c r="G28" i="1"/>
  <c r="H28" i="1" s="1"/>
  <c r="I28" i="1" s="1"/>
  <c r="J28" i="1" s="1"/>
  <c r="F28" i="1"/>
  <c r="E27" i="1"/>
  <c r="D27" i="1"/>
  <c r="F26" i="1"/>
  <c r="G26" i="1" s="1"/>
  <c r="H26" i="1" s="1"/>
  <c r="I26" i="1" s="1"/>
  <c r="J26" i="1" s="1"/>
  <c r="E25" i="1"/>
  <c r="D25" i="1"/>
  <c r="F24" i="1"/>
  <c r="G22" i="1"/>
  <c r="F22" i="1"/>
  <c r="E22" i="1"/>
  <c r="D22" i="1"/>
  <c r="C22" i="1"/>
  <c r="H21" i="1"/>
  <c r="H23" i="1" s="1"/>
  <c r="G21" i="1"/>
  <c r="G23" i="1" s="1"/>
  <c r="F21" i="1"/>
  <c r="F23" i="1" s="1"/>
  <c r="E20" i="1"/>
  <c r="D20" i="1"/>
  <c r="G19" i="1"/>
  <c r="H19" i="1" s="1"/>
  <c r="I19" i="1" s="1"/>
  <c r="F19" i="1"/>
  <c r="E3" i="1"/>
  <c r="I2" i="1"/>
  <c r="H2" i="1"/>
  <c r="G2" i="1"/>
  <c r="F2" i="1"/>
  <c r="E2" i="1"/>
  <c r="D2" i="1"/>
  <c r="C2" i="1"/>
  <c r="I21" i="1" l="1"/>
  <c r="I23" i="1" s="1"/>
  <c r="J19" i="1"/>
  <c r="J8" i="2"/>
  <c r="F20" i="1"/>
  <c r="I22" i="1"/>
  <c r="J22" i="1" s="1"/>
  <c r="F9" i="2"/>
  <c r="I14" i="2"/>
  <c r="J14" i="2" s="1"/>
  <c r="K14" i="2" s="1"/>
  <c r="L14" i="2" s="1"/>
  <c r="M14" i="2" s="1"/>
  <c r="F32" i="1"/>
  <c r="F3" i="1" s="1"/>
  <c r="F6" i="1" s="1"/>
  <c r="G24" i="1"/>
  <c r="H4" i="1"/>
  <c r="F4" i="1"/>
  <c r="G4" i="1"/>
  <c r="I4" i="1"/>
  <c r="J4" i="1"/>
  <c r="H22" i="1"/>
  <c r="G16" i="2"/>
  <c r="G11" i="2"/>
  <c r="I16" i="2" l="1"/>
  <c r="I20" i="2" s="1"/>
  <c r="D22" i="2" s="1"/>
  <c r="D25" i="2" s="1"/>
  <c r="D30" i="2" s="1"/>
  <c r="D31" i="2" s="1"/>
  <c r="K8" i="2"/>
  <c r="J16" i="2"/>
  <c r="J20" i="2" s="1"/>
  <c r="G20" i="1"/>
  <c r="I20" i="1" s="1"/>
  <c r="G32" i="1"/>
  <c r="G3" i="1" s="1"/>
  <c r="G6" i="1" s="1"/>
  <c r="G25" i="1"/>
  <c r="H24" i="1" s="1"/>
  <c r="H20" i="1"/>
  <c r="J21" i="1"/>
  <c r="J23" i="1" s="1"/>
  <c r="H32" i="1" l="1"/>
  <c r="H3" i="1" s="1"/>
  <c r="H6" i="1" s="1"/>
  <c r="H25" i="1"/>
  <c r="I24" i="1" s="1"/>
  <c r="L8" i="2"/>
  <c r="K16" i="2"/>
  <c r="K20" i="2" s="1"/>
  <c r="J20" i="1"/>
  <c r="I25" i="1" l="1"/>
  <c r="J24" i="1" s="1"/>
  <c r="I32" i="1"/>
  <c r="I3" i="1" s="1"/>
  <c r="I6" i="1" s="1"/>
  <c r="L16" i="2"/>
  <c r="L20" i="2" s="1"/>
  <c r="M8" i="2"/>
  <c r="M16" i="2" s="1"/>
  <c r="M18" i="2" s="1"/>
  <c r="M20" i="2" s="1"/>
  <c r="J25" i="1" l="1"/>
  <c r="J32" i="1"/>
  <c r="J3" i="1" s="1"/>
  <c r="J5" i="1" s="1"/>
  <c r="J6" i="1" s="1"/>
  <c r="C9" i="1" s="1"/>
  <c r="C12" i="1" s="1"/>
  <c r="C13" i="1" s="1"/>
</calcChain>
</file>

<file path=xl/sharedStrings.xml><?xml version="1.0" encoding="utf-8"?>
<sst xmlns="http://schemas.openxmlformats.org/spreadsheetml/2006/main" count="80" uniqueCount="76">
  <si>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</si>
  <si>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</si>
  <si>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</si>
  <si>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</si>
  <si>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</si>
  <si>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</si>
  <si>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</si>
  <si>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</si>
  <si>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</si>
  <si>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</si>
  <si>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</si>
  <si>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</si>
  <si>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</si>
  <si>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</si>
  <si>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</si>
  <si>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</si>
  <si>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</si>
  <si>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</si>
  <si>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</si>
  <si>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</si>
  <si>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</si>
  <si>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</si>
  <si>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</si>
  <si>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</si>
  <si>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</si>
  <si>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</si>
  <si>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</si>
  <si>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</si>
  <si>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</si>
  <si>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</si>
  <si>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</si>
  <si>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</si>
  <si>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</si>
  <si>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</si>
  <si>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</si>
  <si>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</si>
  <si>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</si>
  <si>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Average Rate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</si>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</sst>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</numFmts>
  <fonts count="7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3"/>
  </cellStyleXfs>
  <cellXfs count="107">
    <xf numFmtId="0" fontId="0" fillId="0" borderId="0" xfId="0" applyBorder="1"/>
    <xf numFmtId="0" fontId="1" fillId="0" borderId="0" xfId="0" applyFont="1" applyBorder="1"/>
    <xf numFmtId="0" fontId="2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4" fontId="1" fillId="3" borderId="3" xfId="0" applyNumberFormat="1" applyFont="1" applyFill="1"/>
    <xf numFmtId="44" fontId="1" fillId="4" borderId="3" xfId="0" applyNumberFormat="1" applyFont="1" applyFill="1"/>
    <xf numFmtId="44" fontId="1" fillId="4" borderId="4" xfId="0" applyNumberFormat="1" applyFont="1" applyFill="1" applyBorder="1"/>
    <xf numFmtId="0" fontId="1" fillId="3" borderId="3" xfId="0" applyFont="1" applyFill="1"/>
    <xf numFmtId="9" fontId="1" fillId="3" borderId="3" xfId="0" applyNumberFormat="1" applyFont="1" applyFill="1"/>
    <xf numFmtId="2" fontId="1" fillId="4" borderId="3" xfId="0" applyNumberFormat="1" applyFont="1" applyFill="1"/>
    <xf numFmtId="2" fontId="1" fillId="4" borderId="5" xfId="0" applyNumberFormat="1" applyFont="1" applyFill="1" applyBorder="1"/>
    <xf numFmtId="44" fontId="1" fillId="4" borderId="5" xfId="0" applyNumberFormat="1" applyFont="1" applyFill="1" applyBorder="1"/>
    <xf numFmtId="10" fontId="1" fillId="3" borderId="3" xfId="0" applyNumberFormat="1" applyFont="1" applyFill="1"/>
    <xf numFmtId="164" fontId="1" fillId="4" borderId="3" xfId="0" applyNumberFormat="1" applyFont="1" applyFill="1"/>
    <xf numFmtId="164" fontId="1" fillId="4" borderId="5" xfId="0" applyNumberFormat="1" applyFont="1" applyFill="1" applyBorder="1"/>
    <xf numFmtId="0" fontId="2" fillId="3" borderId="2" xfId="0" applyFont="1" applyFill="1" applyBorder="1" applyAlignment="1">
      <alignment horizontal="left"/>
    </xf>
    <xf numFmtId="165" fontId="1" fillId="3" borderId="3" xfId="0" applyNumberFormat="1" applyFont="1" applyFill="1"/>
    <xf numFmtId="0" fontId="2" fillId="5" borderId="6" xfId="0" applyFont="1" applyFill="1" applyBorder="1" applyAlignment="1">
      <alignment horizontal="left"/>
    </xf>
    <xf numFmtId="165" fontId="1" fillId="5" borderId="7" xfId="0" applyNumberFormat="1" applyFont="1" applyFill="1" applyBorder="1"/>
    <xf numFmtId="164" fontId="1" fillId="4" borderId="9" xfId="0" applyNumberFormat="1" applyFont="1" applyFill="1" applyBorder="1"/>
    <xf numFmtId="0" fontId="2" fillId="5" borderId="10" xfId="0" applyFont="1" applyFill="1" applyBorder="1" applyAlignment="1">
      <alignment horizontal="left"/>
    </xf>
    <xf numFmtId="9" fontId="1" fillId="5" borderId="11" xfId="0" applyNumberFormat="1" applyFont="1" applyFill="1" applyBorder="1"/>
    <xf numFmtId="9" fontId="1" fillId="0" borderId="0" xfId="0" applyNumberFormat="1" applyFont="1" applyBorder="1"/>
    <xf numFmtId="0" fontId="2" fillId="2" borderId="1" xfId="0" applyFont="1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3" fillId="3" borderId="2" xfId="0" applyFont="1" applyFill="1" applyBorder="1"/>
    <xf numFmtId="0" fontId="2" fillId="4" borderId="3" xfId="0" applyFont="1" applyFill="1"/>
    <xf numFmtId="0" fontId="1" fillId="4" borderId="3" xfId="0" applyFont="1" applyFill="1"/>
    <xf numFmtId="0" fontId="1" fillId="4" borderId="5" xfId="0" applyFont="1" applyFill="1" applyBorder="1"/>
    <xf numFmtId="0" fontId="1" fillId="3" borderId="2" xfId="0" applyFont="1" applyFill="1" applyBorder="1"/>
    <xf numFmtId="0" fontId="1" fillId="3" borderId="12" xfId="0" applyFont="1" applyFill="1" applyBorder="1"/>
    <xf numFmtId="0" fontId="1" fillId="4" borderId="12" xfId="0" applyFont="1" applyFill="1" applyBorder="1"/>
    <xf numFmtId="0" fontId="1" fillId="4" borderId="4" xfId="0" applyFont="1" applyFill="1" applyBorder="1"/>
    <xf numFmtId="0" fontId="1" fillId="3" borderId="13" xfId="0" applyFont="1" applyFill="1" applyBorder="1"/>
    <xf numFmtId="0" fontId="1" fillId="3" borderId="2" xfId="0" applyFont="1" applyFill="1" applyBorder="1" applyAlignment="1">
      <alignment horizontal="right"/>
    </xf>
    <xf numFmtId="9" fontId="1" fillId="4" borderId="3" xfId="0" applyNumberFormat="1" applyFont="1" applyFill="1"/>
    <xf numFmtId="9" fontId="1" fillId="4" borderId="5" xfId="0" applyNumberFormat="1" applyFont="1" applyFill="1" applyBorder="1"/>
    <xf numFmtId="0" fontId="2" fillId="3" borderId="13" xfId="0" applyFont="1" applyFill="1" applyBorder="1" applyAlignment="1">
      <alignment horizontal="left"/>
    </xf>
    <xf numFmtId="44" fontId="1" fillId="4" borderId="9" xfId="0" applyNumberFormat="1" applyFont="1" applyFill="1" applyBorder="1"/>
    <xf numFmtId="9" fontId="1" fillId="2" borderId="12" xfId="0" applyNumberFormat="1" applyFont="1" applyFill="1" applyBorder="1"/>
    <xf numFmtId="9" fontId="1" fillId="2" borderId="4" xfId="0" applyNumberFormat="1" applyFont="1" applyFill="1" applyBorder="1"/>
    <xf numFmtId="10" fontId="1" fillId="3" borderId="5" xfId="0" applyNumberFormat="1" applyFont="1" applyFill="1" applyBorder="1"/>
    <xf numFmtId="44" fontId="1" fillId="3" borderId="5" xfId="0" applyNumberFormat="1" applyFont="1" applyFill="1" applyBorder="1"/>
    <xf numFmtId="9" fontId="1" fillId="3" borderId="5" xfId="0" applyNumberFormat="1" applyFont="1" applyFill="1" applyBorder="1"/>
    <xf numFmtId="0" fontId="1" fillId="3" borderId="13" xfId="0" applyFont="1" applyFill="1" applyBorder="1" applyAlignment="1">
      <alignment horizontal="left"/>
    </xf>
    <xf numFmtId="10" fontId="1" fillId="3" borderId="9" xfId="0" applyNumberFormat="1" applyFont="1" applyFill="1" applyBorder="1"/>
    <xf numFmtId="0" fontId="1" fillId="0" borderId="0" xfId="0" applyFont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4" fontId="1" fillId="0" borderId="0" xfId="0" applyNumberFormat="1" applyFont="1" applyBorder="1"/>
    <xf numFmtId="44" fontId="1" fillId="0" borderId="0" xfId="0" applyNumberFormat="1" applyFont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44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44" fontId="2" fillId="0" borderId="17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66" fontId="2" fillId="0" borderId="18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44" fontId="2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right" vertical="center"/>
    </xf>
    <xf numFmtId="166" fontId="2" fillId="0" borderId="19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168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/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right" vertical="center"/>
    </xf>
    <xf numFmtId="168" fontId="2" fillId="0" borderId="22" xfId="0" applyNumberFormat="1" applyFont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0" fontId="2" fillId="0" borderId="25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0" fontId="5" fillId="7" borderId="3" xfId="0" applyNumberFormat="1" applyFont="1" applyFill="1" applyAlignment="1">
      <alignment vertical="center"/>
    </xf>
    <xf numFmtId="10" fontId="5" fillId="8" borderId="3" xfId="0" applyNumberFormat="1" applyFont="1" applyFill="1" applyAlignment="1">
      <alignment vertical="center"/>
    </xf>
    <xf numFmtId="0" fontId="1" fillId="0" borderId="3" xfId="0" applyFont="1"/>
    <xf numFmtId="0" fontId="2" fillId="0" borderId="3" xfId="0" applyFont="1"/>
    <xf numFmtId="0" fontId="0" fillId="0" borderId="3" xfId="0"/>
    <xf numFmtId="9" fontId="2" fillId="2" borderId="17" xfId="0" applyNumberFormat="1" applyFont="1" applyFill="1" applyBorder="1"/>
    <xf numFmtId="9" fontId="2" fillId="2" borderId="18" xfId="0" applyNumberFormat="1" applyFont="1" applyFill="1" applyBorder="1"/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/>
    <xf numFmtId="9" fontId="1" fillId="3" borderId="17" xfId="0" applyNumberFormat="1" applyFont="1" applyFill="1" applyBorder="1"/>
    <xf numFmtId="2" fontId="1" fillId="4" borderId="17" xfId="0" applyNumberFormat="1" applyFont="1" applyFill="1" applyBorder="1"/>
    <xf numFmtId="44" fontId="1" fillId="4" borderId="18" xfId="0" applyNumberFormat="1" applyFont="1" applyFill="1" applyBorder="1"/>
    <xf numFmtId="9" fontId="1" fillId="3" borderId="14" xfId="0" applyNumberFormat="1" applyFont="1" applyFill="1" applyBorder="1"/>
    <xf numFmtId="164" fontId="1" fillId="4" borderId="14" xfId="0" applyNumberFormat="1" applyFont="1" applyFill="1" applyBorder="1"/>
    <xf numFmtId="9" fontId="1" fillId="0" borderId="3" xfId="0" applyNumberFormat="1" applyFont="1"/>
    <xf numFmtId="164" fontId="1" fillId="0" borderId="3" xfId="0" applyNumberFormat="1" applyFont="1"/>
    <xf numFmtId="0" fontId="1" fillId="4" borderId="17" xfId="0" applyFont="1" applyFill="1" applyBorder="1"/>
    <xf numFmtId="0" fontId="1" fillId="4" borderId="18" xfId="0" applyFont="1" applyFill="1" applyBorder="1"/>
    <xf numFmtId="44" fontId="1" fillId="3" borderId="14" xfId="0" applyNumberFormat="1" applyFont="1" applyFill="1" applyBorder="1"/>
    <xf numFmtId="44" fontId="1" fillId="4" borderId="14" xfId="0" applyNumberFormat="1" applyFont="1" applyFill="1" applyBorder="1"/>
    <xf numFmtId="0" fontId="1" fillId="0" borderId="3" xfId="0" applyFont="1" applyAlignment="1">
      <alignment horizontal="right"/>
    </xf>
    <xf numFmtId="10" fontId="1" fillId="3" borderId="14" xfId="0" applyNumberFormat="1" applyFont="1" applyFill="1" applyBorder="1"/>
    <xf numFmtId="10" fontId="1" fillId="0" borderId="3" xfId="0" applyNumberFormat="1" applyFont="1"/>
    <xf numFmtId="2" fontId="1" fillId="3" borderId="3" xfId="0" applyNumberFormat="1" applyFont="1" applyFill="1"/>
    <xf numFmtId="0" fontId="1" fillId="3" borderId="3" xfId="0" applyFont="1" applyFill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zoomScale="87" workbookViewId="0">
      <selection activeCell="D18" sqref="D18"/>
    </sheetView>
  </sheetViews>
  <sheetFormatPr baseColWidth="10" defaultColWidth="14.5" defaultRowHeight="15" customHeight="1"/>
  <cols>
    <col min="1" max="1" width="3.1640625" style="84" customWidth="1"/>
    <col min="2" max="2" width="39.83203125" style="84" customWidth="1"/>
    <col min="3" max="3" width="15.83203125" style="84" customWidth="1"/>
    <col min="4" max="4" width="17.1640625" style="84" customWidth="1"/>
    <col min="5" max="5" width="26.1640625" style="84" customWidth="1"/>
    <col min="6" max="6" width="31.33203125" style="84" customWidth="1"/>
    <col min="7" max="7" width="15.5" style="84" customWidth="1"/>
    <col min="8" max="8" width="17.1640625" style="84" customWidth="1"/>
    <col min="9" max="9" width="15.5" style="84" customWidth="1"/>
    <col min="10" max="10" width="17.5" style="84" customWidth="1"/>
    <col min="11" max="26" width="8.83203125" style="84" customWidth="1"/>
    <col min="27" max="36" width="14.5" style="84" customWidth="1"/>
    <col min="37" max="16384" width="14.5" style="84"/>
  </cols>
  <sheetData>
    <row r="1" spans="1:26" ht="19.5" customHeight="1">
      <c r="A1" s="82"/>
      <c r="B1" s="83"/>
      <c r="C1" s="82"/>
      <c r="D1" s="82"/>
      <c r="E1" s="82"/>
      <c r="F1" s="82">
        <v>1</v>
      </c>
      <c r="G1" s="82">
        <v>2</v>
      </c>
      <c r="H1" s="82">
        <v>3</v>
      </c>
      <c r="I1" s="82">
        <v>4</v>
      </c>
      <c r="J1" s="82">
        <v>5</v>
      </c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8.75" customHeight="1">
      <c r="A2" s="82"/>
      <c r="B2" s="2" t="s">
        <v>0</v>
      </c>
      <c r="C2" s="85" t="str">
        <f t="shared" ref="C2:I2" si="0">C17</f>
        <v>2020 A</v>
      </c>
      <c r="D2" s="85" t="str">
        <f t="shared" si="0"/>
        <v>2021 A</v>
      </c>
      <c r="E2" s="85" t="str">
        <f t="shared" si="0"/>
        <v>2022 E</v>
      </c>
      <c r="F2" s="85" t="str">
        <f t="shared" si="0"/>
        <v>2023 P</v>
      </c>
      <c r="G2" s="85" t="str">
        <f t="shared" si="0"/>
        <v>2024 P</v>
      </c>
      <c r="H2" s="85" t="str">
        <f t="shared" si="0"/>
        <v>2025 P</v>
      </c>
      <c r="I2" s="85" t="str">
        <f t="shared" si="0"/>
        <v>2026 P</v>
      </c>
      <c r="J2" s="86" t="s">
        <v>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8.75" customHeight="1">
      <c r="A3" s="82"/>
      <c r="B3" s="3" t="s">
        <v>2</v>
      </c>
      <c r="C3" s="4">
        <f t="shared" ref="C3:J3" si="1">C32</f>
        <v>40.6</v>
      </c>
      <c r="D3" s="4">
        <f t="shared" si="1"/>
        <v>71</v>
      </c>
      <c r="E3" s="4">
        <f t="shared" si="1"/>
        <v>89.9</v>
      </c>
      <c r="F3" s="5">
        <f t="shared" si="1"/>
        <v>376.25714285714281</v>
      </c>
      <c r="G3" s="5">
        <f t="shared" si="1"/>
        <v>387.48635714285712</v>
      </c>
      <c r="H3" s="5">
        <f t="shared" si="1"/>
        <v>399.05829785714286</v>
      </c>
      <c r="I3" s="5">
        <f t="shared" si="1"/>
        <v>410.98266179285719</v>
      </c>
      <c r="J3" s="6">
        <f t="shared" si="1"/>
        <v>423.2694951466429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9.5" customHeight="1">
      <c r="A4" s="82"/>
      <c r="B4" s="3" t="s">
        <v>3</v>
      </c>
      <c r="C4" s="7"/>
      <c r="D4" s="8"/>
      <c r="E4" s="8"/>
      <c r="F4" s="9">
        <f>(1+$C7)^F1</f>
        <v>1.1749300311675692</v>
      </c>
      <c r="G4" s="9">
        <f>(1+$C7)^G1</f>
        <v>1.3804605781394252</v>
      </c>
      <c r="H4" s="9">
        <f>(1+$C7)^H1</f>
        <v>1.6219445900989555</v>
      </c>
      <c r="I4" s="9">
        <f>(1+$C7)^I1</f>
        <v>1.9056714077970363</v>
      </c>
      <c r="J4" s="10">
        <f>(1+$C7)^J1</f>
        <v>2.2390305665581174</v>
      </c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9.5" customHeight="1">
      <c r="A5" s="82"/>
      <c r="B5" s="87" t="s">
        <v>1</v>
      </c>
      <c r="C5" s="88"/>
      <c r="D5" s="89"/>
      <c r="E5" s="89"/>
      <c r="F5" s="90"/>
      <c r="G5" s="90"/>
      <c r="H5" s="90"/>
      <c r="I5" s="90"/>
      <c r="J5" s="91">
        <f>((J3/(1+C8)))/(E42-C8)</f>
        <v>3474.3821125025647</v>
      </c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9.5" customHeight="1">
      <c r="A6" s="82"/>
      <c r="B6" s="3" t="s">
        <v>4</v>
      </c>
      <c r="C6" s="8"/>
      <c r="D6" s="8"/>
      <c r="E6" s="8"/>
      <c r="F6" s="5">
        <f>(F3)*(1+$E$42)^F1</f>
        <v>442.07581658416336</v>
      </c>
      <c r="G6" s="5">
        <f>(G3)*(1+$E$42)^G1</f>
        <v>534.90964060256829</v>
      </c>
      <c r="H6" s="5">
        <f>(H3)*(1+$E$42)^H1</f>
        <v>647.25044734349046</v>
      </c>
      <c r="I6" s="5">
        <f>(I3)*(1+$E$42)^I1</f>
        <v>783.19790767896734</v>
      </c>
      <c r="J6" s="11">
        <f>(J5+J3)*(1+E42)^J1</f>
        <v>8726.9610873209622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8.75" customHeight="1">
      <c r="A7" s="82"/>
      <c r="B7" s="3" t="s">
        <v>5</v>
      </c>
      <c r="C7" s="12">
        <f>E42</f>
        <v>0.17493003116756928</v>
      </c>
      <c r="D7" s="8"/>
      <c r="E7" s="8"/>
      <c r="F7" s="13"/>
      <c r="G7" s="13"/>
      <c r="H7" s="13"/>
      <c r="I7" s="13"/>
      <c r="J7" s="14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9.5" customHeight="1">
      <c r="A8" s="82"/>
      <c r="B8" s="3" t="s">
        <v>6</v>
      </c>
      <c r="C8" s="12">
        <v>0.06</v>
      </c>
      <c r="D8" s="8"/>
      <c r="E8" s="8"/>
      <c r="F8" s="13"/>
      <c r="G8" s="13"/>
      <c r="H8" s="13"/>
      <c r="I8" s="13"/>
      <c r="J8" s="14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9.5" customHeight="1">
      <c r="A9" s="82"/>
      <c r="B9" s="15" t="s">
        <v>7</v>
      </c>
      <c r="C9" s="16">
        <f>SUM(F6:J6)</f>
        <v>11134.394899530151</v>
      </c>
      <c r="D9" s="8"/>
      <c r="E9" s="8"/>
      <c r="F9" s="13"/>
      <c r="G9" s="13"/>
      <c r="H9" s="13"/>
      <c r="I9" s="13"/>
      <c r="J9" s="14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9.5" customHeight="1">
      <c r="A10" s="82"/>
      <c r="B10" s="3" t="s">
        <v>8</v>
      </c>
      <c r="C10" s="103">
        <v>42</v>
      </c>
      <c r="D10" s="8"/>
      <c r="E10" s="8"/>
      <c r="F10" s="13"/>
      <c r="G10" s="13"/>
      <c r="H10" s="13"/>
      <c r="I10" s="13"/>
      <c r="J10" s="14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9.5" customHeight="1">
      <c r="A11" s="82"/>
      <c r="B11" s="3" t="s">
        <v>9</v>
      </c>
      <c r="C11" s="16">
        <v>67.7</v>
      </c>
      <c r="D11" s="8"/>
      <c r="E11" s="8"/>
      <c r="F11" s="13"/>
      <c r="G11" s="13"/>
      <c r="H11" s="13"/>
      <c r="I11" s="13"/>
      <c r="J11" s="14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9.5" customHeight="1">
      <c r="A12" s="82"/>
      <c r="B12" s="17" t="s">
        <v>10</v>
      </c>
      <c r="C12" s="18">
        <f>C9/C10</f>
        <v>265.10464046500357</v>
      </c>
      <c r="D12" s="92"/>
      <c r="E12" s="92"/>
      <c r="F12" s="93"/>
      <c r="G12" s="93"/>
      <c r="H12" s="93"/>
      <c r="I12" s="93"/>
      <c r="J12" s="19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9.5" customHeight="1">
      <c r="A13" s="82"/>
      <c r="B13" s="20" t="s">
        <v>11</v>
      </c>
      <c r="C13" s="21">
        <f>(C12-C11)/C11</f>
        <v>2.9158735666913378</v>
      </c>
      <c r="D13" s="94"/>
      <c r="E13" s="94"/>
      <c r="F13" s="95"/>
      <c r="G13" s="95"/>
      <c r="H13" s="95"/>
      <c r="I13" s="95"/>
      <c r="J13" s="95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9.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8.75" customHeight="1">
      <c r="A15" s="82"/>
      <c r="B15" s="23" t="s">
        <v>12</v>
      </c>
      <c r="C15" s="24"/>
      <c r="D15" s="24"/>
      <c r="E15" s="24"/>
      <c r="F15" s="24"/>
      <c r="G15" s="24"/>
      <c r="H15" s="24"/>
      <c r="I15" s="24"/>
      <c r="J15" s="25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9.5" customHeight="1">
      <c r="A16" s="82"/>
      <c r="B16" s="26" t="s">
        <v>13</v>
      </c>
      <c r="C16" s="7"/>
      <c r="D16" s="7"/>
      <c r="E16" s="7"/>
      <c r="F16" s="27"/>
      <c r="G16" s="28"/>
      <c r="H16" s="27" t="s">
        <v>14</v>
      </c>
      <c r="I16" s="28"/>
      <c r="J16" s="29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8.75" customHeight="1">
      <c r="A17" s="82"/>
      <c r="B17" s="30"/>
      <c r="C17" s="31" t="s">
        <v>15</v>
      </c>
      <c r="D17" s="31" t="s">
        <v>16</v>
      </c>
      <c r="E17" s="31" t="s">
        <v>17</v>
      </c>
      <c r="F17" s="32" t="s">
        <v>18</v>
      </c>
      <c r="G17" s="32" t="s">
        <v>19</v>
      </c>
      <c r="H17" s="32" t="s">
        <v>20</v>
      </c>
      <c r="I17" s="32" t="s">
        <v>21</v>
      </c>
      <c r="J17" s="33" t="s">
        <v>22</v>
      </c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9.5" customHeight="1">
      <c r="A18" s="82"/>
      <c r="B18" s="34" t="s">
        <v>23</v>
      </c>
      <c r="C18" s="88"/>
      <c r="D18" s="88"/>
      <c r="E18" s="88"/>
      <c r="F18" s="96">
        <v>1</v>
      </c>
      <c r="G18" s="96">
        <v>2</v>
      </c>
      <c r="H18" s="96">
        <v>3</v>
      </c>
      <c r="I18" s="96">
        <v>4</v>
      </c>
      <c r="J18" s="97">
        <v>5</v>
      </c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9.5" customHeight="1">
      <c r="A19" s="82"/>
      <c r="B19" s="30" t="s">
        <v>24</v>
      </c>
      <c r="C19" s="4">
        <v>100</v>
      </c>
      <c r="D19" s="4">
        <v>156</v>
      </c>
      <c r="E19" s="4">
        <v>206</v>
      </c>
      <c r="F19" s="5">
        <f>E19*1.02</f>
        <v>210.12</v>
      </c>
      <c r="G19" s="5">
        <f>F19*1.02</f>
        <v>214.32240000000002</v>
      </c>
      <c r="H19" s="5">
        <f>G19*1.02</f>
        <v>218.60884800000002</v>
      </c>
      <c r="I19" s="5">
        <f>H19*1.02</f>
        <v>222.98102496000001</v>
      </c>
      <c r="J19" s="11">
        <f>I19*1.02</f>
        <v>227.44064545920003</v>
      </c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9.5" customHeight="1">
      <c r="A20" s="82"/>
      <c r="B20" s="35" t="s">
        <v>25</v>
      </c>
      <c r="C20" s="8">
        <v>7.6999999999999999E-2</v>
      </c>
      <c r="D20" s="8">
        <f>D19/C19-1</f>
        <v>0.56000000000000005</v>
      </c>
      <c r="E20" s="8">
        <f>E19/D19-1</f>
        <v>0.32051282051282048</v>
      </c>
      <c r="F20" s="36">
        <f>AVERAGE(C20:E20)</f>
        <v>0.31917094017094017</v>
      </c>
      <c r="G20" s="36">
        <f>AVERAGE(C20:F20)</f>
        <v>0.31917094017094017</v>
      </c>
      <c r="H20" s="36">
        <f>AVERAGE(C20:G20)</f>
        <v>0.31917094017094017</v>
      </c>
      <c r="I20" s="36">
        <f>AVERAGE(C20:H20)</f>
        <v>0.31917094017094017</v>
      </c>
      <c r="J20" s="37">
        <f>AVERAGE(C20:I20)</f>
        <v>0.31917094017094022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9.5" customHeight="1">
      <c r="A21" s="82"/>
      <c r="B21" s="30" t="s">
        <v>26</v>
      </c>
      <c r="C21" s="4">
        <v>22</v>
      </c>
      <c r="D21" s="4">
        <v>61</v>
      </c>
      <c r="E21" s="4">
        <v>75</v>
      </c>
      <c r="F21" s="5">
        <f>F19*E22</f>
        <v>76.5</v>
      </c>
      <c r="G21" s="5">
        <f>G19*F22</f>
        <v>69.662160615384622</v>
      </c>
      <c r="H21" s="5">
        <f>H19*G22</f>
        <v>78.709222916923096</v>
      </c>
      <c r="I21" s="5">
        <f>I19*H22</f>
        <v>77.980777093169237</v>
      </c>
      <c r="J21" s="11">
        <f>J19*I22</f>
        <v>78.451836766710173</v>
      </c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9.5" customHeight="1">
      <c r="A22" s="82"/>
      <c r="B22" s="35" t="s">
        <v>27</v>
      </c>
      <c r="C22" s="8">
        <f>C21/C19</f>
        <v>0.22</v>
      </c>
      <c r="D22" s="8">
        <f>D21/D19</f>
        <v>0.39102564102564102</v>
      </c>
      <c r="E22" s="8">
        <f>E21/E19</f>
        <v>0.36407766990291263</v>
      </c>
      <c r="F22" s="36">
        <f>AVERAGE(C22:E22)</f>
        <v>0.32503443697618456</v>
      </c>
      <c r="G22" s="36">
        <f>AVERAGE(D22:F22)</f>
        <v>0.36004591596824609</v>
      </c>
      <c r="H22" s="36">
        <f>AVERAGE(E22:G22)</f>
        <v>0.34971934094911444</v>
      </c>
      <c r="I22" s="36">
        <f>AVERAGE(F22:H22)</f>
        <v>0.34493323129784836</v>
      </c>
      <c r="J22" s="37">
        <f>AVERAGE(G22:I22)</f>
        <v>0.35156616273840297</v>
      </c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9.5" customHeight="1">
      <c r="A23" s="82"/>
      <c r="B23" s="30" t="s">
        <v>28</v>
      </c>
      <c r="C23" s="4"/>
      <c r="D23" s="4"/>
      <c r="E23" s="4"/>
      <c r="F23" s="5">
        <f>F31*F21</f>
        <v>-7.65</v>
      </c>
      <c r="G23" s="5">
        <f>G31*G21</f>
        <v>-6.9662160615384625</v>
      </c>
      <c r="H23" s="5">
        <f>H31*H21</f>
        <v>-7.8709222916923096</v>
      </c>
      <c r="I23" s="5">
        <f>I31*I21</f>
        <v>-7.7980777093169245</v>
      </c>
      <c r="J23" s="11">
        <f>J31*J21</f>
        <v>-7.8451836766710175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9.5" customHeight="1">
      <c r="A24" s="82"/>
      <c r="B24" s="35" t="s">
        <v>29</v>
      </c>
      <c r="C24" s="4">
        <v>40</v>
      </c>
      <c r="D24" s="4">
        <v>70</v>
      </c>
      <c r="E24" s="4">
        <v>89</v>
      </c>
      <c r="F24" s="5">
        <f>E24*(1+E25)</f>
        <v>113.15714285714284</v>
      </c>
      <c r="G24" s="5">
        <f>F24*(1+F25)</f>
        <v>116.55185714285713</v>
      </c>
      <c r="H24" s="5">
        <f>G24*(1+G25)</f>
        <v>120.04841285714285</v>
      </c>
      <c r="I24" s="5">
        <f>H24*(1+H25)</f>
        <v>123.64986524285713</v>
      </c>
      <c r="J24" s="11">
        <f>I24*(1+I25)</f>
        <v>127.35936120014284</v>
      </c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9.5" customHeight="1">
      <c r="A25" s="82"/>
      <c r="B25" s="30"/>
      <c r="C25" s="4"/>
      <c r="D25" s="8">
        <f>D24/C24-1</f>
        <v>0.75</v>
      </c>
      <c r="E25" s="8">
        <f>E24/D24-1</f>
        <v>0.27142857142857135</v>
      </c>
      <c r="F25" s="36">
        <v>0.03</v>
      </c>
      <c r="G25" s="36">
        <f>G24/F24-1</f>
        <v>3.0000000000000027E-2</v>
      </c>
      <c r="H25" s="36">
        <f>H24/G24-1</f>
        <v>3.0000000000000027E-2</v>
      </c>
      <c r="I25" s="36">
        <f>I24/H24-1</f>
        <v>3.0000000000000027E-2</v>
      </c>
      <c r="J25" s="37">
        <f>J24/I24-1</f>
        <v>3.0000000000000027E-2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9.5" customHeight="1">
      <c r="A26" s="82"/>
      <c r="B26" s="35" t="s">
        <v>30</v>
      </c>
      <c r="C26" s="4">
        <v>0.2</v>
      </c>
      <c r="D26" s="4">
        <v>0.3</v>
      </c>
      <c r="E26" s="4">
        <v>0.4</v>
      </c>
      <c r="F26" s="5">
        <f>E26*(1+F27)</f>
        <v>0.41200000000000003</v>
      </c>
      <c r="G26" s="5">
        <f>F26*(1+G27)</f>
        <v>0.42436000000000007</v>
      </c>
      <c r="H26" s="5">
        <f>G26*(1+H27)</f>
        <v>0.43709080000000006</v>
      </c>
      <c r="I26" s="5">
        <f>H26*(1+I27)</f>
        <v>0.45020352400000008</v>
      </c>
      <c r="J26" s="11">
        <f>I26*(1+J27)</f>
        <v>0.46370962972000007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9.5" customHeight="1">
      <c r="A27" s="82"/>
      <c r="B27" s="30"/>
      <c r="C27" s="4"/>
      <c r="D27" s="8">
        <f>D26/C26-1</f>
        <v>0.49999999999999978</v>
      </c>
      <c r="E27" s="8">
        <f>E26/D26-1</f>
        <v>0.33333333333333348</v>
      </c>
      <c r="F27" s="36">
        <v>0.03</v>
      </c>
      <c r="G27" s="36">
        <v>0.03</v>
      </c>
      <c r="H27" s="36">
        <v>0.03</v>
      </c>
      <c r="I27" s="36">
        <v>0.03</v>
      </c>
      <c r="J27" s="37">
        <v>0.03</v>
      </c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9.5" customHeight="1">
      <c r="A28" s="82"/>
      <c r="B28" s="35" t="s">
        <v>31</v>
      </c>
      <c r="C28" s="4">
        <v>48.4</v>
      </c>
      <c r="D28" s="4">
        <v>180.7</v>
      </c>
      <c r="E28" s="4">
        <v>254.6</v>
      </c>
      <c r="F28" s="5">
        <f>E28*(1+F29)</f>
        <v>262.238</v>
      </c>
      <c r="G28" s="5">
        <f>F28*(1+G29)</f>
        <v>270.10514000000001</v>
      </c>
      <c r="H28" s="5">
        <f>G28*(1+H29)</f>
        <v>278.20829420000001</v>
      </c>
      <c r="I28" s="5">
        <f>H28*(1+I29)</f>
        <v>286.55454302600003</v>
      </c>
      <c r="J28" s="11">
        <f>I28*(1+J29)</f>
        <v>295.15117931678003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9.5" customHeight="1">
      <c r="A29" s="82"/>
      <c r="B29" s="35"/>
      <c r="C29" s="4"/>
      <c r="D29" s="8">
        <f>D28/C28-1</f>
        <v>2.7334710743801653</v>
      </c>
      <c r="E29" s="8">
        <f>E28/D28-1</f>
        <v>0.40896513558384062</v>
      </c>
      <c r="F29" s="36">
        <v>0.03</v>
      </c>
      <c r="G29" s="36">
        <v>0.03</v>
      </c>
      <c r="H29" s="36">
        <v>0.03</v>
      </c>
      <c r="I29" s="36">
        <v>0.03</v>
      </c>
      <c r="J29" s="37">
        <v>0.03</v>
      </c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8.75" customHeight="1">
      <c r="A30" s="82"/>
      <c r="B30" s="35" t="s">
        <v>32</v>
      </c>
      <c r="C30" s="4">
        <v>0.4</v>
      </c>
      <c r="D30" s="4">
        <v>0.7</v>
      </c>
      <c r="E30" s="4">
        <v>0.5</v>
      </c>
      <c r="F30" s="5">
        <f>E30*(1+F31)</f>
        <v>0.45</v>
      </c>
      <c r="G30" s="5">
        <f>F30*(1+G31)</f>
        <v>0.40500000000000003</v>
      </c>
      <c r="H30" s="5">
        <f>G30*(1+H31)</f>
        <v>0.36450000000000005</v>
      </c>
      <c r="I30" s="5">
        <f>H30*(1+I31)</f>
        <v>0.32805000000000006</v>
      </c>
      <c r="J30" s="11">
        <f>I30*(1+J31)</f>
        <v>0.29524500000000009</v>
      </c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8.75" customHeight="1">
      <c r="A31" s="82"/>
      <c r="B31" s="35"/>
      <c r="C31" s="8"/>
      <c r="D31" s="8">
        <f>D30/C30-1</f>
        <v>0.74999999999999978</v>
      </c>
      <c r="E31" s="8">
        <f>E30/D30-1</f>
        <v>-0.2857142857142857</v>
      </c>
      <c r="F31" s="36">
        <v>-0.1</v>
      </c>
      <c r="G31" s="36">
        <v>-0.1</v>
      </c>
      <c r="H31" s="36">
        <v>-0.1</v>
      </c>
      <c r="I31" s="36">
        <v>-0.1</v>
      </c>
      <c r="J31" s="37">
        <v>-0.1</v>
      </c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8.75" customHeight="1">
      <c r="A32" s="82"/>
      <c r="B32" s="38" t="s">
        <v>33</v>
      </c>
      <c r="C32" s="98">
        <f>C24+C26+C30</f>
        <v>40.6</v>
      </c>
      <c r="D32" s="98">
        <f>D24+D26+D30</f>
        <v>71</v>
      </c>
      <c r="E32" s="98">
        <f>E24+E26+E30</f>
        <v>89.9</v>
      </c>
      <c r="F32" s="99">
        <f>F24+F26+F28+F30</f>
        <v>376.25714285714281</v>
      </c>
      <c r="G32" s="99">
        <f>G24+G26+G28+G30</f>
        <v>387.48635714285712</v>
      </c>
      <c r="H32" s="99">
        <f>H24+H26+H28+H30</f>
        <v>399.05829785714286</v>
      </c>
      <c r="I32" s="99">
        <f>I24+I26+I28+I30</f>
        <v>410.98266179285719</v>
      </c>
      <c r="J32" s="39">
        <f>J24+J26+J28+J30</f>
        <v>423.2694951466429</v>
      </c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8.75" customHeight="1">
      <c r="A33" s="82"/>
      <c r="B33" s="100"/>
      <c r="C33" s="94"/>
      <c r="D33" s="94"/>
      <c r="E33" s="94"/>
      <c r="F33" s="94"/>
      <c r="G33" s="94"/>
      <c r="H33" s="94"/>
      <c r="I33" s="94"/>
      <c r="J33" s="94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8.75" customHeight="1">
      <c r="A34" s="82"/>
      <c r="B34" s="2" t="s">
        <v>34</v>
      </c>
      <c r="C34" s="40"/>
      <c r="D34" s="40"/>
      <c r="E34" s="41"/>
      <c r="F34" s="95"/>
      <c r="G34" s="95"/>
      <c r="H34" s="95"/>
      <c r="I34" s="95"/>
      <c r="J34" s="95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8.75" customHeight="1">
      <c r="A35" s="82"/>
      <c r="B35" s="3" t="s">
        <v>35</v>
      </c>
      <c r="C35" s="12">
        <f>C36*(1-C37)</f>
        <v>3.8295159999999995E-2</v>
      </c>
      <c r="D35" s="8" t="s">
        <v>36</v>
      </c>
      <c r="E35" s="42">
        <f>E36/E37</f>
        <v>4.7965341172829959E-4</v>
      </c>
      <c r="F35" s="95"/>
      <c r="G35" s="95"/>
      <c r="H35" s="95"/>
      <c r="I35" s="95"/>
      <c r="J35" s="95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8.75" customHeight="1">
      <c r="A36" s="82"/>
      <c r="B36" s="35" t="s">
        <v>37</v>
      </c>
      <c r="C36" s="12">
        <v>4.0399999999999998E-2</v>
      </c>
      <c r="D36" s="8" t="s">
        <v>38</v>
      </c>
      <c r="E36" s="43">
        <v>1.24</v>
      </c>
      <c r="F36" s="95"/>
      <c r="G36" s="95"/>
      <c r="H36" s="95"/>
      <c r="I36" s="95"/>
      <c r="J36" s="95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8.75" customHeight="1">
      <c r="A37" s="82"/>
      <c r="B37" s="35" t="s">
        <v>39</v>
      </c>
      <c r="C37" s="12">
        <v>5.21E-2</v>
      </c>
      <c r="D37" s="8" t="s">
        <v>40</v>
      </c>
      <c r="E37" s="43">
        <v>2585.1999999999998</v>
      </c>
      <c r="F37" s="95"/>
      <c r="G37" s="95"/>
      <c r="H37" s="95"/>
      <c r="I37" s="95"/>
      <c r="J37" s="95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8.75" customHeight="1">
      <c r="A38" s="82"/>
      <c r="B38" s="3" t="s">
        <v>41</v>
      </c>
      <c r="C38" s="12">
        <f>C39+C40*(C41-C39)</f>
        <v>0.17499560000000003</v>
      </c>
      <c r="D38" s="8" t="s">
        <v>42</v>
      </c>
      <c r="E38" s="42">
        <f>E39/E40</f>
        <v>0.99952034658827182</v>
      </c>
      <c r="F38" s="95"/>
      <c r="G38" s="95"/>
      <c r="H38" s="95"/>
      <c r="I38" s="95"/>
      <c r="J38" s="95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8.75" customHeight="1">
      <c r="A39" s="82"/>
      <c r="B39" s="35" t="s">
        <v>43</v>
      </c>
      <c r="C39" s="12">
        <v>1.34E-2</v>
      </c>
      <c r="D39" s="8" t="s">
        <v>44</v>
      </c>
      <c r="E39" s="43">
        <f>E37-E36</f>
        <v>2583.96</v>
      </c>
      <c r="F39" s="95"/>
      <c r="G39" s="95"/>
      <c r="H39" s="95"/>
      <c r="I39" s="95"/>
      <c r="J39" s="95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8.75" customHeight="1">
      <c r="A40" s="82"/>
      <c r="B40" s="35" t="s">
        <v>45</v>
      </c>
      <c r="C40" s="104">
        <v>1.8660000000000001</v>
      </c>
      <c r="D40" s="8" t="s">
        <v>40</v>
      </c>
      <c r="E40" s="43">
        <f>E37</f>
        <v>2585.1999999999998</v>
      </c>
      <c r="F40" s="95"/>
      <c r="G40" s="95"/>
      <c r="H40" s="95"/>
      <c r="I40" s="95"/>
      <c r="J40" s="95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8.75" customHeight="1">
      <c r="A41" s="82"/>
      <c r="B41" s="35" t="s">
        <v>46</v>
      </c>
      <c r="C41" s="12">
        <v>0.1</v>
      </c>
      <c r="D41" s="8"/>
      <c r="E41" s="44"/>
      <c r="F41" s="95"/>
      <c r="G41" s="95"/>
      <c r="H41" s="95"/>
      <c r="I41" s="95"/>
      <c r="J41" s="95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8.75" customHeight="1">
      <c r="A42" s="82"/>
      <c r="B42" s="45" t="s">
        <v>47</v>
      </c>
      <c r="C42" s="101"/>
      <c r="D42" s="92"/>
      <c r="E42" s="46">
        <f>C35*E35+C38*E38</f>
        <v>0.17493003116756928</v>
      </c>
      <c r="F42" s="95"/>
      <c r="G42" s="95"/>
      <c r="H42" s="95"/>
      <c r="I42" s="95"/>
      <c r="J42" s="95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8.75" customHeight="1">
      <c r="A43" s="82"/>
      <c r="B43" s="100"/>
      <c r="C43" s="102"/>
      <c r="D43" s="94"/>
      <c r="E43" s="94"/>
      <c r="F43" s="95"/>
      <c r="G43" s="95"/>
      <c r="H43" s="95"/>
      <c r="I43" s="95"/>
      <c r="J43" s="95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9.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9.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9.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9.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9.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9.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9.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9.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9.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9.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9.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9.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9.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9.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9.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9.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9.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9.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9.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9.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9.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9.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9.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9.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9.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9.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9.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9.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9.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9.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9.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9.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9.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9.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9.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9.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9.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9.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9.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9.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9.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9.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9.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9.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9.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9.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9.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9.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9.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9.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9.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9.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9.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9.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9.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9.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9.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9.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9.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9.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9.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9.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9.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9.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9.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9.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9.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9.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9.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9.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9.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9.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9.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9.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9.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9.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9.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9.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9.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9.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9.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9.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9.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9.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9.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9.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9.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9.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9.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9.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9.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9.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9.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9.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9.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9.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9.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9.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9.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9.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9.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9.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9.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9.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9.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9.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9.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9.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9.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9.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9.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9.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9.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9.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9.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9.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9.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9.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9.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9.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9.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9.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9.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9.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9.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9.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9.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9.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9.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9.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9.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9.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9.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9.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9.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9.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9.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9.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9.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9.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9.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9.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9.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9.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9.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9.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9.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9.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9.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9.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9.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9.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9.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9.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9.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9.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9.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9.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9.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9.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9.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9.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9.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9.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9.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9.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9.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9.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9.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9.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9.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9.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9.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9.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9.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9.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9.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9.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9.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9.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9.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9.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9.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9.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9.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9.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9.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9.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9.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9.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9.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9.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9.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9.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9.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9.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9.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9.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 customHeight="1">
      <c r="B2" s="47"/>
      <c r="C2" s="47"/>
      <c r="D2" s="47"/>
      <c r="E2" s="105" t="s">
        <v>48</v>
      </c>
      <c r="F2" s="106"/>
      <c r="G2" s="106"/>
      <c r="H2" s="106"/>
      <c r="I2" s="106"/>
      <c r="J2" s="106"/>
      <c r="K2" s="106"/>
      <c r="L2" s="106"/>
      <c r="M2" s="106"/>
      <c r="N2" s="1"/>
    </row>
    <row r="3" spans="2:14" ht="16" customHeight="1">
      <c r="B3" s="47"/>
      <c r="C3" s="47"/>
      <c r="D3" s="47"/>
      <c r="E3" s="105" t="s">
        <v>49</v>
      </c>
      <c r="F3" s="106"/>
      <c r="G3" s="106"/>
      <c r="H3" s="47"/>
      <c r="I3" s="105" t="s">
        <v>50</v>
      </c>
      <c r="J3" s="106"/>
      <c r="K3" s="106"/>
      <c r="L3" s="106"/>
      <c r="M3" s="106"/>
      <c r="N3" s="1"/>
    </row>
    <row r="4" spans="2:14" ht="16" customHeight="1">
      <c r="B4" s="48"/>
      <c r="C4" s="48"/>
      <c r="D4" s="48"/>
      <c r="E4" s="48" t="s">
        <v>51</v>
      </c>
      <c r="F4" s="48" t="s">
        <v>52</v>
      </c>
      <c r="G4" s="48" t="s">
        <v>53</v>
      </c>
      <c r="H4" s="48"/>
      <c r="I4" s="48" t="s">
        <v>54</v>
      </c>
      <c r="J4" s="48" t="s">
        <v>55</v>
      </c>
      <c r="K4" s="48" t="s">
        <v>56</v>
      </c>
      <c r="L4" s="48" t="s">
        <v>57</v>
      </c>
      <c r="M4" s="48" t="s">
        <v>58</v>
      </c>
      <c r="N4" s="1"/>
    </row>
    <row r="5" spans="2:14" ht="16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 customHeight="1">
      <c r="B6" s="49" t="s">
        <v>59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 customHeight="1">
      <c r="B8" s="47" t="s">
        <v>29</v>
      </c>
      <c r="C8" s="1"/>
      <c r="D8" s="1"/>
      <c r="E8" s="50" t="e">
        <f>#REF!*(1-#REF!)</f>
        <v>#REF!</v>
      </c>
      <c r="F8" s="50" t="e">
        <f>#REF!*(1-#REF!)</f>
        <v>#REF!</v>
      </c>
      <c r="G8" s="50" t="e">
        <f>#REF!*(1-#REF!)</f>
        <v>#REF!</v>
      </c>
      <c r="H8" s="50"/>
      <c r="I8" s="51" t="e">
        <f>G8*(1+I9)</f>
        <v>#REF!</v>
      </c>
      <c r="J8" s="51" t="e">
        <f>I8*(1+J9)</f>
        <v>#REF!</v>
      </c>
      <c r="K8" s="51" t="e">
        <f>J8*(1+K9)</f>
        <v>#REF!</v>
      </c>
      <c r="L8" s="51" t="e">
        <f>K8*(1+L9)</f>
        <v>#REF!</v>
      </c>
      <c r="M8" s="51" t="e">
        <f>L8*(1+M9)</f>
        <v>#REF!</v>
      </c>
      <c r="N8" s="1"/>
    </row>
    <row r="9" spans="2:14" ht="16" customHeight="1">
      <c r="B9" s="47"/>
      <c r="C9" s="1"/>
      <c r="D9" s="1"/>
      <c r="E9" s="50"/>
      <c r="F9" s="22" t="e">
        <f>F8/E8-1</f>
        <v>#REF!</v>
      </c>
      <c r="G9" s="22" t="e">
        <f>G8/F8-1</f>
        <v>#REF!</v>
      </c>
      <c r="H9" s="1"/>
      <c r="I9" s="52">
        <v>0.03</v>
      </c>
      <c r="J9" s="52">
        <v>0.03</v>
      </c>
      <c r="K9" s="52">
        <v>0.03</v>
      </c>
      <c r="L9" s="52">
        <v>0.03</v>
      </c>
      <c r="M9" s="52">
        <v>0.03</v>
      </c>
      <c r="N9" s="1"/>
    </row>
    <row r="10" spans="2:14" ht="16" customHeight="1">
      <c r="B10" s="47" t="s">
        <v>60</v>
      </c>
      <c r="C10" s="1"/>
      <c r="D10" s="1"/>
      <c r="E10" s="50" t="e">
        <f>+#REF!</f>
        <v>#REF!</v>
      </c>
      <c r="F10" s="50" t="e">
        <f>+#REF!</f>
        <v>#REF!</v>
      </c>
      <c r="G10" s="50" t="e">
        <f>+#REF!</f>
        <v>#REF!</v>
      </c>
      <c r="H10" s="50"/>
      <c r="I10" s="51" t="e">
        <f>G10*(1+I11)</f>
        <v>#REF!</v>
      </c>
      <c r="J10" s="51" t="e">
        <f>I10*(1+J11)</f>
        <v>#REF!</v>
      </c>
      <c r="K10" s="51" t="e">
        <f>J10*(1+K11)</f>
        <v>#REF!</v>
      </c>
      <c r="L10" s="51" t="e">
        <f>K10*(1+L11)</f>
        <v>#REF!</v>
      </c>
      <c r="M10" s="51" t="e">
        <f>L10*(1+M11)</f>
        <v>#REF!</v>
      </c>
      <c r="N10" s="1"/>
    </row>
    <row r="11" spans="2:14" ht="16" customHeight="1">
      <c r="B11" s="47"/>
      <c r="C11" s="1"/>
      <c r="D11" s="1"/>
      <c r="E11" s="1"/>
      <c r="F11" s="22" t="e">
        <f>F10/E10-1</f>
        <v>#REF!</v>
      </c>
      <c r="G11" s="22" t="e">
        <f>G10/F10-1</f>
        <v>#REF!</v>
      </c>
      <c r="H11" s="1"/>
      <c r="I11" s="52">
        <v>0.03</v>
      </c>
      <c r="J11" s="52">
        <v>0.03</v>
      </c>
      <c r="K11" s="52">
        <v>0.03</v>
      </c>
      <c r="L11" s="52">
        <v>0.03</v>
      </c>
      <c r="M11" s="52">
        <v>0.03</v>
      </c>
      <c r="N11" s="1"/>
    </row>
    <row r="12" spans="2:14" ht="16" customHeight="1">
      <c r="B12" s="47" t="s">
        <v>61</v>
      </c>
      <c r="C12" s="1"/>
      <c r="D12" s="1"/>
      <c r="E12" s="50" t="e">
        <f>#REF!-#REF!</f>
        <v>#REF!</v>
      </c>
      <c r="F12" s="50" t="e">
        <f>#REF!-#REF!</f>
        <v>#REF!</v>
      </c>
      <c r="G12" s="50" t="e">
        <f>#REF!-#REF!</f>
        <v>#REF!</v>
      </c>
      <c r="H12" s="50"/>
      <c r="I12" s="51" t="e">
        <f>G12*(1+I13)</f>
        <v>#REF!</v>
      </c>
      <c r="J12" s="51" t="e">
        <f>I12*(1+J13)</f>
        <v>#REF!</v>
      </c>
      <c r="K12" s="51" t="e">
        <f>J12*(1+K13)</f>
        <v>#REF!</v>
      </c>
      <c r="L12" s="51" t="e">
        <f>K12*(1+L13)</f>
        <v>#REF!</v>
      </c>
      <c r="M12" s="51" t="e">
        <f>L12*(1+M13)</f>
        <v>#REF!</v>
      </c>
      <c r="N12" s="1"/>
    </row>
    <row r="13" spans="2:14" ht="16" customHeight="1">
      <c r="B13" s="47"/>
      <c r="C13" s="1"/>
      <c r="D13" s="1"/>
      <c r="E13" s="1"/>
      <c r="F13" s="22" t="e">
        <f>F12/E12-1</f>
        <v>#REF!</v>
      </c>
      <c r="G13" s="22" t="e">
        <f>G12/F12-1</f>
        <v>#REF!</v>
      </c>
      <c r="H13" s="1"/>
      <c r="I13" s="52">
        <v>0.03</v>
      </c>
      <c r="J13" s="52">
        <v>0.03</v>
      </c>
      <c r="K13" s="52">
        <v>0.03</v>
      </c>
      <c r="L13" s="52">
        <v>0.03</v>
      </c>
      <c r="M13" s="52">
        <v>0.03</v>
      </c>
      <c r="N13" s="1"/>
    </row>
    <row r="14" spans="2:14" ht="16" customHeight="1">
      <c r="B14" s="47" t="s">
        <v>62</v>
      </c>
      <c r="C14" s="1"/>
      <c r="D14" s="1"/>
      <c r="E14" s="50" t="e">
        <f>#REF!</f>
        <v>#REF!</v>
      </c>
      <c r="F14" s="50" t="e">
        <f>#REF!</f>
        <v>#REF!</v>
      </c>
      <c r="G14" s="50" t="e">
        <f>#REF!</f>
        <v>#REF!</v>
      </c>
      <c r="H14" s="50"/>
      <c r="I14" s="51" t="e">
        <f>G14*(1+I15)</f>
        <v>#REF!</v>
      </c>
      <c r="J14" s="51" t="e">
        <f>I14*(1+J15)</f>
        <v>#REF!</v>
      </c>
      <c r="K14" s="51" t="e">
        <f>J14*(1+K15)</f>
        <v>#REF!</v>
      </c>
      <c r="L14" s="51" t="e">
        <f>K14*(1+L15)</f>
        <v>#REF!</v>
      </c>
      <c r="M14" s="51" t="e">
        <f>L14*(1+M15)</f>
        <v>#REF!</v>
      </c>
      <c r="N14" s="1"/>
    </row>
    <row r="15" spans="2:14" ht="16" customHeight="1">
      <c r="B15" s="47"/>
      <c r="C15" s="1"/>
      <c r="D15" s="1"/>
      <c r="E15" s="50"/>
      <c r="F15" s="22" t="e">
        <f>F14/E14-1</f>
        <v>#REF!</v>
      </c>
      <c r="G15" s="22" t="e">
        <f>G14/F14-1</f>
        <v>#REF!</v>
      </c>
      <c r="H15" s="1"/>
      <c r="I15" s="52">
        <v>-0.1</v>
      </c>
      <c r="J15" s="52">
        <v>-0.1</v>
      </c>
      <c r="K15" s="52">
        <v>-0.1</v>
      </c>
      <c r="L15" s="52">
        <v>-0.1</v>
      </c>
      <c r="M15" s="52">
        <v>-0.1</v>
      </c>
      <c r="N15" s="1"/>
    </row>
    <row r="16" spans="2:14" ht="16" customHeight="1">
      <c r="B16" s="53" t="s">
        <v>59</v>
      </c>
      <c r="C16" s="53"/>
      <c r="D16" s="53"/>
      <c r="E16" s="54" t="e">
        <f>E8+E10+E12+E14</f>
        <v>#REF!</v>
      </c>
      <c r="F16" s="54" t="e">
        <f>F8+F10+F12+F14</f>
        <v>#REF!</v>
      </c>
      <c r="G16" s="54" t="e">
        <f>G8+G10+G12+G14</f>
        <v>#REF!</v>
      </c>
      <c r="H16" s="53"/>
      <c r="I16" s="54" t="e">
        <f>I8+I10+I12+I14</f>
        <v>#REF!</v>
      </c>
      <c r="J16" s="54" t="e">
        <f>J8+J10+J12+J14</f>
        <v>#REF!</v>
      </c>
      <c r="K16" s="54" t="e">
        <f>K8+K10+K12+K14</f>
        <v>#REF!</v>
      </c>
      <c r="L16" s="54" t="e">
        <f>L8+L10+L12+L14</f>
        <v>#REF!</v>
      </c>
      <c r="M16" s="54" t="e">
        <f>M8+M10+M12+M14</f>
        <v>#REF!</v>
      </c>
      <c r="N16" s="1"/>
    </row>
    <row r="17" spans="2:14" ht="16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 customHeight="1">
      <c r="B18" s="55" t="s">
        <v>63</v>
      </c>
      <c r="C18" s="56"/>
      <c r="D18" s="56"/>
      <c r="E18" s="56"/>
      <c r="F18" s="56"/>
      <c r="G18" s="56"/>
      <c r="H18" s="56"/>
      <c r="I18" s="57"/>
      <c r="J18" s="58"/>
      <c r="K18" s="58"/>
      <c r="L18" s="58"/>
      <c r="M18" s="59" t="e">
        <f>((M16/(1+E33)))/(E34-E33)</f>
        <v>#REF!</v>
      </c>
      <c r="N18" s="1"/>
    </row>
    <row r="19" spans="2:14" ht="16" customHeight="1">
      <c r="B19" s="60"/>
      <c r="C19" s="60"/>
      <c r="D19" s="60"/>
      <c r="E19" s="60"/>
      <c r="F19" s="60"/>
      <c r="G19" s="61"/>
      <c r="H19" s="60"/>
      <c r="I19" s="62"/>
      <c r="J19" s="1"/>
      <c r="K19" s="1"/>
      <c r="L19" s="1"/>
      <c r="M19" s="1"/>
      <c r="N19" s="1"/>
    </row>
    <row r="20" spans="2:14" ht="16" customHeight="1">
      <c r="B20" s="60" t="s">
        <v>64</v>
      </c>
      <c r="C20" s="60"/>
      <c r="D20" s="60"/>
      <c r="E20" s="60"/>
      <c r="F20" s="60"/>
      <c r="G20" s="60"/>
      <c r="H20" s="60"/>
      <c r="I20" s="63" t="e">
        <f>(I16)*(1+$E$35)</f>
        <v>#REF!</v>
      </c>
      <c r="J20" s="63" t="e">
        <f>(J16)*(1+$E$35)^2</f>
        <v>#REF!</v>
      </c>
      <c r="K20" s="63" t="e">
        <f>(K16)*(1+$E$35)^3</f>
        <v>#REF!</v>
      </c>
      <c r="L20" s="63" t="e">
        <f>(L16)*(1+$E$35)^4</f>
        <v>#REF!</v>
      </c>
      <c r="M20" s="63" t="e">
        <f>(M18+M16)*((1+E35)^5)</f>
        <v>#REF!</v>
      </c>
      <c r="N20" s="1"/>
    </row>
    <row r="21" spans="2:14" ht="15.75" customHeight="1">
      <c r="B21" s="60"/>
      <c r="C21" s="60"/>
      <c r="D21" s="60"/>
      <c r="E21" s="60"/>
      <c r="F21" s="60"/>
      <c r="G21" s="60"/>
      <c r="H21" s="60"/>
      <c r="I21" s="1"/>
      <c r="J21" s="1"/>
      <c r="K21" s="1"/>
      <c r="L21" s="1"/>
      <c r="M21" s="1"/>
      <c r="N21" s="1"/>
    </row>
    <row r="22" spans="2:14" ht="15.75" customHeight="1">
      <c r="B22" s="60" t="s">
        <v>65</v>
      </c>
      <c r="C22" s="60"/>
      <c r="D22" s="63" t="e">
        <f>SUM(I20:M20)</f>
        <v>#REF!</v>
      </c>
      <c r="E22" s="60"/>
      <c r="F22" s="60"/>
      <c r="G22" s="60"/>
      <c r="H22" s="60"/>
      <c r="I22" s="1"/>
      <c r="J22" s="1"/>
      <c r="K22" s="1"/>
      <c r="L22" s="1"/>
      <c r="M22" s="1"/>
      <c r="N22" s="1"/>
    </row>
    <row r="23" spans="2:14" ht="15.75" customHeight="1">
      <c r="B23" s="47" t="s">
        <v>66</v>
      </c>
      <c r="C23" s="1"/>
      <c r="D23" s="64" t="e">
        <f>+#REF!</f>
        <v>#REF!</v>
      </c>
      <c r="E23" s="1"/>
      <c r="F23" s="1"/>
      <c r="G23" s="1"/>
      <c r="H23" s="1"/>
      <c r="I23" s="47"/>
      <c r="J23" s="1"/>
      <c r="K23" s="1"/>
      <c r="L23" s="1"/>
      <c r="M23" s="1"/>
      <c r="N23" s="1"/>
    </row>
    <row r="24" spans="2:14" ht="15.75" customHeight="1">
      <c r="B24" s="47" t="s">
        <v>67</v>
      </c>
      <c r="C24" s="1"/>
      <c r="D24" s="64" t="e">
        <f>+#REF!+#REF!</f>
        <v>#REF!</v>
      </c>
      <c r="E24" s="1"/>
      <c r="F24" s="1"/>
      <c r="G24" s="1"/>
      <c r="H24" s="1"/>
      <c r="I24" s="47"/>
      <c r="J24" s="1"/>
      <c r="K24" s="1"/>
      <c r="L24" s="1"/>
      <c r="M24" s="1"/>
      <c r="N24" s="1"/>
    </row>
    <row r="25" spans="2:14" ht="15.75" customHeight="1">
      <c r="B25" s="65" t="s">
        <v>68</v>
      </c>
      <c r="C25" s="66"/>
      <c r="D25" s="67" t="e">
        <f>SUM(D22:D24)</f>
        <v>#REF!</v>
      </c>
      <c r="E25" s="1"/>
      <c r="F25" s="1"/>
      <c r="G25" s="1"/>
      <c r="H25" s="1"/>
      <c r="I25" s="47"/>
      <c r="J25" s="1"/>
      <c r="K25" s="1"/>
      <c r="L25" s="1"/>
      <c r="M25" s="1"/>
      <c r="N25" s="1"/>
    </row>
    <row r="26" spans="2:14" ht="15.75" customHeight="1">
      <c r="B26" s="68"/>
      <c r="C26" s="69"/>
      <c r="D26" s="64"/>
      <c r="E26" s="1"/>
      <c r="F26" s="1"/>
      <c r="G26" s="1"/>
      <c r="H26" s="1"/>
      <c r="I26" s="47"/>
      <c r="J26" s="1"/>
      <c r="K26" s="1"/>
      <c r="L26" s="1"/>
      <c r="M26" s="1"/>
      <c r="N26" s="1"/>
    </row>
    <row r="27" spans="2:14" ht="15.75" customHeight="1">
      <c r="B27" s="68" t="s">
        <v>69</v>
      </c>
      <c r="C27" s="69"/>
      <c r="D27" s="70">
        <v>136</v>
      </c>
      <c r="E27" s="1"/>
      <c r="F27" s="1"/>
      <c r="G27" s="1"/>
      <c r="H27" s="1"/>
      <c r="I27" s="47"/>
      <c r="J27" s="1"/>
      <c r="K27" s="1"/>
      <c r="L27" s="1"/>
      <c r="M27" s="1"/>
      <c r="N27" s="1"/>
    </row>
    <row r="28" spans="2:14" ht="15.75" customHeight="1">
      <c r="B28" s="68" t="s">
        <v>70</v>
      </c>
      <c r="C28" s="69"/>
      <c r="D28" s="71">
        <f>+Template!C10</f>
        <v>42</v>
      </c>
      <c r="E28" s="1"/>
      <c r="F28" s="1"/>
      <c r="G28" s="1"/>
      <c r="H28" s="1"/>
      <c r="I28" s="47"/>
      <c r="J28" s="1"/>
      <c r="K28" s="1"/>
      <c r="L28" s="1"/>
      <c r="M28" s="1"/>
      <c r="N28" s="1"/>
    </row>
    <row r="29" spans="2:14" ht="15.75" customHeight="1">
      <c r="B29" s="68"/>
      <c r="C29" s="69"/>
      <c r="D29" s="64"/>
      <c r="E29" s="1"/>
      <c r="F29" s="1"/>
      <c r="G29" s="1"/>
      <c r="H29" s="1"/>
      <c r="I29" s="47"/>
      <c r="J29" s="1"/>
      <c r="K29" s="1"/>
      <c r="L29" s="1"/>
      <c r="M29" s="1"/>
      <c r="N29" s="1"/>
    </row>
    <row r="30" spans="2:14" ht="15.75" customHeight="1">
      <c r="B30" s="72" t="s">
        <v>71</v>
      </c>
      <c r="C30" s="73"/>
      <c r="D30" s="74" t="e">
        <f>D25/D28</f>
        <v>#REF!</v>
      </c>
      <c r="E30" s="1"/>
      <c r="F30" s="1"/>
      <c r="G30" s="1"/>
      <c r="H30" s="1"/>
      <c r="I30" s="47"/>
      <c r="J30" s="1"/>
      <c r="K30" s="1"/>
      <c r="L30" s="1"/>
      <c r="M30" s="1"/>
      <c r="N30" s="1"/>
    </row>
    <row r="31" spans="2:14" ht="15.75" customHeight="1">
      <c r="B31" s="75" t="s">
        <v>72</v>
      </c>
      <c r="C31" s="76"/>
      <c r="D31" s="77" t="e">
        <f>D30/D27-1</f>
        <v>#REF!</v>
      </c>
      <c r="E31" s="1"/>
      <c r="F31" s="1"/>
      <c r="G31" s="1"/>
      <c r="H31" s="1"/>
      <c r="I31" s="47"/>
      <c r="J31" s="1"/>
      <c r="K31" s="1"/>
      <c r="L31" s="1"/>
      <c r="M31" s="1"/>
      <c r="N31" s="1"/>
    </row>
    <row r="32" spans="2:14" ht="15.75" customHeight="1"/>
    <row r="33" spans="2:9" ht="15.75" customHeight="1">
      <c r="B33" s="78" t="s">
        <v>73</v>
      </c>
      <c r="C33" s="79"/>
      <c r="D33" s="79"/>
      <c r="E33" s="80">
        <v>2.5000000000000001E-2</v>
      </c>
      <c r="F33" s="79"/>
      <c r="G33" s="79"/>
      <c r="H33" s="79"/>
      <c r="I33" s="79"/>
    </row>
    <row r="34" spans="2:9" ht="15.75" customHeight="1">
      <c r="B34" s="78" t="s">
        <v>74</v>
      </c>
      <c r="C34" s="79"/>
      <c r="D34" s="79"/>
      <c r="E34" s="80">
        <v>0.08</v>
      </c>
      <c r="F34" s="79"/>
      <c r="G34" s="79"/>
      <c r="H34" s="79"/>
      <c r="I34" s="79"/>
    </row>
    <row r="35" spans="2:9" ht="15.75" customHeight="1">
      <c r="B35" s="78" t="s">
        <v>75</v>
      </c>
      <c r="C35" s="79"/>
      <c r="D35" s="79"/>
      <c r="E35" s="81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DCF (Timur)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2023-03-28T13:22:57Z</dcterms:modified>
</cp:coreProperties>
</file>