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 C\Desktop\DA-job\DA-nutrient-flow-Kleve\data\"/>
    </mc:Choice>
  </mc:AlternateContent>
  <xr:revisionPtr revIDLastSave="0" documentId="13_ncr:1_{96FD24D3-7B92-4C2A-9226-7EDD51F31A40}" xr6:coauthVersionLast="47" xr6:coauthVersionMax="47" xr10:uidLastSave="{00000000-0000-0000-0000-000000000000}"/>
  <bookViews>
    <workbookView xWindow="-110" yWindow="-110" windowWidth="19420" windowHeight="10300" xr2:uid="{63DA3731-A4D3-4E98-A572-15AB554D882B}"/>
  </bookViews>
  <sheets>
    <sheet name="crop" sheetId="1" r:id="rId1"/>
    <sheet name="man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33" i="1" s="1"/>
  <c r="D28" i="1"/>
  <c r="D30" i="1" s="1"/>
  <c r="C28" i="1"/>
  <c r="F4" i="1"/>
  <c r="F3" i="1"/>
  <c r="L31" i="2"/>
  <c r="L30" i="2"/>
  <c r="L29" i="2"/>
  <c r="E29" i="2"/>
  <c r="D29" i="2"/>
  <c r="C29" i="2"/>
  <c r="L26" i="2"/>
  <c r="L25" i="2"/>
  <c r="L24" i="2"/>
  <c r="E24" i="2"/>
  <c r="D24" i="2"/>
  <c r="C24" i="2"/>
  <c r="D5" i="2"/>
  <c r="E5" i="2"/>
  <c r="C5" i="2"/>
  <c r="I9" i="2"/>
  <c r="L21" i="2"/>
  <c r="L20" i="2"/>
  <c r="L19" i="2"/>
  <c r="L14" i="2"/>
  <c r="L16" i="2"/>
  <c r="L15" i="2"/>
  <c r="J11" i="2"/>
  <c r="K11" i="2"/>
  <c r="L11" i="2"/>
  <c r="I11" i="2"/>
  <c r="J10" i="2"/>
  <c r="K10" i="2"/>
  <c r="L10" i="2"/>
  <c r="I10" i="2"/>
  <c r="J9" i="2"/>
  <c r="K9" i="2"/>
  <c r="C16" i="2"/>
  <c r="E4" i="2"/>
  <c r="C4" i="2"/>
  <c r="D19" i="2"/>
  <c r="E19" i="2"/>
  <c r="C19" i="2"/>
  <c r="D14" i="2"/>
  <c r="E14" i="2"/>
  <c r="C14" i="2"/>
  <c r="C15" i="2" s="1"/>
  <c r="F9" i="2"/>
  <c r="D4" i="2" s="1"/>
  <c r="F10" i="2"/>
  <c r="F11" i="2"/>
  <c r="F2" i="2"/>
  <c r="J12" i="1"/>
  <c r="K12" i="1"/>
  <c r="J13" i="1"/>
  <c r="K13" i="1"/>
  <c r="J14" i="1"/>
  <c r="K14" i="1"/>
  <c r="C13" i="1"/>
  <c r="F13" i="1" s="1"/>
  <c r="C12" i="1"/>
  <c r="I13" i="1" s="1"/>
  <c r="C11" i="1"/>
  <c r="C33" i="1" l="1"/>
  <c r="D33" i="1"/>
  <c r="D35" i="1"/>
  <c r="E29" i="1"/>
  <c r="E30" i="1"/>
  <c r="K24" i="1"/>
  <c r="D29" i="1"/>
  <c r="J24" i="1" s="1"/>
  <c r="I12" i="1"/>
  <c r="F12" i="1"/>
  <c r="I14" i="1"/>
  <c r="C5" i="1"/>
  <c r="D5" i="1"/>
  <c r="E5" i="1"/>
  <c r="F11" i="1"/>
  <c r="L9" i="2"/>
  <c r="F4" i="2"/>
  <c r="D20" i="2"/>
  <c r="C25" i="2"/>
  <c r="I25" i="2" s="1"/>
  <c r="I19" i="2"/>
  <c r="I15" i="2"/>
  <c r="I14" i="2"/>
  <c r="C21" i="2"/>
  <c r="C26" i="2" s="1"/>
  <c r="I26" i="2" s="1"/>
  <c r="D21" i="2"/>
  <c r="J21" i="2" s="1"/>
  <c r="D15" i="2"/>
  <c r="J15" i="2" s="1"/>
  <c r="D16" i="2"/>
  <c r="J16" i="2" s="1"/>
  <c r="C20" i="2"/>
  <c r="C30" i="2" s="1"/>
  <c r="I16" i="2"/>
  <c r="K26" i="1" l="1"/>
  <c r="E35" i="1"/>
  <c r="C30" i="1"/>
  <c r="J25" i="1"/>
  <c r="D34" i="1"/>
  <c r="C29" i="1"/>
  <c r="K25" i="1"/>
  <c r="E34" i="1"/>
  <c r="E6" i="1"/>
  <c r="E7" i="1"/>
  <c r="D7" i="1"/>
  <c r="D6" i="1"/>
  <c r="C7" i="1"/>
  <c r="C6" i="1"/>
  <c r="J26" i="1"/>
  <c r="F5" i="1"/>
  <c r="D16" i="1"/>
  <c r="C16" i="1"/>
  <c r="E16" i="1"/>
  <c r="I29" i="2"/>
  <c r="I30" i="2"/>
  <c r="J20" i="2"/>
  <c r="D25" i="2"/>
  <c r="D31" i="2"/>
  <c r="J31" i="2" s="1"/>
  <c r="D26" i="2"/>
  <c r="J26" i="2" s="1"/>
  <c r="D30" i="2"/>
  <c r="I24" i="2"/>
  <c r="C31" i="2"/>
  <c r="E31" i="2" s="1"/>
  <c r="K31" i="2" s="1"/>
  <c r="J19" i="2"/>
  <c r="E25" i="2"/>
  <c r="K25" i="2" s="1"/>
  <c r="E21" i="2"/>
  <c r="K21" i="2" s="1"/>
  <c r="I21" i="2"/>
  <c r="J14" i="2"/>
  <c r="E15" i="2"/>
  <c r="E20" i="2"/>
  <c r="I20" i="2"/>
  <c r="E16" i="2"/>
  <c r="K16" i="2" s="1"/>
  <c r="I25" i="1" l="1"/>
  <c r="C34" i="1"/>
  <c r="I24" i="1"/>
  <c r="I26" i="1"/>
  <c r="C35" i="1"/>
  <c r="D22" i="1"/>
  <c r="D17" i="1"/>
  <c r="J18" i="1" s="1"/>
  <c r="D18" i="1"/>
  <c r="E17" i="1"/>
  <c r="K18" i="1" s="1"/>
  <c r="E22" i="1"/>
  <c r="E18" i="1"/>
  <c r="C22" i="1"/>
  <c r="E26" i="2"/>
  <c r="K26" i="2" s="1"/>
  <c r="I31" i="2"/>
  <c r="J30" i="2"/>
  <c r="J29" i="2"/>
  <c r="J25" i="2"/>
  <c r="J24" i="2"/>
  <c r="E30" i="2"/>
  <c r="K24" i="2"/>
  <c r="K20" i="2"/>
  <c r="K19" i="2"/>
  <c r="K15" i="2"/>
  <c r="K14" i="2"/>
  <c r="F22" i="1" l="1"/>
  <c r="K19" i="1"/>
  <c r="E23" i="1"/>
  <c r="D23" i="1"/>
  <c r="J19" i="1"/>
  <c r="C17" i="1"/>
  <c r="K20" i="1"/>
  <c r="E24" i="1"/>
  <c r="J20" i="1"/>
  <c r="D24" i="1"/>
  <c r="C18" i="1"/>
  <c r="K30" i="2"/>
  <c r="K29" i="2"/>
  <c r="I20" i="1" l="1"/>
  <c r="C24" i="1"/>
  <c r="F24" i="1" s="1"/>
  <c r="C23" i="1"/>
  <c r="F23" i="1" s="1"/>
  <c r="I19" i="1"/>
  <c r="I18" i="1"/>
</calcChain>
</file>

<file path=xl/sharedStrings.xml><?xml version="1.0" encoding="utf-8"?>
<sst xmlns="http://schemas.openxmlformats.org/spreadsheetml/2006/main" count="103" uniqueCount="30">
  <si>
    <t>crop</t>
  </si>
  <si>
    <t>biogas</t>
  </si>
  <si>
    <t>export</t>
  </si>
  <si>
    <t>animal</t>
  </si>
  <si>
    <t>food</t>
  </si>
  <si>
    <t>N</t>
  </si>
  <si>
    <t>P</t>
  </si>
  <si>
    <t>K</t>
  </si>
  <si>
    <t>old allocation</t>
  </si>
  <si>
    <t>old allcoation</t>
  </si>
  <si>
    <t>total</t>
  </si>
  <si>
    <t>stochiometry</t>
  </si>
  <si>
    <t>old</t>
  </si>
  <si>
    <t>manure allocation</t>
  </si>
  <si>
    <t>flows</t>
  </si>
  <si>
    <t>new strict</t>
  </si>
  <si>
    <t>new stakeholder</t>
  </si>
  <si>
    <t>new stakeholder 1</t>
  </si>
  <si>
    <t>new strict, stakeholder 1</t>
  </si>
  <si>
    <t>relative change sh 1</t>
  </si>
  <si>
    <t>new stakeholder 2</t>
  </si>
  <si>
    <t>new allocation; stakeholder 1</t>
  </si>
  <si>
    <t>change sh1</t>
  </si>
  <si>
    <t>new allocation stakeholder 2</t>
  </si>
  <si>
    <t>relative change 1</t>
  </si>
  <si>
    <t>relative change 2</t>
  </si>
  <si>
    <t>change sh2</t>
  </si>
  <si>
    <t>new sh 1</t>
  </si>
  <si>
    <t>new sh2</t>
  </si>
  <si>
    <t>all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</si>
</sst>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_);_(* \(#,##0\);_(* &quot;-&quot;?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00A1-A65C-491A-AB5F-0BDCE82B0853}">
  <dimension ref="A2:K35"/>
  <sheetViews>
    <sheetView tabSelected="1" topLeftCell="A4" workbookViewId="0">
      <selection activeCell="H14" sqref="H14:K14"/>
    </sheetView>
  </sheetViews>
  <sheetFormatPr baseColWidth="10" defaultRowHeight="14.5" x14ac:dyDescent="0.35"/>
  <cols>
    <col min="2" max="2" width="16.54296875" customWidth="1"/>
    <col min="3" max="3" width="13.6328125" bestFit="1" customWidth="1"/>
    <col min="4" max="4" width="12.7265625" bestFit="1" customWidth="1"/>
    <col min="5" max="5" width="12.54296875" bestFit="1" customWidth="1"/>
    <col min="6" max="6" width="12.6328125" bestFit="1" customWidth="1"/>
  </cols>
  <sheetData>
    <row r="2" spans="1:11" x14ac:dyDescent="0.35">
      <c r="C2" t="s">
        <v>3</v>
      </c>
      <c r="D2" t="s">
        <v>1</v>
      </c>
      <c r="E2" t="s">
        <v>4</v>
      </c>
      <c r="F2" t="s">
        <v>10</v>
      </c>
    </row>
    <row r="3" spans="1:11" x14ac:dyDescent="0.35">
      <c r="A3" t="s">
        <v>17</v>
      </c>
      <c r="C3" s="2">
        <v>0.8115407</v>
      </c>
      <c r="D3" s="2">
        <v>0.1135279</v>
      </c>
      <c r="E3" s="2">
        <v>7.493139E-2</v>
      </c>
      <c r="F3" s="2">
        <f>SUM(C3:E3)</f>
        <v>0.99999999000000006</v>
      </c>
    </row>
    <row r="4" spans="1:11" x14ac:dyDescent="0.35">
      <c r="A4" t="s">
        <v>20</v>
      </c>
      <c r="C4" s="2">
        <v>0.68824960000000002</v>
      </c>
      <c r="D4" s="2">
        <v>0.14647270000000001</v>
      </c>
      <c r="E4" s="2">
        <v>0.1652777</v>
      </c>
      <c r="F4" s="2">
        <f t="shared" ref="F4:F5" si="0">SUM(C4:E4)</f>
        <v>1</v>
      </c>
    </row>
    <row r="5" spans="1:11" x14ac:dyDescent="0.35">
      <c r="A5" t="s">
        <v>9</v>
      </c>
      <c r="C5" s="2">
        <f>C11/(SUM(C11:E11))</f>
        <v>0.68872279138929171</v>
      </c>
      <c r="D5" s="2">
        <f>D11/SUM(C11:E11)</f>
        <v>0.23304519013495364</v>
      </c>
      <c r="E5" s="2">
        <f>E11/SUM(C11:E11)</f>
        <v>7.8232018475754686E-2</v>
      </c>
      <c r="F5" s="2">
        <f t="shared" si="0"/>
        <v>1</v>
      </c>
    </row>
    <row r="6" spans="1:11" x14ac:dyDescent="0.35">
      <c r="A6" t="s">
        <v>24</v>
      </c>
      <c r="C6" s="2">
        <f>C3/C5</f>
        <v>1.1783270571937368</v>
      </c>
      <c r="D6" s="2">
        <f t="shared" ref="D6:E6" si="1">D3/D5</f>
        <v>0.4871497237692714</v>
      </c>
      <c r="E6" s="2">
        <f t="shared" si="1"/>
        <v>0.95780974925531803</v>
      </c>
      <c r="F6" s="2"/>
    </row>
    <row r="7" spans="1:11" x14ac:dyDescent="0.35">
      <c r="A7" t="s">
        <v>25</v>
      </c>
      <c r="C7" s="2">
        <f>C4/C5</f>
        <v>0.99931294361794365</v>
      </c>
      <c r="D7" s="2">
        <f t="shared" ref="D7:E7" si="2">D4/D5</f>
        <v>0.62851629726912384</v>
      </c>
      <c r="E7" s="2">
        <f t="shared" si="2"/>
        <v>2.1126605604739974</v>
      </c>
      <c r="F7" s="2"/>
    </row>
    <row r="9" spans="1:11" x14ac:dyDescent="0.35">
      <c r="H9" t="s">
        <v>11</v>
      </c>
    </row>
    <row r="10" spans="1:11" x14ac:dyDescent="0.35">
      <c r="A10" t="s">
        <v>8</v>
      </c>
      <c r="F10" t="s">
        <v>10</v>
      </c>
      <c r="I10" t="s">
        <v>3</v>
      </c>
      <c r="J10" t="s">
        <v>1</v>
      </c>
      <c r="K10" t="s">
        <v>4</v>
      </c>
    </row>
    <row r="11" spans="1:11" x14ac:dyDescent="0.35">
      <c r="A11" t="s">
        <v>5</v>
      </c>
      <c r="C11" s="1">
        <f xml:space="preserve"> 4496989 + 468561</f>
        <v>4965550</v>
      </c>
      <c r="D11" s="1">
        <v>1680208</v>
      </c>
      <c r="E11" s="1">
        <v>564036.80000000005</v>
      </c>
      <c r="F11" s="4">
        <f>SUM(C11:E11)</f>
        <v>7209794.7999999998</v>
      </c>
      <c r="H11" t="s">
        <v>12</v>
      </c>
    </row>
    <row r="12" spans="1:11" x14ac:dyDescent="0.35">
      <c r="A12" t="s">
        <v>6</v>
      </c>
      <c r="C12" s="1">
        <f xml:space="preserve"> 436338.2 + 90005</f>
        <v>526343.19999999995</v>
      </c>
      <c r="D12" s="1">
        <v>235108.2</v>
      </c>
      <c r="E12" s="1">
        <v>61665.71</v>
      </c>
      <c r="F12" s="4">
        <f t="shared" ref="F12:F13" si="3">SUM(C12:E12)</f>
        <v>823117.10999999987</v>
      </c>
      <c r="H12" s="1" t="s">
        <v>5</v>
      </c>
      <c r="I12" s="3">
        <f>C11/C13</f>
        <v>7.8273125136746051</v>
      </c>
      <c r="J12" s="3">
        <f>D11/D13</f>
        <v>4.8185841253617436</v>
      </c>
      <c r="K12" s="3">
        <f>E11/E13</f>
        <v>2.4917644605681915</v>
      </c>
    </row>
    <row r="13" spans="1:11" x14ac:dyDescent="0.35">
      <c r="A13" t="s">
        <v>7</v>
      </c>
      <c r="C13" s="1">
        <f xml:space="preserve"> 517614.4 + 116773.2</f>
        <v>634387.6</v>
      </c>
      <c r="D13" s="1">
        <v>348693.3</v>
      </c>
      <c r="E13" s="1">
        <v>226360.4</v>
      </c>
      <c r="F13" s="4">
        <f t="shared" si="3"/>
        <v>1209441.2999999998</v>
      </c>
      <c r="H13" s="1" t="s">
        <v>6</v>
      </c>
      <c r="I13" s="3">
        <f>C12/C12</f>
        <v>1</v>
      </c>
      <c r="J13" s="3">
        <f>D12/D12</f>
        <v>1</v>
      </c>
      <c r="K13" s="3">
        <f>E12/E12</f>
        <v>1</v>
      </c>
    </row>
    <row r="14" spans="1:11" x14ac:dyDescent="0.35">
      <c r="C14" s="1"/>
      <c r="D14" s="1"/>
      <c r="E14" s="1"/>
      <c r="F14" s="4"/>
      <c r="H14" s="1" t="s">
        <v>7</v>
      </c>
      <c r="I14" s="3">
        <f>C13/C12</f>
        <v>1.2052736693473005</v>
      </c>
      <c r="J14" s="3">
        <f>D13/D12</f>
        <v>1.4831184110124613</v>
      </c>
      <c r="K14" s="3">
        <f>E13/E12</f>
        <v>3.6707661356692398</v>
      </c>
    </row>
    <row r="15" spans="1:11" x14ac:dyDescent="0.35">
      <c r="A15" t="s">
        <v>29</v>
      </c>
    </row>
    <row r="16" spans="1:11" x14ac:dyDescent="0.35">
      <c r="A16" t="s">
        <v>21</v>
      </c>
      <c r="C16" s="5">
        <f>F11*C3</f>
        <v>5851041.91884836</v>
      </c>
      <c r="D16" s="5">
        <f>F11*D3</f>
        <v>818512.86307492002</v>
      </c>
      <c r="E16" s="5">
        <f>F11*E3</f>
        <v>540239.94597877201</v>
      </c>
    </row>
    <row r="17" spans="1:11" x14ac:dyDescent="0.35">
      <c r="A17" t="s">
        <v>5</v>
      </c>
      <c r="C17" s="4">
        <f>F12-D17-E17</f>
        <v>649520.19708135806</v>
      </c>
      <c r="D17" s="4">
        <f>D16*(D12/D11)</f>
        <v>114532.89468589063</v>
      </c>
      <c r="E17" s="4">
        <f>E16*(E12/E11)</f>
        <v>59064.01823275115</v>
      </c>
      <c r="H17" s="1" t="s">
        <v>27</v>
      </c>
    </row>
    <row r="18" spans="1:11" x14ac:dyDescent="0.35">
      <c r="A18" t="s">
        <v>6</v>
      </c>
      <c r="C18" s="4">
        <f>F13-D18-E18</f>
        <v>822765.25725947064</v>
      </c>
      <c r="D18" s="4">
        <f>D16*(D13/D11)</f>
        <v>169865.8447751957</v>
      </c>
      <c r="E18" s="4">
        <f>E16*(E13/E11)</f>
        <v>216810.19796533347</v>
      </c>
      <c r="H18" s="1" t="s">
        <v>5</v>
      </c>
      <c r="I18" s="3">
        <f>C16/C17</f>
        <v>9.0082524687303387</v>
      </c>
      <c r="J18" s="3">
        <f>D16/D17</f>
        <v>7.1465308313363805</v>
      </c>
      <c r="K18" s="3">
        <f>E16/E17</f>
        <v>9.1466845999178492</v>
      </c>
    </row>
    <row r="19" spans="1:11" x14ac:dyDescent="0.35">
      <c r="A19" t="s">
        <v>7</v>
      </c>
      <c r="H19" s="1" t="s">
        <v>6</v>
      </c>
      <c r="I19" s="3">
        <f>C17/C17</f>
        <v>1</v>
      </c>
      <c r="J19" s="3">
        <f>D17/D17</f>
        <v>1</v>
      </c>
      <c r="K19" s="3">
        <f>E17/E17</f>
        <v>1</v>
      </c>
    </row>
    <row r="20" spans="1:11" x14ac:dyDescent="0.35">
      <c r="H20" s="1" t="s">
        <v>7</v>
      </c>
      <c r="I20" s="3">
        <f>C18/C17</f>
        <v>1.2667277491240385</v>
      </c>
      <c r="J20" s="3">
        <f>D18/D17</f>
        <v>1.4831184110124616</v>
      </c>
      <c r="K20" s="3">
        <f>E18/E17</f>
        <v>3.6707661356692398</v>
      </c>
    </row>
    <row r="21" spans="1:11" x14ac:dyDescent="0.35">
      <c r="A21" t="s">
        <v>29</v>
      </c>
      <c r="H21" s="1"/>
      <c r="I21" s="3"/>
      <c r="J21" s="3"/>
      <c r="K21" s="3"/>
    </row>
    <row r="22" spans="1:11" ht="15" customHeight="1" x14ac:dyDescent="0.35">
      <c r="A22" t="s">
        <v>22</v>
      </c>
      <c r="C22" s="1">
        <f>C16-C11</f>
        <v>885491.91884835996</v>
      </c>
      <c r="D22" s="1">
        <f>D16-D11</f>
        <v>-861695.13692507998</v>
      </c>
      <c r="E22" s="1">
        <f t="shared" ref="E22" si="4">E16-E11</f>
        <v>-23796.854021228035</v>
      </c>
      <c r="F22" s="6">
        <f>SUM(C22:E22)</f>
        <v>-7.2097948053851724E-2</v>
      </c>
    </row>
    <row r="23" spans="1:11" x14ac:dyDescent="0.35">
      <c r="A23" t="s">
        <v>5</v>
      </c>
      <c r="C23" s="1">
        <f t="shared" ref="C23:E23" si="5">C17-C12</f>
        <v>123176.9970813581</v>
      </c>
      <c r="D23" s="1">
        <f t="shared" si="5"/>
        <v>-120575.30531410938</v>
      </c>
      <c r="E23" s="1">
        <f t="shared" si="5"/>
        <v>-2601.6917672488489</v>
      </c>
      <c r="F23" s="6">
        <f t="shared" ref="F23:F24" si="6">SUM(C23:E23)</f>
        <v>-1.3096723705530167E-10</v>
      </c>
      <c r="H23" s="1" t="s">
        <v>28</v>
      </c>
    </row>
    <row r="24" spans="1:11" x14ac:dyDescent="0.35">
      <c r="A24" t="s">
        <v>6</v>
      </c>
      <c r="C24" s="1">
        <f t="shared" ref="C24:E24" si="7">C18-C13</f>
        <v>188377.65725947067</v>
      </c>
      <c r="D24" s="1">
        <f t="shared" si="7"/>
        <v>-178827.45522480429</v>
      </c>
      <c r="E24" s="1">
        <f t="shared" si="7"/>
        <v>-9550.2020346665231</v>
      </c>
      <c r="F24" s="6">
        <f t="shared" si="6"/>
        <v>-1.4551915228366852E-10</v>
      </c>
      <c r="H24" s="1" t="s">
        <v>5</v>
      </c>
      <c r="I24" s="3">
        <f>C28/C29</f>
        <v>9.1036874777021808</v>
      </c>
      <c r="J24" s="3">
        <f t="shared" ref="J24:K24" si="8">D28/D29</f>
        <v>7.1465308313363805</v>
      </c>
      <c r="K24" s="3">
        <f t="shared" si="8"/>
        <v>9.1466845999178492</v>
      </c>
    </row>
    <row r="25" spans="1:11" x14ac:dyDescent="0.35">
      <c r="A25" t="s">
        <v>7</v>
      </c>
      <c r="C25" s="5"/>
      <c r="D25" s="5"/>
      <c r="E25" s="5"/>
      <c r="H25" s="1" t="s">
        <v>6</v>
      </c>
      <c r="I25" s="3">
        <f>C29/C29</f>
        <v>1</v>
      </c>
      <c r="J25" s="3">
        <f t="shared" ref="J25:K25" si="9">D29/D29</f>
        <v>1</v>
      </c>
      <c r="K25" s="3">
        <f t="shared" si="9"/>
        <v>1</v>
      </c>
    </row>
    <row r="26" spans="1:11" x14ac:dyDescent="0.35">
      <c r="H26" s="1" t="s">
        <v>7</v>
      </c>
      <c r="I26" s="3">
        <f>C30/C29</f>
        <v>0.93943910064335723</v>
      </c>
      <c r="J26" s="3">
        <f t="shared" ref="J26:K26" si="10">D30/D29</f>
        <v>1.4831184110124616</v>
      </c>
      <c r="K26" s="3">
        <f t="shared" si="10"/>
        <v>3.6707661356692398</v>
      </c>
    </row>
    <row r="27" spans="1:11" x14ac:dyDescent="0.35">
      <c r="A27" t="s">
        <v>23</v>
      </c>
    </row>
    <row r="28" spans="1:11" x14ac:dyDescent="0.35">
      <c r="A28" t="s">
        <v>5</v>
      </c>
      <c r="C28" s="1">
        <f>F28*C4</f>
        <v>4962138.3871820802</v>
      </c>
      <c r="D28" s="1">
        <f>F28*D4</f>
        <v>1056038.1108019601</v>
      </c>
      <c r="E28" s="1">
        <f>F28*E4</f>
        <v>1191618.30201596</v>
      </c>
      <c r="F28" s="1">
        <v>7209794.7999999998</v>
      </c>
    </row>
    <row r="29" spans="1:11" x14ac:dyDescent="0.35">
      <c r="A29" t="s">
        <v>6</v>
      </c>
      <c r="C29" s="1">
        <f>F29-D29-E29</f>
        <v>545069.06122776424</v>
      </c>
      <c r="D29" s="1">
        <f>D28*(D12/D11)</f>
        <v>147769.33532160864</v>
      </c>
      <c r="E29" s="1">
        <f>E28*(E12/E11)</f>
        <v>130278.71345062696</v>
      </c>
      <c r="F29" s="1">
        <v>823117.10999999987</v>
      </c>
    </row>
    <row r="30" spans="1:11" x14ac:dyDescent="0.35">
      <c r="A30" t="s">
        <v>7</v>
      </c>
      <c r="C30" s="1">
        <f>F30-D30-E30</f>
        <v>512059.18866832985</v>
      </c>
      <c r="D30" s="1">
        <f>D28*(D13/D11)</f>
        <v>219159.4217985518</v>
      </c>
      <c r="E30" s="1">
        <f>E28*(E13/E11)</f>
        <v>478222.68953311816</v>
      </c>
      <c r="F30" s="1">
        <v>1209441.2999999998</v>
      </c>
    </row>
    <row r="32" spans="1:11" x14ac:dyDescent="0.35">
      <c r="A32" t="s">
        <v>26</v>
      </c>
    </row>
    <row r="33" spans="1:5" x14ac:dyDescent="0.35">
      <c r="A33" t="s">
        <v>5</v>
      </c>
      <c r="C33" s="4">
        <f t="shared" ref="C33:E35" si="11">C28-C11</f>
        <v>-3411.6128179198131</v>
      </c>
      <c r="D33" s="4">
        <f t="shared" si="11"/>
        <v>-624169.88919803989</v>
      </c>
      <c r="E33" s="4">
        <f t="shared" si="11"/>
        <v>627581.50201595994</v>
      </c>
    </row>
    <row r="34" spans="1:5" x14ac:dyDescent="0.35">
      <c r="A34" t="s">
        <v>6</v>
      </c>
      <c r="C34" s="4">
        <f t="shared" si="11"/>
        <v>18725.861227764282</v>
      </c>
      <c r="D34" s="4">
        <f t="shared" si="11"/>
        <v>-87338.864678391372</v>
      </c>
      <c r="E34" s="4">
        <f t="shared" si="11"/>
        <v>68613.003450626973</v>
      </c>
    </row>
    <row r="35" spans="1:5" x14ac:dyDescent="0.35">
      <c r="A35" t="s">
        <v>7</v>
      </c>
      <c r="C35" s="4">
        <f t="shared" si="11"/>
        <v>-122328.41133167013</v>
      </c>
      <c r="D35" s="4">
        <f t="shared" si="11"/>
        <v>-129533.87820144818</v>
      </c>
      <c r="E35" s="4">
        <f t="shared" si="11"/>
        <v>251862.28953311816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2DF1-E1F4-404C-91A4-5A37B16DAA0B}">
  <dimension ref="A1:L31"/>
  <sheetViews>
    <sheetView workbookViewId="0">
      <selection activeCell="C3" sqref="C3"/>
    </sheetView>
  </sheetViews>
  <sheetFormatPr baseColWidth="10" defaultRowHeight="14.5" x14ac:dyDescent="0.35"/>
  <cols>
    <col min="2" max="2" width="17.1796875" customWidth="1"/>
    <col min="3" max="4" width="12.6328125" bestFit="1" customWidth="1"/>
    <col min="5" max="5" width="13.54296875" bestFit="1" customWidth="1"/>
    <col min="6" max="6" width="13.6328125" bestFit="1" customWidth="1"/>
  </cols>
  <sheetData>
    <row r="1" spans="1:12" x14ac:dyDescent="0.35">
      <c r="A1" t="s">
        <v>13</v>
      </c>
      <c r="C1" t="s">
        <v>1</v>
      </c>
      <c r="D1" t="s">
        <v>2</v>
      </c>
      <c r="E1" t="s">
        <v>0</v>
      </c>
      <c r="F1" t="s">
        <v>10</v>
      </c>
    </row>
    <row r="2" spans="1:12" x14ac:dyDescent="0.35">
      <c r="B2" t="s">
        <v>17</v>
      </c>
      <c r="C2" s="3">
        <v>0.23863860000000001</v>
      </c>
      <c r="D2" s="3">
        <v>6.7831180000000005E-2</v>
      </c>
      <c r="E2" s="3">
        <v>0.69353019999999999</v>
      </c>
      <c r="F2" s="3">
        <f>SUM(C2:E2)</f>
        <v>0.99999998000000001</v>
      </c>
    </row>
    <row r="3" spans="1:12" x14ac:dyDescent="0.35">
      <c r="B3" t="s">
        <v>20</v>
      </c>
      <c r="C3" s="3">
        <v>0.14647270000000001</v>
      </c>
      <c r="D3" s="3"/>
      <c r="E3" s="3"/>
      <c r="F3" s="3"/>
    </row>
    <row r="4" spans="1:12" x14ac:dyDescent="0.35">
      <c r="B4" t="s">
        <v>12</v>
      </c>
      <c r="C4" s="3">
        <f>C9/F9</f>
        <v>6.9771935855724082E-2</v>
      </c>
      <c r="D4" s="3">
        <f>D9/F9</f>
        <v>0.5079806214656164</v>
      </c>
      <c r="E4" s="3">
        <f>E9/F9</f>
        <v>0.42224744267865955</v>
      </c>
      <c r="F4" s="3">
        <f t="shared" ref="F4:F11" si="0">SUM(C4:E4)</f>
        <v>1</v>
      </c>
    </row>
    <row r="5" spans="1:12" x14ac:dyDescent="0.35">
      <c r="B5" t="s">
        <v>19</v>
      </c>
      <c r="C5" s="3">
        <f>C2/C4</f>
        <v>3.4202662871998002</v>
      </c>
      <c r="D5" s="3">
        <f>D2/D4</f>
        <v>0.13353103865319652</v>
      </c>
      <c r="E5" s="3">
        <f>E2/E4</f>
        <v>1.6424734170096398</v>
      </c>
      <c r="F5" s="3"/>
    </row>
    <row r="7" spans="1:12" x14ac:dyDescent="0.35">
      <c r="A7" t="s">
        <v>14</v>
      </c>
      <c r="H7" t="s">
        <v>11</v>
      </c>
    </row>
    <row r="8" spans="1:12" x14ac:dyDescent="0.35">
      <c r="B8" t="s">
        <v>12</v>
      </c>
      <c r="H8" t="s">
        <v>12</v>
      </c>
      <c r="I8" t="s">
        <v>1</v>
      </c>
      <c r="J8" t="s">
        <v>2</v>
      </c>
      <c r="K8" t="s">
        <v>0</v>
      </c>
      <c r="L8" t="s">
        <v>10</v>
      </c>
    </row>
    <row r="9" spans="1:12" x14ac:dyDescent="0.35">
      <c r="A9" t="s">
        <v>5</v>
      </c>
      <c r="C9" s="1">
        <v>1186083</v>
      </c>
      <c r="D9" s="1">
        <v>8635380</v>
      </c>
      <c r="E9" s="1">
        <v>7177965</v>
      </c>
      <c r="F9" s="1">
        <f t="shared" si="0"/>
        <v>16999428</v>
      </c>
      <c r="H9" t="s">
        <v>5</v>
      </c>
      <c r="I9" s="3">
        <f>C9/C10</f>
        <v>4.4737253038223912</v>
      </c>
      <c r="J9" s="3">
        <f t="shared" ref="J9:L9" si="1">D9/D10</f>
        <v>4.9467963527646708</v>
      </c>
      <c r="K9" s="3">
        <f t="shared" si="1"/>
        <v>3.7444150405403502</v>
      </c>
      <c r="L9" s="3">
        <f t="shared" si="1"/>
        <v>4.3280298756133275</v>
      </c>
    </row>
    <row r="10" spans="1:12" x14ac:dyDescent="0.35">
      <c r="A10" t="s">
        <v>6</v>
      </c>
      <c r="C10" s="1">
        <v>265122</v>
      </c>
      <c r="D10" s="1">
        <v>1745651</v>
      </c>
      <c r="E10" s="1">
        <v>1916979</v>
      </c>
      <c r="F10" s="1">
        <f t="shared" si="0"/>
        <v>3927752</v>
      </c>
      <c r="H10" t="s">
        <v>6</v>
      </c>
      <c r="I10" s="3">
        <f>C10/C10</f>
        <v>1</v>
      </c>
      <c r="J10" s="3">
        <f t="shared" ref="J10:L10" si="2">D10/D10</f>
        <v>1</v>
      </c>
      <c r="K10" s="3">
        <f t="shared" si="2"/>
        <v>1</v>
      </c>
      <c r="L10" s="3">
        <f t="shared" si="2"/>
        <v>1</v>
      </c>
    </row>
    <row r="11" spans="1:12" x14ac:dyDescent="0.35">
      <c r="A11" t="s">
        <v>7</v>
      </c>
      <c r="C11" s="1">
        <v>813617.7</v>
      </c>
      <c r="D11" s="1">
        <v>6887684</v>
      </c>
      <c r="E11" s="1">
        <v>4961477</v>
      </c>
      <c r="F11" s="1">
        <f t="shared" si="0"/>
        <v>12662778.699999999</v>
      </c>
      <c r="H11" t="s">
        <v>7</v>
      </c>
      <c r="I11" s="3">
        <f>C11/C9</f>
        <v>0.68597029044341751</v>
      </c>
      <c r="J11" s="3">
        <f t="shared" ref="J11:L11" si="3">D11/D9</f>
        <v>0.79761214908898048</v>
      </c>
      <c r="K11" s="3">
        <f t="shared" si="3"/>
        <v>0.6912094165964866</v>
      </c>
      <c r="L11" s="3">
        <f t="shared" si="3"/>
        <v>0.74489439879977137</v>
      </c>
    </row>
    <row r="12" spans="1:12" x14ac:dyDescent="0.35">
      <c r="I12" s="3"/>
      <c r="J12" s="3"/>
      <c r="K12" s="3"/>
      <c r="L12" s="3"/>
    </row>
    <row r="13" spans="1:12" x14ac:dyDescent="0.35">
      <c r="B13" t="s">
        <v>18</v>
      </c>
      <c r="H13" t="s">
        <v>15</v>
      </c>
      <c r="I13" s="3"/>
      <c r="J13" s="3"/>
      <c r="K13" s="3"/>
      <c r="L13" s="3"/>
    </row>
    <row r="14" spans="1:12" x14ac:dyDescent="0.35">
      <c r="A14" t="s">
        <v>5</v>
      </c>
      <c r="C14" s="1">
        <f>C2*$F14</f>
        <v>2733641.1974285999</v>
      </c>
      <c r="D14" s="1">
        <f t="shared" ref="D14:E14" si="4">D2*$F14</f>
        <v>777016.40940818004</v>
      </c>
      <c r="E14" s="1">
        <f t="shared" si="4"/>
        <v>7944493.1640601996</v>
      </c>
      <c r="F14" s="1">
        <v>11455151</v>
      </c>
      <c r="H14" t="s">
        <v>5</v>
      </c>
      <c r="I14" s="3">
        <f>C14/C15</f>
        <v>4.4737253038223912</v>
      </c>
      <c r="J14" s="3">
        <f t="shared" ref="J14:L14" si="5">D14/D15</f>
        <v>4.9467963527646699</v>
      </c>
      <c r="K14" s="3">
        <f t="shared" si="5"/>
        <v>4.2302591104725957</v>
      </c>
      <c r="L14" s="3">
        <f t="shared" si="5"/>
        <v>4.329013950162766</v>
      </c>
    </row>
    <row r="15" spans="1:12" x14ac:dyDescent="0.35">
      <c r="A15" t="s">
        <v>6</v>
      </c>
      <c r="C15" s="1">
        <f>C14*(C10/C9)</f>
        <v>611043.59605918417</v>
      </c>
      <c r="D15" s="1">
        <f>D14*(D10/D9)</f>
        <v>157074.67095829008</v>
      </c>
      <c r="E15" s="1">
        <f>F15-C15-D15</f>
        <v>1878015.7329825258</v>
      </c>
      <c r="F15" s="1">
        <v>2646134</v>
      </c>
      <c r="H15" t="s">
        <v>6</v>
      </c>
      <c r="I15" s="3">
        <f>C15/C15</f>
        <v>1</v>
      </c>
      <c r="J15" s="3">
        <f t="shared" ref="J15" si="6">D15/D15</f>
        <v>1</v>
      </c>
      <c r="K15" s="3">
        <f t="shared" ref="K15" si="7">E15/E15</f>
        <v>1</v>
      </c>
      <c r="L15" s="3">
        <f t="shared" ref="L15" si="8">F15/F15</f>
        <v>1</v>
      </c>
    </row>
    <row r="16" spans="1:12" x14ac:dyDescent="0.35">
      <c r="A16" t="s">
        <v>7</v>
      </c>
      <c r="C16" s="1">
        <f>C14*(C11/C9)</f>
        <v>1875196.6461681884</v>
      </c>
      <c r="D16" s="1">
        <f>D14*(D11/D9)</f>
        <v>619757.7281854616</v>
      </c>
      <c r="E16" s="1">
        <f>F16-C16-D16</f>
        <v>5955930.62564635</v>
      </c>
      <c r="F16" s="1">
        <v>8450885</v>
      </c>
      <c r="H16" t="s">
        <v>7</v>
      </c>
      <c r="I16" s="3">
        <f>C16/C14</f>
        <v>0.68597029044341751</v>
      </c>
      <c r="J16" s="3">
        <f t="shared" ref="J16" si="9">D16/D14</f>
        <v>0.79761214908898048</v>
      </c>
      <c r="K16" s="3">
        <f t="shared" ref="K16" si="10">E16/E14</f>
        <v>0.74969296374879713</v>
      </c>
      <c r="L16" s="3">
        <f t="shared" ref="L16" si="11">F16/F14</f>
        <v>0.73773667409534804</v>
      </c>
    </row>
    <row r="17" spans="1:12" x14ac:dyDescent="0.35">
      <c r="I17" s="3"/>
      <c r="J17" s="3"/>
      <c r="K17" s="3"/>
      <c r="L17" s="3"/>
    </row>
    <row r="18" spans="1:12" x14ac:dyDescent="0.35">
      <c r="B18" t="s">
        <v>17</v>
      </c>
      <c r="H18" t="s">
        <v>16</v>
      </c>
      <c r="I18" s="3"/>
      <c r="J18" s="3"/>
      <c r="K18" s="3"/>
      <c r="L18" s="3"/>
    </row>
    <row r="19" spans="1:12" x14ac:dyDescent="0.35">
      <c r="A19" t="s">
        <v>5</v>
      </c>
      <c r="C19" s="1">
        <f>C2*$F19</f>
        <v>3752360.9828352001</v>
      </c>
      <c r="D19" s="1">
        <f t="shared" ref="D19:E19" si="12">D2*$F19</f>
        <v>1066579.64491776</v>
      </c>
      <c r="E19" s="1">
        <f t="shared" si="12"/>
        <v>10905091.0577664</v>
      </c>
      <c r="F19" s="1">
        <v>15724032</v>
      </c>
      <c r="H19" t="s">
        <v>5</v>
      </c>
      <c r="I19" s="3">
        <f>C19/C20</f>
        <v>4.4737253038223912</v>
      </c>
      <c r="J19" s="3">
        <f t="shared" ref="J19" si="13">D19/D20</f>
        <v>4.9467963527646699</v>
      </c>
      <c r="K19" s="3">
        <f t="shared" ref="K19" si="14">E19/E20</f>
        <v>4.2684540132420663</v>
      </c>
      <c r="L19" s="3">
        <f t="shared" ref="L19" si="15">F19/F20</f>
        <v>4.3566819684049767</v>
      </c>
    </row>
    <row r="20" spans="1:12" x14ac:dyDescent="0.35">
      <c r="A20" t="s">
        <v>6</v>
      </c>
      <c r="C20" s="1">
        <f>C19*C10/C9</f>
        <v>838755.33878424519</v>
      </c>
      <c r="D20" s="1">
        <f>D19*D10/D9</f>
        <v>215610.17855963871</v>
      </c>
      <c r="E20" s="1">
        <f>F20-C20-D20</f>
        <v>2554810.4826561161</v>
      </c>
      <c r="F20" s="1">
        <v>3609176</v>
      </c>
      <c r="H20" t="s">
        <v>6</v>
      </c>
      <c r="I20" s="3">
        <f>C20/C20</f>
        <v>1</v>
      </c>
      <c r="J20" s="3">
        <f t="shared" ref="J20" si="16">D20/D20</f>
        <v>1</v>
      </c>
      <c r="K20" s="3">
        <f t="shared" ref="K20" si="17">E20/E20</f>
        <v>1</v>
      </c>
      <c r="L20" s="3">
        <f t="shared" ref="L20" si="18">F20/F20</f>
        <v>1</v>
      </c>
    </row>
    <row r="21" spans="1:12" x14ac:dyDescent="0.35">
      <c r="A21" t="s">
        <v>7</v>
      </c>
      <c r="C21" s="1">
        <f>C19*(C11/C9)</f>
        <v>2574008.1532440097</v>
      </c>
      <c r="D21" s="1">
        <f>D19*(D11/D9)</f>
        <v>850716.88275741634</v>
      </c>
      <c r="E21" s="1">
        <f>F21-C21-D21</f>
        <v>8592459.9639985748</v>
      </c>
      <c r="F21" s="1">
        <v>12017185</v>
      </c>
      <c r="H21" t="s">
        <v>7</v>
      </c>
      <c r="I21" s="3">
        <f>C21/C19</f>
        <v>0.68597029044341751</v>
      </c>
      <c r="J21" s="3">
        <f t="shared" ref="J21" si="19">D21/D19</f>
        <v>0.79761214908898048</v>
      </c>
      <c r="K21" s="3">
        <f t="shared" ref="K21" si="20">E21/E19</f>
        <v>0.78793106068373331</v>
      </c>
      <c r="L21" s="3">
        <f t="shared" ref="L21" si="21">F21/F19</f>
        <v>0.76425594911025363</v>
      </c>
    </row>
    <row r="23" spans="1:12" x14ac:dyDescent="0.35">
      <c r="B23" t="s">
        <v>18</v>
      </c>
      <c r="H23" t="s">
        <v>15</v>
      </c>
      <c r="I23" s="3"/>
      <c r="J23" s="3"/>
      <c r="K23" s="3"/>
      <c r="L23" s="3"/>
    </row>
    <row r="24" spans="1:12" x14ac:dyDescent="0.35">
      <c r="A24" t="s">
        <v>5</v>
      </c>
      <c r="C24" s="1">
        <f>C13*$F24</f>
        <v>0</v>
      </c>
      <c r="D24" s="1">
        <f t="shared" ref="D24:E24" si="22">D13*$F24</f>
        <v>0</v>
      </c>
      <c r="E24" s="1">
        <f t="shared" si="22"/>
        <v>0</v>
      </c>
      <c r="F24" s="1">
        <v>11455151</v>
      </c>
      <c r="H24" t="s">
        <v>5</v>
      </c>
      <c r="I24" s="3" t="e">
        <f>C24/C25</f>
        <v>#DIV/0!</v>
      </c>
      <c r="J24" s="3" t="e">
        <f t="shared" ref="J24" si="23">D24/D25</f>
        <v>#DIV/0!</v>
      </c>
      <c r="K24" s="3">
        <f t="shared" ref="K24" si="24">E24/E25</f>
        <v>0</v>
      </c>
      <c r="L24" s="3">
        <f t="shared" ref="L24" si="25">F24/F25</f>
        <v>4.329013950162766</v>
      </c>
    </row>
    <row r="25" spans="1:12" x14ac:dyDescent="0.35">
      <c r="A25" t="s">
        <v>6</v>
      </c>
      <c r="C25" s="1">
        <f>C24*(C20/C19)</f>
        <v>0</v>
      </c>
      <c r="D25" s="1">
        <f>D24*(D20/D19)</f>
        <v>0</v>
      </c>
      <c r="E25" s="1">
        <f>F25-C25-D25</f>
        <v>2646134</v>
      </c>
      <c r="F25" s="1">
        <v>2646134</v>
      </c>
      <c r="H25" t="s">
        <v>6</v>
      </c>
      <c r="I25" s="3" t="e">
        <f>C25/C25</f>
        <v>#DIV/0!</v>
      </c>
      <c r="J25" s="3" t="e">
        <f t="shared" ref="J25" si="26">D25/D25</f>
        <v>#DIV/0!</v>
      </c>
      <c r="K25" s="3">
        <f t="shared" ref="K25" si="27">E25/E25</f>
        <v>1</v>
      </c>
      <c r="L25" s="3">
        <f t="shared" ref="L25" si="28">F25/F25</f>
        <v>1</v>
      </c>
    </row>
    <row r="26" spans="1:12" x14ac:dyDescent="0.35">
      <c r="A26" t="s">
        <v>7</v>
      </c>
      <c r="C26" s="1">
        <f>C24*(C21/C19)</f>
        <v>0</v>
      </c>
      <c r="D26" s="1">
        <f>D24*(D21/D19)</f>
        <v>0</v>
      </c>
      <c r="E26" s="1">
        <f>F26-C26-D26</f>
        <v>8450885</v>
      </c>
      <c r="F26" s="1">
        <v>8450885</v>
      </c>
      <c r="H26" t="s">
        <v>7</v>
      </c>
      <c r="I26" s="3" t="e">
        <f>C26/C24</f>
        <v>#DIV/0!</v>
      </c>
      <c r="J26" s="3" t="e">
        <f t="shared" ref="J26" si="29">D26/D24</f>
        <v>#DIV/0!</v>
      </c>
      <c r="K26" s="3" t="e">
        <f t="shared" ref="K26" si="30">E26/E24</f>
        <v>#DIV/0!</v>
      </c>
      <c r="L26" s="3">
        <f t="shared" ref="L26" si="31">F26/F24</f>
        <v>0.73773667409534804</v>
      </c>
    </row>
    <row r="27" spans="1:12" x14ac:dyDescent="0.35">
      <c r="I27" s="3"/>
      <c r="J27" s="3"/>
      <c r="K27" s="3"/>
      <c r="L27" s="3"/>
    </row>
    <row r="28" spans="1:12" x14ac:dyDescent="0.35">
      <c r="B28" t="s">
        <v>17</v>
      </c>
      <c r="H28" t="s">
        <v>16</v>
      </c>
      <c r="I28" s="3"/>
      <c r="J28" s="3"/>
      <c r="K28" s="3"/>
      <c r="L28" s="3"/>
    </row>
    <row r="29" spans="1:12" x14ac:dyDescent="0.35">
      <c r="A29" t="s">
        <v>5</v>
      </c>
      <c r="C29" s="1">
        <f>C13*$F29</f>
        <v>0</v>
      </c>
      <c r="D29" s="1">
        <f t="shared" ref="D29:E29" si="32">D13*$F29</f>
        <v>0</v>
      </c>
      <c r="E29" s="1">
        <f t="shared" si="32"/>
        <v>0</v>
      </c>
      <c r="F29" s="1">
        <v>15724032</v>
      </c>
      <c r="H29" t="s">
        <v>5</v>
      </c>
      <c r="I29" s="3" t="e">
        <f>C29/C30</f>
        <v>#DIV/0!</v>
      </c>
      <c r="J29" s="3" t="e">
        <f t="shared" ref="J29" si="33">D29/D30</f>
        <v>#DIV/0!</v>
      </c>
      <c r="K29" s="3">
        <f t="shared" ref="K29" si="34">E29/E30</f>
        <v>0</v>
      </c>
      <c r="L29" s="3">
        <f t="shared" ref="L29" si="35">F29/F30</f>
        <v>4.3566819684049767</v>
      </c>
    </row>
    <row r="30" spans="1:12" x14ac:dyDescent="0.35">
      <c r="A30" t="s">
        <v>6</v>
      </c>
      <c r="C30" s="1">
        <f>C29*C20/C19</f>
        <v>0</v>
      </c>
      <c r="D30" s="1">
        <f>D29*D20/D19</f>
        <v>0</v>
      </c>
      <c r="E30" s="1">
        <f>F30-C30-D30</f>
        <v>3609176</v>
      </c>
      <c r="F30" s="1">
        <v>3609176</v>
      </c>
      <c r="H30" t="s">
        <v>6</v>
      </c>
      <c r="I30" s="3" t="e">
        <f>C30/C30</f>
        <v>#DIV/0!</v>
      </c>
      <c r="J30" s="3" t="e">
        <f t="shared" ref="J30" si="36">D30/D30</f>
        <v>#DIV/0!</v>
      </c>
      <c r="K30" s="3">
        <f t="shared" ref="K30" si="37">E30/E30</f>
        <v>1</v>
      </c>
      <c r="L30" s="3">
        <f t="shared" ref="L30" si="38">F30/F30</f>
        <v>1</v>
      </c>
    </row>
    <row r="31" spans="1:12" x14ac:dyDescent="0.35">
      <c r="A31" t="s">
        <v>7</v>
      </c>
      <c r="C31" s="1">
        <f>C29*(C21/C19)</f>
        <v>0</v>
      </c>
      <c r="D31" s="1">
        <f>D29*(D21/D19)</f>
        <v>0</v>
      </c>
      <c r="E31" s="1">
        <f>F31-C31-D31</f>
        <v>12017185</v>
      </c>
      <c r="F31" s="1">
        <v>12017185</v>
      </c>
      <c r="H31" t="s">
        <v>7</v>
      </c>
      <c r="I31" s="3" t="e">
        <f>C31/C29</f>
        <v>#DIV/0!</v>
      </c>
      <c r="J31" s="3" t="e">
        <f t="shared" ref="J31" si="39">D31/D29</f>
        <v>#DIV/0!</v>
      </c>
      <c r="K31" s="3" t="e">
        <f t="shared" ref="K31" si="40">E31/E29</f>
        <v>#DIV/0!</v>
      </c>
      <c r="L31" s="3">
        <f t="shared" ref="L31" si="41">F31/F29</f>
        <v>0.76425594911025363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crop</vt:lpstr>
      <vt:lpstr>manure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C</dc:creator>
  <cp:lastModifiedBy>Lars C</cp:lastModifiedBy>
  <dcterms:created xsi:type="dcterms:W3CDTF">2022-08-04T20:52:37Z</dcterms:created>
  <dcterms:modified xsi:type="dcterms:W3CDTF">2022-08-05T10:17:43Z</dcterms:modified>
</cp:coreProperties>
</file>