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ll\Dropbox\Private AEDs cost-effectiveness\CEA Models\R model\data\"/>
    </mc:Choice>
  </mc:AlternateContent>
  <xr:revisionPtr revIDLastSave="0" documentId="13_ncr:1_{9E5CDF68-37DB-46FB-963A-03323E6A57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" sheetId="2" r:id="rId1"/>
    <sheet name="distrib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G32" i="2"/>
  <c r="G33" i="2"/>
  <c r="G34" i="2"/>
  <c r="G35" i="2"/>
  <c r="G36" i="2"/>
  <c r="H31" i="2"/>
  <c r="G31" i="2"/>
  <c r="H44" i="2"/>
  <c r="H62" i="2"/>
  <c r="G62" i="2"/>
  <c r="F61" i="2"/>
  <c r="G61" i="2"/>
  <c r="H61" i="2"/>
  <c r="H52" i="2"/>
  <c r="G52" i="2"/>
  <c r="F70" i="2"/>
  <c r="F69" i="2"/>
  <c r="F68" i="2"/>
  <c r="F67" i="2"/>
  <c r="G63" i="2"/>
  <c r="H37" i="2"/>
  <c r="G37" i="2"/>
  <c r="H39" i="2"/>
  <c r="G39" i="2"/>
</calcChain>
</file>

<file path=xl/sharedStrings.xml><?xml version="1.0" encoding="utf-8"?>
<sst xmlns="http://schemas.openxmlformats.org/spreadsheetml/2006/main" count="403" uniqueCount="115">
  <si>
    <t>Treatment</t>
  </si>
  <si>
    <t>Param</t>
  </si>
  <si>
    <t>source</t>
  </si>
  <si>
    <t>Distribution</t>
  </si>
  <si>
    <t>Med</t>
  </si>
  <si>
    <t>Unit</t>
  </si>
  <si>
    <t>Assumption</t>
  </si>
  <si>
    <t>Lo_alpha</t>
  </si>
  <si>
    <t>Hi_beta</t>
  </si>
  <si>
    <t>Country</t>
  </si>
  <si>
    <t>USA</t>
  </si>
  <si>
    <t>Unit_amount</t>
  </si>
  <si>
    <t>description</t>
  </si>
  <si>
    <t>remarks_and_questions</t>
  </si>
  <si>
    <t>all</t>
  </si>
  <si>
    <t>Probability that the AED use resulted in a favorable outcome</t>
  </si>
  <si>
    <t>Beta</t>
  </si>
  <si>
    <t>Normal</t>
  </si>
  <si>
    <t>Triangular</t>
  </si>
  <si>
    <t>Uniform</t>
  </si>
  <si>
    <t>Lognormal</t>
  </si>
  <si>
    <t>NA</t>
  </si>
  <si>
    <t>p_CPC1_D</t>
  </si>
  <si>
    <t>p_CPC2_D</t>
  </si>
  <si>
    <t>p_CPC3_D</t>
  </si>
  <si>
    <t>p_CPC4_D</t>
  </si>
  <si>
    <t>costs</t>
  </si>
  <si>
    <t>u_arrest</t>
  </si>
  <si>
    <t xml:space="preserve">utility </t>
  </si>
  <si>
    <t>AED</t>
  </si>
  <si>
    <t>p_cardiac_arrest</t>
  </si>
  <si>
    <t>Citation 9, Andersen</t>
  </si>
  <si>
    <t>c_emergency_department</t>
  </si>
  <si>
    <t>Table 1 Andersen</t>
  </si>
  <si>
    <t>Cost after hospital discharge stratified by discharge CPC - first year</t>
  </si>
  <si>
    <t>c_hospital_CPC1</t>
  </si>
  <si>
    <t>c_hospital_CPC2</t>
  </si>
  <si>
    <t>Riskratio</t>
  </si>
  <si>
    <t>The risk ratio for favorable functional outcome in the AED group when the event was shockable</t>
  </si>
  <si>
    <t>The risk ratio for favorable functional outcome in the AED group when the event was not shockable</t>
  </si>
  <si>
    <t>probability</t>
  </si>
  <si>
    <t>Utility values</t>
  </si>
  <si>
    <t>Cost parameters</t>
  </si>
  <si>
    <t>p_CPC1_D_Y1</t>
  </si>
  <si>
    <t>p_CPC2_D_Y1</t>
  </si>
  <si>
    <t>p_CPC3_D_Y1</t>
  </si>
  <si>
    <t>p_CPC4_D_Y1</t>
  </si>
  <si>
    <t>Cost of an home AED</t>
  </si>
  <si>
    <t>https://www.aedsuperstore.com/resources/how-much-does-an-aed-cost/</t>
  </si>
  <si>
    <t>p_shockable_noAED</t>
  </si>
  <si>
    <t>noAED</t>
  </si>
  <si>
    <t>c_hospital_CPC3</t>
  </si>
  <si>
    <t>c_hospital_D</t>
  </si>
  <si>
    <t>u_D</t>
  </si>
  <si>
    <t>c_hospital_CPC4</t>
  </si>
  <si>
    <t>The disutility in the first year of the arrest</t>
  </si>
  <si>
    <t>du_arrest</t>
  </si>
  <si>
    <t>c_AED_training</t>
  </si>
  <si>
    <t>p_CPC1_shockable_AED</t>
  </si>
  <si>
    <t>p_CPC3_shockable_AED</t>
  </si>
  <si>
    <t>p_CPC1_shockable_noAED</t>
  </si>
  <si>
    <t>p_CPC3_shockable_noAED</t>
  </si>
  <si>
    <t>p_CPC1_nonshockable</t>
  </si>
  <si>
    <t>p_CPC3_nonshockable</t>
  </si>
  <si>
    <t>c_AED_device</t>
  </si>
  <si>
    <t>n_useful_years</t>
  </si>
  <si>
    <t>interest_rate</t>
  </si>
  <si>
    <t>size_household</t>
  </si>
  <si>
    <t>t_training</t>
  </si>
  <si>
    <t>rr_survive_AED_group_shockable</t>
  </si>
  <si>
    <t>rr_survive_AED_group_nonshockable</t>
  </si>
  <si>
    <t>p_survive_shockable_noAED</t>
  </si>
  <si>
    <t>p_survive_nonshockable_noAED</t>
  </si>
  <si>
    <t>t_AED</t>
  </si>
  <si>
    <t>p_CPC2_shockable_AED</t>
  </si>
  <si>
    <t>p_CPC4_shockable_AED</t>
  </si>
  <si>
    <t>p_CPC2_nonshockable</t>
  </si>
  <si>
    <t>p_CPC4_nonshockable</t>
  </si>
  <si>
    <t>p_CPC2_shockable_noAED</t>
  </si>
  <si>
    <t>p_CPC4_shockable_noAED</t>
  </si>
  <si>
    <t>p_AED_used</t>
  </si>
  <si>
    <t>c_medical_CPC1</t>
  </si>
  <si>
    <t>c_medical_CPC2</t>
  </si>
  <si>
    <t>c_medical_CPC3</t>
  </si>
  <si>
    <t>c_medical_CPC4</t>
  </si>
  <si>
    <t>c_medical_yearly</t>
  </si>
  <si>
    <t>One-Way Sensitivity Analysis Minimum</t>
  </si>
  <si>
    <t>One-Way Sensitivity Analysis Maximum</t>
  </si>
  <si>
    <t>rr_AED_group_shockable</t>
  </si>
  <si>
    <t>d_c</t>
  </si>
  <si>
    <t>t_pads</t>
  </si>
  <si>
    <t>t_batteries</t>
  </si>
  <si>
    <t>c_pads</t>
  </si>
  <si>
    <t>c_batteries</t>
  </si>
  <si>
    <t>c_multiplier</t>
  </si>
  <si>
    <t>u_change</t>
  </si>
  <si>
    <t>p_multiplier</t>
  </si>
  <si>
    <t>1-Gamma</t>
  </si>
  <si>
    <t>Gamma</t>
  </si>
  <si>
    <t>Have them as disutilites + adjust the code to calculate the utilities</t>
  </si>
  <si>
    <t>du_CPC1</t>
  </si>
  <si>
    <t>du_CPC2</t>
  </si>
  <si>
    <t>du_CPC3</t>
  </si>
  <si>
    <t>du_CPC4</t>
  </si>
  <si>
    <t>p_die_hospital_shockable_AED</t>
  </si>
  <si>
    <t>p_die_emergency_department_shockable_AED</t>
  </si>
  <si>
    <t>p_die_emergency_department_shockable_noAED</t>
  </si>
  <si>
    <t>p_die_hospital_shockable_noAED</t>
  </si>
  <si>
    <t>p_die_emergency_department_nonshockable</t>
  </si>
  <si>
    <t>p_die_hospital_nonshockable</t>
  </si>
  <si>
    <t>c_AED</t>
  </si>
  <si>
    <t>n_cycles</t>
  </si>
  <si>
    <t>hr_mortality</t>
  </si>
  <si>
    <t>Year incidence of cardiac arrest per person</t>
  </si>
  <si>
    <t>Probability that the AED is used when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</si>
</sst>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26"/>
      <color rgb="FF000000"/>
      <name val=".SF NS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4" fillId="0" borderId="0" xfId="1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3" fillId="3" borderId="0" xfId="1" applyFill="1" applyAlignment="1">
      <alignment horizontal="left"/>
    </xf>
    <xf numFmtId="0" fontId="0" fillId="4" borderId="0" xfId="0" applyFill="1" applyAlignment="1">
      <alignment horizontal="left" wrapText="1"/>
    </xf>
    <xf numFmtId="2" fontId="0" fillId="0" borderId="0" xfId="0" applyNumberFormat="1" applyAlignment="1">
      <alignment horizontal="left"/>
    </xf>
    <xf numFmtId="3" fontId="1" fillId="0" borderId="0" xfId="0" applyNumberFormat="1" applyFont="1"/>
    <xf numFmtId="0" fontId="1" fillId="0" borderId="0" xfId="0" applyFont="1"/>
    <xf numFmtId="164" fontId="0" fillId="3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O73" totalsRowShown="0" headerRowDxfId="16" dataDxfId="15">
  <autoFilter ref="A1:O73" xr:uid="{00000000-0009-0000-0100-000002000000}"/>
  <sortState xmlns:xlrd2="http://schemas.microsoft.com/office/spreadsheetml/2017/richdata2" ref="A2:M71">
    <sortCondition ref="C1:C71"/>
  </sortState>
  <tableColumns count="15">
    <tableColumn id="1" xr3:uid="{00000000-0010-0000-0100-000001000000}" name="Treatment" dataDxfId="14"/>
    <tableColumn id="15" xr3:uid="{00000000-0010-0000-0100-00000F000000}" name="Country" dataDxfId="13"/>
    <tableColumn id="2" xr3:uid="{00000000-0010-0000-0100-000002000000}" name="Param" dataDxfId="12"/>
    <tableColumn id="10" xr3:uid="{00000000-0010-0000-0100-00000A000000}" name="Unit" dataDxfId="11"/>
    <tableColumn id="11" xr3:uid="{00000000-0010-0000-0100-00000B000000}" name="Unit_amount" dataDxfId="10"/>
    <tableColumn id="5" xr3:uid="{00000000-0010-0000-0100-000005000000}" name="Med" dataDxfId="9"/>
    <tableColumn id="6" xr3:uid="{00000000-0010-0000-0100-000006000000}" name="Lo_alpha" dataDxfId="8">
      <calculatedColumnFormula>100*Table13[[#This Row],[Med]]</calculatedColumnFormula>
    </tableColumn>
    <tableColumn id="7" xr3:uid="{00000000-0010-0000-0100-000007000000}" name="Hi_beta" dataDxfId="7">
      <calculatedColumnFormula>100-Table13[[#This Row],[Lo_alpha]]</calculatedColumnFormula>
    </tableColumn>
    <tableColumn id="13" xr3:uid="{00000000-0010-0000-0100-00000D000000}" name="Distribution" dataDxfId="6"/>
    <tableColumn id="14" xr3:uid="{8989CE73-03D6-4833-9B3D-C09F7050CAED}" name="One-Way Sensitivity Analysis Minimum" dataDxfId="5"/>
    <tableColumn id="8" xr3:uid="{5116B146-32E6-4ECE-BBDE-1F67B4AAAFBF}" name="One-Way Sensitivity Analysis Maximum" dataDxfId="4"/>
    <tableColumn id="12" xr3:uid="{00000000-0010-0000-0100-00000C000000}" name="Assumption" dataDxfId="3"/>
    <tableColumn id="9" xr3:uid="{00000000-0010-0000-0100-000009000000}" name="source" dataDxfId="2"/>
    <tableColumn id="3" xr3:uid="{E246B4D6-2EBB-B146-8FA5-C7AF3226ED3C}" name="description" dataDxfId="1"/>
    <tableColumn id="4" xr3:uid="{C7BE929A-23AB-A64A-B17C-D003BA4C2EF9}" name="remarks_and_question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abSelected="1" topLeftCell="I1" zoomScale="110" zoomScaleNormal="110" workbookViewId="0">
      <selection activeCell="M9" sqref="M9"/>
    </sheetView>
  </sheetViews>
  <sheetFormatPr defaultColWidth="10.6640625" defaultRowHeight="15.5"/>
  <cols>
    <col min="1" max="1" width="11" customWidth="1"/>
    <col min="2" max="2" width="9.33203125" customWidth="1"/>
    <col min="3" max="3" width="40.5" customWidth="1"/>
    <col min="4" max="4" width="5.83203125" customWidth="1"/>
    <col min="5" max="5" width="6" customWidth="1"/>
    <col min="6" max="6" width="14.5" customWidth="1"/>
    <col min="7" max="7" width="14.6640625" customWidth="1"/>
    <col min="8" max="8" width="16.5" customWidth="1"/>
    <col min="9" max="9" width="18.33203125" customWidth="1"/>
    <col min="10" max="10" width="24.5" style="5" customWidth="1"/>
    <col min="11" max="11" width="19" style="5" customWidth="1"/>
    <col min="12" max="12" width="17.33203125" customWidth="1"/>
    <col min="13" max="13" width="30" customWidth="1"/>
    <col min="14" max="14" width="24.5" style="5" customWidth="1"/>
    <col min="16" max="16" width="16.6640625" customWidth="1"/>
    <col min="17" max="17" width="49.33203125" customWidth="1"/>
  </cols>
  <sheetData>
    <row r="1" spans="1:15" ht="31">
      <c r="A1" s="1" t="s">
        <v>0</v>
      </c>
      <c r="B1" s="1" t="s">
        <v>9</v>
      </c>
      <c r="C1" s="1" t="s">
        <v>1</v>
      </c>
      <c r="D1" s="1" t="s">
        <v>5</v>
      </c>
      <c r="E1" s="1" t="s">
        <v>11</v>
      </c>
      <c r="F1" s="1" t="s">
        <v>4</v>
      </c>
      <c r="G1" s="1" t="s">
        <v>7</v>
      </c>
      <c r="H1" s="1" t="s">
        <v>8</v>
      </c>
      <c r="I1" s="1" t="s">
        <v>3</v>
      </c>
      <c r="J1" s="4" t="s">
        <v>86</v>
      </c>
      <c r="K1" s="4" t="s">
        <v>87</v>
      </c>
      <c r="L1" s="1" t="s">
        <v>6</v>
      </c>
      <c r="M1" s="1" t="s">
        <v>2</v>
      </c>
      <c r="N1" s="4" t="s">
        <v>12</v>
      </c>
      <c r="O1" s="3" t="s">
        <v>13</v>
      </c>
    </row>
    <row r="2" spans="1:15" ht="31">
      <c r="A2" s="2" t="s">
        <v>14</v>
      </c>
      <c r="B2" s="2" t="s">
        <v>10</v>
      </c>
      <c r="C2" s="2" t="s">
        <v>30</v>
      </c>
      <c r="D2" s="11" t="s">
        <v>40</v>
      </c>
      <c r="E2" s="10"/>
      <c r="F2" s="7">
        <v>6.4099999999999997E-4</v>
      </c>
      <c r="G2" s="19">
        <v>106953</v>
      </c>
      <c r="H2" s="19">
        <v>166300000</v>
      </c>
      <c r="I2" s="2" t="s">
        <v>16</v>
      </c>
      <c r="J2" s="6">
        <v>0</v>
      </c>
      <c r="K2" s="6">
        <v>0.02</v>
      </c>
      <c r="L2" s="10"/>
      <c r="M2" s="2" t="s">
        <v>31</v>
      </c>
      <c r="N2" s="4" t="s">
        <v>113</v>
      </c>
      <c r="O2" s="10"/>
    </row>
    <row r="3" spans="1:15" ht="31">
      <c r="A3" s="2" t="s">
        <v>14</v>
      </c>
      <c r="B3" s="2" t="s">
        <v>10</v>
      </c>
      <c r="C3" s="2" t="s">
        <v>80</v>
      </c>
      <c r="D3" s="11" t="s">
        <v>40</v>
      </c>
      <c r="E3" s="2"/>
      <c r="F3" s="2">
        <v>0.5</v>
      </c>
      <c r="G3" s="2">
        <v>100</v>
      </c>
      <c r="H3" s="2">
        <v>100</v>
      </c>
      <c r="I3" s="2" t="s">
        <v>16</v>
      </c>
      <c r="J3" s="6">
        <v>0</v>
      </c>
      <c r="K3" s="6">
        <v>1</v>
      </c>
      <c r="L3" s="2"/>
      <c r="M3" s="8"/>
      <c r="N3" s="6" t="s">
        <v>114</v>
      </c>
      <c r="O3" s="2"/>
    </row>
    <row r="4" spans="1:15">
      <c r="A4" s="2" t="s">
        <v>50</v>
      </c>
      <c r="B4" s="2" t="s">
        <v>10</v>
      </c>
      <c r="C4" s="2" t="s">
        <v>49</v>
      </c>
      <c r="D4" s="11" t="s">
        <v>40</v>
      </c>
      <c r="E4" s="2"/>
      <c r="F4" s="7">
        <v>0.16400000000000001</v>
      </c>
      <c r="G4" s="19">
        <v>101096</v>
      </c>
      <c r="H4" s="19">
        <v>515622</v>
      </c>
      <c r="I4" s="2" t="s">
        <v>16</v>
      </c>
      <c r="J4" s="6">
        <v>0.05</v>
      </c>
      <c r="K4" s="6">
        <v>0.5</v>
      </c>
      <c r="L4" s="2"/>
      <c r="M4" s="8"/>
      <c r="N4" s="6"/>
      <c r="O4" s="2"/>
    </row>
    <row r="5" spans="1:15" ht="62">
      <c r="A5" s="2" t="s">
        <v>29</v>
      </c>
      <c r="B5" s="2" t="s">
        <v>10</v>
      </c>
      <c r="C5" s="2" t="s">
        <v>88</v>
      </c>
      <c r="D5" s="2" t="s">
        <v>37</v>
      </c>
      <c r="E5" s="2"/>
      <c r="F5" s="7">
        <v>1.143</v>
      </c>
      <c r="G5" s="2">
        <v>0.13400000000000001</v>
      </c>
      <c r="H5" s="20">
        <v>4.8000000000000001E-2</v>
      </c>
      <c r="I5" s="2" t="s">
        <v>20</v>
      </c>
      <c r="J5" s="6">
        <v>1</v>
      </c>
      <c r="K5" s="6">
        <v>1.3</v>
      </c>
      <c r="L5" s="2"/>
      <c r="M5" s="2"/>
      <c r="N5" s="6" t="s">
        <v>38</v>
      </c>
      <c r="O5" s="2"/>
    </row>
    <row r="6" spans="1:15" ht="46.5">
      <c r="A6" s="2" t="s">
        <v>50</v>
      </c>
      <c r="B6" s="2" t="s">
        <v>10</v>
      </c>
      <c r="C6" s="2" t="s">
        <v>71</v>
      </c>
      <c r="D6" s="11" t="s">
        <v>40</v>
      </c>
      <c r="E6" s="2"/>
      <c r="F6" s="2">
        <v>0.216</v>
      </c>
      <c r="G6" s="19">
        <v>21829</v>
      </c>
      <c r="H6" s="19">
        <v>79028</v>
      </c>
      <c r="I6" s="2" t="s">
        <v>16</v>
      </c>
      <c r="J6" s="6">
        <v>0.1</v>
      </c>
      <c r="K6" s="6">
        <v>0.3</v>
      </c>
      <c r="L6" s="2"/>
      <c r="M6" s="2"/>
      <c r="N6" s="6" t="s">
        <v>15</v>
      </c>
      <c r="O6" s="2"/>
    </row>
    <row r="7" spans="1:15">
      <c r="A7" s="2" t="s">
        <v>50</v>
      </c>
      <c r="B7" s="2" t="s">
        <v>10</v>
      </c>
      <c r="C7" s="2" t="s">
        <v>72</v>
      </c>
      <c r="D7" s="11" t="s">
        <v>40</v>
      </c>
      <c r="E7" s="2"/>
      <c r="F7" s="7">
        <v>4.3999999999999997E-2</v>
      </c>
      <c r="G7" s="19">
        <v>22573</v>
      </c>
      <c r="H7" s="19">
        <v>491323</v>
      </c>
      <c r="I7" s="2" t="s">
        <v>16</v>
      </c>
      <c r="J7" s="6">
        <v>0.02</v>
      </c>
      <c r="K7" s="6">
        <v>0.1</v>
      </c>
      <c r="L7" s="2"/>
      <c r="M7" s="2"/>
      <c r="N7" s="6"/>
      <c r="O7" s="2"/>
    </row>
    <row r="8" spans="1:15" ht="62">
      <c r="A8" s="2" t="s">
        <v>29</v>
      </c>
      <c r="B8" s="2" t="s">
        <v>10</v>
      </c>
      <c r="C8" s="2" t="s">
        <v>69</v>
      </c>
      <c r="D8" s="2" t="s">
        <v>37</v>
      </c>
      <c r="E8" s="2"/>
      <c r="F8" s="7">
        <v>1.3520000000000001</v>
      </c>
      <c r="G8">
        <v>0.30199999999999999</v>
      </c>
      <c r="H8">
        <v>0.159</v>
      </c>
      <c r="I8" s="2" t="s">
        <v>20</v>
      </c>
      <c r="J8" s="6">
        <v>1</v>
      </c>
      <c r="K8" s="6">
        <v>2</v>
      </c>
      <c r="L8" s="2"/>
      <c r="M8" s="2"/>
      <c r="N8" s="6" t="s">
        <v>38</v>
      </c>
      <c r="O8" s="2"/>
    </row>
    <row r="9" spans="1:15" ht="17" customHeight="1">
      <c r="A9" s="2" t="s">
        <v>29</v>
      </c>
      <c r="B9" s="2" t="s">
        <v>10</v>
      </c>
      <c r="C9" s="2" t="s">
        <v>70</v>
      </c>
      <c r="D9" s="2" t="s">
        <v>37</v>
      </c>
      <c r="E9" s="2"/>
      <c r="F9" s="7">
        <v>1</v>
      </c>
      <c r="G9" s="2">
        <v>1</v>
      </c>
      <c r="H9" s="2">
        <v>1</v>
      </c>
      <c r="I9" s="2" t="s">
        <v>21</v>
      </c>
      <c r="J9" s="6">
        <v>0.8</v>
      </c>
      <c r="K9" s="6">
        <v>1.2</v>
      </c>
      <c r="L9" s="2"/>
      <c r="M9" s="2"/>
      <c r="N9" s="6" t="s">
        <v>39</v>
      </c>
      <c r="O9" s="2"/>
    </row>
    <row r="10" spans="1:15">
      <c r="A10" s="2" t="s">
        <v>29</v>
      </c>
      <c r="B10" s="2" t="s">
        <v>10</v>
      </c>
      <c r="C10" s="2" t="s">
        <v>58</v>
      </c>
      <c r="D10" s="11" t="s">
        <v>40</v>
      </c>
      <c r="E10" s="2"/>
      <c r="F10" s="2">
        <v>0.67</v>
      </c>
      <c r="G10" s="20">
        <v>43.9</v>
      </c>
      <c r="H10" s="20">
        <v>21.4</v>
      </c>
      <c r="I10" s="2" t="s">
        <v>16</v>
      </c>
      <c r="J10" s="6"/>
      <c r="K10" s="6"/>
      <c r="L10" s="2"/>
      <c r="M10" s="2"/>
      <c r="N10" s="6"/>
      <c r="O10" s="6"/>
    </row>
    <row r="11" spans="1:15">
      <c r="A11" s="2" t="s">
        <v>29</v>
      </c>
      <c r="B11" s="2" t="s">
        <v>10</v>
      </c>
      <c r="C11" s="2" t="s">
        <v>74</v>
      </c>
      <c r="D11" s="2" t="s">
        <v>40</v>
      </c>
      <c r="E11" s="2"/>
      <c r="F11" s="7">
        <v>0.23</v>
      </c>
      <c r="G11" s="2">
        <v>13.7</v>
      </c>
      <c r="H11" s="2">
        <v>48.3</v>
      </c>
      <c r="I11" s="2" t="s">
        <v>16</v>
      </c>
      <c r="J11" s="6"/>
      <c r="K11" s="6"/>
      <c r="L11" s="2"/>
      <c r="M11" s="2"/>
      <c r="N11" s="6"/>
      <c r="O11" s="2"/>
    </row>
    <row r="12" spans="1:15">
      <c r="A12" s="2" t="s">
        <v>29</v>
      </c>
      <c r="B12" s="2" t="s">
        <v>10</v>
      </c>
      <c r="C12" s="2" t="s">
        <v>59</v>
      </c>
      <c r="D12" s="11" t="s">
        <v>40</v>
      </c>
      <c r="E12" s="2"/>
      <c r="F12" s="2">
        <v>5.8000000000000003E-2</v>
      </c>
      <c r="G12" s="2">
        <v>1.06</v>
      </c>
      <c r="H12" s="2">
        <v>30</v>
      </c>
      <c r="I12" s="2" t="s">
        <v>16</v>
      </c>
      <c r="J12" s="6"/>
      <c r="K12" s="6"/>
      <c r="L12" s="2"/>
      <c r="M12" s="2"/>
      <c r="N12" s="6"/>
      <c r="O12" s="2"/>
    </row>
    <row r="13" spans="1:15">
      <c r="A13" s="2" t="s">
        <v>29</v>
      </c>
      <c r="B13" s="2" t="s">
        <v>10</v>
      </c>
      <c r="C13" s="2" t="s">
        <v>75</v>
      </c>
      <c r="D13" s="2" t="s">
        <v>40</v>
      </c>
      <c r="E13" s="2"/>
      <c r="F13" s="7">
        <v>4.4999999999999998E-2</v>
      </c>
      <c r="G13" s="2">
        <v>0.72</v>
      </c>
      <c r="H13" s="2">
        <v>28.3</v>
      </c>
      <c r="I13" s="2" t="s">
        <v>16</v>
      </c>
      <c r="J13" s="6"/>
      <c r="K13" s="6"/>
      <c r="L13" s="2"/>
      <c r="M13" s="2"/>
      <c r="N13" s="6"/>
      <c r="O13" s="2"/>
    </row>
    <row r="14" spans="1:15">
      <c r="A14" s="2" t="s">
        <v>14</v>
      </c>
      <c r="B14" s="2" t="s">
        <v>10</v>
      </c>
      <c r="C14" s="2" t="s">
        <v>62</v>
      </c>
      <c r="D14" s="11" t="s">
        <v>40</v>
      </c>
      <c r="E14" s="2"/>
      <c r="F14" s="2">
        <v>0.45</v>
      </c>
      <c r="G14" s="2">
        <v>658</v>
      </c>
      <c r="H14" s="2">
        <v>789</v>
      </c>
      <c r="I14" s="2" t="s">
        <v>16</v>
      </c>
      <c r="J14" s="6"/>
      <c r="K14" s="6"/>
      <c r="L14" s="2"/>
      <c r="M14" s="2"/>
      <c r="N14" s="6"/>
      <c r="O14" s="6"/>
    </row>
    <row r="15" spans="1:15">
      <c r="A15" s="2" t="s">
        <v>14</v>
      </c>
      <c r="B15" s="2" t="s">
        <v>10</v>
      </c>
      <c r="C15" s="2" t="s">
        <v>76</v>
      </c>
      <c r="D15" s="11" t="s">
        <v>40</v>
      </c>
      <c r="E15" s="2"/>
      <c r="F15" s="7">
        <v>0.18</v>
      </c>
      <c r="G15" s="2">
        <v>240</v>
      </c>
      <c r="H15" s="2">
        <v>1092</v>
      </c>
      <c r="I15" s="2" t="s">
        <v>16</v>
      </c>
      <c r="J15" s="6"/>
      <c r="K15" s="6"/>
      <c r="L15" s="2"/>
      <c r="M15" s="2"/>
      <c r="N15" s="6"/>
      <c r="O15" s="2"/>
    </row>
    <row r="16" spans="1:15">
      <c r="A16" s="2" t="s">
        <v>14</v>
      </c>
      <c r="B16" s="2" t="s">
        <v>10</v>
      </c>
      <c r="C16" s="2" t="s">
        <v>63</v>
      </c>
      <c r="D16" s="11" t="s">
        <v>40</v>
      </c>
      <c r="E16" s="2"/>
      <c r="F16" s="2">
        <v>0.17</v>
      </c>
      <c r="G16" s="2">
        <v>178</v>
      </c>
      <c r="H16" s="2">
        <v>871</v>
      </c>
      <c r="I16" s="2" t="s">
        <v>16</v>
      </c>
      <c r="J16" s="6"/>
      <c r="K16" s="6"/>
      <c r="L16" s="2"/>
      <c r="M16" s="2"/>
      <c r="N16" s="6"/>
      <c r="O16" s="2"/>
    </row>
    <row r="17" spans="1:15">
      <c r="A17" s="2" t="s">
        <v>14</v>
      </c>
      <c r="B17" s="2" t="s">
        <v>10</v>
      </c>
      <c r="C17" s="2" t="s">
        <v>77</v>
      </c>
      <c r="D17" s="11" t="s">
        <v>40</v>
      </c>
      <c r="E17" s="2"/>
      <c r="F17" s="7">
        <v>0.19</v>
      </c>
      <c r="G17" s="2">
        <v>182</v>
      </c>
      <c r="H17" s="2">
        <v>762</v>
      </c>
      <c r="I17" s="2" t="s">
        <v>16</v>
      </c>
      <c r="J17" s="6"/>
      <c r="K17" s="6"/>
      <c r="L17" s="2"/>
      <c r="M17" s="2"/>
      <c r="N17" s="6"/>
      <c r="O17" s="2"/>
    </row>
    <row r="18" spans="1:15">
      <c r="A18" s="2" t="s">
        <v>50</v>
      </c>
      <c r="B18" s="2" t="s">
        <v>10</v>
      </c>
      <c r="C18" s="2" t="s">
        <v>60</v>
      </c>
      <c r="D18" s="11" t="s">
        <v>40</v>
      </c>
      <c r="E18" s="2"/>
      <c r="F18" s="2">
        <v>0.6</v>
      </c>
      <c r="G18" s="2">
        <v>874</v>
      </c>
      <c r="H18" s="2">
        <v>586</v>
      </c>
      <c r="I18" s="2" t="s">
        <v>16</v>
      </c>
      <c r="J18" s="6"/>
      <c r="K18" s="6"/>
      <c r="L18" s="2"/>
      <c r="M18" s="2"/>
      <c r="N18" s="6"/>
      <c r="O18" s="6"/>
    </row>
    <row r="19" spans="1:15">
      <c r="A19" s="2" t="s">
        <v>50</v>
      </c>
      <c r="B19" s="2" t="s">
        <v>10</v>
      </c>
      <c r="C19" s="2" t="s">
        <v>78</v>
      </c>
      <c r="D19" s="11" t="s">
        <v>40</v>
      </c>
      <c r="E19" s="2"/>
      <c r="F19" s="7">
        <v>0.22</v>
      </c>
      <c r="G19" s="2">
        <v>270</v>
      </c>
      <c r="H19" s="2">
        <v>986</v>
      </c>
      <c r="I19" s="2" t="s">
        <v>16</v>
      </c>
      <c r="J19" s="6"/>
      <c r="K19" s="6"/>
      <c r="L19" s="2"/>
      <c r="M19" s="2"/>
      <c r="N19" s="6"/>
      <c r="O19" s="2"/>
    </row>
    <row r="20" spans="1:15">
      <c r="A20" s="2" t="s">
        <v>50</v>
      </c>
      <c r="B20" s="2" t="s">
        <v>10</v>
      </c>
      <c r="C20" s="2" t="s">
        <v>61</v>
      </c>
      <c r="D20" s="11" t="s">
        <v>40</v>
      </c>
      <c r="E20" s="2"/>
      <c r="F20" s="2">
        <v>0.11</v>
      </c>
      <c r="G20" s="2">
        <v>166</v>
      </c>
      <c r="H20" s="2">
        <v>1361</v>
      </c>
      <c r="I20" s="2" t="s">
        <v>16</v>
      </c>
      <c r="J20" s="6"/>
      <c r="K20" s="6"/>
      <c r="L20" s="2"/>
      <c r="M20" s="2"/>
      <c r="N20" s="6"/>
      <c r="O20" s="2"/>
    </row>
    <row r="21" spans="1:15">
      <c r="A21" s="2" t="s">
        <v>50</v>
      </c>
      <c r="B21" s="2" t="s">
        <v>10</v>
      </c>
      <c r="C21" s="2" t="s">
        <v>79</v>
      </c>
      <c r="D21" s="11" t="s">
        <v>40</v>
      </c>
      <c r="E21" s="2"/>
      <c r="F21" s="7">
        <v>7.6999999999999999E-2</v>
      </c>
      <c r="G21" s="2">
        <v>146</v>
      </c>
      <c r="H21" s="2">
        <v>1759</v>
      </c>
      <c r="I21" s="2" t="s">
        <v>16</v>
      </c>
      <c r="J21" s="6"/>
      <c r="K21" s="6"/>
      <c r="L21" s="2"/>
      <c r="M21" s="2"/>
      <c r="N21" s="6"/>
      <c r="O21" s="2"/>
    </row>
    <row r="22" spans="1:15">
      <c r="A22" s="2" t="s">
        <v>14</v>
      </c>
      <c r="B22" s="2" t="s">
        <v>10</v>
      </c>
      <c r="C22" s="2" t="s">
        <v>43</v>
      </c>
      <c r="D22" s="11" t="s">
        <v>40</v>
      </c>
      <c r="E22" s="2"/>
      <c r="F22" s="2">
        <v>8.5999999999999993E-2</v>
      </c>
      <c r="G22" s="2">
        <v>52</v>
      </c>
      <c r="H22" s="2">
        <v>554</v>
      </c>
      <c r="I22" s="2" t="s">
        <v>16</v>
      </c>
      <c r="J22" s="6"/>
      <c r="K22" s="6"/>
      <c r="L22" s="2"/>
      <c r="M22" s="2"/>
      <c r="N22" s="6"/>
      <c r="O22" s="2"/>
    </row>
    <row r="23" spans="1:15">
      <c r="A23" s="2" t="s">
        <v>14</v>
      </c>
      <c r="B23" s="2" t="s">
        <v>10</v>
      </c>
      <c r="C23" s="2" t="s">
        <v>44</v>
      </c>
      <c r="D23" s="11" t="s">
        <v>40</v>
      </c>
      <c r="E23" s="2"/>
      <c r="F23" s="2">
        <v>0.23</v>
      </c>
      <c r="G23" s="2">
        <v>53</v>
      </c>
      <c r="H23" s="2">
        <v>174</v>
      </c>
      <c r="I23" s="2" t="s">
        <v>16</v>
      </c>
      <c r="J23" s="6"/>
      <c r="K23" s="6"/>
      <c r="L23" s="2"/>
      <c r="M23" s="2"/>
      <c r="N23" s="6"/>
      <c r="O23" s="2"/>
    </row>
    <row r="24" spans="1:15">
      <c r="A24" s="2" t="s">
        <v>14</v>
      </c>
      <c r="B24" s="2" t="s">
        <v>10</v>
      </c>
      <c r="C24" s="2" t="s">
        <v>45</v>
      </c>
      <c r="D24" s="11" t="s">
        <v>40</v>
      </c>
      <c r="E24" s="2"/>
      <c r="F24" s="2">
        <v>0.36</v>
      </c>
      <c r="G24" s="2">
        <v>35</v>
      </c>
      <c r="H24" s="2">
        <v>62</v>
      </c>
      <c r="I24" s="2" t="s">
        <v>16</v>
      </c>
      <c r="J24" s="6"/>
      <c r="K24" s="6"/>
      <c r="L24" s="2"/>
      <c r="M24" s="8"/>
      <c r="N24" s="6"/>
      <c r="O24" s="2"/>
    </row>
    <row r="25" spans="1:15">
      <c r="A25" s="2" t="s">
        <v>14</v>
      </c>
      <c r="B25" s="2" t="s">
        <v>10</v>
      </c>
      <c r="C25" s="2" t="s">
        <v>46</v>
      </c>
      <c r="D25" s="11" t="s">
        <v>40</v>
      </c>
      <c r="E25" s="2"/>
      <c r="F25" s="2">
        <v>0.72</v>
      </c>
      <c r="G25" s="2">
        <v>36</v>
      </c>
      <c r="H25" s="2">
        <v>14</v>
      </c>
      <c r="I25" s="2" t="s">
        <v>16</v>
      </c>
      <c r="J25" s="6"/>
      <c r="K25" s="6"/>
      <c r="L25" s="2"/>
      <c r="M25" s="8"/>
      <c r="N25" s="6"/>
      <c r="O25" s="2"/>
    </row>
    <row r="26" spans="1:15">
      <c r="A26" s="2" t="s">
        <v>14</v>
      </c>
      <c r="B26" s="2" t="s">
        <v>10</v>
      </c>
      <c r="C26" s="2" t="s">
        <v>22</v>
      </c>
      <c r="D26" s="11" t="s">
        <v>40</v>
      </c>
      <c r="E26" s="2"/>
      <c r="F26" s="7">
        <v>3.5999999999999997E-2</v>
      </c>
      <c r="G26" s="2">
        <v>20</v>
      </c>
      <c r="H26" s="2">
        <v>534</v>
      </c>
      <c r="I26" s="2" t="s">
        <v>16</v>
      </c>
      <c r="J26" s="6"/>
      <c r="K26" s="6"/>
      <c r="L26" s="2"/>
      <c r="M26" s="8"/>
      <c r="N26" s="6"/>
      <c r="O26" s="2"/>
    </row>
    <row r="27" spans="1:15">
      <c r="A27" s="2" t="s">
        <v>14</v>
      </c>
      <c r="B27" s="2" t="s">
        <v>10</v>
      </c>
      <c r="C27" s="2" t="s">
        <v>23</v>
      </c>
      <c r="D27" s="11" t="s">
        <v>40</v>
      </c>
      <c r="E27" s="2"/>
      <c r="F27" s="7">
        <v>5.6000000000000001E-2</v>
      </c>
      <c r="G27" s="2">
        <v>9.8000000000000007</v>
      </c>
      <c r="H27" s="2">
        <v>164</v>
      </c>
      <c r="I27" s="2" t="s">
        <v>16</v>
      </c>
      <c r="J27" s="6"/>
      <c r="K27" s="6"/>
      <c r="L27" s="2"/>
      <c r="M27" s="8"/>
      <c r="N27" s="6"/>
      <c r="O27" s="2"/>
    </row>
    <row r="28" spans="1:15">
      <c r="A28" s="2" t="s">
        <v>14</v>
      </c>
      <c r="B28" s="2" t="s">
        <v>10</v>
      </c>
      <c r="C28" s="2" t="s">
        <v>24</v>
      </c>
      <c r="D28" s="11" t="s">
        <v>40</v>
      </c>
      <c r="E28" s="2"/>
      <c r="F28" s="7">
        <v>6.2E-2</v>
      </c>
      <c r="G28" s="2">
        <v>3.8</v>
      </c>
      <c r="H28" s="2">
        <v>58</v>
      </c>
      <c r="I28" s="2" t="s">
        <v>16</v>
      </c>
      <c r="J28" s="6"/>
      <c r="K28" s="6"/>
      <c r="L28" s="2"/>
      <c r="M28" s="8"/>
      <c r="N28" s="6"/>
      <c r="O28" s="2"/>
    </row>
    <row r="29" spans="1:15">
      <c r="A29" s="2" t="s">
        <v>14</v>
      </c>
      <c r="B29" s="2" t="s">
        <v>10</v>
      </c>
      <c r="C29" s="2" t="s">
        <v>25</v>
      </c>
      <c r="D29" s="11" t="s">
        <v>40</v>
      </c>
      <c r="E29" s="2"/>
      <c r="F29" s="7">
        <v>3.7999999999999999E-2</v>
      </c>
      <c r="G29" s="2">
        <v>0.5</v>
      </c>
      <c r="H29" s="2">
        <v>13</v>
      </c>
      <c r="I29" s="2" t="s">
        <v>16</v>
      </c>
      <c r="J29" s="6"/>
      <c r="K29" s="6"/>
      <c r="L29" s="2"/>
      <c r="M29" s="8"/>
      <c r="N29" s="6"/>
      <c r="O29" s="2"/>
    </row>
    <row r="30" spans="1:15">
      <c r="A30" s="2" t="s">
        <v>14</v>
      </c>
      <c r="B30" s="2" t="s">
        <v>10</v>
      </c>
      <c r="C30" s="2" t="s">
        <v>96</v>
      </c>
      <c r="D30" s="2" t="s">
        <v>40</v>
      </c>
      <c r="E30" s="2"/>
      <c r="F30" s="7">
        <v>1</v>
      </c>
      <c r="G30" s="2">
        <v>1</v>
      </c>
      <c r="H30" s="2">
        <v>1</v>
      </c>
      <c r="I30" s="2" t="s">
        <v>21</v>
      </c>
      <c r="J30" s="6">
        <v>0.5</v>
      </c>
      <c r="K30" s="6">
        <v>2</v>
      </c>
      <c r="L30" s="2"/>
      <c r="M30" s="8"/>
      <c r="N30" s="6"/>
      <c r="O30" s="2"/>
    </row>
    <row r="31" spans="1:15">
      <c r="A31" s="2" t="s">
        <v>29</v>
      </c>
      <c r="B31" s="2" t="s">
        <v>10</v>
      </c>
      <c r="C31" s="2" t="s">
        <v>105</v>
      </c>
      <c r="D31" s="2" t="s">
        <v>40</v>
      </c>
      <c r="E31" s="2"/>
      <c r="F31" s="7">
        <v>0.46</v>
      </c>
      <c r="G31" s="7">
        <f>Table13[[#This Row],[Med]]</f>
        <v>0.46</v>
      </c>
      <c r="H31" s="7">
        <f>Table13[[#This Row],[Med]]</f>
        <v>0.46</v>
      </c>
      <c r="I31" s="2" t="s">
        <v>21</v>
      </c>
      <c r="J31" s="6"/>
      <c r="K31" s="6"/>
      <c r="L31" s="2"/>
      <c r="M31" s="8"/>
      <c r="N31" s="6"/>
      <c r="O31" s="2"/>
    </row>
    <row r="32" spans="1:15">
      <c r="A32" s="2" t="s">
        <v>29</v>
      </c>
      <c r="B32" s="2" t="s">
        <v>10</v>
      </c>
      <c r="C32" s="2" t="s">
        <v>104</v>
      </c>
      <c r="D32" s="2" t="s">
        <v>40</v>
      </c>
      <c r="E32" s="2"/>
      <c r="F32" s="7">
        <v>0.27</v>
      </c>
      <c r="G32" s="7">
        <f>Table13[[#This Row],[Med]]</f>
        <v>0.27</v>
      </c>
      <c r="H32" s="7">
        <f>Table13[[#This Row],[Med]]</f>
        <v>0.27</v>
      </c>
      <c r="I32" s="2" t="s">
        <v>21</v>
      </c>
      <c r="J32" s="6"/>
      <c r="K32" s="6"/>
      <c r="L32" s="2"/>
      <c r="M32" s="8"/>
      <c r="N32" s="6"/>
      <c r="O32" s="2"/>
    </row>
    <row r="33" spans="1:15">
      <c r="A33" s="2" t="s">
        <v>50</v>
      </c>
      <c r="B33" s="2" t="s">
        <v>10</v>
      </c>
      <c r="C33" s="2" t="s">
        <v>106</v>
      </c>
      <c r="D33" s="2" t="s">
        <v>40</v>
      </c>
      <c r="E33" s="2"/>
      <c r="F33" s="7">
        <v>0.45</v>
      </c>
      <c r="G33" s="7">
        <f>Table13[[#This Row],[Med]]</f>
        <v>0.45</v>
      </c>
      <c r="H33" s="7">
        <f>Table13[[#This Row],[Med]]</f>
        <v>0.45</v>
      </c>
      <c r="I33" s="2" t="s">
        <v>21</v>
      </c>
      <c r="J33" s="6"/>
      <c r="K33" s="6"/>
      <c r="L33" s="2"/>
      <c r="M33" s="8"/>
      <c r="N33" s="6"/>
      <c r="O33" s="2"/>
    </row>
    <row r="34" spans="1:15">
      <c r="A34" s="2" t="s">
        <v>50</v>
      </c>
      <c r="B34" s="2" t="s">
        <v>10</v>
      </c>
      <c r="C34" s="2" t="s">
        <v>107</v>
      </c>
      <c r="D34" s="2" t="s">
        <v>40</v>
      </c>
      <c r="E34" s="2"/>
      <c r="F34" s="7">
        <v>0.25</v>
      </c>
      <c r="G34" s="7">
        <f>Table13[[#This Row],[Med]]</f>
        <v>0.25</v>
      </c>
      <c r="H34" s="7">
        <f>Table13[[#This Row],[Med]]</f>
        <v>0.25</v>
      </c>
      <c r="I34" s="2" t="s">
        <v>21</v>
      </c>
      <c r="J34" s="6"/>
      <c r="K34" s="6"/>
      <c r="L34" s="2"/>
      <c r="M34" s="8"/>
      <c r="N34" s="6"/>
      <c r="O34" s="2"/>
    </row>
    <row r="35" spans="1:15">
      <c r="A35" s="2" t="s">
        <v>14</v>
      </c>
      <c r="B35" s="2" t="s">
        <v>10</v>
      </c>
      <c r="C35" s="2" t="s">
        <v>108</v>
      </c>
      <c r="D35" s="2" t="s">
        <v>40</v>
      </c>
      <c r="E35" s="2"/>
      <c r="F35" s="7">
        <v>0.32</v>
      </c>
      <c r="G35" s="7">
        <f>Table13[[#This Row],[Med]]</f>
        <v>0.32</v>
      </c>
      <c r="H35" s="7">
        <f>Table13[[#This Row],[Med]]</f>
        <v>0.32</v>
      </c>
      <c r="I35" s="2" t="s">
        <v>21</v>
      </c>
      <c r="J35" s="6"/>
      <c r="K35" s="6"/>
      <c r="L35" s="2"/>
      <c r="M35" s="8"/>
      <c r="N35" s="6"/>
      <c r="O35" s="2"/>
    </row>
    <row r="36" spans="1:15">
      <c r="A36" s="2" t="s">
        <v>14</v>
      </c>
      <c r="B36" s="2" t="s">
        <v>10</v>
      </c>
      <c r="C36" s="2" t="s">
        <v>109</v>
      </c>
      <c r="D36" s="2" t="s">
        <v>40</v>
      </c>
      <c r="E36" s="2"/>
      <c r="F36" s="7">
        <v>0.16</v>
      </c>
      <c r="G36" s="7">
        <f>Table13[[#This Row],[Med]]</f>
        <v>0.16</v>
      </c>
      <c r="H36" s="7">
        <f>Table13[[#This Row],[Med]]</f>
        <v>0.16</v>
      </c>
      <c r="I36" s="2" t="s">
        <v>21</v>
      </c>
      <c r="J36" s="6"/>
      <c r="K36" s="6"/>
      <c r="L36" s="2"/>
      <c r="M36" s="8"/>
      <c r="N36" s="6"/>
      <c r="O36" s="2"/>
    </row>
    <row r="37" spans="1:15">
      <c r="A37" s="2" t="s">
        <v>29</v>
      </c>
      <c r="B37" s="2" t="s">
        <v>10</v>
      </c>
      <c r="C37" s="2" t="s">
        <v>65</v>
      </c>
      <c r="D37" s="11" t="s">
        <v>40</v>
      </c>
      <c r="E37" s="2"/>
      <c r="F37" s="7">
        <v>8</v>
      </c>
      <c r="G37" s="2">
        <f>Table13[[#This Row],[Med]]*0.7</f>
        <v>5.6</v>
      </c>
      <c r="H37" s="2">
        <f>Table13[[#This Row],[Med]]*1.3</f>
        <v>10.4</v>
      </c>
      <c r="I37" s="2" t="s">
        <v>16</v>
      </c>
      <c r="J37" s="6"/>
      <c r="K37" s="6"/>
      <c r="L37" s="2"/>
      <c r="M37" s="8"/>
      <c r="N37" s="6"/>
      <c r="O37" s="2"/>
    </row>
    <row r="38" spans="1:15">
      <c r="A38" s="2" t="s">
        <v>29</v>
      </c>
      <c r="B38" s="2" t="s">
        <v>10</v>
      </c>
      <c r="C38" s="2" t="s">
        <v>67</v>
      </c>
      <c r="D38" s="2" t="s">
        <v>40</v>
      </c>
      <c r="E38" s="2"/>
      <c r="F38" s="7">
        <v>2.5099999999999998</v>
      </c>
      <c r="G38" s="7">
        <v>2.4900000000000002</v>
      </c>
      <c r="H38" s="7">
        <v>2.5299999999999998</v>
      </c>
      <c r="I38" s="2" t="s">
        <v>17</v>
      </c>
      <c r="J38" s="6">
        <v>1</v>
      </c>
      <c r="K38" s="6">
        <v>50</v>
      </c>
      <c r="L38" s="2"/>
      <c r="M38" s="8"/>
      <c r="N38" s="6"/>
      <c r="O38" s="2"/>
    </row>
    <row r="39" spans="1:15">
      <c r="A39" s="2" t="s">
        <v>29</v>
      </c>
      <c r="B39" s="2" t="s">
        <v>10</v>
      </c>
      <c r="C39" s="2" t="s">
        <v>66</v>
      </c>
      <c r="D39" s="11" t="s">
        <v>40</v>
      </c>
      <c r="E39" s="2"/>
      <c r="F39" s="7">
        <v>0.03</v>
      </c>
      <c r="G39" s="2">
        <f>Table13[[#This Row],[Med]]*0.7</f>
        <v>2.0999999999999998E-2</v>
      </c>
      <c r="H39" s="2">
        <f>Table13[[#This Row],[Med]]*1.3</f>
        <v>3.9E-2</v>
      </c>
      <c r="I39" s="2" t="s">
        <v>16</v>
      </c>
      <c r="J39" s="6"/>
      <c r="K39" s="6"/>
      <c r="L39" s="2"/>
      <c r="M39" s="8"/>
      <c r="N39" s="6"/>
      <c r="O39" s="2"/>
    </row>
    <row r="40" spans="1:15">
      <c r="A40" s="2" t="s">
        <v>29</v>
      </c>
      <c r="B40" s="2" t="s">
        <v>10</v>
      </c>
      <c r="C40" s="2" t="s">
        <v>90</v>
      </c>
      <c r="D40" s="11" t="s">
        <v>40</v>
      </c>
      <c r="E40" s="2"/>
      <c r="F40" s="7">
        <v>4</v>
      </c>
      <c r="G40" s="2">
        <v>1</v>
      </c>
      <c r="H40" s="2">
        <v>10</v>
      </c>
      <c r="I40" s="2" t="s">
        <v>21</v>
      </c>
      <c r="J40" s="6"/>
      <c r="K40" s="6"/>
      <c r="L40" s="2"/>
      <c r="M40" s="8"/>
      <c r="N40" s="6"/>
      <c r="O40" s="2"/>
    </row>
    <row r="41" spans="1:15">
      <c r="A41" s="2" t="s">
        <v>29</v>
      </c>
      <c r="B41" s="2" t="s">
        <v>10</v>
      </c>
      <c r="C41" s="2" t="s">
        <v>91</v>
      </c>
      <c r="D41" s="11" t="s">
        <v>40</v>
      </c>
      <c r="E41" s="2"/>
      <c r="F41" s="7">
        <v>4</v>
      </c>
      <c r="G41" s="2">
        <v>1</v>
      </c>
      <c r="H41" s="2">
        <v>10</v>
      </c>
      <c r="I41" s="2" t="s">
        <v>21</v>
      </c>
      <c r="J41" s="6"/>
      <c r="K41" s="6"/>
      <c r="L41" s="2"/>
      <c r="M41" s="8"/>
      <c r="N41" s="6"/>
      <c r="O41" s="2"/>
    </row>
    <row r="42" spans="1:15">
      <c r="A42" s="2" t="s">
        <v>29</v>
      </c>
      <c r="B42" s="2" t="s">
        <v>10</v>
      </c>
      <c r="C42" s="2" t="s">
        <v>68</v>
      </c>
      <c r="D42" s="11" t="s">
        <v>40</v>
      </c>
      <c r="E42" s="2"/>
      <c r="F42" s="7">
        <v>2</v>
      </c>
      <c r="G42" s="2">
        <v>1</v>
      </c>
      <c r="H42" s="2">
        <v>10</v>
      </c>
      <c r="I42" s="2" t="s">
        <v>21</v>
      </c>
      <c r="J42" s="6"/>
      <c r="K42" s="6"/>
      <c r="L42" s="2"/>
      <c r="M42" s="8"/>
      <c r="N42" s="6"/>
      <c r="O42" s="2"/>
    </row>
    <row r="43" spans="1:15">
      <c r="A43" s="2" t="s">
        <v>29</v>
      </c>
      <c r="B43" s="2" t="s">
        <v>10</v>
      </c>
      <c r="C43" s="2" t="s">
        <v>73</v>
      </c>
      <c r="D43" s="11" t="s">
        <v>40</v>
      </c>
      <c r="E43" s="2"/>
      <c r="F43" s="7">
        <v>8</v>
      </c>
      <c r="G43" s="2">
        <v>1</v>
      </c>
      <c r="H43" s="2">
        <v>10</v>
      </c>
      <c r="I43" s="2" t="s">
        <v>21</v>
      </c>
      <c r="J43" s="6"/>
      <c r="K43" s="6"/>
      <c r="L43" s="2"/>
      <c r="M43" s="8"/>
      <c r="N43" s="6"/>
      <c r="O43" s="2"/>
    </row>
    <row r="44" spans="1:15">
      <c r="A44" s="2" t="s">
        <v>14</v>
      </c>
      <c r="B44" s="2" t="s">
        <v>10</v>
      </c>
      <c r="C44" s="2" t="s">
        <v>111</v>
      </c>
      <c r="D44" s="2" t="s">
        <v>40</v>
      </c>
      <c r="E44" s="2"/>
      <c r="F44" s="7">
        <v>50</v>
      </c>
      <c r="G44" s="2">
        <v>50</v>
      </c>
      <c r="H44" s="2">
        <f>100-Table13[[#This Row],[Lo_alpha]]</f>
        <v>50</v>
      </c>
      <c r="I44" s="2" t="s">
        <v>21</v>
      </c>
      <c r="J44" s="6"/>
      <c r="K44" s="6"/>
      <c r="L44" s="2"/>
      <c r="M44" s="8"/>
      <c r="N44" s="6"/>
      <c r="O44" s="2"/>
    </row>
    <row r="45" spans="1:15">
      <c r="A45" s="2" t="s">
        <v>14</v>
      </c>
      <c r="B45" s="2" t="s">
        <v>10</v>
      </c>
      <c r="C45" s="2" t="s">
        <v>112</v>
      </c>
      <c r="D45" s="2" t="s">
        <v>40</v>
      </c>
      <c r="E45" s="2"/>
      <c r="F45" s="7">
        <v>1</v>
      </c>
      <c r="G45" s="2">
        <v>1</v>
      </c>
      <c r="H45" s="2">
        <v>1</v>
      </c>
      <c r="I45" s="2" t="s">
        <v>21</v>
      </c>
      <c r="J45" s="6"/>
      <c r="K45" s="6"/>
      <c r="L45" s="2"/>
      <c r="M45" s="8"/>
      <c r="N45" s="6"/>
      <c r="O45" s="2"/>
    </row>
    <row r="46" spans="1:15" s="15" customFormat="1">
      <c r="A46" s="12"/>
      <c r="B46" s="12"/>
      <c r="C46" s="13" t="s">
        <v>42</v>
      </c>
      <c r="D46" s="12"/>
      <c r="E46" s="12"/>
      <c r="F46" s="12"/>
      <c r="G46" s="21"/>
      <c r="H46" s="21"/>
      <c r="I46" s="12"/>
      <c r="J46" s="14"/>
      <c r="K46" s="14"/>
      <c r="L46" s="12"/>
      <c r="M46" s="16"/>
      <c r="N46" s="14"/>
      <c r="O46" s="12"/>
    </row>
    <row r="47" spans="1:15">
      <c r="A47" s="2" t="s">
        <v>29</v>
      </c>
      <c r="B47" s="2" t="s">
        <v>10</v>
      </c>
      <c r="C47" s="2" t="s">
        <v>64</v>
      </c>
      <c r="D47" s="2" t="s">
        <v>26</v>
      </c>
      <c r="E47" s="2"/>
      <c r="F47" s="18">
        <v>1411</v>
      </c>
      <c r="G47" s="2">
        <v>1411</v>
      </c>
      <c r="H47" s="2">
        <v>1411</v>
      </c>
      <c r="I47" s="2" t="s">
        <v>21</v>
      </c>
      <c r="J47" s="6"/>
      <c r="K47" s="6"/>
      <c r="L47" s="2"/>
      <c r="M47" s="8" t="s">
        <v>48</v>
      </c>
      <c r="N47" s="6" t="s">
        <v>47</v>
      </c>
      <c r="O47" s="2"/>
    </row>
    <row r="48" spans="1:15">
      <c r="A48" s="2" t="s">
        <v>29</v>
      </c>
      <c r="B48" s="2" t="s">
        <v>10</v>
      </c>
      <c r="C48" s="2" t="s">
        <v>92</v>
      </c>
      <c r="D48" s="2" t="s">
        <v>26</v>
      </c>
      <c r="E48" s="2"/>
      <c r="F48" s="18">
        <v>0</v>
      </c>
      <c r="G48" s="2">
        <v>0</v>
      </c>
      <c r="H48" s="2">
        <v>0</v>
      </c>
      <c r="I48" s="2" t="s">
        <v>21</v>
      </c>
      <c r="J48" s="6"/>
      <c r="K48" s="6"/>
      <c r="L48" s="2"/>
      <c r="M48" s="2" t="s">
        <v>33</v>
      </c>
      <c r="N48" s="6"/>
      <c r="O48" s="2"/>
    </row>
    <row r="49" spans="1:15">
      <c r="A49" s="2" t="s">
        <v>29</v>
      </c>
      <c r="B49" s="2" t="s">
        <v>10</v>
      </c>
      <c r="C49" s="2" t="s">
        <v>93</v>
      </c>
      <c r="D49" s="2" t="s">
        <v>26</v>
      </c>
      <c r="E49" s="2"/>
      <c r="F49" s="18">
        <v>228</v>
      </c>
      <c r="G49" s="2">
        <v>228</v>
      </c>
      <c r="H49" s="2">
        <v>228</v>
      </c>
      <c r="I49" s="2" t="s">
        <v>21</v>
      </c>
      <c r="J49" s="6"/>
      <c r="K49" s="6"/>
      <c r="L49" s="2"/>
      <c r="M49" s="2" t="s">
        <v>33</v>
      </c>
      <c r="N49" s="6"/>
      <c r="O49" s="2"/>
    </row>
    <row r="50" spans="1:15">
      <c r="A50" s="2" t="s">
        <v>29</v>
      </c>
      <c r="B50" s="2" t="s">
        <v>10</v>
      </c>
      <c r="C50" s="2" t="s">
        <v>57</v>
      </c>
      <c r="D50" s="2" t="s">
        <v>26</v>
      </c>
      <c r="E50" s="2"/>
      <c r="F50" s="18">
        <v>9</v>
      </c>
      <c r="G50" s="2">
        <v>9</v>
      </c>
      <c r="H50" s="2">
        <v>9</v>
      </c>
      <c r="I50" s="2" t="s">
        <v>21</v>
      </c>
      <c r="J50" s="6"/>
      <c r="K50" s="6"/>
      <c r="L50" s="2"/>
      <c r="M50" s="2"/>
      <c r="N50" s="6"/>
      <c r="O50" s="2"/>
    </row>
    <row r="51" spans="1:15">
      <c r="A51" s="2" t="s">
        <v>29</v>
      </c>
      <c r="B51" s="2" t="s">
        <v>10</v>
      </c>
      <c r="C51" s="2" t="s">
        <v>110</v>
      </c>
      <c r="D51" s="2" t="s">
        <v>26</v>
      </c>
      <c r="E51" s="2"/>
      <c r="F51" s="18">
        <v>224</v>
      </c>
      <c r="G51" s="2">
        <v>224</v>
      </c>
      <c r="H51" s="2">
        <v>224</v>
      </c>
      <c r="I51" s="2" t="s">
        <v>21</v>
      </c>
      <c r="J51" s="6">
        <v>5</v>
      </c>
      <c r="K51" s="6">
        <v>300</v>
      </c>
      <c r="L51" s="2"/>
      <c r="M51" s="2"/>
      <c r="N51" s="6"/>
      <c r="O51" s="2"/>
    </row>
    <row r="52" spans="1:15">
      <c r="A52" s="2" t="s">
        <v>14</v>
      </c>
      <c r="B52" s="2" t="s">
        <v>10</v>
      </c>
      <c r="C52" s="2" t="s">
        <v>32</v>
      </c>
      <c r="D52" s="2" t="s">
        <v>26</v>
      </c>
      <c r="E52" s="2"/>
      <c r="F52" s="18">
        <v>2983</v>
      </c>
      <c r="G52" s="2">
        <f>Table13[[#This Row],[Med]]*0.5</f>
        <v>1491.5</v>
      </c>
      <c r="H52" s="2">
        <f>Table13[[#This Row],[Med]]*2</f>
        <v>5966</v>
      </c>
      <c r="I52" s="2" t="s">
        <v>18</v>
      </c>
      <c r="J52" s="6"/>
      <c r="K52" s="6"/>
      <c r="L52" s="2"/>
      <c r="M52" s="2" t="s">
        <v>33</v>
      </c>
      <c r="N52" s="6"/>
      <c r="O52" s="2"/>
    </row>
    <row r="53" spans="1:15">
      <c r="A53" s="2" t="s">
        <v>14</v>
      </c>
      <c r="B53" s="2" t="s">
        <v>10</v>
      </c>
      <c r="C53" s="2" t="s">
        <v>35</v>
      </c>
      <c r="D53" s="2" t="s">
        <v>26</v>
      </c>
      <c r="E53" s="2"/>
      <c r="F53" s="18">
        <v>91484</v>
      </c>
      <c r="G53" s="2">
        <v>11.2</v>
      </c>
      <c r="H53" s="2">
        <v>0.75</v>
      </c>
      <c r="I53" s="2" t="s">
        <v>20</v>
      </c>
      <c r="J53" s="6"/>
      <c r="K53" s="6"/>
      <c r="L53" s="2"/>
      <c r="M53" s="2"/>
      <c r="N53" s="6"/>
      <c r="O53" s="2"/>
    </row>
    <row r="54" spans="1:15">
      <c r="A54" s="2" t="s">
        <v>14</v>
      </c>
      <c r="B54" s="2" t="s">
        <v>10</v>
      </c>
      <c r="C54" s="2" t="s">
        <v>36</v>
      </c>
      <c r="D54" s="2" t="s">
        <v>26</v>
      </c>
      <c r="E54" s="2"/>
      <c r="F54" s="18">
        <v>112768</v>
      </c>
      <c r="G54" s="2">
        <v>11.5</v>
      </c>
      <c r="H54" s="2">
        <v>0.62</v>
      </c>
      <c r="I54" s="2" t="s">
        <v>20</v>
      </c>
      <c r="J54" s="6"/>
      <c r="K54" s="6"/>
      <c r="L54" s="2"/>
      <c r="M54" s="2" t="s">
        <v>33</v>
      </c>
      <c r="N54" s="6"/>
      <c r="O54" s="2"/>
    </row>
    <row r="55" spans="1:15">
      <c r="A55" s="2" t="s">
        <v>14</v>
      </c>
      <c r="B55" s="2" t="s">
        <v>10</v>
      </c>
      <c r="C55" s="2" t="s">
        <v>51</v>
      </c>
      <c r="D55" s="2" t="s">
        <v>26</v>
      </c>
      <c r="E55" s="2"/>
      <c r="F55" s="18">
        <v>129832</v>
      </c>
      <c r="G55" s="2">
        <v>11.4</v>
      </c>
      <c r="H55" s="2">
        <v>0.91</v>
      </c>
      <c r="I55" s="2" t="s">
        <v>20</v>
      </c>
      <c r="J55" s="6"/>
      <c r="K55" s="6"/>
      <c r="L55" s="2"/>
      <c r="M55" s="2"/>
      <c r="N55" s="6"/>
      <c r="O55" s="2"/>
    </row>
    <row r="56" spans="1:15">
      <c r="A56" s="2" t="s">
        <v>14</v>
      </c>
      <c r="B56" s="2" t="s">
        <v>10</v>
      </c>
      <c r="C56" s="2" t="s">
        <v>54</v>
      </c>
      <c r="D56" s="2" t="s">
        <v>26</v>
      </c>
      <c r="E56" s="2"/>
      <c r="F56" s="18">
        <v>129832</v>
      </c>
      <c r="G56" s="2">
        <v>11.4</v>
      </c>
      <c r="H56" s="2">
        <v>0.91</v>
      </c>
      <c r="I56" s="2" t="s">
        <v>20</v>
      </c>
      <c r="J56" s="6"/>
      <c r="K56" s="6"/>
      <c r="L56" s="2"/>
      <c r="M56" s="2"/>
      <c r="N56" s="6"/>
      <c r="O56" s="2"/>
    </row>
    <row r="57" spans="1:15">
      <c r="A57" s="2" t="s">
        <v>14</v>
      </c>
      <c r="B57" s="2" t="s">
        <v>10</v>
      </c>
      <c r="C57" s="2" t="s">
        <v>52</v>
      </c>
      <c r="D57" s="2" t="s">
        <v>26</v>
      </c>
      <c r="E57" s="2"/>
      <c r="F57" s="18">
        <v>28931</v>
      </c>
      <c r="G57" s="2">
        <v>9.94</v>
      </c>
      <c r="H57" s="2">
        <v>0.77</v>
      </c>
      <c r="I57" s="2" t="s">
        <v>20</v>
      </c>
      <c r="J57" s="6"/>
      <c r="K57" s="6"/>
      <c r="L57" s="2"/>
      <c r="M57" s="2"/>
      <c r="N57" s="6"/>
      <c r="O57" s="2"/>
    </row>
    <row r="58" spans="1:15" ht="16" customHeight="1">
      <c r="A58" s="2" t="s">
        <v>14</v>
      </c>
      <c r="B58" s="2" t="s">
        <v>10</v>
      </c>
      <c r="C58" s="2" t="s">
        <v>81</v>
      </c>
      <c r="D58" s="2" t="s">
        <v>26</v>
      </c>
      <c r="E58" s="2"/>
      <c r="F58" s="18">
        <v>59043</v>
      </c>
      <c r="G58" s="2">
        <v>10</v>
      </c>
      <c r="H58" s="2">
        <v>1.43</v>
      </c>
      <c r="I58" s="2" t="s">
        <v>20</v>
      </c>
      <c r="J58" s="6"/>
      <c r="K58" s="6"/>
      <c r="L58" s="2"/>
      <c r="M58" s="2" t="s">
        <v>33</v>
      </c>
      <c r="N58" s="6" t="s">
        <v>34</v>
      </c>
      <c r="O58" s="2"/>
    </row>
    <row r="59" spans="1:15" ht="46.5">
      <c r="A59" s="2" t="s">
        <v>14</v>
      </c>
      <c r="B59" s="2" t="s">
        <v>10</v>
      </c>
      <c r="C59" s="2" t="s">
        <v>82</v>
      </c>
      <c r="D59" s="2" t="s">
        <v>26</v>
      </c>
      <c r="E59" s="2"/>
      <c r="F59" s="18">
        <v>89293</v>
      </c>
      <c r="G59" s="2">
        <v>10.7</v>
      </c>
      <c r="H59" s="2">
        <v>1.1399999999999999</v>
      </c>
      <c r="I59" s="2" t="s">
        <v>20</v>
      </c>
      <c r="J59" s="6"/>
      <c r="K59" s="6"/>
      <c r="L59" s="2"/>
      <c r="M59" s="2" t="s">
        <v>33</v>
      </c>
      <c r="N59" s="6" t="s">
        <v>34</v>
      </c>
      <c r="O59" s="2"/>
    </row>
    <row r="60" spans="1:15" ht="46.5">
      <c r="A60" s="2" t="s">
        <v>14</v>
      </c>
      <c r="B60" s="2" t="s">
        <v>10</v>
      </c>
      <c r="C60" s="2" t="s">
        <v>83</v>
      </c>
      <c r="D60" s="2" t="s">
        <v>26</v>
      </c>
      <c r="E60" s="2"/>
      <c r="F60" s="18">
        <v>112485</v>
      </c>
      <c r="G60" s="2">
        <v>11</v>
      </c>
      <c r="H60" s="2">
        <v>1.1599999999999999</v>
      </c>
      <c r="I60" s="2" t="s">
        <v>20</v>
      </c>
      <c r="J60" s="6"/>
      <c r="K60" s="6"/>
      <c r="L60" s="2"/>
      <c r="M60" s="2" t="s">
        <v>33</v>
      </c>
      <c r="N60" s="6" t="s">
        <v>34</v>
      </c>
      <c r="O60" s="2"/>
    </row>
    <row r="61" spans="1:15" ht="46.5">
      <c r="A61" s="2" t="s">
        <v>14</v>
      </c>
      <c r="B61" s="2" t="s">
        <v>10</v>
      </c>
      <c r="C61" s="2" t="s">
        <v>84</v>
      </c>
      <c r="D61" s="2" t="s">
        <v>26</v>
      </c>
      <c r="E61" s="2"/>
      <c r="F61" s="18">
        <f>F60</f>
        <v>112485</v>
      </c>
      <c r="G61" s="2">
        <f>G60</f>
        <v>11</v>
      </c>
      <c r="H61" s="2">
        <f>H60</f>
        <v>1.1599999999999999</v>
      </c>
      <c r="I61" s="2" t="s">
        <v>20</v>
      </c>
      <c r="J61" s="6"/>
      <c r="K61" s="6"/>
      <c r="L61" s="2"/>
      <c r="M61" s="2" t="s">
        <v>33</v>
      </c>
      <c r="N61" s="6" t="s">
        <v>34</v>
      </c>
      <c r="O61" s="2"/>
    </row>
    <row r="62" spans="1:15">
      <c r="A62" s="2" t="s">
        <v>14</v>
      </c>
      <c r="B62" s="2" t="s">
        <v>10</v>
      </c>
      <c r="C62" s="2" t="s">
        <v>85</v>
      </c>
      <c r="D62" s="2" t="s">
        <v>26</v>
      </c>
      <c r="E62" s="2"/>
      <c r="F62" s="18">
        <v>6354</v>
      </c>
      <c r="G62" s="2">
        <f>Table13[[#This Row],[Med]]*0.5</f>
        <v>3177</v>
      </c>
      <c r="H62" s="2">
        <f>Table13[[#This Row],[Med]]*2</f>
        <v>12708</v>
      </c>
      <c r="I62" s="2" t="s">
        <v>18</v>
      </c>
      <c r="J62" s="6"/>
      <c r="K62" s="6"/>
      <c r="L62" s="2"/>
      <c r="M62" s="2"/>
      <c r="N62" s="6"/>
      <c r="O62" s="2"/>
    </row>
    <row r="63" spans="1:15">
      <c r="A63" s="2" t="s">
        <v>14</v>
      </c>
      <c r="B63" s="2" t="s">
        <v>10</v>
      </c>
      <c r="C63" s="2" t="s">
        <v>89</v>
      </c>
      <c r="D63" s="2" t="s">
        <v>26</v>
      </c>
      <c r="E63" s="2"/>
      <c r="F63" s="18">
        <v>0.03</v>
      </c>
      <c r="G63" s="2">
        <f>100*Table13[[#This Row],[Med]]</f>
        <v>3</v>
      </c>
      <c r="H63" s="2">
        <v>3</v>
      </c>
      <c r="I63" s="2" t="s">
        <v>21</v>
      </c>
      <c r="J63" s="6">
        <v>0</v>
      </c>
      <c r="K63" s="6">
        <v>0.06</v>
      </c>
      <c r="L63" s="2"/>
      <c r="M63" s="2"/>
      <c r="N63" s="6"/>
      <c r="O63" s="2"/>
    </row>
    <row r="64" spans="1:15">
      <c r="A64" s="2" t="s">
        <v>14</v>
      </c>
      <c r="B64" s="2" t="s">
        <v>10</v>
      </c>
      <c r="C64" s="2" t="s">
        <v>94</v>
      </c>
      <c r="D64" s="2" t="s">
        <v>26</v>
      </c>
      <c r="E64" s="2"/>
      <c r="F64" s="18">
        <v>1</v>
      </c>
      <c r="G64" s="2">
        <v>1</v>
      </c>
      <c r="H64" s="2">
        <v>1</v>
      </c>
      <c r="I64" s="2" t="s">
        <v>21</v>
      </c>
      <c r="J64" s="6">
        <v>0.25</v>
      </c>
      <c r="K64" s="6">
        <v>2</v>
      </c>
      <c r="L64" s="2"/>
      <c r="M64" s="2"/>
      <c r="N64" s="6"/>
      <c r="O64" s="2"/>
    </row>
    <row r="65" spans="1:15" s="15" customFormat="1">
      <c r="A65" s="12"/>
      <c r="B65" s="12"/>
      <c r="C65" s="13" t="s">
        <v>41</v>
      </c>
      <c r="D65" s="12"/>
      <c r="E65" s="12"/>
      <c r="F65" s="12"/>
      <c r="G65" s="12"/>
      <c r="H65" s="12"/>
      <c r="I65" s="12"/>
      <c r="J65" s="14"/>
      <c r="K65" s="14"/>
      <c r="L65" s="12"/>
      <c r="M65" s="12"/>
      <c r="N65" s="14"/>
      <c r="O65" s="12"/>
    </row>
    <row r="66" spans="1:15">
      <c r="A66" s="2" t="s">
        <v>14</v>
      </c>
      <c r="B66" s="2" t="s">
        <v>10</v>
      </c>
      <c r="C66" s="2" t="s">
        <v>27</v>
      </c>
      <c r="D66" s="2" t="s">
        <v>28</v>
      </c>
      <c r="E66" s="2"/>
      <c r="F66" s="2">
        <v>0</v>
      </c>
      <c r="G66" s="2">
        <v>0</v>
      </c>
      <c r="H66" s="2">
        <v>0</v>
      </c>
      <c r="I66" s="2" t="s">
        <v>21</v>
      </c>
      <c r="J66" s="6"/>
      <c r="K66" s="6"/>
      <c r="L66" s="2"/>
      <c r="M66" s="2"/>
      <c r="N66" s="6"/>
      <c r="O66" s="2"/>
    </row>
    <row r="67" spans="1:15" ht="46.5">
      <c r="A67" s="2" t="s">
        <v>14</v>
      </c>
      <c r="B67" s="2" t="s">
        <v>10</v>
      </c>
      <c r="C67" s="2" t="s">
        <v>100</v>
      </c>
      <c r="D67" s="2" t="s">
        <v>28</v>
      </c>
      <c r="E67" s="2"/>
      <c r="F67" s="2">
        <f>1-0.77</f>
        <v>0.22999999999999998</v>
      </c>
      <c r="G67" s="2">
        <v>0.95</v>
      </c>
      <c r="H67" s="2">
        <v>0.26</v>
      </c>
      <c r="I67" s="2" t="s">
        <v>98</v>
      </c>
      <c r="J67" s="6"/>
      <c r="K67" s="6"/>
      <c r="L67" s="2"/>
      <c r="M67" s="2" t="s">
        <v>33</v>
      </c>
      <c r="N67" s="17" t="s">
        <v>99</v>
      </c>
      <c r="O67" s="2"/>
    </row>
    <row r="68" spans="1:15">
      <c r="A68" s="2" t="s">
        <v>14</v>
      </c>
      <c r="B68" s="2" t="s">
        <v>10</v>
      </c>
      <c r="C68" s="2" t="s">
        <v>101</v>
      </c>
      <c r="D68" s="2" t="s">
        <v>28</v>
      </c>
      <c r="E68" s="2"/>
      <c r="F68" s="2">
        <f>1-0.49</f>
        <v>0.51</v>
      </c>
      <c r="G68" s="2">
        <v>1.62</v>
      </c>
      <c r="H68" s="2">
        <v>0.32</v>
      </c>
      <c r="I68" s="2" t="s">
        <v>98</v>
      </c>
      <c r="J68" s="6"/>
      <c r="K68" s="6"/>
      <c r="L68" s="2"/>
      <c r="M68" s="2" t="s">
        <v>97</v>
      </c>
      <c r="N68" s="6"/>
      <c r="O68" s="2"/>
    </row>
    <row r="69" spans="1:15">
      <c r="A69" s="2" t="s">
        <v>14</v>
      </c>
      <c r="B69" s="2" t="s">
        <v>10</v>
      </c>
      <c r="C69" s="2" t="s">
        <v>102</v>
      </c>
      <c r="D69" s="2" t="s">
        <v>28</v>
      </c>
      <c r="E69" s="2"/>
      <c r="F69" s="2">
        <f>1-0.32</f>
        <v>0.67999999999999994</v>
      </c>
      <c r="G69" s="2">
        <v>2.33</v>
      </c>
      <c r="H69" s="2">
        <v>0.28999999999999998</v>
      </c>
      <c r="I69" s="2" t="s">
        <v>98</v>
      </c>
      <c r="J69" s="6"/>
      <c r="K69" s="6"/>
      <c r="L69" s="2"/>
      <c r="M69" s="2" t="s">
        <v>33</v>
      </c>
      <c r="N69" s="6"/>
      <c r="O69" s="2"/>
    </row>
    <row r="70" spans="1:15">
      <c r="A70" s="2" t="s">
        <v>14</v>
      </c>
      <c r="B70" s="2" t="s">
        <v>10</v>
      </c>
      <c r="C70" s="2" t="s">
        <v>103</v>
      </c>
      <c r="D70" s="2" t="s">
        <v>28</v>
      </c>
      <c r="E70" s="2"/>
      <c r="F70" s="2">
        <f>1-0</f>
        <v>1</v>
      </c>
      <c r="G70" s="2">
        <v>1</v>
      </c>
      <c r="H70" s="2">
        <v>1</v>
      </c>
      <c r="I70" s="2" t="s">
        <v>21</v>
      </c>
      <c r="J70" s="6"/>
      <c r="K70" s="6"/>
      <c r="L70" s="2"/>
      <c r="M70" s="2" t="s">
        <v>33</v>
      </c>
      <c r="N70" s="6"/>
      <c r="O70" s="2"/>
    </row>
    <row r="71" spans="1:15">
      <c r="A71" s="2" t="s">
        <v>14</v>
      </c>
      <c r="B71" s="2" t="s">
        <v>10</v>
      </c>
      <c r="C71" s="2" t="s">
        <v>53</v>
      </c>
      <c r="D71" s="2" t="s">
        <v>28</v>
      </c>
      <c r="E71" s="2"/>
      <c r="F71" s="2">
        <v>0</v>
      </c>
      <c r="G71" s="7">
        <v>0</v>
      </c>
      <c r="H71" s="2">
        <v>0</v>
      </c>
      <c r="I71" s="2" t="s">
        <v>21</v>
      </c>
      <c r="J71" s="6"/>
      <c r="K71" s="6"/>
      <c r="L71" s="2"/>
      <c r="M71" s="2" t="s">
        <v>33</v>
      </c>
      <c r="N71" s="6"/>
      <c r="O71" s="2"/>
    </row>
    <row r="72" spans="1:15">
      <c r="A72" s="2" t="s">
        <v>14</v>
      </c>
      <c r="B72" s="2" t="s">
        <v>10</v>
      </c>
      <c r="C72" s="2" t="s">
        <v>95</v>
      </c>
      <c r="D72" s="2" t="s">
        <v>28</v>
      </c>
      <c r="E72" s="2"/>
      <c r="F72" s="7">
        <v>0</v>
      </c>
      <c r="G72" s="2">
        <v>0</v>
      </c>
      <c r="H72" s="2">
        <v>0</v>
      </c>
      <c r="I72" s="2" t="s">
        <v>21</v>
      </c>
      <c r="J72" s="6">
        <v>-0.2</v>
      </c>
      <c r="K72" s="6">
        <v>0.2</v>
      </c>
      <c r="L72" s="2"/>
      <c r="M72" s="2"/>
      <c r="N72" s="6"/>
      <c r="O72" s="2"/>
    </row>
    <row r="73" spans="1:15" ht="31">
      <c r="A73" s="2" t="s">
        <v>14</v>
      </c>
      <c r="B73" s="2" t="s">
        <v>10</v>
      </c>
      <c r="C73" s="2" t="s">
        <v>56</v>
      </c>
      <c r="D73" s="2" t="s">
        <v>28</v>
      </c>
      <c r="E73" s="2"/>
      <c r="F73" s="7">
        <v>0</v>
      </c>
      <c r="G73" s="7">
        <v>0.1</v>
      </c>
      <c r="H73" s="7">
        <v>0.1</v>
      </c>
      <c r="I73" s="2" t="s">
        <v>21</v>
      </c>
      <c r="J73" s="6">
        <v>0</v>
      </c>
      <c r="K73" s="6">
        <v>0.5</v>
      </c>
      <c r="L73" s="2"/>
      <c r="M73" s="2" t="s">
        <v>33</v>
      </c>
      <c r="N73" s="6" t="s">
        <v>55</v>
      </c>
      <c r="O73" s="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FCB777-73C6-CC45-B2E6-5CBB22E5AD20}">
          <x14:formula1>
            <xm:f>distribution!$A$1:$A$7</xm:f>
          </x14:formula1>
          <xm:sqref>I2:I73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206-94E0-B448-A4DC-AA4D55FAB6B1}">
  <dimension ref="A1:A8"/>
  <sheetViews>
    <sheetView workbookViewId="0">
      <selection activeCell="A6" sqref="A6"/>
    </sheetView>
  </sheetViews>
  <sheetFormatPr defaultColWidth="10.6640625" defaultRowHeight="15.5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98</v>
      </c>
    </row>
    <row r="7" spans="1:1">
      <c r="A7" t="s">
        <v>21</v>
      </c>
    </row>
    <row r="8" spans="1:1" ht="32.5">
      <c r="A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Caulley</cp:lastModifiedBy>
  <dcterms:created xsi:type="dcterms:W3CDTF">2020-05-28T13:39:13Z</dcterms:created>
  <dcterms:modified xsi:type="dcterms:W3CDTF">2025-02-02T14:02:24Z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2023-12-06T08:56:21Z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9aa5edd6-483c-4d82-a6f5-1160dc7a8f36</vt:lpwstr>
  </property>
  <property fmtid="{D5CDD505-2E9C-101B-9397-08002B2CF9AE}" pid="8" name="MSIP_Label_8772ba27-cab8-4042-a351-a31f6e4eacdc_ContentBits">
    <vt:lpwstr>0</vt:lpwstr>
  </property>
</Properties>
</file>