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sch\OneDrive\Documents\Wright State\Research\Cara_experiment_code\"/>
    </mc:Choice>
  </mc:AlternateContent>
  <xr:revisionPtr revIDLastSave="5" documentId="8_{CAEA817D-70B2-42C0-8C33-6A46F0E23702}" xr6:coauthVersionLast="43" xr6:coauthVersionMax="43" xr10:uidLastSave="{220143EB-2EC9-47D0-AFCD-5636ADB86C34}"/>
  <bookViews>
    <workbookView xWindow="-98" yWindow="-98" windowWidth="22695" windowHeight="14595" xr2:uid="{9866FFBB-F963-42B3-BF7A-ED146170D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0" i="1" l="1"/>
  <c r="P29" i="1"/>
  <c r="P28" i="1"/>
  <c r="P27" i="1"/>
  <c r="P26" i="1"/>
  <c r="P25" i="1"/>
  <c r="P24" i="1"/>
  <c r="P23" i="1"/>
  <c r="M26" i="1"/>
  <c r="M25" i="1"/>
  <c r="M24" i="1"/>
  <c r="M23" i="1"/>
  <c r="P20" i="1"/>
  <c r="P19" i="1"/>
  <c r="P18" i="1"/>
  <c r="P17" i="1"/>
  <c r="P16" i="1"/>
  <c r="P15" i="1"/>
  <c r="P14" i="1"/>
  <c r="P13" i="1"/>
  <c r="M16" i="1"/>
  <c r="M14" i="1"/>
  <c r="M15" i="1"/>
  <c r="M13" i="1"/>
  <c r="P10" i="1"/>
  <c r="P9" i="1"/>
  <c r="P8" i="1"/>
  <c r="P7" i="1"/>
  <c r="P6" i="1"/>
  <c r="P5" i="1"/>
  <c r="P4" i="1"/>
  <c r="P3" i="1"/>
  <c r="M6" i="1"/>
  <c r="M5" i="1"/>
  <c r="M4" i="1"/>
  <c r="M3" i="1"/>
</calcChain>
</file>

<file path=xl/sharedStrings.xml><?xml version="1.0" encoding="utf-8"?>
<sst xmlns="http://schemas.openxmlformats.org/spreadsheetml/2006/main" count="336" uniqueCount="81">
  <si>
    <t>Date</t>
  </si>
  <si>
    <t>Time</t>
  </si>
  <si>
    <t>Name</t>
  </si>
  <si>
    <t>ID</t>
  </si>
  <si>
    <t>Order</t>
  </si>
  <si>
    <t>Allyson Spaulding</t>
  </si>
  <si>
    <t>Lauryn Palarchie</t>
  </si>
  <si>
    <t>Kim Tope</t>
  </si>
  <si>
    <t>Kylen Walker</t>
  </si>
  <si>
    <t>Kemayah Amhere</t>
  </si>
  <si>
    <t>Nicole Schwartzenberger</t>
  </si>
  <si>
    <t>Sarah Laughman</t>
  </si>
  <si>
    <t>Deina Delgado</t>
  </si>
  <si>
    <t>Deanna Sena</t>
  </si>
  <si>
    <t>a = [0, 1, 2]</t>
  </si>
  <si>
    <t>a = [2, 0, 1]</t>
  </si>
  <si>
    <t>1, a0</t>
  </si>
  <si>
    <t>2, a2</t>
  </si>
  <si>
    <t>3, a0</t>
  </si>
  <si>
    <t>4, a2</t>
  </si>
  <si>
    <t>4, a0</t>
  </si>
  <si>
    <t>3, a2</t>
  </si>
  <si>
    <t>2, a0</t>
  </si>
  <si>
    <t>1, a2</t>
  </si>
  <si>
    <t>Autumn Light</t>
  </si>
  <si>
    <t>Austin Baker</t>
  </si>
  <si>
    <t>Afnan Alshaikh Ali</t>
  </si>
  <si>
    <t>Jenna Powers</t>
  </si>
  <si>
    <t>Ben Bowers</t>
  </si>
  <si>
    <t>Riley Perlich</t>
  </si>
  <si>
    <t>Mikayla Duncan</t>
  </si>
  <si>
    <t>Dylan Turner</t>
  </si>
  <si>
    <t>Sarah LaPois</t>
  </si>
  <si>
    <t>Kaitlen Metz</t>
  </si>
  <si>
    <t>Shelbie Rose</t>
  </si>
  <si>
    <t>Teresa Paul</t>
  </si>
  <si>
    <t>Aubree Duncan</t>
  </si>
  <si>
    <t>Cloe Snyder</t>
  </si>
  <si>
    <t>Marvin Mbah</t>
  </si>
  <si>
    <t>Grace Lawless</t>
  </si>
  <si>
    <t>Louie Pilati</t>
  </si>
  <si>
    <t>Joshua Burkheiser</t>
  </si>
  <si>
    <t>Emily Kelly</t>
  </si>
  <si>
    <t>Alexander Knipfer</t>
  </si>
  <si>
    <t>Richard Arden</t>
  </si>
  <si>
    <t>Bradley Davis</t>
  </si>
  <si>
    <t>Allison Zimmerman</t>
  </si>
  <si>
    <t>Mikah Chandler</t>
  </si>
  <si>
    <t>Eve Luis</t>
  </si>
  <si>
    <t>Paige Graham</t>
  </si>
  <si>
    <t>Miranda Rains</t>
  </si>
  <si>
    <t>Sharla Dukes</t>
  </si>
  <si>
    <t>Malak Salhieh</t>
  </si>
  <si>
    <t>David Reeves</t>
  </si>
  <si>
    <t>Maya Deaton</t>
  </si>
  <si>
    <t>David Henderer</t>
  </si>
  <si>
    <t>Josh Cvitkovic</t>
  </si>
  <si>
    <t>Morgan Harper</t>
  </si>
  <si>
    <t>Brielle Bailey</t>
  </si>
  <si>
    <t>Abby Schofield</t>
  </si>
  <si>
    <t>not corrected to 20/20, but can see a computer screen</t>
  </si>
  <si>
    <t xml:space="preserve">previous concussion </t>
  </si>
  <si>
    <t>First Aid</t>
  </si>
  <si>
    <t>0 = baseline, 1 = decide, 2 = reject</t>
  </si>
  <si>
    <t>More Reliable</t>
  </si>
  <si>
    <t>Less Reliable</t>
  </si>
  <si>
    <t>Kaitlyn Noel</t>
  </si>
  <si>
    <t>Rahkel Seibert</t>
  </si>
  <si>
    <t>Emma Johnson</t>
  </si>
  <si>
    <t>Kayle Hank</t>
  </si>
  <si>
    <t>Ailis Bogan</t>
  </si>
  <si>
    <t>Tiaessa Gibson</t>
  </si>
  <si>
    <t>Cody Wright</t>
  </si>
  <si>
    <t>Gender</t>
  </si>
  <si>
    <t>Female</t>
  </si>
  <si>
    <t>Male</t>
  </si>
  <si>
    <t>All collected data</t>
  </si>
  <si>
    <t>ISAP data used</t>
  </si>
  <si>
    <t>7020 data - males only</t>
  </si>
  <si>
    <t>use male participants: 15,47,3,43,13,21,32,40,26,30,28,36</t>
  </si>
  <si>
    <t>use female participants: 1,9,25,7,19,5,48,34,42,22,6,12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</si>
</sst>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1" fillId="0" borderId="1" xfId="0" applyFont="1" applyBorder="1"/>
    <xf numFmtId="14" fontId="0" fillId="0" borderId="2" xfId="0" applyNumberFormat="1" applyBorder="1"/>
    <xf numFmtId="20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20" fontId="0" fillId="0" borderId="4" xfId="0" applyNumberFormat="1" applyBorder="1"/>
    <xf numFmtId="0" fontId="1" fillId="0" borderId="5" xfId="0" applyFont="1" applyBorder="1"/>
    <xf numFmtId="0" fontId="1" fillId="0" borderId="0" xfId="0" applyFont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20" fontId="0" fillId="2" borderId="1" xfId="0" applyNumberFormat="1" applyFill="1" applyBorder="1"/>
    <xf numFmtId="20" fontId="0" fillId="2" borderId="2" xfId="0" applyNumberFormat="1" applyFill="1" applyBorder="1"/>
    <xf numFmtId="14" fontId="0" fillId="2" borderId="1" xfId="0" applyNumberFormat="1" applyFill="1" applyBorder="1"/>
    <xf numFmtId="14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BBA7-A16D-42B6-BC95-7D9B97CFD7A1}">
  <sheetPr codeName="Sheet1"/>
  <dimension ref="A1:P65"/>
  <sheetViews>
    <sheetView tabSelected="1" topLeftCell="C7" workbookViewId="0">
      <selection activeCell="Q27" sqref="Q27:Q30"/>
    </sheetView>
  </sheetViews>
  <sheetFormatPr defaultRowHeight="14.25" x14ac:dyDescent="0.45"/>
  <cols>
    <col min="1" max="1" width="10.19921875" bestFit="1" customWidth="1"/>
    <col min="2" max="2" width="9.6640625" customWidth="1"/>
    <col min="3" max="3" width="20.3984375" customWidth="1"/>
    <col min="4" max="4" width="10.265625" customWidth="1"/>
    <col min="7" max="7" width="3.9296875" customWidth="1"/>
    <col min="8" max="8" width="14" customWidth="1"/>
    <col min="9" max="9" width="14.53125" customWidth="1"/>
    <col min="10" max="10" width="11.73046875" bestFit="1" customWidth="1"/>
    <col min="11" max="11" width="4.1328125" customWidth="1"/>
  </cols>
  <sheetData>
    <row r="1" spans="1:16" x14ac:dyDescent="0.45">
      <c r="A1" s="4" t="s">
        <v>0</v>
      </c>
      <c r="B1" s="4" t="s">
        <v>1</v>
      </c>
      <c r="C1" s="4" t="s">
        <v>2</v>
      </c>
      <c r="D1" s="4" t="s">
        <v>73</v>
      </c>
      <c r="E1" s="4" t="s">
        <v>3</v>
      </c>
      <c r="F1" s="4" t="s">
        <v>4</v>
      </c>
      <c r="H1" s="14" t="s">
        <v>63</v>
      </c>
      <c r="J1" s="15" t="s">
        <v>62</v>
      </c>
    </row>
    <row r="2" spans="1:16" x14ac:dyDescent="0.45">
      <c r="A2" s="2">
        <v>43424</v>
      </c>
      <c r="B2" s="3">
        <v>0.375</v>
      </c>
      <c r="C2" s="1" t="s">
        <v>5</v>
      </c>
      <c r="D2" s="1" t="s">
        <v>74</v>
      </c>
      <c r="E2" s="1">
        <v>1</v>
      </c>
      <c r="F2" s="1">
        <v>1</v>
      </c>
      <c r="H2" t="s">
        <v>14</v>
      </c>
      <c r="I2" t="s">
        <v>16</v>
      </c>
      <c r="J2" t="s">
        <v>64</v>
      </c>
      <c r="L2" t="s">
        <v>76</v>
      </c>
    </row>
    <row r="3" spans="1:16" x14ac:dyDescent="0.45">
      <c r="A3" s="2">
        <v>43424</v>
      </c>
      <c r="B3" s="3">
        <v>0.41666666666666669</v>
      </c>
      <c r="C3" s="1" t="s">
        <v>7</v>
      </c>
      <c r="D3" s="1" t="s">
        <v>74</v>
      </c>
      <c r="E3" s="1">
        <v>2</v>
      </c>
      <c r="F3" s="1">
        <v>2</v>
      </c>
      <c r="H3" t="s">
        <v>15</v>
      </c>
      <c r="I3" t="s">
        <v>17</v>
      </c>
      <c r="J3" t="s">
        <v>64</v>
      </c>
      <c r="K3" t="s">
        <v>60</v>
      </c>
      <c r="L3">
        <v>1</v>
      </c>
      <c r="M3">
        <f>COUNTIF($F$2:$F$51,1)+COUNTIF($F$53,1)+COUNTIF($F$55,1)</f>
        <v>13</v>
      </c>
      <c r="O3" t="s">
        <v>16</v>
      </c>
      <c r="P3">
        <f>COUNTIF($I$2:$I$51, "1, a0")+COUNTIF($I$53, "1, a0")+COUNTIF($I$55, "1, a0")</f>
        <v>7</v>
      </c>
    </row>
    <row r="4" spans="1:16" x14ac:dyDescent="0.45">
      <c r="A4" s="2">
        <v>43431</v>
      </c>
      <c r="B4" s="3">
        <v>0.375</v>
      </c>
      <c r="C4" s="1" t="s">
        <v>8</v>
      </c>
      <c r="D4" s="1" t="s">
        <v>75</v>
      </c>
      <c r="E4" s="1">
        <v>3</v>
      </c>
      <c r="F4" s="1">
        <v>3</v>
      </c>
      <c r="H4" t="s">
        <v>14</v>
      </c>
      <c r="I4" t="s">
        <v>18</v>
      </c>
      <c r="J4" t="s">
        <v>65</v>
      </c>
      <c r="K4" t="s">
        <v>61</v>
      </c>
      <c r="L4">
        <v>2</v>
      </c>
      <c r="M4">
        <f>COUNTIF($F$2:$F$51,2)+COUNTIF($F$53,2)+COUNTIF($F$55,2)</f>
        <v>13</v>
      </c>
      <c r="O4" t="s">
        <v>22</v>
      </c>
      <c r="P4">
        <f>COUNTIF($I$2:$I$51, "2, a0")+COUNTIF($I$53, "2, a0")+COUNTIF($I$55, "2, a0")</f>
        <v>6</v>
      </c>
    </row>
    <row r="5" spans="1:16" x14ac:dyDescent="0.45">
      <c r="A5" s="2">
        <v>43431</v>
      </c>
      <c r="B5" s="3">
        <v>0.42708333333333331</v>
      </c>
      <c r="C5" s="1" t="s">
        <v>10</v>
      </c>
      <c r="D5" s="1" t="s">
        <v>74</v>
      </c>
      <c r="E5" s="1">
        <v>4</v>
      </c>
      <c r="F5" s="1">
        <v>4</v>
      </c>
      <c r="H5" t="s">
        <v>15</v>
      </c>
      <c r="I5" t="s">
        <v>19</v>
      </c>
      <c r="J5" t="s">
        <v>65</v>
      </c>
      <c r="L5">
        <v>3</v>
      </c>
      <c r="M5">
        <f>COUNTIF($F$2:$F$51,3)+COUNTIF($F$53,3)+COUNTIF($F$55,3)</f>
        <v>13</v>
      </c>
      <c r="O5" t="s">
        <v>18</v>
      </c>
      <c r="P5">
        <f>COUNTIF($I$2:$I$51, "3, a0")+COUNTIF($I$53, "3, a0")+COUNTIF($I$55, "3, a0")</f>
        <v>6</v>
      </c>
    </row>
    <row r="6" spans="1:16" x14ac:dyDescent="0.45">
      <c r="A6" s="2">
        <v>43431</v>
      </c>
      <c r="B6" s="3">
        <v>0.42708333333333331</v>
      </c>
      <c r="C6" s="1" t="s">
        <v>9</v>
      </c>
      <c r="D6" s="1" t="s">
        <v>74</v>
      </c>
      <c r="E6" s="1">
        <v>5</v>
      </c>
      <c r="F6" s="1">
        <v>4</v>
      </c>
      <c r="H6" t="s">
        <v>14</v>
      </c>
      <c r="I6" t="s">
        <v>20</v>
      </c>
      <c r="J6" t="s">
        <v>65</v>
      </c>
      <c r="L6">
        <v>4</v>
      </c>
      <c r="M6">
        <f>COUNTIF($F$2:$F$51,4)+COUNTIF($F$53,4)+COUNTIF($F$55,4)</f>
        <v>13</v>
      </c>
      <c r="O6" t="s">
        <v>20</v>
      </c>
      <c r="P6">
        <f>COUNTIF($I$2:$I$51, "4, a0")+COUNTIF($I$53, "4, a0")+COUNTIF($I$55, "4, a0")</f>
        <v>6</v>
      </c>
    </row>
    <row r="7" spans="1:16" x14ac:dyDescent="0.45">
      <c r="A7" s="2">
        <v>43433</v>
      </c>
      <c r="B7" s="3">
        <v>0.375</v>
      </c>
      <c r="C7" s="1" t="s">
        <v>11</v>
      </c>
      <c r="D7" s="1" t="s">
        <v>74</v>
      </c>
      <c r="E7" s="1">
        <v>6</v>
      </c>
      <c r="F7" s="1">
        <v>3</v>
      </c>
      <c r="H7" t="s">
        <v>15</v>
      </c>
      <c r="I7" t="s">
        <v>21</v>
      </c>
      <c r="J7" t="s">
        <v>65</v>
      </c>
      <c r="O7" t="s">
        <v>23</v>
      </c>
      <c r="P7">
        <f>COUNTIF($I$2:$I$51, "1, a2")+COUNTIF($I$53, "1, a2")+COUNTIF($I$55, "1, a2")</f>
        <v>6</v>
      </c>
    </row>
    <row r="8" spans="1:16" x14ac:dyDescent="0.45">
      <c r="A8" s="2">
        <v>43433</v>
      </c>
      <c r="B8" s="3">
        <v>0.42708333333333331</v>
      </c>
      <c r="C8" s="1" t="s">
        <v>12</v>
      </c>
      <c r="D8" s="1" t="s">
        <v>74</v>
      </c>
      <c r="E8" s="1">
        <v>7</v>
      </c>
      <c r="F8" s="1">
        <v>2</v>
      </c>
      <c r="H8" t="s">
        <v>14</v>
      </c>
      <c r="I8" t="s">
        <v>22</v>
      </c>
      <c r="J8" t="s">
        <v>64</v>
      </c>
      <c r="O8" t="s">
        <v>17</v>
      </c>
      <c r="P8">
        <f>COUNTIF($I$2:$I$51, "2, a2")+COUNTIF($I$53, "2, a2")+COUNTIF($I$55, "2, a2")</f>
        <v>7</v>
      </c>
    </row>
    <row r="9" spans="1:16" x14ac:dyDescent="0.45">
      <c r="A9" s="2">
        <v>43433</v>
      </c>
      <c r="B9" s="3">
        <v>0.42708333333333331</v>
      </c>
      <c r="C9" s="1" t="s">
        <v>13</v>
      </c>
      <c r="D9" s="1" t="s">
        <v>74</v>
      </c>
      <c r="E9" s="1">
        <v>8</v>
      </c>
      <c r="F9" s="1">
        <v>1</v>
      </c>
      <c r="H9" t="s">
        <v>15</v>
      </c>
      <c r="I9" t="s">
        <v>23</v>
      </c>
      <c r="J9" t="s">
        <v>64</v>
      </c>
      <c r="O9" t="s">
        <v>21</v>
      </c>
      <c r="P9">
        <f>COUNTIF($I$2:$I$51, "3, a2")+COUNTIF($I$53, "3, a2")+COUNTIF($I$55, "3, a2")</f>
        <v>7</v>
      </c>
    </row>
    <row r="10" spans="1:16" x14ac:dyDescent="0.45">
      <c r="A10" s="2">
        <v>43434</v>
      </c>
      <c r="B10" s="3">
        <v>0.375</v>
      </c>
      <c r="C10" s="1" t="s">
        <v>27</v>
      </c>
      <c r="D10" s="1" t="s">
        <v>74</v>
      </c>
      <c r="E10" s="1">
        <v>9</v>
      </c>
      <c r="F10" s="1">
        <v>1</v>
      </c>
      <c r="H10" t="s">
        <v>14</v>
      </c>
      <c r="I10" t="s">
        <v>16</v>
      </c>
      <c r="J10" t="s">
        <v>64</v>
      </c>
      <c r="O10" t="s">
        <v>19</v>
      </c>
      <c r="P10">
        <f>COUNTIF($I$2:$I$51, "4, a2")+COUNTIF($I$53, "4, a2")+COUNTIF($I$55, "4, a2")</f>
        <v>7</v>
      </c>
    </row>
    <row r="11" spans="1:16" x14ac:dyDescent="0.45">
      <c r="A11" s="2">
        <v>43434</v>
      </c>
      <c r="B11" s="3">
        <v>0.375</v>
      </c>
      <c r="C11" s="7" t="s">
        <v>26</v>
      </c>
      <c r="D11" s="7" t="s">
        <v>74</v>
      </c>
      <c r="E11" s="1">
        <v>10</v>
      </c>
      <c r="F11" s="1">
        <v>2</v>
      </c>
      <c r="H11" t="s">
        <v>15</v>
      </c>
      <c r="I11" t="s">
        <v>17</v>
      </c>
      <c r="J11" t="s">
        <v>64</v>
      </c>
    </row>
    <row r="12" spans="1:16" x14ac:dyDescent="0.45">
      <c r="A12" s="8">
        <v>43434</v>
      </c>
      <c r="B12" s="9">
        <v>0.42708333333333331</v>
      </c>
      <c r="C12" s="10" t="s">
        <v>6</v>
      </c>
      <c r="D12" s="10" t="s">
        <v>74</v>
      </c>
      <c r="E12" s="10">
        <v>11</v>
      </c>
      <c r="F12" s="10">
        <v>3</v>
      </c>
      <c r="H12" t="s">
        <v>14</v>
      </c>
      <c r="I12" t="s">
        <v>18</v>
      </c>
      <c r="J12" t="s">
        <v>65</v>
      </c>
      <c r="L12" t="s">
        <v>77</v>
      </c>
    </row>
    <row r="13" spans="1:16" x14ac:dyDescent="0.45">
      <c r="A13" s="2">
        <v>43434</v>
      </c>
      <c r="B13" s="3">
        <v>0.42708333333333331</v>
      </c>
      <c r="C13" s="1" t="s">
        <v>24</v>
      </c>
      <c r="D13" s="1" t="s">
        <v>74</v>
      </c>
      <c r="E13" s="1">
        <v>12</v>
      </c>
      <c r="F13" s="1">
        <v>4</v>
      </c>
      <c r="H13" t="s">
        <v>15</v>
      </c>
      <c r="I13" t="s">
        <v>19</v>
      </c>
      <c r="J13" t="s">
        <v>65</v>
      </c>
      <c r="L13">
        <v>1</v>
      </c>
      <c r="M13">
        <f>COUNTIF($F$2:$F$14,1)+COUNTIF($F$16:$F$20,1)+COUNTIF($F$22:$F$24,1)+COUNTIF($F$26:$F$49,1)+COUNTIF($F$51,1)+COUNTIF($F$53,1)+COUNTIF($F$55,1)</f>
        <v>11</v>
      </c>
      <c r="O13" t="s">
        <v>16</v>
      </c>
      <c r="P13">
        <f>COUNTIF($I$2:$I$14, "1, a0")+COUNTIF($I$16:$I$20, "1, a0")+COUNTIF($I$22:$I$24, "1, a0")+COUNTIF($I$26:$I$49, "1, a0")+COUNTIF($I$51, "1, a0")+COUNTIF($I$53, "1, a0")+COUNTIF($I$55, "1, a0")</f>
        <v>6</v>
      </c>
    </row>
    <row r="14" spans="1:16" x14ac:dyDescent="0.45">
      <c r="A14" s="5">
        <v>43438</v>
      </c>
      <c r="B14" s="6">
        <v>0.375</v>
      </c>
      <c r="C14" s="7" t="s">
        <v>28</v>
      </c>
      <c r="D14" s="7" t="s">
        <v>75</v>
      </c>
      <c r="E14" s="7">
        <v>13</v>
      </c>
      <c r="F14" s="7">
        <v>4</v>
      </c>
      <c r="H14" t="s">
        <v>14</v>
      </c>
      <c r="I14" t="s">
        <v>20</v>
      </c>
      <c r="J14" t="s">
        <v>65</v>
      </c>
      <c r="L14">
        <v>2</v>
      </c>
      <c r="M14">
        <f>COUNTIF($F$2:$F$14,2)+COUNTIF($F$16:$F$20,2)+COUNTIF($F$22:$F$24,2)+COUNTIF($F$26:$F$49,2)+COUNTIF($F$51,2)+COUNTIF($F$53,2)+COUNTIF($F$55,2)</f>
        <v>13</v>
      </c>
      <c r="O14" t="s">
        <v>22</v>
      </c>
      <c r="P14">
        <f>COUNTIF($I$2:$I$14, "2, a0")+COUNTIF($I$16:$I$20, "2, a0")+COUNTIF($I$22:$I$24, "2, a0")+COUNTIF($I$26:$I$49, "2, a0")+COUNTIF($I$51, "2, a0")+COUNTIF($I$53, "2, a0")+COUNTIF($I$55, "2, a0")</f>
        <v>6</v>
      </c>
    </row>
    <row r="15" spans="1:16" x14ac:dyDescent="0.45">
      <c r="A15" s="21">
        <v>43438</v>
      </c>
      <c r="B15" s="19">
        <v>0.375</v>
      </c>
      <c r="C15" s="18" t="s">
        <v>29</v>
      </c>
      <c r="D15" s="18" t="s">
        <v>75</v>
      </c>
      <c r="E15" s="18">
        <v>14</v>
      </c>
      <c r="F15" s="18">
        <v>3</v>
      </c>
      <c r="G15" s="16"/>
      <c r="H15" s="16" t="s">
        <v>15</v>
      </c>
      <c r="I15" s="16" t="s">
        <v>21</v>
      </c>
      <c r="J15" s="16" t="s">
        <v>65</v>
      </c>
      <c r="L15">
        <v>3</v>
      </c>
      <c r="M15">
        <f>COUNTIF($F$2:$F$14,3)+COUNTIF($F$16:$F$20,3)+COUNTIF($F$22:$F$24,3)+COUNTIF($F$26:$F$49,3)+COUNTIF($F$51,3)+COUNTIF($F$53,3)+COUNTIF($F$55,3)</f>
        <v>12</v>
      </c>
      <c r="O15" t="s">
        <v>18</v>
      </c>
      <c r="P15">
        <f>COUNTIF($I$2:$I$14, "3, a0")+COUNTIF($I$16:$I$20, "3, a0")+COUNTIF($I$22:$I$24, "3, a0")+COUNTIF($I$26:$I$49, "3, a0")+COUNTIF($I$51, "3, a0")+COUNTIF($I$53, "3, a0")+COUNTIF($I$55, "3, a0")</f>
        <v>6</v>
      </c>
    </row>
    <row r="16" spans="1:16" x14ac:dyDescent="0.45">
      <c r="A16" s="2">
        <v>43438</v>
      </c>
      <c r="B16" s="3">
        <v>0.42708333333333331</v>
      </c>
      <c r="C16" s="1" t="s">
        <v>31</v>
      </c>
      <c r="D16" s="1" t="s">
        <v>75</v>
      </c>
      <c r="E16" s="1">
        <v>15</v>
      </c>
      <c r="F16" s="1">
        <v>2</v>
      </c>
      <c r="H16" t="s">
        <v>14</v>
      </c>
      <c r="I16" t="s">
        <v>22</v>
      </c>
      <c r="J16" t="s">
        <v>64</v>
      </c>
      <c r="L16">
        <v>4</v>
      </c>
      <c r="M16">
        <f>COUNTIF($F$2:$F$14,4)+COUNTIF($F$16:$F$20,4)+COUNTIF($F$22:$F$24,4)+COUNTIF($F$26:$F$49,4)+COUNTIF($F$51,4)+COUNTIF($F$53,4)+COUNTIF($F$55,4)</f>
        <v>12</v>
      </c>
      <c r="O16" t="s">
        <v>20</v>
      </c>
      <c r="P16">
        <f>COUNTIF($I$2:$I$14, "4, a0")+COUNTIF($I$16:$I$20, "4, a0")+COUNTIF($I$22:$I$24, "4, a0")+COUNTIF($I$26:$I$49, "4, a0")+COUNTIF($I$51, "4, a0")+COUNTIF($I$53, "4, a0")+COUNTIF($I$55, "4, a0")</f>
        <v>6</v>
      </c>
    </row>
    <row r="17" spans="1:16" x14ac:dyDescent="0.45">
      <c r="A17" s="2">
        <v>43438</v>
      </c>
      <c r="B17" s="3">
        <v>0.42708333333333331</v>
      </c>
      <c r="C17" s="1" t="s">
        <v>30</v>
      </c>
      <c r="D17" s="1" t="s">
        <v>74</v>
      </c>
      <c r="E17" s="1">
        <v>16</v>
      </c>
      <c r="F17" s="1">
        <v>1</v>
      </c>
      <c r="H17" t="s">
        <v>15</v>
      </c>
      <c r="I17" t="s">
        <v>23</v>
      </c>
      <c r="J17" t="s">
        <v>64</v>
      </c>
      <c r="O17" t="s">
        <v>23</v>
      </c>
      <c r="P17">
        <f>COUNTIF($I$2:$I$14, "1, a2")+COUNTIF($I$16:$I$20, "1, a2")+COUNTIF($I$22:$I$24, "1, a2")+COUNTIF($I$26:$I$49, "1, a2")+COUNTIF($I$51, "1, a2")+COUNTIF($I$53, "1, a2")+COUNTIF($I$55, "1, a2")</f>
        <v>5</v>
      </c>
    </row>
    <row r="18" spans="1:16" x14ac:dyDescent="0.45">
      <c r="A18" s="2">
        <v>43439</v>
      </c>
      <c r="B18" s="3">
        <v>0.58333333333333337</v>
      </c>
      <c r="C18" s="1" t="s">
        <v>32</v>
      </c>
      <c r="D18" s="1" t="s">
        <v>74</v>
      </c>
      <c r="E18" s="1">
        <v>17</v>
      </c>
      <c r="F18" s="1">
        <v>1</v>
      </c>
      <c r="H18" t="s">
        <v>14</v>
      </c>
      <c r="I18" t="s">
        <v>16</v>
      </c>
      <c r="J18" t="s">
        <v>64</v>
      </c>
      <c r="O18" t="s">
        <v>17</v>
      </c>
      <c r="P18">
        <f>COUNTIF($I$2:$I$14, "2, a2")+COUNTIF($I$16:$I$20, "2, a2")+COUNTIF($I$22:$I$24, "2, a2")+COUNTIF($I$26:$I$49, "2, a2")+COUNTIF($I$51, "2, a2")+COUNTIF($I$53, "2, a2")+COUNTIF($I$55, "2, a2")</f>
        <v>7</v>
      </c>
    </row>
    <row r="19" spans="1:16" x14ac:dyDescent="0.45">
      <c r="A19" s="8">
        <v>43439</v>
      </c>
      <c r="B19" s="9">
        <v>0.58333333333333337</v>
      </c>
      <c r="C19" s="10" t="s">
        <v>33</v>
      </c>
      <c r="D19" s="10" t="s">
        <v>74</v>
      </c>
      <c r="E19" s="10">
        <v>18</v>
      </c>
      <c r="F19" s="10">
        <v>2</v>
      </c>
      <c r="H19" t="s">
        <v>15</v>
      </c>
      <c r="I19" t="s">
        <v>17</v>
      </c>
      <c r="J19" t="s">
        <v>64</v>
      </c>
      <c r="O19" t="s">
        <v>21</v>
      </c>
      <c r="P19">
        <f>COUNTIF($I$2:$I$14, "3, a2")+COUNTIF($I$16:$I$20, "3, a2")+COUNTIF($I$22:$I$24, "3, a2")+COUNTIF($I$26:$I$49, "3, a2")+COUNTIF($I$51, "3, a2")+COUNTIF($I$53, "3, a2")+COUNTIF($I$55, "3, a2")</f>
        <v>6</v>
      </c>
    </row>
    <row r="20" spans="1:16" x14ac:dyDescent="0.45">
      <c r="A20" s="2">
        <v>43439</v>
      </c>
      <c r="B20" s="3">
        <v>0.63541666666666663</v>
      </c>
      <c r="C20" s="1" t="s">
        <v>34</v>
      </c>
      <c r="D20" s="1" t="s">
        <v>74</v>
      </c>
      <c r="E20" s="1">
        <v>19</v>
      </c>
      <c r="F20" s="1">
        <v>3</v>
      </c>
      <c r="H20" t="s">
        <v>14</v>
      </c>
      <c r="I20" t="s">
        <v>18</v>
      </c>
      <c r="J20" t="s">
        <v>65</v>
      </c>
      <c r="O20" t="s">
        <v>19</v>
      </c>
      <c r="P20">
        <f>COUNTIF($I$2:$I$14, "4, a2")+COUNTIF($I$16:$I$20, "4, a2")+COUNTIF($I$22:$I$24, "4, a2")+COUNTIF($I$26:$I$49, "4, a2")+COUNTIF($I$51, "4, a2")+COUNTIF($I$53, "4, a2")+COUNTIF($I$55, "4, a2")</f>
        <v>6</v>
      </c>
    </row>
    <row r="21" spans="1:16" x14ac:dyDescent="0.45">
      <c r="A21" s="22">
        <v>43440</v>
      </c>
      <c r="B21" s="20">
        <v>0.375</v>
      </c>
      <c r="C21" s="17" t="s">
        <v>35</v>
      </c>
      <c r="D21" s="17" t="s">
        <v>74</v>
      </c>
      <c r="E21" s="17">
        <v>20</v>
      </c>
      <c r="F21" s="17">
        <v>4</v>
      </c>
      <c r="G21" s="16"/>
      <c r="H21" s="16" t="s">
        <v>15</v>
      </c>
      <c r="I21" s="16" t="s">
        <v>19</v>
      </c>
      <c r="J21" s="16" t="s">
        <v>65</v>
      </c>
    </row>
    <row r="22" spans="1:16" x14ac:dyDescent="0.45">
      <c r="A22" s="2">
        <v>43440</v>
      </c>
      <c r="B22" s="3">
        <v>0.375</v>
      </c>
      <c r="C22" s="1" t="s">
        <v>38</v>
      </c>
      <c r="D22" s="1" t="s">
        <v>75</v>
      </c>
      <c r="E22" s="1">
        <v>21</v>
      </c>
      <c r="F22" s="1">
        <v>4</v>
      </c>
      <c r="H22" t="s">
        <v>14</v>
      </c>
      <c r="I22" t="s">
        <v>20</v>
      </c>
      <c r="J22" t="s">
        <v>65</v>
      </c>
      <c r="L22" t="s">
        <v>78</v>
      </c>
    </row>
    <row r="23" spans="1:16" x14ac:dyDescent="0.45">
      <c r="A23" s="8">
        <v>43440</v>
      </c>
      <c r="B23" s="9">
        <v>0.42708333333333331</v>
      </c>
      <c r="C23" s="10" t="s">
        <v>36</v>
      </c>
      <c r="D23" s="10" t="s">
        <v>74</v>
      </c>
      <c r="E23" s="10">
        <v>22</v>
      </c>
      <c r="F23" s="10">
        <v>3</v>
      </c>
      <c r="H23" t="s">
        <v>15</v>
      </c>
      <c r="I23" t="s">
        <v>21</v>
      </c>
      <c r="J23" t="s">
        <v>65</v>
      </c>
      <c r="L23">
        <v>1</v>
      </c>
      <c r="M23">
        <f>COUNT(F33,F41)</f>
        <v>2</v>
      </c>
      <c r="O23" t="s">
        <v>16</v>
      </c>
      <c r="P23">
        <f>0</f>
        <v>0</v>
      </c>
    </row>
    <row r="24" spans="1:16" x14ac:dyDescent="0.45">
      <c r="A24" s="2">
        <v>43440</v>
      </c>
      <c r="B24" s="3">
        <v>0.42708333333333331</v>
      </c>
      <c r="C24" s="1" t="s">
        <v>39</v>
      </c>
      <c r="D24" s="1" t="s">
        <v>74</v>
      </c>
      <c r="E24" s="1">
        <v>23</v>
      </c>
      <c r="F24" s="1">
        <v>2</v>
      </c>
      <c r="H24" t="s">
        <v>14</v>
      </c>
      <c r="I24" t="s">
        <v>22</v>
      </c>
      <c r="J24" t="s">
        <v>64</v>
      </c>
      <c r="L24">
        <v>2</v>
      </c>
      <c r="M24">
        <f>COUNT(F16,F27,F48)</f>
        <v>3</v>
      </c>
      <c r="O24" t="s">
        <v>22</v>
      </c>
      <c r="P24">
        <f>COUNT(F16,F48)</f>
        <v>2</v>
      </c>
    </row>
    <row r="25" spans="1:16" x14ac:dyDescent="0.45">
      <c r="A25" s="21">
        <v>43441</v>
      </c>
      <c r="B25" s="19">
        <v>0.375</v>
      </c>
      <c r="C25" s="18" t="s">
        <v>40</v>
      </c>
      <c r="D25" s="18" t="s">
        <v>75</v>
      </c>
      <c r="E25" s="18">
        <v>24</v>
      </c>
      <c r="F25" s="18">
        <v>1</v>
      </c>
      <c r="G25" s="16"/>
      <c r="H25" s="16" t="s">
        <v>15</v>
      </c>
      <c r="I25" s="16" t="s">
        <v>23</v>
      </c>
      <c r="J25" s="16" t="s">
        <v>64</v>
      </c>
      <c r="L25">
        <v>3</v>
      </c>
      <c r="M25">
        <f>COUNT(F4,F31,F44)</f>
        <v>3</v>
      </c>
      <c r="O25" t="s">
        <v>18</v>
      </c>
      <c r="P25">
        <f>COUNT(F4,F44)</f>
        <v>2</v>
      </c>
    </row>
    <row r="26" spans="1:16" x14ac:dyDescent="0.45">
      <c r="A26" s="2">
        <v>43441</v>
      </c>
      <c r="B26" s="3">
        <v>0.42708333333333331</v>
      </c>
      <c r="C26" s="1" t="s">
        <v>37</v>
      </c>
      <c r="D26" s="1" t="s">
        <v>74</v>
      </c>
      <c r="E26" s="1">
        <v>25</v>
      </c>
      <c r="F26" s="1">
        <v>1</v>
      </c>
      <c r="H26" t="s">
        <v>14</v>
      </c>
      <c r="I26" t="s">
        <v>16</v>
      </c>
      <c r="J26" t="s">
        <v>64</v>
      </c>
      <c r="L26">
        <v>4</v>
      </c>
      <c r="M26">
        <f>COUNT(F14,F22,F29,F30,F37,F53)</f>
        <v>6</v>
      </c>
      <c r="O26" t="s">
        <v>20</v>
      </c>
      <c r="P26">
        <f>COUNT(F14,F22,F30)</f>
        <v>3</v>
      </c>
    </row>
    <row r="27" spans="1:16" x14ac:dyDescent="0.45">
      <c r="A27" s="2">
        <v>43441</v>
      </c>
      <c r="B27" s="3">
        <v>0.42708333333333331</v>
      </c>
      <c r="C27" s="1" t="s">
        <v>25</v>
      </c>
      <c r="D27" s="1" t="s">
        <v>75</v>
      </c>
      <c r="E27" s="1">
        <v>26</v>
      </c>
      <c r="F27" s="1">
        <v>2</v>
      </c>
      <c r="H27" t="s">
        <v>15</v>
      </c>
      <c r="I27" t="s">
        <v>17</v>
      </c>
      <c r="J27" t="s">
        <v>64</v>
      </c>
      <c r="O27" t="s">
        <v>23</v>
      </c>
      <c r="P27">
        <f>COUNT(F33,F41)</f>
        <v>2</v>
      </c>
    </row>
    <row r="28" spans="1:16" x14ac:dyDescent="0.45">
      <c r="A28" s="2">
        <v>43482</v>
      </c>
      <c r="B28" s="3">
        <v>4.1666666666666664E-2</v>
      </c>
      <c r="C28" s="1" t="s">
        <v>42</v>
      </c>
      <c r="D28" s="1" t="s">
        <v>74</v>
      </c>
      <c r="E28" s="1">
        <v>27</v>
      </c>
      <c r="F28" s="1">
        <v>3</v>
      </c>
      <c r="H28" t="s">
        <v>14</v>
      </c>
      <c r="I28" t="s">
        <v>18</v>
      </c>
      <c r="J28" t="s">
        <v>65</v>
      </c>
      <c r="O28" t="s">
        <v>17</v>
      </c>
      <c r="P28">
        <f>COUNT(F27)</f>
        <v>1</v>
      </c>
    </row>
    <row r="29" spans="1:16" x14ac:dyDescent="0.45">
      <c r="A29" s="2">
        <v>43482</v>
      </c>
      <c r="B29" s="3">
        <v>4.1666666666666664E-2</v>
      </c>
      <c r="C29" s="1" t="s">
        <v>41</v>
      </c>
      <c r="D29" s="1" t="s">
        <v>75</v>
      </c>
      <c r="E29" s="1">
        <v>28</v>
      </c>
      <c r="F29" s="1">
        <v>4</v>
      </c>
      <c r="H29" t="s">
        <v>15</v>
      </c>
      <c r="I29" t="s">
        <v>19</v>
      </c>
      <c r="J29" t="s">
        <v>65</v>
      </c>
      <c r="O29" t="s">
        <v>21</v>
      </c>
      <c r="P29">
        <f>COUNT(F31)</f>
        <v>1</v>
      </c>
    </row>
    <row r="30" spans="1:16" x14ac:dyDescent="0.45">
      <c r="A30" s="2">
        <v>43483</v>
      </c>
      <c r="B30" s="3">
        <v>0.41666666666666669</v>
      </c>
      <c r="C30" s="1" t="s">
        <v>43</v>
      </c>
      <c r="D30" s="1" t="s">
        <v>75</v>
      </c>
      <c r="E30" s="1">
        <v>29</v>
      </c>
      <c r="F30" s="1">
        <v>4</v>
      </c>
      <c r="H30" t="s">
        <v>14</v>
      </c>
      <c r="I30" t="s">
        <v>20</v>
      </c>
      <c r="J30" t="s">
        <v>65</v>
      </c>
      <c r="O30" t="s">
        <v>19</v>
      </c>
      <c r="P30">
        <f>COUNT(F29,F37,F53)</f>
        <v>3</v>
      </c>
    </row>
    <row r="31" spans="1:16" ht="14.65" thickBot="1" x14ac:dyDescent="0.5">
      <c r="A31" s="12">
        <v>43488</v>
      </c>
      <c r="B31" s="13">
        <v>0.375</v>
      </c>
      <c r="C31" s="11" t="s">
        <v>44</v>
      </c>
      <c r="D31" s="11" t="s">
        <v>75</v>
      </c>
      <c r="E31" s="11">
        <v>30</v>
      </c>
      <c r="F31" s="11">
        <v>3</v>
      </c>
      <c r="H31" t="s">
        <v>15</v>
      </c>
      <c r="I31" t="s">
        <v>21</v>
      </c>
      <c r="J31" t="s">
        <v>65</v>
      </c>
    </row>
    <row r="32" spans="1:16" x14ac:dyDescent="0.45">
      <c r="A32" s="5">
        <v>43489</v>
      </c>
      <c r="B32" s="6">
        <v>4.1666666666666664E-2</v>
      </c>
      <c r="C32" s="1" t="s">
        <v>46</v>
      </c>
      <c r="D32" s="7" t="s">
        <v>74</v>
      </c>
      <c r="E32" s="7">
        <v>31</v>
      </c>
      <c r="F32" s="7">
        <v>2</v>
      </c>
      <c r="H32" t="s">
        <v>14</v>
      </c>
      <c r="I32" t="s">
        <v>22</v>
      </c>
      <c r="J32" t="s">
        <v>64</v>
      </c>
      <c r="L32" t="s">
        <v>79</v>
      </c>
      <c r="M32" s="1"/>
    </row>
    <row r="33" spans="1:12" x14ac:dyDescent="0.45">
      <c r="A33" s="2">
        <v>43489</v>
      </c>
      <c r="B33" s="3">
        <v>4.1666666666666664E-2</v>
      </c>
      <c r="C33" s="7" t="s">
        <v>45</v>
      </c>
      <c r="D33" s="1" t="s">
        <v>75</v>
      </c>
      <c r="E33" s="1">
        <v>32</v>
      </c>
      <c r="F33" s="1">
        <v>1</v>
      </c>
      <c r="H33" t="s">
        <v>15</v>
      </c>
      <c r="I33" t="s">
        <v>23</v>
      </c>
      <c r="J33" t="s">
        <v>64</v>
      </c>
      <c r="L33" t="s">
        <v>80</v>
      </c>
    </row>
    <row r="34" spans="1:12" x14ac:dyDescent="0.45">
      <c r="A34" s="2">
        <v>43494</v>
      </c>
      <c r="B34" s="3">
        <v>4.1666666666666664E-2</v>
      </c>
      <c r="C34" s="1" t="s">
        <v>47</v>
      </c>
      <c r="D34" s="1" t="s">
        <v>74</v>
      </c>
      <c r="E34" s="1">
        <v>33</v>
      </c>
      <c r="F34" s="1">
        <v>1</v>
      </c>
      <c r="H34" t="s">
        <v>14</v>
      </c>
      <c r="I34" t="s">
        <v>16</v>
      </c>
      <c r="J34" t="s">
        <v>64</v>
      </c>
    </row>
    <row r="35" spans="1:12" x14ac:dyDescent="0.45">
      <c r="A35" s="2">
        <v>43494</v>
      </c>
      <c r="B35" s="3">
        <v>4.1666666666666664E-2</v>
      </c>
      <c r="C35" s="1" t="s">
        <v>48</v>
      </c>
      <c r="D35" s="1" t="s">
        <v>74</v>
      </c>
      <c r="E35" s="1">
        <v>34</v>
      </c>
      <c r="F35" s="1">
        <v>2</v>
      </c>
      <c r="H35" t="s">
        <v>15</v>
      </c>
      <c r="I35" t="s">
        <v>17</v>
      </c>
      <c r="J35" t="s">
        <v>64</v>
      </c>
    </row>
    <row r="36" spans="1:12" x14ac:dyDescent="0.45">
      <c r="A36" s="2">
        <v>43501</v>
      </c>
      <c r="B36" s="3">
        <v>4.1666666666666664E-2</v>
      </c>
      <c r="C36" s="1" t="s">
        <v>50</v>
      </c>
      <c r="D36" s="1" t="s">
        <v>74</v>
      </c>
      <c r="E36" s="1">
        <v>35</v>
      </c>
      <c r="F36" s="1">
        <v>3</v>
      </c>
      <c r="H36" t="s">
        <v>14</v>
      </c>
      <c r="I36" t="s">
        <v>18</v>
      </c>
      <c r="J36" t="s">
        <v>65</v>
      </c>
    </row>
    <row r="37" spans="1:12" x14ac:dyDescent="0.45">
      <c r="A37" s="2">
        <v>43501</v>
      </c>
      <c r="B37" s="3">
        <v>4.1666666666666664E-2</v>
      </c>
      <c r="C37" s="1" t="s">
        <v>53</v>
      </c>
      <c r="D37" s="1" t="s">
        <v>75</v>
      </c>
      <c r="E37" s="1">
        <v>36</v>
      </c>
      <c r="F37" s="1">
        <v>4</v>
      </c>
      <c r="H37" t="s">
        <v>15</v>
      </c>
      <c r="I37" t="s">
        <v>19</v>
      </c>
      <c r="J37" t="s">
        <v>65</v>
      </c>
    </row>
    <row r="38" spans="1:12" x14ac:dyDescent="0.45">
      <c r="A38" s="2">
        <v>43502</v>
      </c>
      <c r="B38" s="3">
        <v>0.375</v>
      </c>
      <c r="C38" s="1" t="s">
        <v>54</v>
      </c>
      <c r="D38" s="1" t="s">
        <v>74</v>
      </c>
      <c r="E38" s="1">
        <v>37</v>
      </c>
      <c r="F38" s="1">
        <v>4</v>
      </c>
      <c r="H38" t="s">
        <v>14</v>
      </c>
      <c r="I38" t="s">
        <v>20</v>
      </c>
      <c r="J38" t="s">
        <v>65</v>
      </c>
    </row>
    <row r="39" spans="1:12" x14ac:dyDescent="0.45">
      <c r="A39" s="2">
        <v>43503</v>
      </c>
      <c r="B39" s="3">
        <v>4.1666666666666664E-2</v>
      </c>
      <c r="C39" s="1" t="s">
        <v>51</v>
      </c>
      <c r="D39" s="1" t="s">
        <v>74</v>
      </c>
      <c r="E39" s="1">
        <v>38</v>
      </c>
      <c r="F39" s="1">
        <v>3</v>
      </c>
      <c r="H39" t="s">
        <v>15</v>
      </c>
      <c r="I39" t="s">
        <v>21</v>
      </c>
      <c r="J39" t="s">
        <v>65</v>
      </c>
    </row>
    <row r="40" spans="1:12" x14ac:dyDescent="0.45">
      <c r="A40" s="2">
        <v>43503</v>
      </c>
      <c r="B40" s="3">
        <v>4.1666666666666664E-2</v>
      </c>
      <c r="C40" s="1" t="s">
        <v>52</v>
      </c>
      <c r="D40" s="1" t="s">
        <v>74</v>
      </c>
      <c r="E40" s="1">
        <v>39</v>
      </c>
      <c r="F40" s="1">
        <v>2</v>
      </c>
      <c r="H40" t="s">
        <v>14</v>
      </c>
      <c r="I40" t="s">
        <v>22</v>
      </c>
      <c r="J40" t="s">
        <v>64</v>
      </c>
    </row>
    <row r="41" spans="1:12" x14ac:dyDescent="0.45">
      <c r="A41" s="2">
        <v>43503</v>
      </c>
      <c r="B41" s="3">
        <v>0.13541666666666666</v>
      </c>
      <c r="C41" s="1" t="s">
        <v>55</v>
      </c>
      <c r="D41" s="1" t="s">
        <v>75</v>
      </c>
      <c r="E41" s="1">
        <v>40</v>
      </c>
      <c r="F41" s="1">
        <v>1</v>
      </c>
      <c r="H41" t="s">
        <v>15</v>
      </c>
      <c r="I41" t="s">
        <v>23</v>
      </c>
      <c r="J41" t="s">
        <v>64</v>
      </c>
    </row>
    <row r="42" spans="1:12" x14ac:dyDescent="0.45">
      <c r="A42" s="2">
        <v>43503</v>
      </c>
      <c r="B42" s="3">
        <v>0.13541666666666666</v>
      </c>
      <c r="C42" s="1" t="s">
        <v>49</v>
      </c>
      <c r="D42" s="1" t="s">
        <v>74</v>
      </c>
      <c r="E42" s="1">
        <v>41</v>
      </c>
      <c r="F42" s="1">
        <v>1</v>
      </c>
      <c r="H42" t="s">
        <v>14</v>
      </c>
      <c r="I42" t="s">
        <v>16</v>
      </c>
      <c r="J42" t="s">
        <v>64</v>
      </c>
    </row>
    <row r="43" spans="1:12" x14ac:dyDescent="0.45">
      <c r="A43" s="2">
        <v>43504</v>
      </c>
      <c r="B43" s="3">
        <v>0.47916666666666669</v>
      </c>
      <c r="C43" s="1" t="s">
        <v>57</v>
      </c>
      <c r="D43" s="1" t="s">
        <v>74</v>
      </c>
      <c r="E43" s="1">
        <v>42</v>
      </c>
      <c r="F43" s="1">
        <v>2</v>
      </c>
      <c r="H43" t="s">
        <v>15</v>
      </c>
      <c r="I43" t="s">
        <v>17</v>
      </c>
      <c r="J43" t="s">
        <v>64</v>
      </c>
    </row>
    <row r="44" spans="1:12" x14ac:dyDescent="0.45">
      <c r="A44" s="2">
        <v>43504</v>
      </c>
      <c r="B44" s="3">
        <v>0.47916666666666669</v>
      </c>
      <c r="C44" s="1" t="s">
        <v>56</v>
      </c>
      <c r="D44" s="1" t="s">
        <v>75</v>
      </c>
      <c r="E44" s="1">
        <v>43</v>
      </c>
      <c r="F44" s="1">
        <v>3</v>
      </c>
      <c r="H44" t="s">
        <v>14</v>
      </c>
      <c r="I44" t="s">
        <v>18</v>
      </c>
      <c r="J44" t="s">
        <v>65</v>
      </c>
      <c r="K44" t="s">
        <v>60</v>
      </c>
    </row>
    <row r="45" spans="1:12" x14ac:dyDescent="0.45">
      <c r="A45" s="2">
        <v>43504</v>
      </c>
      <c r="B45" s="3">
        <v>0.52083333333333337</v>
      </c>
      <c r="C45" s="1" t="s">
        <v>58</v>
      </c>
      <c r="D45" s="1" t="s">
        <v>74</v>
      </c>
      <c r="E45" s="1">
        <v>44</v>
      </c>
      <c r="F45" s="1">
        <v>4</v>
      </c>
      <c r="H45" t="s">
        <v>15</v>
      </c>
      <c r="I45" t="s">
        <v>19</v>
      </c>
      <c r="J45" t="s">
        <v>65</v>
      </c>
    </row>
    <row r="46" spans="1:12" x14ac:dyDescent="0.45">
      <c r="A46" s="2">
        <v>43504</v>
      </c>
      <c r="B46" s="3">
        <v>0.52083333333333337</v>
      </c>
      <c r="C46" s="1" t="s">
        <v>59</v>
      </c>
      <c r="D46" s="1" t="s">
        <v>74</v>
      </c>
      <c r="E46" s="1">
        <v>45</v>
      </c>
      <c r="F46" s="1">
        <v>4</v>
      </c>
      <c r="H46" t="s">
        <v>14</v>
      </c>
      <c r="I46" t="s">
        <v>20</v>
      </c>
      <c r="J46" t="s">
        <v>65</v>
      </c>
    </row>
    <row r="47" spans="1:12" x14ac:dyDescent="0.45">
      <c r="A47" s="2">
        <v>43508</v>
      </c>
      <c r="B47" s="3">
        <v>0.48958333333333331</v>
      </c>
      <c r="C47" s="1" t="s">
        <v>66</v>
      </c>
      <c r="D47" s="1" t="s">
        <v>74</v>
      </c>
      <c r="E47" s="1">
        <v>46</v>
      </c>
      <c r="F47" s="1">
        <v>3</v>
      </c>
      <c r="H47" t="s">
        <v>15</v>
      </c>
      <c r="I47" t="s">
        <v>21</v>
      </c>
      <c r="J47" t="s">
        <v>65</v>
      </c>
    </row>
    <row r="48" spans="1:12" x14ac:dyDescent="0.45">
      <c r="A48" s="2">
        <v>43510</v>
      </c>
      <c r="B48" s="3">
        <v>4.1666666666666664E-2</v>
      </c>
      <c r="C48" s="1" t="s">
        <v>67</v>
      </c>
      <c r="D48" s="1" t="s">
        <v>75</v>
      </c>
      <c r="E48" s="1">
        <v>47</v>
      </c>
      <c r="F48" s="1">
        <v>2</v>
      </c>
      <c r="H48" t="s">
        <v>14</v>
      </c>
      <c r="I48" t="s">
        <v>22</v>
      </c>
      <c r="J48" t="s">
        <v>64</v>
      </c>
    </row>
    <row r="49" spans="1:10" ht="14.65" thickBot="1" x14ac:dyDescent="0.5">
      <c r="A49" s="2">
        <v>43514</v>
      </c>
      <c r="B49" s="13">
        <v>0.42708333333333331</v>
      </c>
      <c r="C49" s="11" t="s">
        <v>68</v>
      </c>
      <c r="D49" s="11" t="s">
        <v>74</v>
      </c>
      <c r="E49" s="11">
        <v>48</v>
      </c>
      <c r="F49" s="11">
        <v>1</v>
      </c>
      <c r="H49" t="s">
        <v>15</v>
      </c>
      <c r="I49" t="s">
        <v>23</v>
      </c>
      <c r="J49" t="s">
        <v>64</v>
      </c>
    </row>
    <row r="50" spans="1:10" x14ac:dyDescent="0.45">
      <c r="A50" s="21">
        <v>43515</v>
      </c>
      <c r="B50" s="20">
        <v>0.48958333333333331</v>
      </c>
      <c r="C50" s="17" t="s">
        <v>69</v>
      </c>
      <c r="D50" s="17" t="s">
        <v>74</v>
      </c>
      <c r="E50" s="17">
        <v>49</v>
      </c>
      <c r="F50" s="17">
        <v>1</v>
      </c>
      <c r="G50" s="16"/>
      <c r="H50" s="16" t="s">
        <v>14</v>
      </c>
      <c r="I50" s="16" t="s">
        <v>16</v>
      </c>
      <c r="J50" s="16" t="s">
        <v>64</v>
      </c>
    </row>
    <row r="51" spans="1:10" x14ac:dyDescent="0.45">
      <c r="A51" s="2">
        <v>43543</v>
      </c>
      <c r="B51" s="3">
        <v>0.52083333333333337</v>
      </c>
      <c r="C51" s="1" t="s">
        <v>70</v>
      </c>
      <c r="D51" s="7" t="s">
        <v>74</v>
      </c>
      <c r="E51" s="7">
        <v>50</v>
      </c>
      <c r="F51" s="7">
        <v>2</v>
      </c>
      <c r="H51" t="s">
        <v>15</v>
      </c>
      <c r="I51" t="s">
        <v>17</v>
      </c>
      <c r="J51" t="s">
        <v>64</v>
      </c>
    </row>
    <row r="52" spans="1:10" x14ac:dyDescent="0.45">
      <c r="A52" s="2"/>
      <c r="B52" s="3"/>
      <c r="C52" s="1"/>
      <c r="D52" s="1"/>
      <c r="E52" s="1">
        <v>51</v>
      </c>
      <c r="F52" s="1">
        <v>3</v>
      </c>
      <c r="H52" t="s">
        <v>14</v>
      </c>
      <c r="I52" t="s">
        <v>18</v>
      </c>
      <c r="J52" t="s">
        <v>65</v>
      </c>
    </row>
    <row r="53" spans="1:10" x14ac:dyDescent="0.45">
      <c r="A53" s="2">
        <v>43551</v>
      </c>
      <c r="B53" s="3">
        <v>0.45833333333333331</v>
      </c>
      <c r="C53" s="1" t="s">
        <v>72</v>
      </c>
      <c r="D53" s="1" t="s">
        <v>75</v>
      </c>
      <c r="E53" s="1">
        <v>52</v>
      </c>
      <c r="F53" s="1">
        <v>4</v>
      </c>
      <c r="H53" t="s">
        <v>15</v>
      </c>
      <c r="I53" t="s">
        <v>19</v>
      </c>
      <c r="J53" t="s">
        <v>65</v>
      </c>
    </row>
    <row r="54" spans="1:10" x14ac:dyDescent="0.45">
      <c r="A54" s="1"/>
      <c r="B54" s="1"/>
      <c r="C54" s="1"/>
      <c r="D54" s="1"/>
      <c r="E54" s="1">
        <v>53</v>
      </c>
      <c r="F54" s="1">
        <v>4</v>
      </c>
      <c r="H54" t="s">
        <v>14</v>
      </c>
      <c r="I54" t="s">
        <v>20</v>
      </c>
      <c r="J54" t="s">
        <v>65</v>
      </c>
    </row>
    <row r="55" spans="1:10" x14ac:dyDescent="0.45">
      <c r="A55" s="2">
        <v>43551</v>
      </c>
      <c r="B55" s="3">
        <v>0.45833333333333331</v>
      </c>
      <c r="C55" s="1" t="s">
        <v>71</v>
      </c>
      <c r="D55" s="1" t="s">
        <v>74</v>
      </c>
      <c r="E55" s="1">
        <v>54</v>
      </c>
      <c r="F55" s="1">
        <v>3</v>
      </c>
      <c r="H55" t="s">
        <v>15</v>
      </c>
      <c r="I55" t="s">
        <v>21</v>
      </c>
      <c r="J55" t="s">
        <v>65</v>
      </c>
    </row>
    <row r="56" spans="1:10" x14ac:dyDescent="0.45">
      <c r="A56" s="1"/>
      <c r="B56" s="1"/>
      <c r="C56" s="1"/>
      <c r="D56" s="1"/>
      <c r="E56" s="1">
        <v>55</v>
      </c>
      <c r="F56" s="1">
        <v>2</v>
      </c>
      <c r="H56" t="s">
        <v>14</v>
      </c>
      <c r="I56" t="s">
        <v>22</v>
      </c>
      <c r="J56" t="s">
        <v>64</v>
      </c>
    </row>
    <row r="57" spans="1:10" ht="14.65" thickBot="1" x14ac:dyDescent="0.5">
      <c r="A57" s="11"/>
      <c r="B57" s="11"/>
      <c r="C57" s="11"/>
      <c r="D57" s="11"/>
      <c r="E57" s="11">
        <v>56</v>
      </c>
      <c r="F57" s="11">
        <v>1</v>
      </c>
      <c r="H57" t="s">
        <v>15</v>
      </c>
      <c r="I57" t="s">
        <v>23</v>
      </c>
      <c r="J57" t="s">
        <v>64</v>
      </c>
    </row>
    <row r="58" spans="1:10" x14ac:dyDescent="0.45">
      <c r="A58" s="16"/>
      <c r="B58" s="16"/>
      <c r="C58" s="16"/>
      <c r="D58" s="16"/>
      <c r="E58" s="17">
        <v>57</v>
      </c>
      <c r="F58" s="17">
        <v>1</v>
      </c>
      <c r="G58" s="16"/>
      <c r="H58" s="16" t="s">
        <v>14</v>
      </c>
      <c r="I58" s="16" t="s">
        <v>16</v>
      </c>
      <c r="J58" s="16" t="s">
        <v>64</v>
      </c>
    </row>
    <row r="59" spans="1:10" x14ac:dyDescent="0.45">
      <c r="A59" s="16"/>
      <c r="B59" s="16"/>
      <c r="C59" s="16"/>
      <c r="D59" s="16"/>
      <c r="E59" s="18">
        <v>58</v>
      </c>
      <c r="F59" s="18">
        <v>2</v>
      </c>
      <c r="G59" s="16"/>
      <c r="H59" s="16" t="s">
        <v>15</v>
      </c>
      <c r="I59" s="16" t="s">
        <v>17</v>
      </c>
      <c r="J59" s="16" t="s">
        <v>64</v>
      </c>
    </row>
    <row r="60" spans="1:10" x14ac:dyDescent="0.45">
      <c r="A60" s="16"/>
      <c r="B60" s="16"/>
      <c r="C60" s="16"/>
      <c r="D60" s="16"/>
      <c r="E60" s="18">
        <v>59</v>
      </c>
      <c r="F60" s="18">
        <v>3</v>
      </c>
      <c r="G60" s="16"/>
      <c r="H60" s="16" t="s">
        <v>14</v>
      </c>
      <c r="I60" s="16" t="s">
        <v>18</v>
      </c>
      <c r="J60" s="16" t="s">
        <v>65</v>
      </c>
    </row>
    <row r="61" spans="1:10" x14ac:dyDescent="0.45">
      <c r="A61" s="16"/>
      <c r="B61" s="16"/>
      <c r="C61" s="16"/>
      <c r="D61" s="16"/>
      <c r="E61" s="18">
        <v>60</v>
      </c>
      <c r="F61" s="18">
        <v>4</v>
      </c>
      <c r="G61" s="16"/>
      <c r="H61" s="16" t="s">
        <v>15</v>
      </c>
      <c r="I61" s="16" t="s">
        <v>19</v>
      </c>
      <c r="J61" s="16" t="s">
        <v>65</v>
      </c>
    </row>
    <row r="62" spans="1:10" x14ac:dyDescent="0.45">
      <c r="A62" s="16"/>
      <c r="B62" s="16"/>
      <c r="C62" s="16"/>
      <c r="D62" s="16"/>
      <c r="E62" s="18">
        <v>61</v>
      </c>
      <c r="F62" s="18">
        <v>4</v>
      </c>
      <c r="G62" s="16"/>
      <c r="H62" s="16" t="s">
        <v>14</v>
      </c>
      <c r="I62" s="16" t="s">
        <v>20</v>
      </c>
      <c r="J62" s="16" t="s">
        <v>65</v>
      </c>
    </row>
    <row r="63" spans="1:10" x14ac:dyDescent="0.45">
      <c r="A63" s="16"/>
      <c r="B63" s="16"/>
      <c r="C63" s="16"/>
      <c r="D63" s="16"/>
      <c r="E63" s="18">
        <v>62</v>
      </c>
      <c r="F63" s="18">
        <v>3</v>
      </c>
      <c r="G63" s="16"/>
      <c r="H63" s="16" t="s">
        <v>15</v>
      </c>
      <c r="I63" s="16" t="s">
        <v>21</v>
      </c>
      <c r="J63" s="16" t="s">
        <v>65</v>
      </c>
    </row>
    <row r="64" spans="1:10" x14ac:dyDescent="0.45">
      <c r="A64" s="16"/>
      <c r="B64" s="16"/>
      <c r="C64" s="16"/>
      <c r="D64" s="16"/>
      <c r="E64" s="18">
        <v>63</v>
      </c>
      <c r="F64" s="18">
        <v>2</v>
      </c>
      <c r="G64" s="16"/>
      <c r="H64" s="16" t="s">
        <v>14</v>
      </c>
      <c r="I64" s="16" t="s">
        <v>22</v>
      </c>
      <c r="J64" s="16" t="s">
        <v>64</v>
      </c>
    </row>
    <row r="65" spans="1:10" x14ac:dyDescent="0.45">
      <c r="A65" s="16"/>
      <c r="B65" s="16"/>
      <c r="C65" s="16"/>
      <c r="D65" s="16"/>
      <c r="E65" s="18">
        <v>64</v>
      </c>
      <c r="F65" s="18">
        <v>1</v>
      </c>
      <c r="G65" s="16"/>
      <c r="H65" s="16" t="s">
        <v>15</v>
      </c>
      <c r="I65" s="16" t="s">
        <v>23</v>
      </c>
      <c r="J65" s="16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Mahoney</dc:creator>
  <cp:lastModifiedBy>Lori Mahoney</cp:lastModifiedBy>
  <cp:lastPrinted>2018-11-27T00:42:55Z</cp:lastPrinted>
  <dcterms:created xsi:type="dcterms:W3CDTF">2018-11-15T20:04:56Z</dcterms:created>
  <dcterms:modified xsi:type="dcterms:W3CDTF">2019-04-23T01:25:34Z</dcterms:modified>
</cp:coreProperties>
</file>