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ch\OneDrive\Documents\Wright State\Research\Cara_experiment_code\From Lab\Keep\"/>
    </mc:Choice>
  </mc:AlternateContent>
  <xr:revisionPtr revIDLastSave="146" documentId="113_{BE72BE6A-F760-4081-87E4-6F9008A20DC7}" xr6:coauthVersionLast="43" xr6:coauthVersionMax="43" xr10:uidLastSave="{715E9669-2B00-474C-B8EF-DE8EE0F5CFC4}"/>
  <bookViews>
    <workbookView xWindow="-98" yWindow="-98" windowWidth="22695" windowHeight="14595" firstSheet="6" activeTab="12" xr2:uid="{5C72239C-C634-4120-8204-0DF0F502F275}"/>
  </bookViews>
  <sheets>
    <sheet name="Chart1" sheetId="3" r:id="rId1"/>
    <sheet name="m4_6cond" sheetId="1" r:id="rId2"/>
    <sheet name="Chart2" sheetId="5" r:id="rId3"/>
    <sheet name="Chart2 (2)" sheetId="6" r:id="rId4"/>
    <sheet name="Chart2 (3)" sheetId="7" r:id="rId5"/>
    <sheet name="Chart2 (4)" sheetId="8" r:id="rId6"/>
    <sheet name="m3_6cond" sheetId="2" r:id="rId7"/>
    <sheet name="m4_12cond" sheetId="9" r:id="rId8"/>
    <sheet name="Chart1 (2)" sheetId="10" r:id="rId9"/>
    <sheet name="PE_adjust" sheetId="11" r:id="rId10"/>
    <sheet name="PE_adjust_hard" sheetId="12" r:id="rId11"/>
    <sheet name="PE_adjust_easy" sheetId="13" r:id="rId12"/>
    <sheet name="PE_adjust_levels" sheetId="14" r:id="rId13"/>
    <sheet name="Sheet3" sheetId="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4" l="1"/>
  <c r="E7" i="14"/>
  <c r="E8" i="14"/>
  <c r="E14" i="14"/>
  <c r="E16" i="14"/>
  <c r="E17" i="14"/>
  <c r="J16" i="14"/>
  <c r="J13" i="14"/>
  <c r="E13" i="14"/>
  <c r="J11" i="14"/>
  <c r="E11" i="14"/>
  <c r="J7" i="14"/>
  <c r="J4" i="14"/>
  <c r="E4" i="14"/>
  <c r="J2" i="14"/>
  <c r="E2" i="14"/>
  <c r="I9" i="13" l="1"/>
  <c r="D9" i="13"/>
  <c r="I8" i="13"/>
  <c r="D8" i="13"/>
  <c r="I7" i="13"/>
  <c r="D7" i="13"/>
  <c r="I4" i="13"/>
  <c r="D4" i="13"/>
  <c r="I3" i="13"/>
  <c r="D3" i="13"/>
  <c r="I2" i="13"/>
  <c r="D2" i="13"/>
  <c r="I9" i="12"/>
  <c r="D9" i="12"/>
  <c r="I8" i="12"/>
  <c r="D8" i="12"/>
  <c r="I7" i="12"/>
  <c r="D7" i="12"/>
  <c r="I4" i="12"/>
  <c r="D4" i="12"/>
  <c r="I3" i="12"/>
  <c r="D3" i="12"/>
  <c r="I2" i="12"/>
  <c r="D2" i="12"/>
  <c r="N55" i="1" l="1"/>
  <c r="P55" i="1"/>
  <c r="R55" i="1"/>
  <c r="Q55" i="1"/>
  <c r="O55" i="1"/>
  <c r="M55" i="1"/>
  <c r="I9" i="11" l="1"/>
  <c r="I8" i="11"/>
  <c r="I7" i="11"/>
  <c r="D9" i="11"/>
  <c r="D8" i="11"/>
  <c r="D7" i="11"/>
  <c r="I4" i="11"/>
  <c r="I3" i="11"/>
  <c r="I2" i="11"/>
  <c r="D4" i="11"/>
  <c r="D3" i="11"/>
  <c r="D2" i="11"/>
  <c r="U51" i="9"/>
  <c r="V51" i="9"/>
  <c r="W51" i="9"/>
  <c r="X51" i="9"/>
  <c r="Y51" i="9"/>
  <c r="Z51" i="9"/>
  <c r="AA51" i="9"/>
  <c r="AB51" i="9"/>
  <c r="AC51" i="9"/>
  <c r="AD51" i="9"/>
  <c r="AE51" i="9"/>
  <c r="AF51" i="9"/>
  <c r="U52" i="9"/>
  <c r="V52" i="9"/>
  <c r="W52" i="9"/>
  <c r="X52" i="9"/>
  <c r="Y52" i="9"/>
  <c r="Z52" i="9"/>
  <c r="AA52" i="9"/>
  <c r="AB52" i="9"/>
  <c r="AC52" i="9"/>
  <c r="AD52" i="9"/>
  <c r="AE52" i="9"/>
  <c r="AF52" i="9"/>
  <c r="L52" i="9"/>
  <c r="T52" i="9"/>
  <c r="S52" i="9"/>
  <c r="R52" i="9"/>
  <c r="Q52" i="9"/>
  <c r="P52" i="9"/>
  <c r="O52" i="9"/>
  <c r="N52" i="9"/>
  <c r="M52" i="9"/>
  <c r="K52" i="9"/>
  <c r="J52" i="9"/>
  <c r="I52" i="9"/>
  <c r="H52" i="9"/>
  <c r="G52" i="9"/>
  <c r="F52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T52" i="1"/>
  <c r="S52" i="1"/>
  <c r="L52" i="1"/>
  <c r="K14" i="4" l="1"/>
  <c r="J14" i="4"/>
  <c r="I14" i="4"/>
  <c r="H14" i="4"/>
  <c r="K13" i="4"/>
  <c r="J13" i="4"/>
  <c r="I13" i="4"/>
  <c r="H13" i="4"/>
  <c r="K10" i="4"/>
  <c r="J10" i="4"/>
  <c r="I10" i="4"/>
  <c r="H10" i="4"/>
  <c r="K9" i="4"/>
  <c r="J9" i="4"/>
  <c r="I9" i="4"/>
  <c r="H9" i="4"/>
  <c r="K12" i="4" l="1"/>
  <c r="J12" i="4"/>
  <c r="I12" i="4"/>
  <c r="H12" i="4"/>
  <c r="K8" i="4"/>
  <c r="J8" i="4"/>
  <c r="I8" i="4"/>
  <c r="H8" i="4"/>
  <c r="K4" i="4"/>
  <c r="J4" i="4"/>
  <c r="I4" i="4"/>
  <c r="K7" i="4"/>
  <c r="J7" i="4"/>
  <c r="I7" i="4"/>
  <c r="H7" i="4"/>
  <c r="K11" i="4"/>
  <c r="J11" i="4"/>
  <c r="I11" i="4"/>
  <c r="H11" i="4"/>
  <c r="H6" i="4"/>
  <c r="H5" i="4"/>
  <c r="H4" i="4"/>
  <c r="H3" i="4"/>
  <c r="G52" i="1"/>
  <c r="J52" i="1"/>
  <c r="K52" i="1"/>
  <c r="H52" i="1"/>
  <c r="I52" i="1"/>
  <c r="F52" i="1"/>
  <c r="N52" i="1"/>
  <c r="Q52" i="1"/>
  <c r="R52" i="1"/>
  <c r="O52" i="1"/>
  <c r="P52" i="1"/>
  <c r="M52" i="1"/>
  <c r="G50" i="2"/>
  <c r="H50" i="2"/>
  <c r="I50" i="2"/>
  <c r="J50" i="2"/>
  <c r="K50" i="2"/>
  <c r="L50" i="2"/>
  <c r="M50" i="2"/>
  <c r="N50" i="2"/>
  <c r="O50" i="2"/>
  <c r="G51" i="2"/>
  <c r="H51" i="2"/>
  <c r="I51" i="2"/>
  <c r="J51" i="2"/>
  <c r="K51" i="2"/>
  <c r="L51" i="2"/>
  <c r="M51" i="2"/>
  <c r="N51" i="2"/>
  <c r="O51" i="2"/>
  <c r="F51" i="2"/>
  <c r="F50" i="2"/>
  <c r="G51" i="1"/>
  <c r="J51" i="1"/>
  <c r="K51" i="1"/>
  <c r="H51" i="1"/>
  <c r="I51" i="1"/>
  <c r="L51" i="1"/>
  <c r="M51" i="1"/>
  <c r="N51" i="1"/>
  <c r="Q51" i="1"/>
  <c r="Q53" i="1" s="1"/>
  <c r="R51" i="1"/>
  <c r="O51" i="1"/>
  <c r="P51" i="1"/>
  <c r="S51" i="1"/>
  <c r="T51" i="1"/>
  <c r="F51" i="1"/>
  <c r="J53" i="1" l="1"/>
  <c r="H53" i="1"/>
  <c r="F53" i="1"/>
  <c r="O53" i="1"/>
  <c r="M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Lori Mahoney</author>
  </authors>
  <commentList>
    <comment ref="A10" authorId="0" shapeId="0" xr:uid="{21F5BDED-B4E7-4CCD-869D-BDCC70892DF3}">
      <text>
        <r>
          <rPr>
            <b/>
            <sz val="9"/>
            <color indexed="81"/>
            <rFont val="Tahoma"/>
            <family val="2"/>
          </rPr>
          <t>Lori Mahoney:</t>
        </r>
        <r>
          <rPr>
            <sz val="9"/>
            <color indexed="81"/>
            <rFont val="Tahoma"/>
            <family val="2"/>
          </rPr>
          <t xml:space="preserve">
Not sure if these are right or the others…getting two different answers...</t>
        </r>
      </text>
    </comment>
  </commentList>
</comments>
</file>

<file path=xl/sharedStrings.xml><?xml version="1.0" encoding="utf-8"?>
<sst xmlns="http://schemas.openxmlformats.org/spreadsheetml/2006/main" count="235" uniqueCount="88">
  <si>
    <t xml:space="preserve">ID </t>
  </si>
  <si>
    <t>v1</t>
  </si>
  <si>
    <t>v2</t>
  </si>
  <si>
    <t>v3</t>
  </si>
  <si>
    <t>v4</t>
  </si>
  <si>
    <t>v5</t>
  </si>
  <si>
    <t>v6</t>
  </si>
  <si>
    <t>A</t>
  </si>
  <si>
    <t>b1</t>
  </si>
  <si>
    <t>b2</t>
  </si>
  <si>
    <t>b3</t>
  </si>
  <si>
    <t>b4</t>
  </si>
  <si>
    <t>b5</t>
  </si>
  <si>
    <t>b6</t>
  </si>
  <si>
    <t>sv</t>
  </si>
  <si>
    <t>t0</t>
  </si>
  <si>
    <t>Mean ACC (ACC.0 = 0)</t>
  </si>
  <si>
    <t>Mean ACC (ACC.0 = 1)</t>
  </si>
  <si>
    <t>Median RT (ACC.0 = 1)</t>
  </si>
  <si>
    <t>Median RT (ACC.0 = 0)</t>
  </si>
  <si>
    <t>v</t>
  </si>
  <si>
    <t>HumanRT</t>
  </si>
  <si>
    <t>0-1</t>
  </si>
  <si>
    <t>2-3</t>
  </si>
  <si>
    <t>1-2</t>
  </si>
  <si>
    <t>3-4</t>
  </si>
  <si>
    <t>Previous Correct, Easy</t>
  </si>
  <si>
    <t>Previous Incorrect, Easy</t>
  </si>
  <si>
    <t>Previous Correct, Hard</t>
  </si>
  <si>
    <t>Previous Incorrect, Hard</t>
  </si>
  <si>
    <t>No Aid</t>
  </si>
  <si>
    <t>Standard Errors</t>
  </si>
  <si>
    <t>Low Accuracy Aid</t>
  </si>
  <si>
    <t>High Accuracy Aid</t>
  </si>
  <si>
    <t>Aid Type</t>
  </si>
  <si>
    <t>No Aid, 
Previous Incorrect</t>
  </si>
  <si>
    <t>No Aid, 
Previous Correct</t>
  </si>
  <si>
    <t>Low Acc. 
Aid, 
Previous Correct</t>
  </si>
  <si>
    <t>Low Acc.
Aid, 
Previous Incorrect</t>
  </si>
  <si>
    <t>High Acc. 
Aid, 
Previous Incorrect</t>
  </si>
  <si>
    <t>High Acc. 
Aid, 
Previous Correct</t>
  </si>
  <si>
    <t>v7</t>
  </si>
  <si>
    <t>v8</t>
  </si>
  <si>
    <t>v9</t>
  </si>
  <si>
    <t>v10</t>
  </si>
  <si>
    <t>v11</t>
  </si>
  <si>
    <t>v12</t>
  </si>
  <si>
    <t>b7</t>
  </si>
  <si>
    <t>b8</t>
  </si>
  <si>
    <t>b9</t>
  </si>
  <si>
    <t>b10</t>
  </si>
  <si>
    <t>b11</t>
  </si>
  <si>
    <t>b12</t>
  </si>
  <si>
    <t>Low Acc.
Aid, Easy,
Previous Incorrect</t>
  </si>
  <si>
    <t>No Aid, Easy,
Previous Incorrect</t>
  </si>
  <si>
    <t>No Aid, Hard,
Previous Incorrect</t>
  </si>
  <si>
    <t>No Aid, Easy,
Previous Correct</t>
  </si>
  <si>
    <t>No Aid, Hard,
Previous Correct</t>
  </si>
  <si>
    <t>Low Acc.
Aid, Hard,
Previous Incorrect</t>
  </si>
  <si>
    <t>Low Acc. 
Aid, Hard,
Previous Correct</t>
  </si>
  <si>
    <t>Low Acc. 
Aid, Easy,
Previous Correct</t>
  </si>
  <si>
    <t>High Acc. 
Aid, Easy,
Previous Correct</t>
  </si>
  <si>
    <t>High Acc. 
Aid, Hard,
Previous Correct</t>
  </si>
  <si>
    <t>High Acc. 
Aid, Easy,
Previous Incorrect</t>
  </si>
  <si>
    <t>High Acc. 
Aid, Hard,
Previous Incorrect</t>
  </si>
  <si>
    <t>Traditional - RT</t>
  </si>
  <si>
    <t>no aid</t>
  </si>
  <si>
    <t>se</t>
  </si>
  <si>
    <t>1/2 se</t>
  </si>
  <si>
    <t>mean (ms)</t>
  </si>
  <si>
    <t>Robust - RT</t>
  </si>
  <si>
    <t>Traditional - ACC</t>
  </si>
  <si>
    <t>mean (%)</t>
  </si>
  <si>
    <t>low acc. aid</t>
  </si>
  <si>
    <t>high acc. aid</t>
  </si>
  <si>
    <t>b1 - A</t>
  </si>
  <si>
    <t>b2 - A</t>
  </si>
  <si>
    <t>b5 - A</t>
  </si>
  <si>
    <t>b6 - A</t>
  </si>
  <si>
    <t>b3 - A</t>
  </si>
  <si>
    <t>b4 - A</t>
  </si>
  <si>
    <t>level 4 low acc. aid</t>
  </si>
  <si>
    <t>level 4 high acc. aid</t>
  </si>
  <si>
    <t>level 5 low acc. aid</t>
  </si>
  <si>
    <t>level 5 high acc. aid</t>
  </si>
  <si>
    <t>level 4</t>
  </si>
  <si>
    <t>level 5</t>
  </si>
  <si>
    <t xml:space="preserve">no 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</si>
</sst>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0000"/>
      <name val="Lucida Console"/>
      <family val="3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Best Fit</a:t>
            </a:r>
            <a:r>
              <a:rPr lang="en-US" baseline="0"/>
              <a:t> LBA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Mean drift rate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m4_6cond!$F$52:$K$52</c:f>
                <c:numCache>
                  <c:formatCode>General</c:formatCode>
                  <c:ptCount val="6"/>
                  <c:pt idx="0">
                    <c:v>3.4377916265012368E-2</c:v>
                  </c:pt>
                  <c:pt idx="1">
                    <c:v>3.1697730317568423E-2</c:v>
                  </c:pt>
                  <c:pt idx="2">
                    <c:v>3.6407255465012417E-2</c:v>
                  </c:pt>
                  <c:pt idx="3">
                    <c:v>2.5106003775940369E-2</c:v>
                  </c:pt>
                  <c:pt idx="4">
                    <c:v>7.396080862822503E-2</c:v>
                  </c:pt>
                  <c:pt idx="5">
                    <c:v>4.5481605388236888E-2</c:v>
                  </c:pt>
                </c:numCache>
              </c:numRef>
            </c:plus>
            <c:minus>
              <c:numRef>
                <c:f>m4_6cond!$F$52:$K$52</c:f>
                <c:numCache>
                  <c:formatCode>General</c:formatCode>
                  <c:ptCount val="6"/>
                  <c:pt idx="0">
                    <c:v>3.4377916265012368E-2</c:v>
                  </c:pt>
                  <c:pt idx="1">
                    <c:v>3.1697730317568423E-2</c:v>
                  </c:pt>
                  <c:pt idx="2">
                    <c:v>3.6407255465012417E-2</c:v>
                  </c:pt>
                  <c:pt idx="3">
                    <c:v>2.5106003775940369E-2</c:v>
                  </c:pt>
                  <c:pt idx="4">
                    <c:v>7.396080862822503E-2</c:v>
                  </c:pt>
                  <c:pt idx="5">
                    <c:v>4.5481605388236888E-2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m4_6cond!$F$1:$K$1</c:f>
              <c:strCache>
                <c:ptCount val="6"/>
                <c:pt idx="0">
                  <c:v>No Aid, 
Previous Incorrect</c:v>
                </c:pt>
                <c:pt idx="1">
                  <c:v>No Aid, 
Previous Correct</c:v>
                </c:pt>
                <c:pt idx="2">
                  <c:v>Low Acc.
Aid, 
Previous Incorrect</c:v>
                </c:pt>
                <c:pt idx="3">
                  <c:v>Low Acc. 
Aid, 
Previous Correct</c:v>
                </c:pt>
                <c:pt idx="4">
                  <c:v>High Acc. 
Aid, 
Previous Incorrect</c:v>
                </c:pt>
                <c:pt idx="5">
                  <c:v>High Acc. 
Aid, 
Previous Correct</c:v>
                </c:pt>
              </c:strCache>
            </c:strRef>
          </c:cat>
          <c:val>
            <c:numRef>
              <c:f>m4_6cond!$F$51:$K$51</c:f>
              <c:numCache>
                <c:formatCode>General</c:formatCode>
                <c:ptCount val="6"/>
                <c:pt idx="0">
                  <c:v>0.6359907320602044</c:v>
                </c:pt>
                <c:pt idx="1">
                  <c:v>0.67127693030319657</c:v>
                </c:pt>
                <c:pt idx="2">
                  <c:v>0.64820050017310571</c:v>
                </c:pt>
                <c:pt idx="3">
                  <c:v>0.6705862924089413</c:v>
                </c:pt>
                <c:pt idx="4">
                  <c:v>0.72758041164248022</c:v>
                </c:pt>
                <c:pt idx="5">
                  <c:v>0.76519580880904625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48EA-B80D-1FA30C2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466703"/>
        <c:axId val="1317410575"/>
      </c:lineChart>
      <c:lineChart>
        <c:grouping val="stacked"/>
        <c:varyColors val="0"/>
        <c:ser>
          <c:idx val="1"/>
          <c:order val="1"/>
          <c:tx>
            <c:v>Threshold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m4_6cond!$M$52:$R$52</c:f>
                <c:numCache>
                  <c:formatCode>General</c:formatCode>
                  <c:ptCount val="6"/>
                  <c:pt idx="0">
                    <c:v>62.82075171987627</c:v>
                  </c:pt>
                  <c:pt idx="1">
                    <c:v>53.913666097054993</c:v>
                  </c:pt>
                  <c:pt idx="2">
                    <c:v>68.988851975855752</c:v>
                  </c:pt>
                  <c:pt idx="3">
                    <c:v>61.02888842679608</c:v>
                  </c:pt>
                  <c:pt idx="4">
                    <c:v>77.472020024829249</c:v>
                  </c:pt>
                  <c:pt idx="5">
                    <c:v>78.282480111992299</c:v>
                  </c:pt>
                </c:numCache>
              </c:numRef>
            </c:plus>
            <c:minus>
              <c:numRef>
                <c:f>m4_6cond!$M$52:$R$52</c:f>
                <c:numCache>
                  <c:formatCode>General</c:formatCode>
                  <c:ptCount val="6"/>
                  <c:pt idx="0">
                    <c:v>62.82075171987627</c:v>
                  </c:pt>
                  <c:pt idx="1">
                    <c:v>53.913666097054993</c:v>
                  </c:pt>
                  <c:pt idx="2">
                    <c:v>68.988851975855752</c:v>
                  </c:pt>
                  <c:pt idx="3">
                    <c:v>61.02888842679608</c:v>
                  </c:pt>
                  <c:pt idx="4">
                    <c:v>77.472020024829249</c:v>
                  </c:pt>
                  <c:pt idx="5">
                    <c:v>78.282480111992299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Ref>
              <c:f>m4_6cond!$M$51:$R$51</c:f>
              <c:numCache>
                <c:formatCode>General</c:formatCode>
                <c:ptCount val="6"/>
                <c:pt idx="0">
                  <c:v>243.05584171185896</c:v>
                </c:pt>
                <c:pt idx="1">
                  <c:v>243.21471140944507</c:v>
                </c:pt>
                <c:pt idx="2">
                  <c:v>288.89167774754293</c:v>
                </c:pt>
                <c:pt idx="3">
                  <c:v>279.13013132399237</c:v>
                </c:pt>
                <c:pt idx="4">
                  <c:v>308.85440057101556</c:v>
                </c:pt>
                <c:pt idx="5">
                  <c:v>269.59665000747339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E-48EA-B80D-1FA30C23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24351"/>
        <c:axId val="1320394943"/>
      </c:lineChart>
      <c:catAx>
        <c:axId val="999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410575"/>
        <c:crosses val="autoZero"/>
        <c:auto val="1"/>
        <c:lblAlgn val="ctr"/>
        <c:lblOffset val="100"/>
        <c:noMultiLvlLbl val="0"/>
      </c:catAx>
      <c:valAx>
        <c:axId val="13174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Drift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9466703"/>
        <c:crosses val="autoZero"/>
        <c:crossBetween val="between"/>
      </c:valAx>
      <c:valAx>
        <c:axId val="1320394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124351"/>
        <c:crosses val="max"/>
        <c:crossBetween val="between"/>
      </c:valAx>
      <c:catAx>
        <c:axId val="100012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039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PE_adjust!$G$2:$G$4</c:f>
              <c:strCache>
                <c:ptCount val="3"/>
                <c:pt idx="0">
                  <c:v>-5.631462</c:v>
                </c:pt>
                <c:pt idx="1">
                  <c:v>-4.594095</c:v>
                </c:pt>
                <c:pt idx="2">
                  <c:v>-5.51698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PE_adjust!$H$2:$H$4</c:f>
                <c:numCache>
                  <c:formatCode>General</c:formatCode>
                  <c:ptCount val="3"/>
                  <c:pt idx="0">
                    <c:v>0.90593869999999999</c:v>
                  </c:pt>
                  <c:pt idx="1">
                    <c:v>0.79766309999999996</c:v>
                  </c:pt>
                  <c:pt idx="2">
                    <c:v>0.9500478</c:v>
                  </c:pt>
                </c:numCache>
              </c:numRef>
            </c:plus>
            <c:minus>
              <c:numRef>
                <c:f>PE_adjust!$H$2:$H$4</c:f>
                <c:numCache>
                  <c:formatCode>General</c:formatCode>
                  <c:ptCount val="3"/>
                  <c:pt idx="0">
                    <c:v>0.90593869999999999</c:v>
                  </c:pt>
                  <c:pt idx="1">
                    <c:v>0.79766309999999996</c:v>
                  </c:pt>
                  <c:pt idx="2">
                    <c:v>0.9500478</c:v>
                  </c:pt>
                </c:numCache>
              </c:numRef>
            </c:minus>
            <c:spPr>
              <a:ln w="22225"/>
            </c:spPr>
          </c:errBars>
          <c:cat>
            <c:strRef>
              <c:f>PE_adjust!$A$2:$A$4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PE_adjust!$G$2:$G$4</c:f>
              <c:numCache>
                <c:formatCode>General</c:formatCode>
                <c:ptCount val="3"/>
                <c:pt idx="0">
                  <c:v>-5.631462</c:v>
                </c:pt>
                <c:pt idx="1">
                  <c:v>-4.5940950000000003</c:v>
                </c:pt>
                <c:pt idx="2">
                  <c:v>-5.5169800000000002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4-48EF-AE86-F3E8C61D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noFill/>
                    <a:round/>
                  </a:ln>
                  <a:effectLst/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PE_adjust!$A$2:$A$4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PE_adjust!$B$2:$B$4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">
                        <c:v>19.036300000000001</c:v>
                      </c:pt>
                      <c:pt idx="1">
                        <c:v>49.281880000000001</c:v>
                      </c:pt>
                      <c:pt idx="2">
                        <c:v>117.9999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E34-48EF-AE86-F3E8C61D63C1}"/>
                  </c:ext>
                </c:extLst>
              </c15:ser>
            </c15:filteredLineSeries>
            <c15:filteredLineSeries>
              <c15:ser>
                <c:idx val="0"/>
                <c:order val="2"/>
                <c:spPr>
                  <a:ln>
                    <a:noFill/>
                  </a:ln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">
                        <c:v>19.036300000000001</c:v>
                      </c:pt>
                      <c:pt idx="1">
                        <c:v>49.281880000000001</c:v>
                      </c:pt>
                      <c:pt idx="2">
                        <c:v>117.9999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E34-48EF-AE86-F3E8C61D63C1}"/>
                  </c:ext>
                </c:extLst>
              </c15:ser>
            </c15:filteredLineSeries>
          </c:ext>
        </c:extLst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PE_adjust_hard!$D$2:$D$4</c:f>
                <c:numCache>
                  <c:formatCode>General</c:formatCode>
                  <c:ptCount val="3"/>
                  <c:pt idx="0">
                    <c:v>10.839665</c:v>
                  </c:pt>
                  <c:pt idx="1">
                    <c:v>8.4587500000000002</c:v>
                  </c:pt>
                  <c:pt idx="2">
                    <c:v>9.5908200000000008</c:v>
                  </c:pt>
                </c:numCache>
              </c:numRef>
            </c:plus>
            <c:minus>
              <c:numRef>
                <c:f>PE_adjust_hard!$D$2:$D$4</c:f>
                <c:numCache>
                  <c:formatCode>General</c:formatCode>
                  <c:ptCount val="3"/>
                  <c:pt idx="0">
                    <c:v>10.839665</c:v>
                  </c:pt>
                  <c:pt idx="1">
                    <c:v>8.4587500000000002</c:v>
                  </c:pt>
                  <c:pt idx="2">
                    <c:v>9.5908200000000008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PE_adjust_hard!$A$2:$A$4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PE_adjust_hard!$B$2:$B$4</c:f>
              <c:numCache>
                <c:formatCode>General</c:formatCode>
                <c:ptCount val="3"/>
                <c:pt idx="0">
                  <c:v>32.614089999999997</c:v>
                </c:pt>
                <c:pt idx="1">
                  <c:v>59.911760000000001</c:v>
                </c:pt>
                <c:pt idx="2">
                  <c:v>108.34950000000001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9-4CD3-A640-77DF0763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RT adjustment (ms)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PE_adjust_hard!$D$7:$D$9</c:f>
                <c:numCache>
                  <c:formatCode>General</c:formatCode>
                  <c:ptCount val="3"/>
                  <c:pt idx="0">
                    <c:v>10.274229999999999</c:v>
                  </c:pt>
                  <c:pt idx="1">
                    <c:v>12.618295</c:v>
                  </c:pt>
                  <c:pt idx="2">
                    <c:v>14.257474999999999</c:v>
                  </c:pt>
                </c:numCache>
              </c:numRef>
            </c:plus>
            <c:minus>
              <c:numRef>
                <c:f>PE_adjust_hard!$D$7:$D$9</c:f>
                <c:numCache>
                  <c:formatCode>General</c:formatCode>
                  <c:ptCount val="3"/>
                  <c:pt idx="0">
                    <c:v>10.274229999999999</c:v>
                  </c:pt>
                  <c:pt idx="1">
                    <c:v>12.618295</c:v>
                  </c:pt>
                  <c:pt idx="2">
                    <c:v>14.257474999999999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PE_adjust_hard!$A$2:$A$4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PE_adjust_hard!$B$7:$B$9</c:f>
              <c:numCache>
                <c:formatCode>General</c:formatCode>
                <c:ptCount val="3"/>
                <c:pt idx="0">
                  <c:v>21.306190000000001</c:v>
                </c:pt>
                <c:pt idx="1">
                  <c:v>18.252839999999999</c:v>
                </c:pt>
                <c:pt idx="2">
                  <c:v>48.027839999999998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A8A-9A6A-1897EA53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PE_adjust_hard!$G$7:$G$9</c:f>
              <c:strCache>
                <c:ptCount val="3"/>
                <c:pt idx="0">
                  <c:v>-1.894983</c:v>
                </c:pt>
                <c:pt idx="1">
                  <c:v>0.1743458</c:v>
                </c:pt>
                <c:pt idx="2">
                  <c:v>-1.256472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PE_adjust_hard!$H$7:$H$9</c:f>
                <c:numCache>
                  <c:formatCode>General</c:formatCode>
                  <c:ptCount val="3"/>
                  <c:pt idx="0">
                    <c:v>0.88081520000000002</c:v>
                  </c:pt>
                  <c:pt idx="1">
                    <c:v>0.67116019999999998</c:v>
                  </c:pt>
                  <c:pt idx="2">
                    <c:v>0.86196410000000001</c:v>
                  </c:pt>
                </c:numCache>
              </c:numRef>
            </c:plus>
            <c:minus>
              <c:numRef>
                <c:f>PE_adjust_hard!$H$7:$H$9</c:f>
                <c:numCache>
                  <c:formatCode>General</c:formatCode>
                  <c:ptCount val="3"/>
                  <c:pt idx="0">
                    <c:v>0.88081520000000002</c:v>
                  </c:pt>
                  <c:pt idx="1">
                    <c:v>0.67116019999999998</c:v>
                  </c:pt>
                  <c:pt idx="2">
                    <c:v>0.86196410000000001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PE_adjust_hard!$F$7:$F$9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PE_adjust_hard!$G$7:$G$9</c:f>
              <c:numCache>
                <c:formatCode>General</c:formatCode>
                <c:ptCount val="3"/>
                <c:pt idx="0">
                  <c:v>-1.8949830000000001</c:v>
                </c:pt>
                <c:pt idx="1">
                  <c:v>0.1743458</c:v>
                </c:pt>
                <c:pt idx="2">
                  <c:v>-1.256472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D-4D0B-8634-E1B5C33F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PE_adjust_hard!$G$2:$G$4</c:f>
              <c:strCache>
                <c:ptCount val="3"/>
                <c:pt idx="0">
                  <c:v>-3.477447</c:v>
                </c:pt>
                <c:pt idx="1">
                  <c:v>-2.44363</c:v>
                </c:pt>
                <c:pt idx="2">
                  <c:v>-5.719142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PE_adjust_hard!$H$2:$H$4</c:f>
                <c:numCache>
                  <c:formatCode>General</c:formatCode>
                  <c:ptCount val="3"/>
                  <c:pt idx="0">
                    <c:v>1.2304679999999999</c:v>
                  </c:pt>
                  <c:pt idx="1">
                    <c:v>1.0082089999999999</c:v>
                  </c:pt>
                  <c:pt idx="2">
                    <c:v>1.171565</c:v>
                  </c:pt>
                </c:numCache>
              </c:numRef>
            </c:plus>
            <c:minus>
              <c:numRef>
                <c:f>PE_adjust_hard!$H$2:$H$4</c:f>
                <c:numCache>
                  <c:formatCode>General</c:formatCode>
                  <c:ptCount val="3"/>
                  <c:pt idx="0">
                    <c:v>1.2304679999999999</c:v>
                  </c:pt>
                  <c:pt idx="1">
                    <c:v>1.0082089999999999</c:v>
                  </c:pt>
                  <c:pt idx="2">
                    <c:v>1.171565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PE_adjust_hard!$A$2:$A$4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PE_adjust_hard!$G$2:$G$4</c:f>
              <c:numCache>
                <c:formatCode>General</c:formatCode>
                <c:ptCount val="3"/>
                <c:pt idx="0">
                  <c:v>-3.4774470000000002</c:v>
                </c:pt>
                <c:pt idx="1">
                  <c:v>-2.4436300000000002</c:v>
                </c:pt>
                <c:pt idx="2">
                  <c:v>-5.7191419999999997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5-414A-BFE6-BE045A5C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noFill/>
                    <a:round/>
                  </a:ln>
                  <a:effectLst/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PE_adjust_hard!$D$2:$D$4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10.839665</c:v>
                        </c:pt>
                        <c:pt idx="1">
                          <c:v>8.4587500000000002</c:v>
                        </c:pt>
                        <c:pt idx="2">
                          <c:v>9.5908200000000008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PE_adjust_hard!$D$2:$D$4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10.839665</c:v>
                        </c:pt>
                        <c:pt idx="1">
                          <c:v>8.4587500000000002</c:v>
                        </c:pt>
                        <c:pt idx="2">
                          <c:v>9.5908200000000008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PE_adjust_hard!$A$2:$A$4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PE_adjust_hard!$B$2:$B$4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32.614089999999997</c:v>
                      </c:pt>
                      <c:pt idx="1">
                        <c:v>59.911760000000001</c:v>
                      </c:pt>
                      <c:pt idx="2">
                        <c:v>108.34950000000001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85-414A-BFE6-BE045A5C5873}"/>
                  </c:ext>
                </c:extLst>
              </c15:ser>
            </c15:filteredLineSeries>
            <c15:filteredLineSeries>
              <c15:ser>
                <c:idx val="0"/>
                <c:order val="2"/>
                <c:spPr>
                  <a:ln>
                    <a:noFill/>
                  </a:ln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PE_adjust_hard!$D$2:$D$4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10.839665</c:v>
                        </c:pt>
                        <c:pt idx="1">
                          <c:v>8.4587500000000002</c:v>
                        </c:pt>
                        <c:pt idx="2">
                          <c:v>9.5908200000000008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PE_adjust_hard!$D$2:$D$4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10.839665</c:v>
                        </c:pt>
                        <c:pt idx="1">
                          <c:v>8.4587500000000002</c:v>
                        </c:pt>
                        <c:pt idx="2">
                          <c:v>9.5908200000000008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PE_adjust_hard!$A$2:$A$4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PE_adjust_hard!$B$2:$B$4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32.614089999999997</c:v>
                      </c:pt>
                      <c:pt idx="1">
                        <c:v>59.911760000000001</c:v>
                      </c:pt>
                      <c:pt idx="2">
                        <c:v>108.34950000000001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5-414A-BFE6-BE045A5C5873}"/>
                  </c:ext>
                </c:extLst>
              </c15:ser>
            </c15:filteredLineSeries>
          </c:ext>
        </c:extLst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PE_adjust_easy!$D$2:$D$4</c:f>
                <c:numCache>
                  <c:formatCode>General</c:formatCode>
                  <c:ptCount val="3"/>
                  <c:pt idx="0">
                    <c:v>7.8150899999999996</c:v>
                  </c:pt>
                  <c:pt idx="1">
                    <c:v>9.0578249999999993</c:v>
                  </c:pt>
                  <c:pt idx="2">
                    <c:v>8.1595049999999993</c:v>
                  </c:pt>
                </c:numCache>
              </c:numRef>
            </c:plus>
            <c:minus>
              <c:numRef>
                <c:f>PE_adjust_easy!$D$2:$D$4</c:f>
                <c:numCache>
                  <c:formatCode>General</c:formatCode>
                  <c:ptCount val="3"/>
                  <c:pt idx="0">
                    <c:v>7.8150899999999996</c:v>
                  </c:pt>
                  <c:pt idx="1">
                    <c:v>9.0578249999999993</c:v>
                  </c:pt>
                  <c:pt idx="2">
                    <c:v>8.1595049999999993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PE_adjust_easy!$A$2:$A$4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PE_adjust_easy!$B$2:$B$4</c:f>
              <c:numCache>
                <c:formatCode>General</c:formatCode>
                <c:ptCount val="3"/>
                <c:pt idx="0">
                  <c:v>-6.8766559999999997</c:v>
                </c:pt>
                <c:pt idx="1">
                  <c:v>23.46424</c:v>
                </c:pt>
                <c:pt idx="2">
                  <c:v>118.5522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A-435A-A5EF-E9321590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RT adjustment (ms)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PE_adjust_easy!$D$7:$D$9</c:f>
                <c:numCache>
                  <c:formatCode>General</c:formatCode>
                  <c:ptCount val="3"/>
                  <c:pt idx="0">
                    <c:v>13.67859</c:v>
                  </c:pt>
                  <c:pt idx="1">
                    <c:v>19.829910000000002</c:v>
                  </c:pt>
                  <c:pt idx="2">
                    <c:v>11.14523</c:v>
                  </c:pt>
                </c:numCache>
              </c:numRef>
            </c:plus>
            <c:minus>
              <c:numRef>
                <c:f>PE_adjust_easy!$D$7:$D$9</c:f>
                <c:numCache>
                  <c:formatCode>General</c:formatCode>
                  <c:ptCount val="3"/>
                  <c:pt idx="0">
                    <c:v>13.67859</c:v>
                  </c:pt>
                  <c:pt idx="1">
                    <c:v>19.829910000000002</c:v>
                  </c:pt>
                  <c:pt idx="2">
                    <c:v>11.14523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PE_adjust_easy!$A$2:$A$4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PE_adjust_easy!$B$7:$B$9</c:f>
              <c:numCache>
                <c:formatCode>General</c:formatCode>
                <c:ptCount val="3"/>
                <c:pt idx="0">
                  <c:v>-36.862909999999999</c:v>
                </c:pt>
                <c:pt idx="1">
                  <c:v>3.1144029999999998</c:v>
                </c:pt>
                <c:pt idx="2">
                  <c:v>88.446250000000006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ABB-8733-576D8B53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PE_adjust_easy!$G$7:$G$9</c:f>
              <c:strCache>
                <c:ptCount val="3"/>
                <c:pt idx="0">
                  <c:v>-2.305733</c:v>
                </c:pt>
                <c:pt idx="1">
                  <c:v>-0.5041706</c:v>
                </c:pt>
                <c:pt idx="2">
                  <c:v>-0.886685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PE_adjust_easy!$H$7:$H$9</c:f>
                <c:numCache>
                  <c:formatCode>General</c:formatCode>
                  <c:ptCount val="3"/>
                  <c:pt idx="0">
                    <c:v>0.6957276</c:v>
                  </c:pt>
                  <c:pt idx="1">
                    <c:v>0.62620690000000001</c:v>
                  </c:pt>
                  <c:pt idx="2">
                    <c:v>0.40099089999999998</c:v>
                  </c:pt>
                </c:numCache>
              </c:numRef>
            </c:plus>
            <c:minus>
              <c:numRef>
                <c:f>PE_adjust_easy!$H$7:$H$9</c:f>
                <c:numCache>
                  <c:formatCode>General</c:formatCode>
                  <c:ptCount val="3"/>
                  <c:pt idx="0">
                    <c:v>0.6957276</c:v>
                  </c:pt>
                  <c:pt idx="1">
                    <c:v>0.62620690000000001</c:v>
                  </c:pt>
                  <c:pt idx="2">
                    <c:v>0.40099089999999998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PE_adjust_easy!$F$7:$F$9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PE_adjust_easy!$G$7:$G$9</c:f>
              <c:numCache>
                <c:formatCode>General</c:formatCode>
                <c:ptCount val="3"/>
                <c:pt idx="0">
                  <c:v>-2.305733</c:v>
                </c:pt>
                <c:pt idx="1">
                  <c:v>-0.50417060000000002</c:v>
                </c:pt>
                <c:pt idx="2">
                  <c:v>-0.88668499999999995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DB2-B92A-1D7A8B6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PE_adjust_easy!$G$2:$G$4</c:f>
              <c:strCache>
                <c:ptCount val="3"/>
                <c:pt idx="0">
                  <c:v>-2.955927</c:v>
                </c:pt>
                <c:pt idx="1">
                  <c:v>-5.347437</c:v>
                </c:pt>
                <c:pt idx="2">
                  <c:v>-2.783049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PE_adjust_easy!$H$2:$H$4</c:f>
                <c:numCache>
                  <c:formatCode>General</c:formatCode>
                  <c:ptCount val="3"/>
                  <c:pt idx="0">
                    <c:v>1.4621090000000001</c:v>
                  </c:pt>
                  <c:pt idx="1">
                    <c:v>1.1087910000000001</c:v>
                  </c:pt>
                  <c:pt idx="2">
                    <c:v>1.1466730000000001</c:v>
                  </c:pt>
                </c:numCache>
              </c:numRef>
            </c:plus>
            <c:minus>
              <c:numRef>
                <c:f>PE_adjust_easy!$H$2:$H$4</c:f>
                <c:numCache>
                  <c:formatCode>General</c:formatCode>
                  <c:ptCount val="3"/>
                  <c:pt idx="0">
                    <c:v>1.4621090000000001</c:v>
                  </c:pt>
                  <c:pt idx="1">
                    <c:v>1.1087910000000001</c:v>
                  </c:pt>
                  <c:pt idx="2">
                    <c:v>1.1466730000000001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PE_adjust_easy!$A$2:$A$4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PE_adjust_easy!$G$2:$G$4</c:f>
              <c:numCache>
                <c:formatCode>General</c:formatCode>
                <c:ptCount val="3"/>
                <c:pt idx="0">
                  <c:v>-2.955927</c:v>
                </c:pt>
                <c:pt idx="1">
                  <c:v>-5.3474370000000002</c:v>
                </c:pt>
                <c:pt idx="2">
                  <c:v>-2.7830490000000001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1-4D43-8361-28BA0D49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noFill/>
                    <a:round/>
                  </a:ln>
                  <a:effectLst/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PE_adjust_easy!$D$2:$D$4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7.8150899999999996</c:v>
                        </c:pt>
                        <c:pt idx="1">
                          <c:v>9.0578249999999993</c:v>
                        </c:pt>
                        <c:pt idx="2">
                          <c:v>8.1595049999999993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PE_adjust_easy!$D$2:$D$4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7.8150899999999996</c:v>
                        </c:pt>
                        <c:pt idx="1">
                          <c:v>9.0578249999999993</c:v>
                        </c:pt>
                        <c:pt idx="2">
                          <c:v>8.1595049999999993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PE_adjust_easy!$A$2:$A$4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PE_adjust_easy!$B$2:$B$4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-6.8766559999999997</c:v>
                      </c:pt>
                      <c:pt idx="1">
                        <c:v>23.46424</c:v>
                      </c:pt>
                      <c:pt idx="2">
                        <c:v>118.5522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11-4D43-8361-28BA0D49D7E5}"/>
                  </c:ext>
                </c:extLst>
              </c15:ser>
            </c15:filteredLineSeries>
            <c15:filteredLineSeries>
              <c15:ser>
                <c:idx val="0"/>
                <c:order val="2"/>
                <c:spPr>
                  <a:ln>
                    <a:noFill/>
                  </a:ln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PE_adjust_easy!$D$2:$D$4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7.8150899999999996</c:v>
                        </c:pt>
                        <c:pt idx="1">
                          <c:v>9.0578249999999993</c:v>
                        </c:pt>
                        <c:pt idx="2">
                          <c:v>8.1595049999999993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PE_adjust_easy!$D$2:$D$4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7.8150899999999996</c:v>
                        </c:pt>
                        <c:pt idx="1">
                          <c:v>9.0578249999999993</c:v>
                        </c:pt>
                        <c:pt idx="2">
                          <c:v>8.1595049999999993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PE_adjust_easy!$A$2:$A$4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PE_adjust_easy!$B$2:$B$4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-6.8766559999999997</c:v>
                      </c:pt>
                      <c:pt idx="1">
                        <c:v>23.46424</c:v>
                      </c:pt>
                      <c:pt idx="2">
                        <c:v>118.5522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11-4D43-8361-28BA0D49D7E5}"/>
                  </c:ext>
                </c:extLst>
              </c15:ser>
            </c15:filteredLineSeries>
          </c:ext>
        </c:extLst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1-0598-4CB4-B6C4-FA11B7D3C828}"/>
              </c:ext>
            </c:extLst>
          </c:dPt>
          <c:dPt>
            <c:idx val="3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2-0598-4CB4-B6C4-FA11B7D3C828}"/>
              </c:ext>
            </c:extLst>
          </c:dPt>
          <c:dPt>
            <c:idx val="5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0598-4CB4-B6C4-FA11B7D3C828}"/>
              </c:ext>
            </c:extLst>
          </c:dPt>
          <c:dPt>
            <c:idx val="6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0598-4CB4-B6C4-FA11B7D3C82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PE_adjust_levels!$E$2:$E$8</c:f>
                <c:numCache>
                  <c:formatCode>General</c:formatCode>
                  <c:ptCount val="7"/>
                  <c:pt idx="0">
                    <c:v>7.9401149999999996</c:v>
                  </c:pt>
                  <c:pt idx="2">
                    <c:v>6.551005</c:v>
                  </c:pt>
                  <c:pt idx="3">
                    <c:v>10.152725</c:v>
                  </c:pt>
                  <c:pt idx="5">
                    <c:v>11.178265</c:v>
                  </c:pt>
                  <c:pt idx="6">
                    <c:v>10.660845</c:v>
                  </c:pt>
                </c:numCache>
              </c:numRef>
            </c:plus>
            <c:minus>
              <c:numRef>
                <c:f>PE_adjust_levels!$E$2:$E$8</c:f>
                <c:numCache>
                  <c:formatCode>General</c:formatCode>
                  <c:ptCount val="7"/>
                  <c:pt idx="0">
                    <c:v>7.9401149999999996</c:v>
                  </c:pt>
                  <c:pt idx="2">
                    <c:v>6.551005</c:v>
                  </c:pt>
                  <c:pt idx="3">
                    <c:v>10.152725</c:v>
                  </c:pt>
                  <c:pt idx="5">
                    <c:v>11.178265</c:v>
                  </c:pt>
                  <c:pt idx="6">
                    <c:v>10.660845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PE_adjust_levels!$B$2:$B$8</c:f>
              <c:strCache>
                <c:ptCount val="7"/>
                <c:pt idx="0">
                  <c:v>no aid</c:v>
                </c:pt>
                <c:pt idx="2">
                  <c:v>level 4 low acc. aid</c:v>
                </c:pt>
                <c:pt idx="3">
                  <c:v>level 5 low acc. aid</c:v>
                </c:pt>
                <c:pt idx="5">
                  <c:v>level 4 high acc. aid</c:v>
                </c:pt>
                <c:pt idx="6">
                  <c:v>level 5 high acc. aid</c:v>
                </c:pt>
              </c:strCache>
            </c:strRef>
          </c:cat>
          <c:val>
            <c:numRef>
              <c:f>PE_adjust_levels!$C$2:$C$8</c:f>
              <c:numCache>
                <c:formatCode>0.000</c:formatCode>
                <c:ptCount val="7"/>
                <c:pt idx="0">
                  <c:v>19.036300000000001</c:v>
                </c:pt>
                <c:pt idx="2" formatCode="General">
                  <c:v>61.12556</c:v>
                </c:pt>
                <c:pt idx="3" formatCode="General">
                  <c:v>59.459899999999998</c:v>
                </c:pt>
                <c:pt idx="5" formatCode="General">
                  <c:v>112.6061</c:v>
                </c:pt>
                <c:pt idx="6" formatCode="General">
                  <c:v>147.2251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CB4-B6C4-FA11B7D3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RT adjustment (ms)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</a:t>
            </a:r>
            <a:r>
              <a:rPr lang="en-US" baseline="0"/>
              <a:t> Correct, Easy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Sheet3!$H$3:$H$6</c:f>
                <c:numCache>
                  <c:formatCode>General</c:formatCode>
                  <c:ptCount val="4"/>
                  <c:pt idx="0">
                    <c:v>3.071743E-2</c:v>
                  </c:pt>
                  <c:pt idx="1">
                    <c:v>5.0050199999999998E-3</c:v>
                  </c:pt>
                  <c:pt idx="2">
                    <c:v>2.4989305E-2</c:v>
                  </c:pt>
                  <c:pt idx="3">
                    <c:v>3.8500960000000001E-2</c:v>
                  </c:pt>
                </c:numCache>
              </c:numRef>
            </c:plus>
            <c:minus>
              <c:numRef>
                <c:f>Sheet3!$H$3:$H$6</c:f>
                <c:numCache>
                  <c:formatCode>General</c:formatCode>
                  <c:ptCount val="4"/>
                  <c:pt idx="0">
                    <c:v>3.071743E-2</c:v>
                  </c:pt>
                  <c:pt idx="1">
                    <c:v>5.0050199999999998E-3</c:v>
                  </c:pt>
                  <c:pt idx="2">
                    <c:v>2.4989305E-2</c:v>
                  </c:pt>
                  <c:pt idx="3">
                    <c:v>3.8500960000000001E-2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Sheet3!$B$3:$B$6</c:f>
              <c:strCache>
                <c:ptCount val="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4"/>
                <c:pt idx="0">
                  <c:v>0.88185959999999997</c:v>
                </c:pt>
                <c:pt idx="1">
                  <c:v>0.78474580000000005</c:v>
                </c:pt>
                <c:pt idx="2">
                  <c:v>0.70454550000000005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1-45C2-8759-46A4FAFFF7C8}"/>
            </c:ext>
          </c:extLst>
        </c:ser>
        <c:ser>
          <c:idx val="4"/>
          <c:order val="1"/>
          <c:tx>
            <c:strRef>
              <c:f>Sheet3!$A$7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Sheet3!$H$7:$H$10</c:f>
                <c:numCache>
                  <c:formatCode>General</c:formatCode>
                  <c:ptCount val="4"/>
                  <c:pt idx="0">
                    <c:v>1.0933399999999999E-3</c:v>
                  </c:pt>
                  <c:pt idx="1">
                    <c:v>2.635292E-3</c:v>
                  </c:pt>
                  <c:pt idx="2">
                    <c:v>2.0853554999999999E-2</c:v>
                  </c:pt>
                  <c:pt idx="3">
                    <c:v>7.1414249999999999E-3</c:v>
                  </c:pt>
                </c:numCache>
              </c:numRef>
            </c:plus>
            <c:minus>
              <c:numRef>
                <c:f>Sheet3!$H$7:$H$10</c:f>
                <c:numCache>
                  <c:formatCode>General</c:formatCode>
                  <c:ptCount val="4"/>
                  <c:pt idx="0">
                    <c:v>1.0933399999999999E-3</c:v>
                  </c:pt>
                  <c:pt idx="1">
                    <c:v>2.635292E-3</c:v>
                  </c:pt>
                  <c:pt idx="2">
                    <c:v>2.0853554999999999E-2</c:v>
                  </c:pt>
                  <c:pt idx="3">
                    <c:v>7.1414249999999999E-3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Sheet3!$C$7:$C$10</c:f>
              <c:numCache>
                <c:formatCode>General</c:formatCode>
                <c:ptCount val="4"/>
                <c:pt idx="0">
                  <c:v>0.85759059999999998</c:v>
                </c:pt>
                <c:pt idx="1">
                  <c:v>0.84381660000000003</c:v>
                </c:pt>
                <c:pt idx="2">
                  <c:v>0.77092510000000003</c:v>
                </c:pt>
                <c:pt idx="3">
                  <c:v>0.82539680000000004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1-45C2-8759-46A4FAFFF7C8}"/>
            </c:ext>
          </c:extLst>
        </c:ser>
        <c:ser>
          <c:idx val="8"/>
          <c:order val="2"/>
          <c:tx>
            <c:strRef>
              <c:f>Sheet3!$A$11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Sheet3!$C$11:$C$14</c:f>
              <c:numCache>
                <c:formatCode>General</c:formatCode>
                <c:ptCount val="4"/>
                <c:pt idx="0">
                  <c:v>0.93353339999999996</c:v>
                </c:pt>
                <c:pt idx="1">
                  <c:v>0.88404669999999996</c:v>
                </c:pt>
                <c:pt idx="2">
                  <c:v>0.86363639999999997</c:v>
                </c:pt>
                <c:pt idx="3">
                  <c:v>0.82352939999999997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71-45C2-8759-46A4FAFF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14127"/>
        <c:axId val="1334686367"/>
      </c:lineChart>
      <c:catAx>
        <c:axId val="14536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6367"/>
        <c:crosses val="autoZero"/>
        <c:auto val="1"/>
        <c:lblAlgn val="ctr"/>
        <c:lblOffset val="100"/>
        <c:noMultiLvlLbl val="0"/>
      </c:catAx>
      <c:valAx>
        <c:axId val="13346863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88-4B2C-89AC-1F9F8AD4EEE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88-4B2C-89AC-1F9F8AD4EEE4}"/>
              </c:ext>
            </c:extLst>
          </c:dPt>
          <c:dPt>
            <c:idx val="5"/>
            <c:marker>
              <c:symbol val="square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88-4B2C-89AC-1F9F8AD4EEE4}"/>
              </c:ext>
            </c:extLst>
          </c:dPt>
          <c:dPt>
            <c:idx val="6"/>
            <c:marker>
              <c:symbol val="diamond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88-4B2C-89AC-1F9F8AD4EEE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PE_adjust_levels!$E$11:$E$17</c:f>
                <c:numCache>
                  <c:formatCode>General</c:formatCode>
                  <c:ptCount val="7"/>
                  <c:pt idx="0">
                    <c:v>8.8806399999999996</c:v>
                  </c:pt>
                  <c:pt idx="2">
                    <c:v>8.3096650000000007</c:v>
                  </c:pt>
                  <c:pt idx="3">
                    <c:v>10.463179999999999</c:v>
                  </c:pt>
                  <c:pt idx="5">
                    <c:v>12.429085000000001</c:v>
                  </c:pt>
                  <c:pt idx="6">
                    <c:v>14.793625</c:v>
                  </c:pt>
                </c:numCache>
              </c:numRef>
            </c:plus>
            <c:minus>
              <c:numRef>
                <c:f>PE_adjust_levels!$E$11:$E$17</c:f>
                <c:numCache>
                  <c:formatCode>General</c:formatCode>
                  <c:ptCount val="7"/>
                  <c:pt idx="0">
                    <c:v>8.8806399999999996</c:v>
                  </c:pt>
                  <c:pt idx="2">
                    <c:v>8.3096650000000007</c:v>
                  </c:pt>
                  <c:pt idx="3">
                    <c:v>10.463179999999999</c:v>
                  </c:pt>
                  <c:pt idx="5">
                    <c:v>12.429085000000001</c:v>
                  </c:pt>
                  <c:pt idx="6">
                    <c:v>14.793625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PE_adjust_levels!$A$2:$A$8</c:f>
              <c:strCache>
                <c:ptCount val="7"/>
                <c:pt idx="0">
                  <c:v>no aid </c:v>
                </c:pt>
                <c:pt idx="2">
                  <c:v>level 4</c:v>
                </c:pt>
                <c:pt idx="6">
                  <c:v>level 5</c:v>
                </c:pt>
              </c:strCache>
            </c:strRef>
          </c:cat>
          <c:val>
            <c:numRef>
              <c:f>PE_adjust_levels!$C$11:$C$17</c:f>
              <c:numCache>
                <c:formatCode>General</c:formatCode>
                <c:ptCount val="7"/>
                <c:pt idx="0">
                  <c:v>-0.64074790000000004</c:v>
                </c:pt>
                <c:pt idx="2">
                  <c:v>12.58605</c:v>
                </c:pt>
                <c:pt idx="3">
                  <c:v>69.027690000000007</c:v>
                </c:pt>
                <c:pt idx="5">
                  <c:v>102.79810000000001</c:v>
                </c:pt>
                <c:pt idx="6">
                  <c:v>79.654449999999997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B2C-89AC-1F9F8AD4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</c:lineChart>
      <c:catAx>
        <c:axId val="106329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PE_adjust_levels!$H$11:$H$16</c:f>
              <c:strCache>
                <c:ptCount val="6"/>
                <c:pt idx="0">
                  <c:v>-2.092739</c:v>
                </c:pt>
                <c:pt idx="2">
                  <c:v>-0.3390424</c:v>
                </c:pt>
                <c:pt idx="5">
                  <c:v>-1.90882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PE_adjust_levels!$I$11:$I$16</c:f>
                <c:numCache>
                  <c:formatCode>General</c:formatCode>
                  <c:ptCount val="6"/>
                  <c:pt idx="0">
                    <c:v>0.6533525</c:v>
                  </c:pt>
                  <c:pt idx="2">
                    <c:v>0.68461660000000002</c:v>
                  </c:pt>
                  <c:pt idx="5">
                    <c:v>0.66967339999999997</c:v>
                  </c:pt>
                </c:numCache>
              </c:numRef>
            </c:plus>
            <c:minus>
              <c:numRef>
                <c:f>PE_adjust_levels!$I$11:$I$16</c:f>
                <c:numCache>
                  <c:formatCode>General</c:formatCode>
                  <c:ptCount val="6"/>
                  <c:pt idx="0">
                    <c:v>0.6533525</c:v>
                  </c:pt>
                  <c:pt idx="2">
                    <c:v>0.68461660000000002</c:v>
                  </c:pt>
                  <c:pt idx="5">
                    <c:v>0.66967339999999997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PE_adjust_levels!$G$11:$G$16</c:f>
              <c:strCache>
                <c:ptCount val="6"/>
                <c:pt idx="0">
                  <c:v>no aid</c:v>
                </c:pt>
                <c:pt idx="2">
                  <c:v>level 4 low acc. aid</c:v>
                </c:pt>
                <c:pt idx="3">
                  <c:v>level 5 low acc. aid</c:v>
                </c:pt>
                <c:pt idx="5">
                  <c:v>level 4 high acc. aid</c:v>
                </c:pt>
              </c:strCache>
            </c:strRef>
          </c:cat>
          <c:val>
            <c:numRef>
              <c:f>PE_adjust_levels!$H$11:$H$16</c:f>
              <c:numCache>
                <c:formatCode>General</c:formatCode>
                <c:ptCount val="6"/>
                <c:pt idx="0">
                  <c:v>-2.0927389999999999</c:v>
                </c:pt>
                <c:pt idx="2">
                  <c:v>-0.33904240000000002</c:v>
                </c:pt>
                <c:pt idx="5">
                  <c:v>-1.90882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B-4367-97B5-5BF955FC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2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7F80-4BA6-9F6A-2B1E5A98A1FC}"/>
              </c:ext>
            </c:extLst>
          </c:dPt>
          <c:dPt>
            <c:idx val="3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7F80-4BA6-9F6A-2B1E5A98A1FC}"/>
              </c:ext>
            </c:extLst>
          </c:dPt>
          <c:dPt>
            <c:idx val="5"/>
            <c:marker>
              <c:symbol val="square"/>
              <c:size val="7"/>
            </c:marker>
            <c:bubble3D val="0"/>
          </c:dPt>
          <c:dPt>
            <c:idx val="6"/>
            <c:marker>
              <c:symbol val="diamond"/>
              <c:size val="7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PE_adjust_levels!$I$2:$I$8</c:f>
                <c:numCache>
                  <c:formatCode>General</c:formatCode>
                  <c:ptCount val="7"/>
                  <c:pt idx="0">
                    <c:v>0.90593869999999999</c:v>
                  </c:pt>
                  <c:pt idx="2">
                    <c:v>0.94512269999999998</c:v>
                  </c:pt>
                  <c:pt idx="3">
                    <c:v>1.0461739999999999</c:v>
                  </c:pt>
                  <c:pt idx="5">
                    <c:v>1.049893</c:v>
                  </c:pt>
                  <c:pt idx="6">
                    <c:v>1.399597</c:v>
                  </c:pt>
                </c:numCache>
              </c:numRef>
            </c:plus>
            <c:minus>
              <c:numRef>
                <c:f>PE_adjust_levels!$I$2:$I$8</c:f>
                <c:numCache>
                  <c:formatCode>General</c:formatCode>
                  <c:ptCount val="7"/>
                  <c:pt idx="0">
                    <c:v>0.90593869999999999</c:v>
                  </c:pt>
                  <c:pt idx="2">
                    <c:v>0.94512269999999998</c:v>
                  </c:pt>
                  <c:pt idx="3">
                    <c:v>1.0461739999999999</c:v>
                  </c:pt>
                  <c:pt idx="5">
                    <c:v>1.049893</c:v>
                  </c:pt>
                  <c:pt idx="6">
                    <c:v>1.399597</c:v>
                  </c:pt>
                </c:numCache>
              </c:numRef>
            </c:minus>
            <c:spPr>
              <a:ln w="22225"/>
            </c:spPr>
          </c:errBars>
          <c:cat>
            <c:strRef>
              <c:f>PE_adjust_levels!$A$2:$A$8</c:f>
              <c:strCache>
                <c:ptCount val="7"/>
                <c:pt idx="0">
                  <c:v>no aid </c:v>
                </c:pt>
                <c:pt idx="2">
                  <c:v>level 4</c:v>
                </c:pt>
                <c:pt idx="6">
                  <c:v>level 5</c:v>
                </c:pt>
              </c:strCache>
            </c:strRef>
          </c:cat>
          <c:val>
            <c:numRef>
              <c:f>PE_adjust_levels!$H$2:$H$8</c:f>
              <c:numCache>
                <c:formatCode>General</c:formatCode>
                <c:ptCount val="7"/>
                <c:pt idx="0">
                  <c:v>-5.631462</c:v>
                </c:pt>
                <c:pt idx="2">
                  <c:v>-4.0032310000000004</c:v>
                </c:pt>
                <c:pt idx="3">
                  <c:v>-2.4904799999999998</c:v>
                </c:pt>
                <c:pt idx="5">
                  <c:v>-4.4264919999999996</c:v>
                </c:pt>
                <c:pt idx="6">
                  <c:v>-3.1868910000000001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0-4BA6-9F6A-2B1E5A98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 sec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Sheet3!$H$5:$K$5</c:f>
                <c:numCache>
                  <c:formatCode>General</c:formatCode>
                  <c:ptCount val="4"/>
                  <c:pt idx="0">
                    <c:v>2.4989305E-2</c:v>
                  </c:pt>
                  <c:pt idx="1">
                    <c:v>0.1241873</c:v>
                  </c:pt>
                  <c:pt idx="2">
                    <c:v>7.7407939999999995E-2</c:v>
                  </c:pt>
                  <c:pt idx="3">
                    <c:v>5.3536859999999999E-2</c:v>
                  </c:pt>
                </c:numCache>
              </c:numRef>
            </c:plus>
            <c:minus>
              <c:numRef>
                <c:f>Sheet3!$H$5:$K$5</c:f>
                <c:numCache>
                  <c:formatCode>General</c:formatCode>
                  <c:ptCount val="4"/>
                  <c:pt idx="0">
                    <c:v>2.4989305E-2</c:v>
                  </c:pt>
                  <c:pt idx="1">
                    <c:v>0.1241873</c:v>
                  </c:pt>
                  <c:pt idx="2">
                    <c:v>7.7407939999999995E-2</c:v>
                  </c:pt>
                  <c:pt idx="3">
                    <c:v>5.3536859999999999E-2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Sheet3!$C$5:$F$5</c:f>
              <c:numCache>
                <c:formatCode>General</c:formatCode>
                <c:ptCount val="4"/>
                <c:pt idx="0">
                  <c:v>0.70454550000000005</c:v>
                </c:pt>
                <c:pt idx="1">
                  <c:v>0.55555560000000004</c:v>
                </c:pt>
                <c:pt idx="2">
                  <c:v>0.65</c:v>
                </c:pt>
                <c:pt idx="3">
                  <c:v>0.69696970000000003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1-4CCE-9491-89A47E8BF234}"/>
            </c:ext>
          </c:extLst>
        </c:ser>
        <c:ser>
          <c:idx val="1"/>
          <c:order val="1"/>
          <c:tx>
            <c:strRef>
              <c:f>Sheet3!$A$9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Sheet3!$H$9:$K$9</c:f>
                <c:numCache>
                  <c:formatCode>General</c:formatCode>
                  <c:ptCount val="4"/>
                  <c:pt idx="0">
                    <c:v>2.0853554999999999E-2</c:v>
                  </c:pt>
                  <c:pt idx="1">
                    <c:v>6.7576950000000002E-3</c:v>
                  </c:pt>
                  <c:pt idx="2">
                    <c:v>3.5523699999999998E-2</c:v>
                  </c:pt>
                  <c:pt idx="3">
                    <c:v>3.0379895000000001E-2</c:v>
                  </c:pt>
                </c:numCache>
              </c:numRef>
            </c:plus>
            <c:minus>
              <c:numRef>
                <c:f>Sheet3!$H$9:$K$9</c:f>
                <c:numCache>
                  <c:formatCode>General</c:formatCode>
                  <c:ptCount val="4"/>
                  <c:pt idx="0">
                    <c:v>2.0853554999999999E-2</c:v>
                  </c:pt>
                  <c:pt idx="1">
                    <c:v>6.7576950000000002E-3</c:v>
                  </c:pt>
                  <c:pt idx="2">
                    <c:v>3.5523699999999998E-2</c:v>
                  </c:pt>
                  <c:pt idx="3">
                    <c:v>3.0379895000000001E-2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Sheet3!$C$9:$F$9</c:f>
              <c:numCache>
                <c:formatCode>General</c:formatCode>
                <c:ptCount val="4"/>
                <c:pt idx="0">
                  <c:v>0.77092510000000003</c:v>
                </c:pt>
                <c:pt idx="1">
                  <c:v>0.82692310000000002</c:v>
                </c:pt>
                <c:pt idx="2">
                  <c:v>0.71264369999999999</c:v>
                </c:pt>
                <c:pt idx="3">
                  <c:v>0.73267329999999997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1-4CCE-9491-89A47E8BF234}"/>
            </c:ext>
          </c:extLst>
        </c:ser>
        <c:ser>
          <c:idx val="2"/>
          <c:order val="2"/>
          <c:tx>
            <c:strRef>
              <c:f>Sheet3!$A$13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Sheet3!$H$13:$K$13</c:f>
                <c:numCache>
                  <c:formatCode>General</c:formatCode>
                  <c:ptCount val="4"/>
                  <c:pt idx="0">
                    <c:v>2.4366050000000001E-3</c:v>
                  </c:pt>
                  <c:pt idx="1">
                    <c:v>1.7298384999999999E-2</c:v>
                  </c:pt>
                  <c:pt idx="2">
                    <c:v>4.049254E-2</c:v>
                  </c:pt>
                  <c:pt idx="3">
                    <c:v>4.9751085E-2</c:v>
                  </c:pt>
                </c:numCache>
              </c:numRef>
            </c:plus>
            <c:minus>
              <c:numRef>
                <c:f>Sheet3!$H$13:$K$13</c:f>
                <c:numCache>
                  <c:formatCode>General</c:formatCode>
                  <c:ptCount val="4"/>
                  <c:pt idx="0">
                    <c:v>2.4366050000000001E-3</c:v>
                  </c:pt>
                  <c:pt idx="1">
                    <c:v>1.7298384999999999E-2</c:v>
                  </c:pt>
                  <c:pt idx="2">
                    <c:v>4.049254E-2</c:v>
                  </c:pt>
                  <c:pt idx="3">
                    <c:v>4.9751085E-2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Sheet3!$C$13:$F$13</c:f>
              <c:numCache>
                <c:formatCode>General</c:formatCode>
                <c:ptCount val="4"/>
                <c:pt idx="0">
                  <c:v>0.86363639999999997</c:v>
                </c:pt>
                <c:pt idx="1">
                  <c:v>0.92307689999999998</c:v>
                </c:pt>
                <c:pt idx="2">
                  <c:v>0.69268289999999999</c:v>
                </c:pt>
                <c:pt idx="3">
                  <c:v>0.65517239999999999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1-4CCE-9491-89A47E8B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45375"/>
        <c:axId val="1342863615"/>
      </c:lineChart>
      <c:catAx>
        <c:axId val="1193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3615"/>
        <c:crosses val="autoZero"/>
        <c:auto val="1"/>
        <c:lblAlgn val="ctr"/>
        <c:lblOffset val="100"/>
        <c:noMultiLvlLbl val="0"/>
      </c:catAx>
      <c:valAx>
        <c:axId val="13428636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1-2 sec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Sheet3!$H$4:$K$4</c:f>
                <c:numCache>
                  <c:formatCode>General</c:formatCode>
                  <c:ptCount val="4"/>
                  <c:pt idx="0">
                    <c:v>5.0050199999999998E-3</c:v>
                  </c:pt>
                  <c:pt idx="1">
                    <c:v>1.9510469999999999E-2</c:v>
                  </c:pt>
                  <c:pt idx="2">
                    <c:v>3.6754954999999999E-2</c:v>
                  </c:pt>
                  <c:pt idx="3">
                    <c:v>3.7240830000000003E-2</c:v>
                  </c:pt>
                </c:numCache>
              </c:numRef>
            </c:plus>
            <c:minus>
              <c:numRef>
                <c:f>Sheet3!$H$4:$K$4</c:f>
                <c:numCache>
                  <c:formatCode>General</c:formatCode>
                  <c:ptCount val="4"/>
                  <c:pt idx="0">
                    <c:v>5.0050199999999998E-3</c:v>
                  </c:pt>
                  <c:pt idx="1">
                    <c:v>1.9510469999999999E-2</c:v>
                  </c:pt>
                  <c:pt idx="2">
                    <c:v>3.6754954999999999E-2</c:v>
                  </c:pt>
                  <c:pt idx="3">
                    <c:v>3.7240830000000003E-2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Sheet3!$C$4:$F$4</c:f>
              <c:numCache>
                <c:formatCode>General</c:formatCode>
                <c:ptCount val="4"/>
                <c:pt idx="0">
                  <c:v>0.78474580000000005</c:v>
                </c:pt>
                <c:pt idx="1">
                  <c:v>0.72641509999999998</c:v>
                </c:pt>
                <c:pt idx="2">
                  <c:v>0.66514459999999997</c:v>
                </c:pt>
                <c:pt idx="3">
                  <c:v>0.65765770000000001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B-420C-B8BA-D04E86DA54BB}"/>
            </c:ext>
          </c:extLst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Sheet3!$H$8:$K$8</c:f>
                <c:numCache>
                  <c:formatCode>General</c:formatCode>
                  <c:ptCount val="4"/>
                  <c:pt idx="0">
                    <c:v>2.635292E-3</c:v>
                  </c:pt>
                  <c:pt idx="1">
                    <c:v>1.8535055000000002E-2</c:v>
                  </c:pt>
                  <c:pt idx="2">
                    <c:v>2.8647909999999999E-2</c:v>
                  </c:pt>
                  <c:pt idx="3">
                    <c:v>3.4446730000000002E-2</c:v>
                  </c:pt>
                </c:numCache>
              </c:numRef>
            </c:plus>
            <c:minus>
              <c:numRef>
                <c:f>Sheet3!$H$8:$K$8</c:f>
                <c:numCache>
                  <c:formatCode>General</c:formatCode>
                  <c:ptCount val="4"/>
                  <c:pt idx="0">
                    <c:v>2.635292E-3</c:v>
                  </c:pt>
                  <c:pt idx="1">
                    <c:v>1.8535055000000002E-2</c:v>
                  </c:pt>
                  <c:pt idx="2">
                    <c:v>2.8647909999999999E-2</c:v>
                  </c:pt>
                  <c:pt idx="3">
                    <c:v>3.4446730000000002E-2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Sheet3!$C$8:$F$8</c:f>
              <c:numCache>
                <c:formatCode>General</c:formatCode>
                <c:ptCount val="4"/>
                <c:pt idx="0">
                  <c:v>0.84381660000000003</c:v>
                </c:pt>
                <c:pt idx="1">
                  <c:v>0.78034680000000001</c:v>
                </c:pt>
                <c:pt idx="2">
                  <c:v>0.74433819999999995</c:v>
                </c:pt>
                <c:pt idx="3">
                  <c:v>0.71775699999999998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B-420C-B8BA-D04E86DA54BB}"/>
            </c:ext>
          </c:extLst>
        </c:ser>
        <c:ser>
          <c:idx val="2"/>
          <c:order val="2"/>
          <c:tx>
            <c:strRef>
              <c:f>Sheet3!$A$12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Sheet3!$H$12:$K$12</c:f>
                <c:numCache>
                  <c:formatCode>General</c:formatCode>
                  <c:ptCount val="4"/>
                  <c:pt idx="0">
                    <c:v>7.7499250000000004E-3</c:v>
                  </c:pt>
                  <c:pt idx="1">
                    <c:v>1.5242904999999999E-3</c:v>
                  </c:pt>
                  <c:pt idx="2">
                    <c:v>1.2050234999999999E-2</c:v>
                  </c:pt>
                  <c:pt idx="3">
                    <c:v>1.7487525E-2</c:v>
                  </c:pt>
                </c:numCache>
              </c:numRef>
            </c:plus>
            <c:minus>
              <c:numRef>
                <c:f>Sheet3!$H$12:$K$12</c:f>
                <c:numCache>
                  <c:formatCode>General</c:formatCode>
                  <c:ptCount val="4"/>
                  <c:pt idx="0">
                    <c:v>7.7499250000000004E-3</c:v>
                  </c:pt>
                  <c:pt idx="1">
                    <c:v>1.5242904999999999E-3</c:v>
                  </c:pt>
                  <c:pt idx="2">
                    <c:v>1.2050234999999999E-2</c:v>
                  </c:pt>
                  <c:pt idx="3">
                    <c:v>1.7487525E-2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Sheet3!$C$12:$F$12</c:f>
              <c:numCache>
                <c:formatCode>General</c:formatCode>
                <c:ptCount val="4"/>
                <c:pt idx="0">
                  <c:v>0.88404669999999996</c:v>
                </c:pt>
                <c:pt idx="1">
                  <c:v>0.86</c:v>
                </c:pt>
                <c:pt idx="2">
                  <c:v>0.80733940000000004</c:v>
                </c:pt>
                <c:pt idx="3">
                  <c:v>0.78438660000000004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B-420C-B8BA-D04E86DA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45375"/>
        <c:axId val="1342863615"/>
      </c:lineChart>
      <c:catAx>
        <c:axId val="1193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3615"/>
        <c:crosses val="autoZero"/>
        <c:auto val="1"/>
        <c:lblAlgn val="ctr"/>
        <c:lblOffset val="100"/>
        <c:noMultiLvlLbl val="0"/>
      </c:catAx>
      <c:valAx>
        <c:axId val="13428636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0-1 sec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Sheet3!$H$3:$K$3</c:f>
                <c:numCache>
                  <c:formatCode>General</c:formatCode>
                  <c:ptCount val="4"/>
                  <c:pt idx="0">
                    <c:v>3.071743E-2</c:v>
                  </c:pt>
                  <c:pt idx="1">
                    <c:v>1.693211E-2</c:v>
                  </c:pt>
                  <c:pt idx="2">
                    <c:v>8.3676189999999998E-3</c:v>
                  </c:pt>
                  <c:pt idx="3">
                    <c:v>4.0746289999999998E-2</c:v>
                  </c:pt>
                </c:numCache>
              </c:numRef>
            </c:plus>
            <c:minus>
              <c:numRef>
                <c:f>Sheet3!$H$3:$K$3</c:f>
                <c:numCache>
                  <c:formatCode>General</c:formatCode>
                  <c:ptCount val="4"/>
                  <c:pt idx="0">
                    <c:v>3.071743E-2</c:v>
                  </c:pt>
                  <c:pt idx="1">
                    <c:v>1.693211E-2</c:v>
                  </c:pt>
                  <c:pt idx="2">
                    <c:v>8.3676189999999998E-3</c:v>
                  </c:pt>
                  <c:pt idx="3">
                    <c:v>4.0746289999999998E-2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Sheet3!$C$3:$F$3</c:f>
              <c:numCache>
                <c:formatCode>General</c:formatCode>
                <c:ptCount val="4"/>
                <c:pt idx="0">
                  <c:v>0.88185959999999997</c:v>
                </c:pt>
                <c:pt idx="1">
                  <c:v>0.77204879999999998</c:v>
                </c:pt>
                <c:pt idx="2">
                  <c:v>0.79221509999999995</c:v>
                </c:pt>
                <c:pt idx="3">
                  <c:v>0.7302573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C-49CF-9F62-E37559A9661C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Sheet3!$H$7:$K$7</c:f>
                <c:numCache>
                  <c:formatCode>General</c:formatCode>
                  <c:ptCount val="4"/>
                  <c:pt idx="0">
                    <c:v>1.0933399999999999E-3</c:v>
                  </c:pt>
                  <c:pt idx="1">
                    <c:v>2.7595664999999998E-2</c:v>
                  </c:pt>
                  <c:pt idx="2">
                    <c:v>1.2477719999999999E-2</c:v>
                  </c:pt>
                  <c:pt idx="3">
                    <c:v>2.6144335000000001E-2</c:v>
                  </c:pt>
                </c:numCache>
              </c:numRef>
            </c:plus>
            <c:minus>
              <c:numRef>
                <c:f>Sheet3!$H$7:$K$7</c:f>
                <c:numCache>
                  <c:formatCode>General</c:formatCode>
                  <c:ptCount val="4"/>
                  <c:pt idx="0">
                    <c:v>1.0933399999999999E-3</c:v>
                  </c:pt>
                  <c:pt idx="1">
                    <c:v>2.7595664999999998E-2</c:v>
                  </c:pt>
                  <c:pt idx="2">
                    <c:v>1.2477719999999999E-2</c:v>
                  </c:pt>
                  <c:pt idx="3">
                    <c:v>2.6144335000000001E-2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Sheet3!$C$7:$F$7</c:f>
              <c:numCache>
                <c:formatCode>General</c:formatCode>
                <c:ptCount val="4"/>
                <c:pt idx="0">
                  <c:v>0.85759059999999998</c:v>
                </c:pt>
                <c:pt idx="1">
                  <c:v>0.74711079999999996</c:v>
                </c:pt>
                <c:pt idx="2">
                  <c:v>0.81119090000000005</c:v>
                </c:pt>
                <c:pt idx="3">
                  <c:v>0.75347799999999998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C-49CF-9F62-E37559A9661C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Sheet3!$H$11:$K$11</c:f>
                <c:numCache>
                  <c:formatCode>General</c:formatCode>
                  <c:ptCount val="4"/>
                  <c:pt idx="0">
                    <c:v>2.4811295000000001E-2</c:v>
                  </c:pt>
                  <c:pt idx="1">
                    <c:v>6.1950850000000001E-4</c:v>
                  </c:pt>
                  <c:pt idx="2">
                    <c:v>1.7273815000000001E-2</c:v>
                  </c:pt>
                  <c:pt idx="3">
                    <c:v>1.3068185E-2</c:v>
                  </c:pt>
                </c:numCache>
              </c:numRef>
            </c:plus>
            <c:minus>
              <c:numRef>
                <c:f>Sheet3!$H$11:$K$11</c:f>
                <c:numCache>
                  <c:formatCode>General</c:formatCode>
                  <c:ptCount val="4"/>
                  <c:pt idx="0">
                    <c:v>2.4811295000000001E-2</c:v>
                  </c:pt>
                  <c:pt idx="1">
                    <c:v>6.1950850000000001E-4</c:v>
                  </c:pt>
                  <c:pt idx="2">
                    <c:v>1.7273815000000001E-2</c:v>
                  </c:pt>
                  <c:pt idx="3">
                    <c:v>1.3068185E-2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Sheet3!$C$2:$F$2</c:f>
              <c:strCache>
                <c:ptCount val="4"/>
                <c:pt idx="0">
                  <c:v>Previous Correct, Easy</c:v>
                </c:pt>
                <c:pt idx="1">
                  <c:v>Previous Incorrect, Easy</c:v>
                </c:pt>
                <c:pt idx="2">
                  <c:v>Previous Correct, Hard</c:v>
                </c:pt>
                <c:pt idx="3">
                  <c:v>Previous Incorrect, Hard</c:v>
                </c:pt>
              </c:strCache>
            </c:strRef>
          </c:cat>
          <c:val>
            <c:numRef>
              <c:f>Sheet3!$C$11:$F$11</c:f>
              <c:numCache>
                <c:formatCode>General</c:formatCode>
                <c:ptCount val="4"/>
                <c:pt idx="0">
                  <c:v>0.93353339999999996</c:v>
                </c:pt>
                <c:pt idx="1">
                  <c:v>0.85636109999999999</c:v>
                </c:pt>
                <c:pt idx="2">
                  <c:v>0.91065499999999999</c:v>
                </c:pt>
                <c:pt idx="3">
                  <c:v>0.80285709999999999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C-49CF-9F62-E37559A9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745375"/>
        <c:axId val="1342863615"/>
      </c:lineChart>
      <c:catAx>
        <c:axId val="11937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3615"/>
        <c:crosses val="autoZero"/>
        <c:auto val="1"/>
        <c:lblAlgn val="ctr"/>
        <c:lblOffset val="100"/>
        <c:noMultiLvlLbl val="0"/>
      </c:catAx>
      <c:valAx>
        <c:axId val="13428636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Incorrect, 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Sheet3!$A$3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Sheet3!$B$3:$B$6</c:f>
              <c:strCache>
                <c:ptCount val="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4"/>
                <c:pt idx="0">
                  <c:v>0.77204879999999998</c:v>
                </c:pt>
                <c:pt idx="1">
                  <c:v>0.72641509999999998</c:v>
                </c:pt>
                <c:pt idx="2">
                  <c:v>0.55555560000000004</c:v>
                </c:pt>
                <c:pt idx="3">
                  <c:v>0.66666669999999995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F-4BEC-81B6-CE1715E10E1E}"/>
            </c:ext>
          </c:extLst>
        </c:ser>
        <c:ser>
          <c:idx val="5"/>
          <c:order val="1"/>
          <c:tx>
            <c:strRef>
              <c:f>Sheet3!$A$7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Sheet3!$D$7:$D$10</c:f>
              <c:numCache>
                <c:formatCode>General</c:formatCode>
                <c:ptCount val="4"/>
                <c:pt idx="0">
                  <c:v>0.74711079999999996</c:v>
                </c:pt>
                <c:pt idx="1">
                  <c:v>0.78034680000000001</c:v>
                </c:pt>
                <c:pt idx="2">
                  <c:v>0.82692310000000002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4F-4BEC-81B6-CE1715E10E1E}"/>
            </c:ext>
          </c:extLst>
        </c:ser>
        <c:ser>
          <c:idx val="9"/>
          <c:order val="2"/>
          <c:tx>
            <c:strRef>
              <c:f>Sheet3!$A$11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Sheet3!$D$11:$D$14</c:f>
              <c:numCache>
                <c:formatCode>General</c:formatCode>
                <c:ptCount val="4"/>
                <c:pt idx="0">
                  <c:v>0.85636109999999999</c:v>
                </c:pt>
                <c:pt idx="1">
                  <c:v>0.86</c:v>
                </c:pt>
                <c:pt idx="2">
                  <c:v>0.92307689999999998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4F-4BEC-81B6-CE1715E1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14127"/>
        <c:axId val="1334686367"/>
      </c:lineChart>
      <c:catAx>
        <c:axId val="14536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6367"/>
        <c:crosses val="autoZero"/>
        <c:auto val="1"/>
        <c:lblAlgn val="ctr"/>
        <c:lblOffset val="100"/>
        <c:noMultiLvlLbl val="0"/>
      </c:catAx>
      <c:valAx>
        <c:axId val="13346863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Correct,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Sheet3!$B$3:$B$6</c:f>
              <c:strCache>
                <c:ptCount val="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</c:strCache>
            </c:strRef>
          </c:cat>
          <c:val>
            <c:numRef>
              <c:f>Sheet3!$E$3:$E$6</c:f>
              <c:numCache>
                <c:formatCode>General</c:formatCode>
                <c:ptCount val="4"/>
                <c:pt idx="0">
                  <c:v>0.79221509999999995</c:v>
                </c:pt>
                <c:pt idx="1">
                  <c:v>0.66514459999999997</c:v>
                </c:pt>
                <c:pt idx="2">
                  <c:v>0.65</c:v>
                </c:pt>
                <c:pt idx="3">
                  <c:v>0.66666669999999995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4A15-893B-2E4D71123A7B}"/>
            </c:ext>
          </c:extLst>
        </c:ser>
        <c:ser>
          <c:idx val="6"/>
          <c:order val="1"/>
          <c:tx>
            <c:strRef>
              <c:f>Sheet3!$A$7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Sheet3!$E$7:$E$10</c:f>
              <c:numCache>
                <c:formatCode>General</c:formatCode>
                <c:ptCount val="4"/>
                <c:pt idx="0">
                  <c:v>0.81119090000000005</c:v>
                </c:pt>
                <c:pt idx="1">
                  <c:v>0.74433819999999995</c:v>
                </c:pt>
                <c:pt idx="2">
                  <c:v>0.71264369999999999</c:v>
                </c:pt>
                <c:pt idx="3">
                  <c:v>0.68131870000000005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5-4A15-893B-2E4D71123A7B}"/>
            </c:ext>
          </c:extLst>
        </c:ser>
        <c:ser>
          <c:idx val="10"/>
          <c:order val="2"/>
          <c:tx>
            <c:strRef>
              <c:f>Sheet3!$A$11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Sheet3!$E$11:$E$14</c:f>
              <c:numCache>
                <c:formatCode>General</c:formatCode>
                <c:ptCount val="4"/>
                <c:pt idx="0">
                  <c:v>0.91065499999999999</c:v>
                </c:pt>
                <c:pt idx="1">
                  <c:v>0.80733940000000004</c:v>
                </c:pt>
                <c:pt idx="2">
                  <c:v>0.69268289999999999</c:v>
                </c:pt>
                <c:pt idx="3">
                  <c:v>0.67857140000000005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5-4A15-893B-2E4D7112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14127"/>
        <c:axId val="1334686367"/>
      </c:lineChart>
      <c:catAx>
        <c:axId val="14536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6367"/>
        <c:crosses val="autoZero"/>
        <c:auto val="1"/>
        <c:lblAlgn val="ctr"/>
        <c:lblOffset val="100"/>
        <c:noMultiLvlLbl val="0"/>
      </c:catAx>
      <c:valAx>
        <c:axId val="13346863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Incorrect, 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Sheet3!$A$3</c:f>
              <c:strCache>
                <c:ptCount val="1"/>
                <c:pt idx="0">
                  <c:v>No 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Sheet3!$B$3:$B$6</c:f>
              <c:strCache>
                <c:ptCount val="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</c:strCache>
            </c:strRef>
          </c:cat>
          <c:val>
            <c:numRef>
              <c:f>Sheet3!$F$3:$F$6</c:f>
              <c:numCache>
                <c:formatCode>General</c:formatCode>
                <c:ptCount val="4"/>
                <c:pt idx="0">
                  <c:v>0.7302573</c:v>
                </c:pt>
                <c:pt idx="1">
                  <c:v>0.65765770000000001</c:v>
                </c:pt>
                <c:pt idx="2">
                  <c:v>0.69696970000000003</c:v>
                </c:pt>
                <c:pt idx="3">
                  <c:v>0.66666669999999995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0-4A2C-A095-AD2BDC37F652}"/>
            </c:ext>
          </c:extLst>
        </c:ser>
        <c:ser>
          <c:idx val="7"/>
          <c:order val="1"/>
          <c:tx>
            <c:strRef>
              <c:f>Sheet3!$A$7</c:f>
              <c:strCache>
                <c:ptCount val="1"/>
                <c:pt idx="0">
                  <c:v>Low Accuracy 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Sheet3!$F$7:$F$10</c:f>
              <c:numCache>
                <c:formatCode>General</c:formatCode>
                <c:ptCount val="4"/>
                <c:pt idx="0">
                  <c:v>0.75347799999999998</c:v>
                </c:pt>
                <c:pt idx="1">
                  <c:v>0.71775699999999998</c:v>
                </c:pt>
                <c:pt idx="2">
                  <c:v>0.73267329999999997</c:v>
                </c:pt>
                <c:pt idx="3">
                  <c:v>0.77419349999999998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E0-4A2C-A095-AD2BDC37F652}"/>
            </c:ext>
          </c:extLst>
        </c:ser>
        <c:ser>
          <c:idx val="11"/>
          <c:order val="2"/>
          <c:tx>
            <c:strRef>
              <c:f>Sheet3!$A$11</c:f>
              <c:strCache>
                <c:ptCount val="1"/>
                <c:pt idx="0">
                  <c:v>High Accuracy Aid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Sheet3!$F$11:$F$14</c:f>
              <c:numCache>
                <c:formatCode>General</c:formatCode>
                <c:ptCount val="4"/>
                <c:pt idx="0">
                  <c:v>0.80285709999999999</c:v>
                </c:pt>
                <c:pt idx="1">
                  <c:v>0.78438660000000004</c:v>
                </c:pt>
                <c:pt idx="2">
                  <c:v>0.65517239999999999</c:v>
                </c:pt>
                <c:pt idx="3">
                  <c:v>0.78947369999999994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E0-4A2C-A095-AD2BDC37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14127"/>
        <c:axId val="1334686367"/>
      </c:lineChart>
      <c:catAx>
        <c:axId val="145361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86367"/>
        <c:crosses val="autoZero"/>
        <c:auto val="1"/>
        <c:lblAlgn val="ctr"/>
        <c:lblOffset val="100"/>
        <c:noMultiLvlLbl val="0"/>
      </c:catAx>
      <c:valAx>
        <c:axId val="13346863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1412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Best Fit</a:t>
            </a:r>
            <a:r>
              <a:rPr lang="en-US" baseline="0"/>
              <a:t> LBA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Mean drift rate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m4_12cond!$F$52:$Q$52</c:f>
                <c:numCache>
                  <c:formatCode>General</c:formatCode>
                  <c:ptCount val="12"/>
                  <c:pt idx="0">
                    <c:v>0.20012574440497283</c:v>
                  </c:pt>
                  <c:pt idx="1">
                    <c:v>3.7306571383789885E-2</c:v>
                  </c:pt>
                  <c:pt idx="2">
                    <c:v>9.7091167906209239E-2</c:v>
                  </c:pt>
                  <c:pt idx="3">
                    <c:v>2.9912537012702987E-2</c:v>
                  </c:pt>
                  <c:pt idx="4">
                    <c:v>0.12399691047153236</c:v>
                  </c:pt>
                  <c:pt idx="5">
                    <c:v>9.1869241640303106E-2</c:v>
                  </c:pt>
                  <c:pt idx="6">
                    <c:v>7.1220838070186754E-2</c:v>
                  </c:pt>
                  <c:pt idx="7">
                    <c:v>3.0838013906994324E-2</c:v>
                  </c:pt>
                  <c:pt idx="8">
                    <c:v>9.9038626738419733E-2</c:v>
                  </c:pt>
                  <c:pt idx="9">
                    <c:v>3.8589260616465157E-2</c:v>
                  </c:pt>
                  <c:pt idx="10">
                    <c:v>3.2996605425697739E-2</c:v>
                  </c:pt>
                  <c:pt idx="11">
                    <c:v>2.3690473551892854E-2</c:v>
                  </c:pt>
                </c:numCache>
              </c:numRef>
            </c:plus>
            <c:minus>
              <c:numRef>
                <c:f>m4_12cond!$F$52:$Q$52</c:f>
                <c:numCache>
                  <c:formatCode>General</c:formatCode>
                  <c:ptCount val="12"/>
                  <c:pt idx="0">
                    <c:v>0.20012574440497283</c:v>
                  </c:pt>
                  <c:pt idx="1">
                    <c:v>3.7306571383789885E-2</c:v>
                  </c:pt>
                  <c:pt idx="2">
                    <c:v>9.7091167906209239E-2</c:v>
                  </c:pt>
                  <c:pt idx="3">
                    <c:v>2.9912537012702987E-2</c:v>
                  </c:pt>
                  <c:pt idx="4">
                    <c:v>0.12399691047153236</c:v>
                  </c:pt>
                  <c:pt idx="5">
                    <c:v>9.1869241640303106E-2</c:v>
                  </c:pt>
                  <c:pt idx="6">
                    <c:v>7.1220838070186754E-2</c:v>
                  </c:pt>
                  <c:pt idx="7">
                    <c:v>3.0838013906994324E-2</c:v>
                  </c:pt>
                  <c:pt idx="8">
                    <c:v>9.9038626738419733E-2</c:v>
                  </c:pt>
                  <c:pt idx="9">
                    <c:v>3.8589260616465157E-2</c:v>
                  </c:pt>
                  <c:pt idx="10">
                    <c:v>3.2996605425697739E-2</c:v>
                  </c:pt>
                  <c:pt idx="11">
                    <c:v>2.3690473551892854E-2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m4_12cond!$F$1:$Q$1</c:f>
              <c:strCache>
                <c:ptCount val="12"/>
                <c:pt idx="0">
                  <c:v>No Aid, Easy,
Previous Incorrect</c:v>
                </c:pt>
                <c:pt idx="1">
                  <c:v>No Aid, Hard,
Previous Incorrect</c:v>
                </c:pt>
                <c:pt idx="2">
                  <c:v>No Aid, Easy,
Previous Correct</c:v>
                </c:pt>
                <c:pt idx="3">
                  <c:v>No Aid, Hard,
Previous Correct</c:v>
                </c:pt>
                <c:pt idx="4">
                  <c:v>Low Acc.
Aid, Easy,
Previous Incorrect</c:v>
                </c:pt>
                <c:pt idx="5">
                  <c:v>Low Acc.
Aid, Hard,
Previous Incorrect</c:v>
                </c:pt>
                <c:pt idx="6">
                  <c:v>Low Acc. 
Aid, Easy,
Previous Correct</c:v>
                </c:pt>
                <c:pt idx="7">
                  <c:v>Low Acc. 
Aid, Hard,
Previous Correct</c:v>
                </c:pt>
                <c:pt idx="8">
                  <c:v>High Acc. 
Aid, Easy,
Previous Incorrect</c:v>
                </c:pt>
                <c:pt idx="9">
                  <c:v>High Acc. 
Aid, Hard,
Previous Incorrect</c:v>
                </c:pt>
                <c:pt idx="10">
                  <c:v>High Acc. 
Aid, Easy,
Previous Correct</c:v>
                </c:pt>
                <c:pt idx="11">
                  <c:v>High Acc. 
Aid, Hard,
Previous Correct</c:v>
                </c:pt>
              </c:strCache>
            </c:strRef>
          </c:cat>
          <c:val>
            <c:numRef>
              <c:f>m4_12cond!$F$51:$Q$51</c:f>
              <c:numCache>
                <c:formatCode>General</c:formatCode>
                <c:ptCount val="12"/>
                <c:pt idx="0">
                  <c:v>0.83382996328565318</c:v>
                </c:pt>
                <c:pt idx="1">
                  <c:v>0.62710143837592724</c:v>
                </c:pt>
                <c:pt idx="2">
                  <c:v>0.78853505431098281</c:v>
                </c:pt>
                <c:pt idx="3">
                  <c:v>0.64335911150996583</c:v>
                </c:pt>
                <c:pt idx="4">
                  <c:v>0.81634936157395133</c:v>
                </c:pt>
                <c:pt idx="5">
                  <c:v>0.73285269056871882</c:v>
                </c:pt>
                <c:pt idx="6">
                  <c:v>0.83223396910919101</c:v>
                </c:pt>
                <c:pt idx="7">
                  <c:v>0.73413373965964446</c:v>
                </c:pt>
                <c:pt idx="8">
                  <c:v>0.70288250490640103</c:v>
                </c:pt>
                <c:pt idx="9">
                  <c:v>0.64523608632016893</c:v>
                </c:pt>
                <c:pt idx="10">
                  <c:v>0.69526951586356611</c:v>
                </c:pt>
                <c:pt idx="11">
                  <c:v>0.65240242227144452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6-4EB1-840D-1C82396F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466703"/>
        <c:axId val="1317410575"/>
      </c:lineChart>
      <c:lineChart>
        <c:grouping val="stacked"/>
        <c:varyColors val="0"/>
        <c:ser>
          <c:idx val="1"/>
          <c:order val="1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m4_12cond!$S$52:$AD$52</c:f>
                <c:numCache>
                  <c:formatCode>General</c:formatCode>
                  <c:ptCount val="12"/>
                  <c:pt idx="0">
                    <c:v>134.94877631543503</c:v>
                  </c:pt>
                  <c:pt idx="1">
                    <c:v>72.278761400794437</c:v>
                  </c:pt>
                  <c:pt idx="2">
                    <c:v>83.023563076256409</c:v>
                  </c:pt>
                  <c:pt idx="3">
                    <c:v>60.866385379028088</c:v>
                  </c:pt>
                  <c:pt idx="4">
                    <c:v>92.806339769031368</c:v>
                  </c:pt>
                  <c:pt idx="5">
                    <c:v>88.165173725305507</c:v>
                  </c:pt>
                  <c:pt idx="6">
                    <c:v>94.913550415246405</c:v>
                  </c:pt>
                  <c:pt idx="7">
                    <c:v>67.066378386760078</c:v>
                  </c:pt>
                  <c:pt idx="8">
                    <c:v>98.325229463740726</c:v>
                  </c:pt>
                  <c:pt idx="9">
                    <c:v>75.795186402184527</c:v>
                  </c:pt>
                  <c:pt idx="10">
                    <c:v>65.29429298123955</c:v>
                  </c:pt>
                  <c:pt idx="11">
                    <c:v>69.462524062041695</c:v>
                  </c:pt>
                </c:numCache>
              </c:numRef>
            </c:plus>
            <c:minus>
              <c:numRef>
                <c:f>m4_12cond!$S$52:$AD$52</c:f>
                <c:numCache>
                  <c:formatCode>General</c:formatCode>
                  <c:ptCount val="12"/>
                  <c:pt idx="0">
                    <c:v>134.94877631543503</c:v>
                  </c:pt>
                  <c:pt idx="1">
                    <c:v>72.278761400794437</c:v>
                  </c:pt>
                  <c:pt idx="2">
                    <c:v>83.023563076256409</c:v>
                  </c:pt>
                  <c:pt idx="3">
                    <c:v>60.866385379028088</c:v>
                  </c:pt>
                  <c:pt idx="4">
                    <c:v>92.806339769031368</c:v>
                  </c:pt>
                  <c:pt idx="5">
                    <c:v>88.165173725305507</c:v>
                  </c:pt>
                  <c:pt idx="6">
                    <c:v>94.913550415246405</c:v>
                  </c:pt>
                  <c:pt idx="7">
                    <c:v>67.066378386760078</c:v>
                  </c:pt>
                  <c:pt idx="8">
                    <c:v>98.325229463740726</c:v>
                  </c:pt>
                  <c:pt idx="9">
                    <c:v>75.795186402184527</c:v>
                  </c:pt>
                  <c:pt idx="10">
                    <c:v>65.29429298123955</c:v>
                  </c:pt>
                  <c:pt idx="11">
                    <c:v>69.462524062041695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cat>
            <c:strRef>
              <c:f>m4_12cond!$F$1:$Q$1</c:f>
              <c:strCache>
                <c:ptCount val="12"/>
                <c:pt idx="0">
                  <c:v>No Aid, Easy,
Previous Incorrect</c:v>
                </c:pt>
                <c:pt idx="1">
                  <c:v>No Aid, Hard,
Previous Incorrect</c:v>
                </c:pt>
                <c:pt idx="2">
                  <c:v>No Aid, Easy,
Previous Correct</c:v>
                </c:pt>
                <c:pt idx="3">
                  <c:v>No Aid, Hard,
Previous Correct</c:v>
                </c:pt>
                <c:pt idx="4">
                  <c:v>Low Acc.
Aid, Easy,
Previous Incorrect</c:v>
                </c:pt>
                <c:pt idx="5">
                  <c:v>Low Acc.
Aid, Hard,
Previous Incorrect</c:v>
                </c:pt>
                <c:pt idx="6">
                  <c:v>Low Acc. 
Aid, Easy,
Previous Correct</c:v>
                </c:pt>
                <c:pt idx="7">
                  <c:v>Low Acc. 
Aid, Hard,
Previous Correct</c:v>
                </c:pt>
                <c:pt idx="8">
                  <c:v>High Acc. 
Aid, Easy,
Previous Incorrect</c:v>
                </c:pt>
                <c:pt idx="9">
                  <c:v>High Acc. 
Aid, Hard,
Previous Incorrect</c:v>
                </c:pt>
                <c:pt idx="10">
                  <c:v>High Acc. 
Aid, Easy,
Previous Correct</c:v>
                </c:pt>
                <c:pt idx="11">
                  <c:v>High Acc. 
Aid, Hard,
Previous Correct</c:v>
                </c:pt>
              </c:strCache>
            </c:strRef>
          </c:cat>
          <c:val>
            <c:numRef>
              <c:f>m4_12cond!$S$51:$AD$51</c:f>
              <c:numCache>
                <c:formatCode>General</c:formatCode>
                <c:ptCount val="12"/>
                <c:pt idx="0">
                  <c:v>332.24400132170456</c:v>
                </c:pt>
                <c:pt idx="1">
                  <c:v>237.91647518683624</c:v>
                </c:pt>
                <c:pt idx="2">
                  <c:v>288.46089609648112</c:v>
                </c:pt>
                <c:pt idx="3">
                  <c:v>229.60423639762465</c:v>
                </c:pt>
                <c:pt idx="4">
                  <c:v>333.71812998270769</c:v>
                </c:pt>
                <c:pt idx="5">
                  <c:v>307.18056508532584</c:v>
                </c:pt>
                <c:pt idx="6">
                  <c:v>284.97099928793909</c:v>
                </c:pt>
                <c:pt idx="7">
                  <c:v>247.96941576128904</c:v>
                </c:pt>
                <c:pt idx="8">
                  <c:v>302.45274400083497</c:v>
                </c:pt>
                <c:pt idx="9">
                  <c:v>283.11653710901282</c:v>
                </c:pt>
                <c:pt idx="10">
                  <c:v>275.08440257007948</c:v>
                </c:pt>
                <c:pt idx="11">
                  <c:v>269.77599932862563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6-4EB1-840D-1C82396F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24351"/>
        <c:axId val="1320394943"/>
      </c:lineChart>
      <c:catAx>
        <c:axId val="999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7410575"/>
        <c:crosses val="autoZero"/>
        <c:auto val="1"/>
        <c:lblAlgn val="ctr"/>
        <c:lblOffset val="100"/>
        <c:noMultiLvlLbl val="0"/>
      </c:catAx>
      <c:valAx>
        <c:axId val="13174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Mean Drift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9466703"/>
        <c:crosses val="autoZero"/>
        <c:crossBetween val="between"/>
      </c:valAx>
      <c:valAx>
        <c:axId val="1320394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124351"/>
        <c:crosses val="max"/>
        <c:crossBetween val="between"/>
      </c:valAx>
      <c:catAx>
        <c:axId val="100012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039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Traditional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PE_adjust!$D$2:$D$4</c:f>
                <c:numCache>
                  <c:formatCode>General</c:formatCode>
                  <c:ptCount val="3"/>
                  <c:pt idx="0">
                    <c:v>7.9401149999999996</c:v>
                  </c:pt>
                  <c:pt idx="1">
                    <c:v>7.1097099999999998</c:v>
                  </c:pt>
                  <c:pt idx="2">
                    <c:v>7.4001700000000001</c:v>
                  </c:pt>
                </c:numCache>
              </c:numRef>
            </c:plus>
            <c:minus>
              <c:numRef>
                <c:f>PE_adjust!$D$2:$D$4</c:f>
                <c:numCache>
                  <c:formatCode>General</c:formatCode>
                  <c:ptCount val="3"/>
                  <c:pt idx="0">
                    <c:v>7.9401149999999996</c:v>
                  </c:pt>
                  <c:pt idx="1">
                    <c:v>7.1097099999999998</c:v>
                  </c:pt>
                  <c:pt idx="2">
                    <c:v>7.4001700000000001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PE_adjust!$B$2:$B$4</c:f>
              <c:numCache>
                <c:formatCode>General</c:formatCode>
                <c:ptCount val="3"/>
                <c:pt idx="0" formatCode="0.000">
                  <c:v>19.036300000000001</c:v>
                </c:pt>
                <c:pt idx="1">
                  <c:v>49.281880000000001</c:v>
                </c:pt>
                <c:pt idx="2">
                  <c:v>117.9999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F5-4523-9B99-8F782E1B2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>
                    <a:noFill/>
                  </a:ln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minus>
                  <c:spPr>
                    <a:ln w="22225"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PE_adjust!$A$2:$A$4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PE_adjust!$B$2:$B$4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">
                        <c:v>19.036300000000001</c:v>
                      </c:pt>
                      <c:pt idx="1">
                        <c:v>49.281880000000001</c:v>
                      </c:pt>
                      <c:pt idx="2">
                        <c:v>117.9999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F5-4523-9B99-8F782E1B218B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noFill/>
                    <a:round/>
                  </a:ln>
                  <a:effectLst/>
                </c:spP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PE_adjust!$D$2:$D$4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7.9401149999999996</c:v>
                        </c:pt>
                        <c:pt idx="1">
                          <c:v>7.1097099999999998</c:v>
                        </c:pt>
                        <c:pt idx="2">
                          <c:v>7.4001700000000001</c:v>
                        </c:pt>
                      </c:numCache>
                    </c:numRef>
                  </c:minus>
                  <c:spPr>
                    <a:noFill/>
                    <a:ln w="222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PE_adjust!$A$2:$A$4</c15:sqref>
                        </c15:formulaRef>
                      </c:ext>
                    </c:extLst>
                    <c:strCache>
                      <c:ptCount val="3"/>
                      <c:pt idx="0">
                        <c:v>no aid</c:v>
                      </c:pt>
                      <c:pt idx="1">
                        <c:v>low acc. aid</c:v>
                      </c:pt>
                      <c:pt idx="2">
                        <c:v>high acc. aid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PE_adjust!$B$2:$B$4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">
                        <c:v>19.036300000000001</c:v>
                      </c:pt>
                      <c:pt idx="1">
                        <c:v>49.281880000000001</c:v>
                      </c:pt>
                      <c:pt idx="2">
                        <c:v>117.9999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F5-4523-9B99-8F782E1B218B}"/>
                  </c:ext>
                </c:extLst>
              </c15:ser>
            </c15:filteredLineSeries>
          </c:ext>
        </c:extLst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RT adjustment (ms)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PE_adjust!$D$7:$D$9</c:f>
                <c:numCache>
                  <c:formatCode>General</c:formatCode>
                  <c:ptCount val="3"/>
                  <c:pt idx="0">
                    <c:v>8.8806399999999996</c:v>
                  </c:pt>
                  <c:pt idx="1">
                    <c:v>6.6689949999999998</c:v>
                  </c:pt>
                  <c:pt idx="2">
                    <c:v>9.0473049999999997</c:v>
                  </c:pt>
                </c:numCache>
              </c:numRef>
            </c:plus>
            <c:minus>
              <c:numRef>
                <c:f>PE_adjust!$D$7:$D$9</c:f>
                <c:numCache>
                  <c:formatCode>General</c:formatCode>
                  <c:ptCount val="3"/>
                  <c:pt idx="0">
                    <c:v>8.8806399999999996</c:v>
                  </c:pt>
                  <c:pt idx="1">
                    <c:v>6.6689949999999998</c:v>
                  </c:pt>
                  <c:pt idx="2">
                    <c:v>9.0473049999999997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PE_adjust!$A$2:$A$4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PE_adjust!$B$7:$B$9</c:f>
              <c:numCache>
                <c:formatCode>General</c:formatCode>
                <c:ptCount val="3"/>
                <c:pt idx="0">
                  <c:v>-0.64074790000000004</c:v>
                </c:pt>
                <c:pt idx="1">
                  <c:v>41.376579999999997</c:v>
                </c:pt>
                <c:pt idx="2">
                  <c:v>85.780820000000006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45E3-9935-993ECD74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Robust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PE_adjust!$G$7:$G$9</c:f>
              <c:strCache>
                <c:ptCount val="3"/>
                <c:pt idx="0">
                  <c:v>-2.092739</c:v>
                </c:pt>
                <c:pt idx="1">
                  <c:v>-0.1022323</c:v>
                </c:pt>
                <c:pt idx="2">
                  <c:v>-0.8547804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PE_adjust!$H$7:$H$9</c:f>
                <c:numCache>
                  <c:formatCode>General</c:formatCode>
                  <c:ptCount val="3"/>
                  <c:pt idx="0">
                    <c:v>0.6533525</c:v>
                  </c:pt>
                  <c:pt idx="1">
                    <c:v>0.44408439999999999</c:v>
                  </c:pt>
                  <c:pt idx="2">
                    <c:v>0.52596549999999997</c:v>
                  </c:pt>
                </c:numCache>
              </c:numRef>
            </c:plus>
            <c:minus>
              <c:numRef>
                <c:f>PE_adjust!$H$7:$H$9</c:f>
                <c:numCache>
                  <c:formatCode>General</c:formatCode>
                  <c:ptCount val="3"/>
                  <c:pt idx="0">
                    <c:v>0.6533525</c:v>
                  </c:pt>
                  <c:pt idx="1">
                    <c:v>0.44408439999999999</c:v>
                  </c:pt>
                  <c:pt idx="2">
                    <c:v>0.52596549999999997</c:v>
                  </c:pt>
                </c:numCache>
              </c:numRef>
            </c:minus>
            <c:spPr>
              <a:ln w="22225"/>
            </c:spPr>
          </c:errBars>
          <c:cat>
            <c:strRef>
              <c:f>PE_adjust!$F$7:$F$9</c:f>
              <c:strCache>
                <c:ptCount val="3"/>
                <c:pt idx="0">
                  <c:v>no aid</c:v>
                </c:pt>
                <c:pt idx="1">
                  <c:v>low acc. aid</c:v>
                </c:pt>
                <c:pt idx="2">
                  <c:v>high acc. aid</c:v>
                </c:pt>
              </c:strCache>
            </c:strRef>
          </c:cat>
          <c:val>
            <c:numRef>
              <c:f>PE_adjust!$G$7:$G$9</c:f>
              <c:numCache>
                <c:formatCode>General</c:formatCode>
                <c:ptCount val="3"/>
                <c:pt idx="0">
                  <c:v>-2.0927389999999999</c:v>
                </c:pt>
                <c:pt idx="1">
                  <c:v>-0.1022323</c:v>
                </c:pt>
                <c:pt idx="2">
                  <c:v>-0.8547804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A6-4852-BBC8-9CBC02DF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299520"/>
        <c:axId val="1034287152"/>
        <c:extLst/>
      </c:lineChart>
      <c:catAx>
        <c:axId val="1063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4287152"/>
        <c:crosses val="autoZero"/>
        <c:auto val="1"/>
        <c:lblAlgn val="ctr"/>
        <c:lblOffset val="100"/>
        <c:noMultiLvlLbl val="0"/>
      </c:catAx>
      <c:valAx>
        <c:axId val="1034287152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Acc. adjustment (%)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63299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E56017-2A27-4C69-94B9-0C8F775ABE33}">
  <sheetPr/>
  <sheetViews>
    <sheetView zoomScale="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A108D0-77EA-49F5-9CF1-87A9728E4133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EC1CD-FB1C-448F-A6E6-7249F51A5F1F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2232AD-7A1C-45A9-9821-9A6F8711FF72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3CC06D-A3CC-4EC5-951C-B5C6094233E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EE1F0-3F18-4ECF-82B5-DA68AD1A5779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3868A-FC7C-4C04-9FAE-A5D086E042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491861</xdr:colOff>
      <xdr:row>18</xdr:row>
      <xdr:rowOff>173</xdr:rowOff>
    </xdr:from>
    <xdr:to>
      <xdr:col>5</xdr:col>
      <xdr:colOff>284692</xdr:colOff>
      <xdr:row>36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BA549-B469-4D67-B03C-4A0E2696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230717</xdr:colOff>
      <xdr:row>17</xdr:row>
      <xdr:rowOff>176562</xdr:rowOff>
    </xdr:from>
    <xdr:to>
      <xdr:col>10</xdr:col>
      <xdr:colOff>101601</xdr:colOff>
      <xdr:row>36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79E2D-DA15-4649-865C-40B74E53A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114300</xdr:rowOff>
    </xdr:from>
    <xdr:to>
      <xdr:col>17</xdr:col>
      <xdr:colOff>145257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774AA-8F8D-4666-A885-D7CB8642A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379236</xdr:colOff>
      <xdr:row>17</xdr:row>
      <xdr:rowOff>44097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26178-C981-40B8-91ED-EAE7862B0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623879</xdr:colOff>
      <xdr:row>15</xdr:row>
      <xdr:rowOff>9525</xdr:rowOff>
    </xdr:from>
    <xdr:to>
      <xdr:col>16</xdr:col>
      <xdr:colOff>14279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24029-2CB7-478A-991A-CE84858B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395284</xdr:colOff>
      <xdr:row>15</xdr:row>
      <xdr:rowOff>9525</xdr:rowOff>
    </xdr:from>
    <xdr:to>
      <xdr:col>9</xdr:col>
      <xdr:colOff>295272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99225-B327-4E57-9F35-4AA9D5F49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111918</xdr:colOff>
      <xdr:row>15</xdr:row>
      <xdr:rowOff>9525</xdr:rowOff>
    </xdr:from>
    <xdr:to>
      <xdr:col>4</xdr:col>
      <xdr:colOff>707230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C60AA-0AE7-468B-9019-CCB423F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74AB1-EA32-411D-911E-2663CA8F9A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8D6A8-E49A-410F-92A2-FE9BDDAD0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720D-064E-4226-B2F8-A58DFBF102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7F6F8-A5ED-4184-B5E0-551998E637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132A-A7AD-4095-AE89-0C4526FF3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359568</xdr:colOff>
      <xdr:row>15</xdr:row>
      <xdr:rowOff>97188</xdr:rowOff>
    </xdr:from>
    <xdr:to>
      <xdr:col>5</xdr:col>
      <xdr:colOff>152400</xdr:colOff>
      <xdr:row>34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478E6-F500-4936-98D4-0D8D1FDC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97189</xdr:rowOff>
    </xdr:from>
    <xdr:to>
      <xdr:col>9</xdr:col>
      <xdr:colOff>538163</xdr:colOff>
      <xdr:row>34</xdr:row>
      <xdr:rowOff>39688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ED6B0-AA70-48A7-8457-6D42B489C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114300</xdr:rowOff>
    </xdr:from>
    <xdr:to>
      <xdr:col>16</xdr:col>
      <xdr:colOff>145257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C0D4C-4F1F-4129-8767-00CFF7527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145257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1E40A-D291-479D-93E3-0B85228F4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359568</xdr:colOff>
      <xdr:row>11</xdr:row>
      <xdr:rowOff>173</xdr:rowOff>
    </xdr:from>
    <xdr:to>
      <xdr:col>5</xdr:col>
      <xdr:colOff>152400</xdr:colOff>
      <xdr:row>29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8E57-A1B1-4114-A4F3-BC65DD4CB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174</xdr:rowOff>
    </xdr:from>
    <xdr:to>
      <xdr:col>9</xdr:col>
      <xdr:colOff>538163</xdr:colOff>
      <xdr:row>29</xdr:row>
      <xdr:rowOff>123471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7D18E-21DB-4E1C-A260-4D7E2A40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114300</xdr:rowOff>
    </xdr:from>
    <xdr:to>
      <xdr:col>16</xdr:col>
      <xdr:colOff>145257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C33F9-5258-44EB-93A9-0C99C991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145257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2E054-07B1-4D6D-B726-4F38AB892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359568</xdr:colOff>
      <xdr:row>11</xdr:row>
      <xdr:rowOff>173</xdr:rowOff>
    </xdr:from>
    <xdr:to>
      <xdr:col>5</xdr:col>
      <xdr:colOff>152400</xdr:colOff>
      <xdr:row>29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607BF-74A1-49D0-B4AF-17AE5A4E7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174</xdr:rowOff>
    </xdr:from>
    <xdr:to>
      <xdr:col>9</xdr:col>
      <xdr:colOff>538163</xdr:colOff>
      <xdr:row>29</xdr:row>
      <xdr:rowOff>123471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C4D78-BF74-4ABE-8B91-ACC3D029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114300</xdr:rowOff>
    </xdr:from>
    <xdr:to>
      <xdr:col>16</xdr:col>
      <xdr:colOff>145257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D38B6-45A0-4126-9C47-DCE16DAC4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145257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16C69-0D61-4F00-9353-449F256D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4C49-3439-4DAC-91B5-04F00EEDB578}">
  <dimension ref="A1:T55"/>
  <sheetViews>
    <sheetView topLeftCell="B1" workbookViewId="0">
      <selection activeCell="N3" sqref="N3"/>
    </sheetView>
  </sheetViews>
  <sheetFormatPr defaultRowHeight="14.25" x14ac:dyDescent="0.45"/>
  <cols>
    <col min="2" max="2" width="18.1328125" bestFit="1" customWidth="1"/>
    <col min="3" max="4" width="18.1328125" customWidth="1"/>
    <col min="5" max="5" width="18.46484375" bestFit="1" customWidth="1"/>
  </cols>
  <sheetData>
    <row r="1" spans="1:20" ht="57" x14ac:dyDescent="0.45">
      <c r="F1" s="4" t="s">
        <v>35</v>
      </c>
      <c r="G1" s="4" t="s">
        <v>36</v>
      </c>
      <c r="H1" s="4" t="s">
        <v>38</v>
      </c>
      <c r="I1" s="4" t="s">
        <v>37</v>
      </c>
      <c r="J1" s="4" t="s">
        <v>39</v>
      </c>
      <c r="K1" s="4" t="s">
        <v>40</v>
      </c>
    </row>
    <row r="2" spans="1:20" x14ac:dyDescent="0.45">
      <c r="A2" t="s">
        <v>0</v>
      </c>
      <c r="B2" t="s">
        <v>16</v>
      </c>
      <c r="C2" t="s">
        <v>17</v>
      </c>
      <c r="D2" t="s">
        <v>19</v>
      </c>
      <c r="E2" t="s">
        <v>18</v>
      </c>
      <c r="F2" t="s">
        <v>1</v>
      </c>
      <c r="G2" t="s">
        <v>2</v>
      </c>
      <c r="H2" t="s">
        <v>5</v>
      </c>
      <c r="I2" t="s">
        <v>6</v>
      </c>
      <c r="J2" t="s">
        <v>3</v>
      </c>
      <c r="K2" t="s">
        <v>4</v>
      </c>
      <c r="L2" t="s">
        <v>7</v>
      </c>
      <c r="M2" t="s">
        <v>75</v>
      </c>
      <c r="N2" t="s">
        <v>76</v>
      </c>
      <c r="O2" t="s">
        <v>77</v>
      </c>
      <c r="P2" t="s">
        <v>78</v>
      </c>
      <c r="Q2" t="s">
        <v>79</v>
      </c>
      <c r="R2" t="s">
        <v>80</v>
      </c>
      <c r="S2" t="s">
        <v>14</v>
      </c>
      <c r="T2" t="s">
        <v>15</v>
      </c>
    </row>
    <row r="3" spans="1:20" x14ac:dyDescent="0.45">
      <c r="A3">
        <v>1</v>
      </c>
      <c r="B3">
        <v>0.8977695</v>
      </c>
      <c r="C3">
        <v>0.88709680000000002</v>
      </c>
      <c r="D3">
        <v>845.84199999999998</v>
      </c>
      <c r="E3">
        <v>992.58699999999999</v>
      </c>
      <c r="F3">
        <v>0.60022751987999401</v>
      </c>
      <c r="G3">
        <v>0.67296051490744402</v>
      </c>
      <c r="H3">
        <v>0.70264282663711297</v>
      </c>
      <c r="I3">
        <v>0.64966311230434204</v>
      </c>
      <c r="J3">
        <v>0.85649426713966303</v>
      </c>
      <c r="K3">
        <v>0.769991664240811</v>
      </c>
      <c r="L3">
        <v>281.566189632977</v>
      </c>
      <c r="M3">
        <v>381.09629921702901</v>
      </c>
      <c r="N3">
        <v>294.26444749922399</v>
      </c>
      <c r="O3">
        <v>434.93866469907402</v>
      </c>
      <c r="P3">
        <v>386.41646604438898</v>
      </c>
      <c r="Q3">
        <v>530.25133632332597</v>
      </c>
      <c r="R3">
        <v>384.87460985547199</v>
      </c>
      <c r="S3">
        <v>0.19389267407428601</v>
      </c>
      <c r="T3">
        <v>143.25928795028</v>
      </c>
    </row>
    <row r="4" spans="1:20" x14ac:dyDescent="0.45">
      <c r="A4">
        <v>2</v>
      </c>
      <c r="B4">
        <v>0.85992219999999997</v>
      </c>
      <c r="C4">
        <v>0.83720930000000005</v>
      </c>
      <c r="D4">
        <v>718.65750000000003</v>
      </c>
      <c r="E4">
        <v>864.58159999999998</v>
      </c>
      <c r="F4">
        <v>0.81568276797014305</v>
      </c>
      <c r="G4">
        <v>0.72036332495442701</v>
      </c>
      <c r="H4">
        <v>0.68766240029025605</v>
      </c>
      <c r="I4">
        <v>0.68765145105022696</v>
      </c>
      <c r="J4">
        <v>0.75368578902294203</v>
      </c>
      <c r="K4">
        <v>0.81261881853685702</v>
      </c>
      <c r="L4">
        <v>413.07867195299201</v>
      </c>
      <c r="M4">
        <v>122.076927336586</v>
      </c>
      <c r="N4">
        <v>100.530917593022</v>
      </c>
      <c r="O4">
        <v>244.57380081992099</v>
      </c>
      <c r="P4">
        <v>159.72251891131501</v>
      </c>
      <c r="Q4">
        <v>301.09472874158399</v>
      </c>
      <c r="R4">
        <v>208.73076255449001</v>
      </c>
      <c r="S4">
        <v>0.25267387533211599</v>
      </c>
      <c r="T4">
        <v>262.52838496378098</v>
      </c>
    </row>
    <row r="5" spans="1:20" x14ac:dyDescent="0.45">
      <c r="A5">
        <v>3</v>
      </c>
      <c r="B5">
        <v>0.82736160000000003</v>
      </c>
      <c r="C5">
        <v>0.73271889999999995</v>
      </c>
      <c r="D5">
        <v>680.95709999999997</v>
      </c>
      <c r="E5">
        <v>754.04100000000005</v>
      </c>
      <c r="F5">
        <v>0.60456908590907599</v>
      </c>
      <c r="G5">
        <v>0.64199953323779402</v>
      </c>
      <c r="H5">
        <v>0.60027587269711102</v>
      </c>
      <c r="I5">
        <v>0.62462428462503095</v>
      </c>
      <c r="J5">
        <v>0.58791288722647295</v>
      </c>
      <c r="K5">
        <v>0.69095786736130305</v>
      </c>
      <c r="L5">
        <v>222.41352347322399</v>
      </c>
      <c r="M5">
        <v>352.74211242953999</v>
      </c>
      <c r="N5">
        <v>331.64981487545299</v>
      </c>
      <c r="O5">
        <v>411.95380371307999</v>
      </c>
      <c r="P5">
        <v>376.94359272620301</v>
      </c>
      <c r="Q5">
        <v>385.70843151441198</v>
      </c>
      <c r="R5">
        <v>350.57168459759498</v>
      </c>
      <c r="S5">
        <v>0.22560900358622801</v>
      </c>
      <c r="T5">
        <v>1.8317961780577501E-3</v>
      </c>
    </row>
    <row r="6" spans="1:20" x14ac:dyDescent="0.45">
      <c r="A6">
        <v>4</v>
      </c>
      <c r="B6">
        <v>0.87692309999999996</v>
      </c>
      <c r="C6">
        <v>0.80503139999999995</v>
      </c>
      <c r="D6">
        <v>622.32600000000002</v>
      </c>
      <c r="E6">
        <v>747.54409999999996</v>
      </c>
      <c r="F6">
        <v>0.68795475064368505</v>
      </c>
      <c r="G6">
        <v>0.75728515904819005</v>
      </c>
      <c r="H6">
        <v>0.63579217503755803</v>
      </c>
      <c r="I6">
        <v>0.68040513177749995</v>
      </c>
      <c r="J6">
        <v>0.76105378039139004</v>
      </c>
      <c r="K6">
        <v>0.768783460134984</v>
      </c>
      <c r="L6">
        <v>283.36401550298899</v>
      </c>
      <c r="M6">
        <v>242.94920078598901</v>
      </c>
      <c r="N6">
        <v>283.18398993306198</v>
      </c>
      <c r="O6">
        <v>400.34839280182501</v>
      </c>
      <c r="P6">
        <v>374.154713623129</v>
      </c>
      <c r="Q6">
        <v>311.87406190440299</v>
      </c>
      <c r="R6">
        <v>336.24659241443999</v>
      </c>
      <c r="S6">
        <v>0.253236971244367</v>
      </c>
      <c r="T6">
        <v>1.40981724728347E-3</v>
      </c>
    </row>
    <row r="7" spans="1:20" x14ac:dyDescent="0.45">
      <c r="A7">
        <v>5</v>
      </c>
      <c r="B7">
        <v>0.84474890000000002</v>
      </c>
      <c r="C7">
        <v>0.73195880000000002</v>
      </c>
      <c r="D7">
        <v>448.48750000000001</v>
      </c>
      <c r="E7">
        <v>445.77850000000001</v>
      </c>
      <c r="F7">
        <v>0.57067990089730702</v>
      </c>
      <c r="G7">
        <v>0.64841980624433104</v>
      </c>
      <c r="H7">
        <v>0.66761043036589596</v>
      </c>
      <c r="I7">
        <v>0.67266738644059798</v>
      </c>
      <c r="J7">
        <v>0.67283198227010299</v>
      </c>
      <c r="K7">
        <v>0.74424697841271503</v>
      </c>
      <c r="L7">
        <v>525.07645576669995</v>
      </c>
      <c r="M7">
        <v>83.381108261644499</v>
      </c>
      <c r="N7">
        <v>121.182550230665</v>
      </c>
      <c r="O7">
        <v>60.786941945675402</v>
      </c>
      <c r="P7">
        <v>73.657500985977705</v>
      </c>
      <c r="Q7">
        <v>72.1401536288855</v>
      </c>
      <c r="R7">
        <v>82.8217497777391</v>
      </c>
      <c r="S7">
        <v>0.12315901258393901</v>
      </c>
      <c r="T7">
        <v>1.7818292222128499E-2</v>
      </c>
    </row>
    <row r="8" spans="1:20" x14ac:dyDescent="0.45">
      <c r="A8">
        <v>6</v>
      </c>
      <c r="B8">
        <v>0.89990729999999997</v>
      </c>
      <c r="C8">
        <v>0.89166670000000003</v>
      </c>
      <c r="D8">
        <v>740.86210000000005</v>
      </c>
      <c r="E8">
        <v>704.66039999999998</v>
      </c>
      <c r="F8">
        <v>0.69373277442730796</v>
      </c>
      <c r="G8">
        <v>0.71398716124050399</v>
      </c>
      <c r="H8">
        <v>0.89234869911167103</v>
      </c>
      <c r="I8">
        <v>0.72059203754423595</v>
      </c>
      <c r="J8">
        <v>0.74494146255322102</v>
      </c>
      <c r="K8">
        <v>0.79655017739826295</v>
      </c>
      <c r="L8">
        <v>301.37195083254397</v>
      </c>
      <c r="M8">
        <v>80.221682998906999</v>
      </c>
      <c r="N8">
        <v>61.140800083073401</v>
      </c>
      <c r="O8">
        <v>246.820212833337</v>
      </c>
      <c r="P8">
        <v>219.027077827017</v>
      </c>
      <c r="Q8">
        <v>169.65534042071201</v>
      </c>
      <c r="R8">
        <v>180.778009059569</v>
      </c>
      <c r="S8">
        <v>0.22910556404378199</v>
      </c>
      <c r="T8">
        <v>324.43890349775398</v>
      </c>
    </row>
    <row r="9" spans="1:20" x14ac:dyDescent="0.45">
      <c r="A9">
        <v>7</v>
      </c>
      <c r="B9">
        <v>0.84488110000000005</v>
      </c>
      <c r="C9">
        <v>0.66517859999999995</v>
      </c>
      <c r="D9">
        <v>692.83600000000001</v>
      </c>
      <c r="E9">
        <v>732.97360000000003</v>
      </c>
      <c r="F9">
        <v>0.54567317838748697</v>
      </c>
      <c r="G9">
        <v>0.568466145079211</v>
      </c>
      <c r="H9">
        <v>0.57074486952372505</v>
      </c>
      <c r="I9">
        <v>0.64138996900281497</v>
      </c>
      <c r="J9">
        <v>0.796537581617204</v>
      </c>
      <c r="K9">
        <v>0.80738643720828696</v>
      </c>
      <c r="L9">
        <v>646.56189615219205</v>
      </c>
      <c r="M9">
        <v>174.24871019163001</v>
      </c>
      <c r="N9">
        <v>231.2297178808</v>
      </c>
      <c r="O9">
        <v>175.559813124594</v>
      </c>
      <c r="P9">
        <v>185.982717021003</v>
      </c>
      <c r="Q9">
        <v>261.01771549748997</v>
      </c>
      <c r="R9">
        <v>204.845310347463</v>
      </c>
      <c r="S9">
        <v>0.160608302242328</v>
      </c>
      <c r="T9">
        <v>9.4644031599912996E-4</v>
      </c>
    </row>
    <row r="10" spans="1:20" x14ac:dyDescent="0.45">
      <c r="A10">
        <v>8</v>
      </c>
      <c r="B10">
        <v>0.89869889999999997</v>
      </c>
      <c r="C10">
        <v>0.88524590000000003</v>
      </c>
      <c r="D10">
        <v>692.98289999999997</v>
      </c>
      <c r="E10">
        <v>766.8415</v>
      </c>
      <c r="F10">
        <v>0.70184941065607498</v>
      </c>
      <c r="G10">
        <v>0.70399591345948298</v>
      </c>
      <c r="H10">
        <v>0.75968642304168599</v>
      </c>
      <c r="I10">
        <v>0.71175937267117495</v>
      </c>
      <c r="J10">
        <v>0.79318107256539805</v>
      </c>
      <c r="K10">
        <v>0.81050401040678599</v>
      </c>
      <c r="L10">
        <v>144.345834183411</v>
      </c>
      <c r="M10">
        <v>279.695227964347</v>
      </c>
      <c r="N10">
        <v>232.13725403575901</v>
      </c>
      <c r="O10">
        <v>357.63855623058498</v>
      </c>
      <c r="P10">
        <v>309.62197879074603</v>
      </c>
      <c r="Q10">
        <v>430.35155905271301</v>
      </c>
      <c r="R10">
        <v>326.96956802017701</v>
      </c>
      <c r="S10">
        <v>0.257843095616763</v>
      </c>
      <c r="T10">
        <v>212.68852662275401</v>
      </c>
    </row>
    <row r="11" spans="1:20" x14ac:dyDescent="0.45">
      <c r="A11">
        <v>9</v>
      </c>
      <c r="B11">
        <v>0.78929769999999999</v>
      </c>
      <c r="C11">
        <v>0.63573880000000005</v>
      </c>
      <c r="D11">
        <v>736.48500000000001</v>
      </c>
      <c r="E11">
        <v>712.59209999999996</v>
      </c>
      <c r="F11">
        <v>0.79508943908321095</v>
      </c>
      <c r="G11">
        <v>0.725527894796555</v>
      </c>
      <c r="H11">
        <v>0.54653319334920603</v>
      </c>
      <c r="I11">
        <v>0.60936126620738895</v>
      </c>
      <c r="J11">
        <v>0.54495314525717597</v>
      </c>
      <c r="K11">
        <v>0.64253844651189895</v>
      </c>
      <c r="L11">
        <v>329.905403945491</v>
      </c>
      <c r="M11">
        <v>453.750410449865</v>
      </c>
      <c r="N11">
        <v>390.93714368893802</v>
      </c>
      <c r="O11">
        <v>236.80522407821201</v>
      </c>
      <c r="P11">
        <v>245.31059148379299</v>
      </c>
      <c r="Q11">
        <v>274.48745555316202</v>
      </c>
      <c r="R11">
        <v>291.05791160133998</v>
      </c>
      <c r="S11">
        <v>0.25188281524017597</v>
      </c>
      <c r="T11">
        <v>75.303201139757405</v>
      </c>
    </row>
    <row r="12" spans="1:20" x14ac:dyDescent="0.45">
      <c r="A12">
        <v>10</v>
      </c>
      <c r="B12">
        <v>0.83503050000000001</v>
      </c>
      <c r="C12">
        <v>0.7570093</v>
      </c>
      <c r="D12">
        <v>775.18859999999995</v>
      </c>
      <c r="E12">
        <v>716.72490000000005</v>
      </c>
      <c r="F12">
        <v>0.632251882310921</v>
      </c>
      <c r="G12">
        <v>0.67421136006672</v>
      </c>
      <c r="H12">
        <v>0.65162789190733805</v>
      </c>
      <c r="I12">
        <v>0.694879986823292</v>
      </c>
      <c r="J12">
        <v>0.61988942206007303</v>
      </c>
      <c r="K12">
        <v>0.69208255753348502</v>
      </c>
      <c r="L12">
        <v>345.000829079433</v>
      </c>
      <c r="M12">
        <v>73.068367838713499</v>
      </c>
      <c r="N12">
        <v>136.86060438422999</v>
      </c>
      <c r="O12">
        <v>176.25738589003899</v>
      </c>
      <c r="P12">
        <v>209.87952574351999</v>
      </c>
      <c r="Q12">
        <v>209.02926756599999</v>
      </c>
      <c r="R12">
        <v>271.19849469982302</v>
      </c>
      <c r="S12">
        <v>0.24008725224674099</v>
      </c>
      <c r="T12">
        <v>227.002076018606</v>
      </c>
    </row>
    <row r="13" spans="1:20" x14ac:dyDescent="0.45">
      <c r="A13">
        <v>11</v>
      </c>
      <c r="B13">
        <v>0.87</v>
      </c>
      <c r="C13">
        <v>0.73626369999999997</v>
      </c>
      <c r="D13">
        <v>590.01800000000003</v>
      </c>
      <c r="E13">
        <v>657.56150000000002</v>
      </c>
      <c r="F13">
        <v>0.600623549120054</v>
      </c>
      <c r="G13">
        <v>0.69959842919923498</v>
      </c>
      <c r="H13">
        <v>0.58308488739662501</v>
      </c>
      <c r="I13">
        <v>0.67634156211088403</v>
      </c>
      <c r="J13">
        <v>0.84840657872213998</v>
      </c>
      <c r="K13">
        <v>0.80332697132606201</v>
      </c>
      <c r="L13">
        <v>526.15881508682105</v>
      </c>
      <c r="M13">
        <v>273.71841542605699</v>
      </c>
      <c r="N13">
        <v>258.97567527795502</v>
      </c>
      <c r="O13">
        <v>170.72013296600099</v>
      </c>
      <c r="P13">
        <v>189.735978176549</v>
      </c>
      <c r="Q13">
        <v>202.594685206131</v>
      </c>
      <c r="R13">
        <v>127.322288082306</v>
      </c>
      <c r="S13">
        <v>0.21138626738157101</v>
      </c>
      <c r="T13">
        <v>1.8414657990629499E-4</v>
      </c>
    </row>
    <row r="14" spans="1:20" x14ac:dyDescent="0.45">
      <c r="A14">
        <v>12</v>
      </c>
      <c r="B14">
        <v>0.86390529999999999</v>
      </c>
      <c r="C14">
        <v>0.78977269999999999</v>
      </c>
      <c r="D14">
        <v>622.26509999999996</v>
      </c>
      <c r="E14">
        <v>734.03250000000003</v>
      </c>
      <c r="F14">
        <v>0.72276646199104</v>
      </c>
      <c r="G14">
        <v>0.72759345156717303</v>
      </c>
      <c r="H14">
        <v>0.66147118524449899</v>
      </c>
      <c r="I14">
        <v>0.67181310315367304</v>
      </c>
      <c r="J14">
        <v>0.617155179649298</v>
      </c>
      <c r="K14">
        <v>0.79209012062883</v>
      </c>
      <c r="L14">
        <v>226.406644846028</v>
      </c>
      <c r="M14">
        <v>221.14502725118399</v>
      </c>
      <c r="N14">
        <v>218.292446013344</v>
      </c>
      <c r="O14">
        <v>408.11657548675203</v>
      </c>
      <c r="P14">
        <v>374.86606716499102</v>
      </c>
      <c r="Q14">
        <v>226.52011259177601</v>
      </c>
      <c r="R14">
        <v>270.04504289209399</v>
      </c>
      <c r="S14">
        <v>0.273396151542663</v>
      </c>
      <c r="T14">
        <v>84.274820414028099</v>
      </c>
    </row>
    <row r="15" spans="1:20" x14ac:dyDescent="0.45">
      <c r="A15">
        <v>13</v>
      </c>
      <c r="B15">
        <v>0.88325359999999997</v>
      </c>
      <c r="C15">
        <v>0.81879190000000002</v>
      </c>
      <c r="D15">
        <v>692.904</v>
      </c>
      <c r="E15">
        <v>815.76300000000003</v>
      </c>
      <c r="F15">
        <v>0.59632353276572603</v>
      </c>
      <c r="G15">
        <v>0.67941582340292295</v>
      </c>
      <c r="H15">
        <v>0.67595066786523705</v>
      </c>
      <c r="I15">
        <v>0.682188405824943</v>
      </c>
      <c r="J15">
        <v>0.77501683290194801</v>
      </c>
      <c r="K15">
        <v>1.0528361356742899</v>
      </c>
      <c r="L15">
        <v>3.27378586639542</v>
      </c>
      <c r="M15">
        <v>456.42934045671399</v>
      </c>
      <c r="N15">
        <v>462.87284586630398</v>
      </c>
      <c r="O15">
        <v>596.44471940696405</v>
      </c>
      <c r="P15">
        <v>515.28153143443399</v>
      </c>
      <c r="Q15">
        <v>606.71274385141101</v>
      </c>
      <c r="R15">
        <v>717.81016270298699</v>
      </c>
      <c r="S15">
        <v>0.26517389927562002</v>
      </c>
      <c r="T15">
        <v>17.289624639772398</v>
      </c>
    </row>
    <row r="16" spans="1:20" x14ac:dyDescent="0.45">
      <c r="A16">
        <v>15</v>
      </c>
      <c r="B16">
        <v>0.8671875</v>
      </c>
      <c r="C16">
        <v>0.77714289999999997</v>
      </c>
      <c r="D16">
        <v>653.47889999999995</v>
      </c>
      <c r="E16">
        <v>647.11</v>
      </c>
      <c r="F16">
        <v>0.61857180329386197</v>
      </c>
      <c r="G16">
        <v>0.66654437758339802</v>
      </c>
      <c r="H16">
        <v>0.63436969863877302</v>
      </c>
      <c r="I16">
        <v>0.65260109730616001</v>
      </c>
      <c r="J16">
        <v>0.68121465638282197</v>
      </c>
      <c r="K16">
        <v>0.75613265658189399</v>
      </c>
      <c r="L16">
        <v>480.705981324275</v>
      </c>
      <c r="M16">
        <v>286.19277996620201</v>
      </c>
      <c r="N16">
        <v>319.67566649307599</v>
      </c>
      <c r="O16">
        <v>206.24063571922699</v>
      </c>
      <c r="P16">
        <v>225.16605363549101</v>
      </c>
      <c r="Q16">
        <v>237.539073003526</v>
      </c>
      <c r="R16">
        <v>183.358461340438</v>
      </c>
      <c r="S16">
        <v>0.18773640785036</v>
      </c>
      <c r="T16">
        <v>3.7445951866083699E-4</v>
      </c>
    </row>
    <row r="17" spans="1:20" x14ac:dyDescent="0.45">
      <c r="A17">
        <v>16</v>
      </c>
      <c r="B17">
        <v>0.89124159999999997</v>
      </c>
      <c r="C17">
        <v>0.81944439999999996</v>
      </c>
      <c r="D17">
        <v>819.29989999999998</v>
      </c>
      <c r="E17">
        <v>769.30650000000003</v>
      </c>
      <c r="F17">
        <v>0.62802988330908505</v>
      </c>
      <c r="G17">
        <v>0.691403802362899</v>
      </c>
      <c r="H17">
        <v>0.63071387606923501</v>
      </c>
      <c r="I17">
        <v>0.71061751374821003</v>
      </c>
      <c r="J17">
        <v>0.62551454800878203</v>
      </c>
      <c r="K17">
        <v>0.74558150713123095</v>
      </c>
      <c r="L17">
        <v>189.08774103282801</v>
      </c>
      <c r="M17">
        <v>366.95381322186898</v>
      </c>
      <c r="N17">
        <v>429.13050227824402</v>
      </c>
      <c r="O17">
        <v>425.09449109329699</v>
      </c>
      <c r="P17">
        <v>475.30206011442999</v>
      </c>
      <c r="Q17">
        <v>506.29652223257801</v>
      </c>
      <c r="R17">
        <v>557.90336240228805</v>
      </c>
      <c r="S17">
        <v>0.23081234018413299</v>
      </c>
      <c r="T17">
        <v>1.6116325611291199E-3</v>
      </c>
    </row>
    <row r="18" spans="1:20" x14ac:dyDescent="0.45">
      <c r="A18">
        <v>17</v>
      </c>
      <c r="B18">
        <v>0.8754902</v>
      </c>
      <c r="C18">
        <v>0.77439020000000003</v>
      </c>
      <c r="D18">
        <v>657.44759999999997</v>
      </c>
      <c r="E18">
        <v>751.76300000000003</v>
      </c>
      <c r="F18">
        <v>0.71923252005528504</v>
      </c>
      <c r="G18">
        <v>0.72342287080630796</v>
      </c>
      <c r="H18">
        <v>0.60647732655614195</v>
      </c>
      <c r="I18">
        <v>0.65986718302568903</v>
      </c>
      <c r="J18">
        <v>0.67654442139289295</v>
      </c>
      <c r="K18">
        <v>0.81661457686286298</v>
      </c>
      <c r="L18">
        <v>561.57491006332998</v>
      </c>
      <c r="M18">
        <v>261.77935220066399</v>
      </c>
      <c r="N18">
        <v>281.91121537452</v>
      </c>
      <c r="O18">
        <v>247.79084488904601</v>
      </c>
      <c r="P18">
        <v>236.712561237752</v>
      </c>
      <c r="Q18">
        <v>237.207459494831</v>
      </c>
      <c r="R18">
        <v>139.756088188776</v>
      </c>
      <c r="S18">
        <v>0.206363633775202</v>
      </c>
      <c r="T18">
        <v>32.768203468909697</v>
      </c>
    </row>
    <row r="19" spans="1:20" x14ac:dyDescent="0.45">
      <c r="A19">
        <v>18</v>
      </c>
      <c r="B19">
        <v>0.82955769999999995</v>
      </c>
      <c r="C19">
        <v>0.70982140000000005</v>
      </c>
      <c r="D19">
        <v>726.90300000000002</v>
      </c>
      <c r="E19">
        <v>645.69259999999997</v>
      </c>
      <c r="F19">
        <v>0.58101782387878997</v>
      </c>
      <c r="G19">
        <v>0.61788842731705496</v>
      </c>
      <c r="H19">
        <v>0.55258144158089095</v>
      </c>
      <c r="I19">
        <v>0.643894416629888</v>
      </c>
      <c r="J19">
        <v>0.622243170476388</v>
      </c>
      <c r="K19">
        <v>0.71846005264845403</v>
      </c>
      <c r="L19">
        <v>304.87760879497603</v>
      </c>
      <c r="M19">
        <v>209.64953244207101</v>
      </c>
      <c r="N19">
        <v>276.089531783388</v>
      </c>
      <c r="O19">
        <v>224.44511222035001</v>
      </c>
      <c r="P19">
        <v>345.950522581168</v>
      </c>
      <c r="Q19">
        <v>388.40722929677003</v>
      </c>
      <c r="R19">
        <v>412.30682354020598</v>
      </c>
      <c r="S19">
        <v>0.22514868938007801</v>
      </c>
      <c r="T19">
        <v>2.7847154068531802E-3</v>
      </c>
    </row>
    <row r="20" spans="1:20" x14ac:dyDescent="0.45">
      <c r="A20">
        <v>19</v>
      </c>
      <c r="B20">
        <v>0.89513109999999996</v>
      </c>
      <c r="C20">
        <v>0.85496179999999999</v>
      </c>
      <c r="D20">
        <v>825.40110000000004</v>
      </c>
      <c r="E20">
        <v>881.05700000000002</v>
      </c>
      <c r="F20">
        <v>0.65907680167324201</v>
      </c>
      <c r="G20">
        <v>0.656807082765413</v>
      </c>
      <c r="H20">
        <v>0.660911671914857</v>
      </c>
      <c r="I20">
        <v>0.70468209417000305</v>
      </c>
      <c r="J20">
        <v>0.68413056634907798</v>
      </c>
      <c r="K20">
        <v>0.78674496032601005</v>
      </c>
      <c r="L20">
        <v>1.11898539397234</v>
      </c>
      <c r="M20">
        <v>555.92906145961194</v>
      </c>
      <c r="N20">
        <v>495.95886985150099</v>
      </c>
      <c r="O20">
        <v>589.52515997339003</v>
      </c>
      <c r="P20">
        <v>588.815504627118</v>
      </c>
      <c r="Q20">
        <v>548.66687008359395</v>
      </c>
      <c r="R20">
        <v>599.52727754279795</v>
      </c>
      <c r="S20">
        <v>0.239325787632621</v>
      </c>
      <c r="T20">
        <v>50.066242766177602</v>
      </c>
    </row>
    <row r="21" spans="1:20" x14ac:dyDescent="0.45">
      <c r="A21">
        <v>21</v>
      </c>
      <c r="B21">
        <v>0.82286300000000001</v>
      </c>
      <c r="C21">
        <v>0.75446429999999998</v>
      </c>
      <c r="D21">
        <v>577.7559</v>
      </c>
      <c r="E21">
        <v>652.99149999999997</v>
      </c>
      <c r="F21">
        <v>0.58579646939083296</v>
      </c>
      <c r="G21">
        <v>0.60967573021261401</v>
      </c>
      <c r="H21">
        <v>0.581729287615116</v>
      </c>
      <c r="I21">
        <v>0.60817490417341302</v>
      </c>
      <c r="J21">
        <v>0.71543223245566301</v>
      </c>
      <c r="K21">
        <v>0.71818668653832896</v>
      </c>
      <c r="L21">
        <v>462.51269890321902</v>
      </c>
      <c r="M21">
        <v>231.611315793236</v>
      </c>
      <c r="N21">
        <v>203.27782140770699</v>
      </c>
      <c r="O21">
        <v>221.49179153691799</v>
      </c>
      <c r="P21">
        <v>174.740082542171</v>
      </c>
      <c r="Q21">
        <v>191.78514570186201</v>
      </c>
      <c r="R21">
        <v>111.98439768277299</v>
      </c>
      <c r="S21">
        <v>0.14187746053809699</v>
      </c>
      <c r="T21">
        <v>9.2767974143034804E-4</v>
      </c>
    </row>
    <row r="22" spans="1:20" x14ac:dyDescent="0.45">
      <c r="A22">
        <v>22</v>
      </c>
      <c r="B22">
        <v>0.852329</v>
      </c>
      <c r="C22">
        <v>0.78947369999999994</v>
      </c>
      <c r="D22">
        <v>695.76599999999996</v>
      </c>
      <c r="E22">
        <v>634.14300000000003</v>
      </c>
      <c r="F22">
        <v>0.59622701054902305</v>
      </c>
      <c r="G22">
        <v>0.64365628803143704</v>
      </c>
      <c r="H22">
        <v>0.59464271898546195</v>
      </c>
      <c r="I22">
        <v>0.63077281542004904</v>
      </c>
      <c r="J22">
        <v>0.69736657612279795</v>
      </c>
      <c r="K22">
        <v>0.68183896541403199</v>
      </c>
      <c r="L22">
        <v>292.12879973019102</v>
      </c>
      <c r="M22">
        <v>122.627224909726</v>
      </c>
      <c r="N22">
        <v>184.90975917690099</v>
      </c>
      <c r="O22">
        <v>267.46811034068998</v>
      </c>
      <c r="P22">
        <v>315.90089230612199</v>
      </c>
      <c r="Q22">
        <v>217.733954115834</v>
      </c>
      <c r="R22">
        <v>244.03706367987499</v>
      </c>
      <c r="S22">
        <v>0.19212754344692701</v>
      </c>
      <c r="T22">
        <v>101.226204012891</v>
      </c>
    </row>
    <row r="23" spans="1:20" x14ac:dyDescent="0.45">
      <c r="A23">
        <v>23</v>
      </c>
      <c r="B23">
        <v>0.86220470000000005</v>
      </c>
      <c r="C23">
        <v>0.77777779999999996</v>
      </c>
      <c r="D23">
        <v>568.48749999999995</v>
      </c>
      <c r="E23">
        <v>541.12099999999998</v>
      </c>
      <c r="F23">
        <v>0.56148429426342195</v>
      </c>
      <c r="G23">
        <v>0.63763377909854602</v>
      </c>
      <c r="H23">
        <v>0.61776389128144704</v>
      </c>
      <c r="I23">
        <v>0.661982575152539</v>
      </c>
      <c r="J23">
        <v>0.74137626514117905</v>
      </c>
      <c r="K23">
        <v>0.70241365571856296</v>
      </c>
      <c r="L23">
        <v>434.26423959447999</v>
      </c>
      <c r="M23">
        <v>118.513754492064</v>
      </c>
      <c r="N23">
        <v>200.435384777639</v>
      </c>
      <c r="O23">
        <v>94.570868312320101</v>
      </c>
      <c r="P23">
        <v>135.89411448936301</v>
      </c>
      <c r="Q23">
        <v>143.08176766682499</v>
      </c>
      <c r="R23">
        <v>129.963132004676</v>
      </c>
      <c r="S23">
        <v>0.11612706366056599</v>
      </c>
      <c r="T23">
        <v>18.470989447552601</v>
      </c>
    </row>
    <row r="24" spans="1:20" x14ac:dyDescent="0.45">
      <c r="A24">
        <v>25</v>
      </c>
      <c r="B24">
        <v>0.87487879999999996</v>
      </c>
      <c r="C24">
        <v>0.7987805</v>
      </c>
      <c r="D24">
        <v>645.61609999999996</v>
      </c>
      <c r="E24">
        <v>667.83199999999999</v>
      </c>
      <c r="F24">
        <v>0.65822729389436296</v>
      </c>
      <c r="G24">
        <v>0.67314946408510101</v>
      </c>
      <c r="H24">
        <v>0.64721494944198998</v>
      </c>
      <c r="I24">
        <v>0.65866915745823595</v>
      </c>
      <c r="J24">
        <v>0.686249716582222</v>
      </c>
      <c r="K24">
        <v>0.77460513945520704</v>
      </c>
      <c r="L24">
        <v>538.86236424178401</v>
      </c>
      <c r="M24">
        <v>265.53798884656999</v>
      </c>
      <c r="N24">
        <v>242.45990010560001</v>
      </c>
      <c r="O24">
        <v>140.553681610875</v>
      </c>
      <c r="P24">
        <v>130.861421915427</v>
      </c>
      <c r="Q24">
        <v>214.19715052834201</v>
      </c>
      <c r="R24">
        <v>197.24114628410601</v>
      </c>
      <c r="S24">
        <v>0.152841267000033</v>
      </c>
      <c r="T24">
        <v>2.5139829000050801E-3</v>
      </c>
    </row>
    <row r="25" spans="1:20" x14ac:dyDescent="0.45">
      <c r="A25">
        <v>26</v>
      </c>
      <c r="B25">
        <v>0.79957809999999996</v>
      </c>
      <c r="C25">
        <v>0.75396830000000004</v>
      </c>
      <c r="D25">
        <v>810.42100000000005</v>
      </c>
      <c r="E25">
        <v>822.15700000000004</v>
      </c>
      <c r="F25">
        <v>0.58478866862642298</v>
      </c>
      <c r="G25">
        <v>0.63721281483514602</v>
      </c>
      <c r="H25">
        <v>0.64924435046981499</v>
      </c>
      <c r="I25">
        <v>0.63943258674095305</v>
      </c>
      <c r="J25">
        <v>0.61571745734220396</v>
      </c>
      <c r="K25">
        <v>0.67459024341336804</v>
      </c>
      <c r="L25">
        <v>588.334683793767</v>
      </c>
      <c r="M25">
        <v>274.87320652684201</v>
      </c>
      <c r="N25">
        <v>236.61717902846399</v>
      </c>
      <c r="O25">
        <v>223.76184636350999</v>
      </c>
      <c r="P25">
        <v>211.54898185361401</v>
      </c>
      <c r="Q25">
        <v>321.67780044896</v>
      </c>
      <c r="R25">
        <v>354.418158948241</v>
      </c>
      <c r="S25">
        <v>0.190026004532482</v>
      </c>
      <c r="T25">
        <v>1.01831414303845E-3</v>
      </c>
    </row>
    <row r="26" spans="1:20" x14ac:dyDescent="0.45">
      <c r="A26">
        <v>27</v>
      </c>
      <c r="B26">
        <v>0.84317719999999996</v>
      </c>
      <c r="C26">
        <v>0.72641509999999998</v>
      </c>
      <c r="D26">
        <v>536.65549999999996</v>
      </c>
      <c r="E26">
        <v>598.3365</v>
      </c>
      <c r="F26">
        <v>0.61334946322691897</v>
      </c>
      <c r="G26">
        <v>0.665290683783756</v>
      </c>
      <c r="H26">
        <v>0.58683757900154498</v>
      </c>
      <c r="I26">
        <v>0.64827608036436501</v>
      </c>
      <c r="J26">
        <v>0.68463656884206903</v>
      </c>
      <c r="K26">
        <v>0.76473914743356797</v>
      </c>
      <c r="L26">
        <v>418.14831651890302</v>
      </c>
      <c r="M26">
        <v>219.542384638312</v>
      </c>
      <c r="N26">
        <v>233.42431729195999</v>
      </c>
      <c r="O26">
        <v>192.325878192299</v>
      </c>
      <c r="P26">
        <v>188.22112480318799</v>
      </c>
      <c r="Q26">
        <v>159.399629435381</v>
      </c>
      <c r="R26">
        <v>135.906349653923</v>
      </c>
      <c r="S26">
        <v>0.19356282222416701</v>
      </c>
      <c r="T26">
        <v>9.0245685170482705E-4</v>
      </c>
    </row>
    <row r="27" spans="1:20" x14ac:dyDescent="0.45">
      <c r="A27">
        <v>28</v>
      </c>
      <c r="B27">
        <v>0.87137330000000002</v>
      </c>
      <c r="C27">
        <v>0.8125</v>
      </c>
      <c r="D27">
        <v>723.30700000000002</v>
      </c>
      <c r="E27">
        <v>793.73050000000001</v>
      </c>
      <c r="F27">
        <v>0.63682858104609097</v>
      </c>
      <c r="G27">
        <v>0.67005033806698899</v>
      </c>
      <c r="H27">
        <v>0.62869731010730801</v>
      </c>
      <c r="I27">
        <v>0.67675894213366705</v>
      </c>
      <c r="J27">
        <v>0.69978203177326703</v>
      </c>
      <c r="K27">
        <v>0.71075299831369299</v>
      </c>
      <c r="L27">
        <v>202.92894164611801</v>
      </c>
      <c r="M27">
        <v>392.04401492163998</v>
      </c>
      <c r="N27">
        <v>361.85343366676398</v>
      </c>
      <c r="O27">
        <v>483.28466590930498</v>
      </c>
      <c r="P27">
        <v>445.72016031075299</v>
      </c>
      <c r="Q27">
        <v>408.90540551211399</v>
      </c>
      <c r="R27">
        <v>372.585918028084</v>
      </c>
      <c r="S27">
        <v>0.221571503876064</v>
      </c>
      <c r="T27">
        <v>28.703380767862701</v>
      </c>
    </row>
    <row r="28" spans="1:20" x14ac:dyDescent="0.45">
      <c r="A28">
        <v>29</v>
      </c>
      <c r="B28">
        <v>0.87124880000000005</v>
      </c>
      <c r="C28">
        <v>0.82822090000000004</v>
      </c>
      <c r="D28">
        <v>657.43709999999999</v>
      </c>
      <c r="E28">
        <v>739.55510000000004</v>
      </c>
      <c r="F28">
        <v>0.69749424852479802</v>
      </c>
      <c r="G28">
        <v>0.67838949670565296</v>
      </c>
      <c r="H28">
        <v>0.69845500128986204</v>
      </c>
      <c r="I28">
        <v>0.73468896962842201</v>
      </c>
      <c r="J28">
        <v>0.85278864702482104</v>
      </c>
      <c r="K28">
        <v>0.82168919721369105</v>
      </c>
      <c r="L28">
        <v>311.08410784446897</v>
      </c>
      <c r="M28">
        <v>271.27058319944803</v>
      </c>
      <c r="N28">
        <v>284.67395369319502</v>
      </c>
      <c r="O28">
        <v>359.82647514274402</v>
      </c>
      <c r="P28">
        <v>338.850169148492</v>
      </c>
      <c r="Q28">
        <v>394.41820409123397</v>
      </c>
      <c r="R28">
        <v>233.42727500814999</v>
      </c>
      <c r="S28">
        <v>0.27613057595407497</v>
      </c>
      <c r="T28">
        <v>110.37271056999199</v>
      </c>
    </row>
    <row r="29" spans="1:20" x14ac:dyDescent="0.45">
      <c r="A29">
        <v>30</v>
      </c>
      <c r="B29">
        <v>0.8245614</v>
      </c>
      <c r="C29">
        <v>0.77272730000000001</v>
      </c>
      <c r="D29">
        <v>613.65700000000004</v>
      </c>
      <c r="E29">
        <v>595.23249999999996</v>
      </c>
      <c r="F29">
        <v>0.55435059361788697</v>
      </c>
      <c r="G29">
        <v>0.61318887041596404</v>
      </c>
      <c r="H29">
        <v>0.590322850934905</v>
      </c>
      <c r="I29">
        <v>0.59448386270059295</v>
      </c>
      <c r="J29">
        <v>0.65340476439237105</v>
      </c>
      <c r="K29">
        <v>0.65557478842164796</v>
      </c>
      <c r="L29">
        <v>287.63314840147302</v>
      </c>
      <c r="M29">
        <v>165.63252633888001</v>
      </c>
      <c r="N29">
        <v>206.33533760748401</v>
      </c>
      <c r="O29">
        <v>255.555098245485</v>
      </c>
      <c r="P29">
        <v>293.82960649017599</v>
      </c>
      <c r="Q29">
        <v>257.33761807321201</v>
      </c>
      <c r="R29">
        <v>270.21472022580798</v>
      </c>
      <c r="S29">
        <v>0.161196776614878</v>
      </c>
      <c r="T29">
        <v>1.3152409598098901E-3</v>
      </c>
    </row>
    <row r="30" spans="1:20" x14ac:dyDescent="0.45">
      <c r="A30">
        <v>31</v>
      </c>
      <c r="B30">
        <v>0.88972669999999998</v>
      </c>
      <c r="C30">
        <v>0.87218050000000003</v>
      </c>
      <c r="D30">
        <v>692.28790000000004</v>
      </c>
      <c r="E30">
        <v>774.81290000000001</v>
      </c>
      <c r="F30">
        <v>0.80547011854709905</v>
      </c>
      <c r="G30">
        <v>0.73202512429104605</v>
      </c>
      <c r="H30">
        <v>0.700944647246036</v>
      </c>
      <c r="I30">
        <v>0.74411365296008203</v>
      </c>
      <c r="J30">
        <v>0.71620438554813304</v>
      </c>
      <c r="K30">
        <v>0.81123160313718701</v>
      </c>
      <c r="L30">
        <v>284.38941822526999</v>
      </c>
      <c r="M30">
        <v>400.13178580896198</v>
      </c>
      <c r="N30">
        <v>315.20366559233003</v>
      </c>
      <c r="O30">
        <v>315.30595076570302</v>
      </c>
      <c r="P30">
        <v>321.413671747504</v>
      </c>
      <c r="Q30">
        <v>335.90990594835802</v>
      </c>
      <c r="R30">
        <v>329.00732383754098</v>
      </c>
      <c r="S30">
        <v>0.28651443980789598</v>
      </c>
      <c r="T30">
        <v>112.494442426658</v>
      </c>
    </row>
    <row r="31" spans="1:20" x14ac:dyDescent="0.45">
      <c r="A31">
        <v>32</v>
      </c>
      <c r="B31">
        <v>0.87317069999999997</v>
      </c>
      <c r="C31">
        <v>0.82499999999999996</v>
      </c>
      <c r="D31">
        <v>718.98910000000001</v>
      </c>
      <c r="E31">
        <v>727.42859999999996</v>
      </c>
      <c r="F31">
        <v>0.66081794012329498</v>
      </c>
      <c r="G31">
        <v>0.65758868119103198</v>
      </c>
      <c r="H31">
        <v>0.71820486646131998</v>
      </c>
      <c r="I31">
        <v>0.70808943675378899</v>
      </c>
      <c r="J31">
        <v>0.64124342157425096</v>
      </c>
      <c r="K31">
        <v>0.73643077731278805</v>
      </c>
      <c r="L31">
        <v>324.93655013346</v>
      </c>
      <c r="M31">
        <v>146.16830472003801</v>
      </c>
      <c r="N31">
        <v>128.874597140215</v>
      </c>
      <c r="O31">
        <v>208.82403975806699</v>
      </c>
      <c r="P31">
        <v>215.559846592138</v>
      </c>
      <c r="Q31">
        <v>249.55241661912501</v>
      </c>
      <c r="R31">
        <v>247.73081330462699</v>
      </c>
      <c r="S31">
        <v>0.23355803639245201</v>
      </c>
      <c r="T31">
        <v>212.909990220683</v>
      </c>
    </row>
    <row r="32" spans="1:20" x14ac:dyDescent="0.45">
      <c r="A32">
        <v>33</v>
      </c>
      <c r="B32">
        <v>0.8518135</v>
      </c>
      <c r="C32">
        <v>0.7474227</v>
      </c>
      <c r="D32">
        <v>560.14800000000002</v>
      </c>
      <c r="E32">
        <v>615.54049999999995</v>
      </c>
      <c r="F32">
        <v>0.64279014046109795</v>
      </c>
      <c r="G32">
        <v>0.65211178961447702</v>
      </c>
      <c r="H32">
        <v>0.57331075664896303</v>
      </c>
      <c r="I32">
        <v>0.61961277064418296</v>
      </c>
      <c r="J32">
        <v>0.61994878633929895</v>
      </c>
      <c r="K32">
        <v>0.72811119556673698</v>
      </c>
      <c r="L32">
        <v>438.38473243640902</v>
      </c>
      <c r="M32">
        <v>178.055404763388</v>
      </c>
      <c r="N32">
        <v>200.45875147436999</v>
      </c>
      <c r="O32">
        <v>231.74453400402501</v>
      </c>
      <c r="P32">
        <v>218.17381235238</v>
      </c>
      <c r="Q32">
        <v>211.46088212977401</v>
      </c>
      <c r="R32">
        <v>96.157523350789006</v>
      </c>
      <c r="S32">
        <v>0.139592901762736</v>
      </c>
      <c r="T32">
        <v>1.7084302199146901E-4</v>
      </c>
    </row>
    <row r="33" spans="1:20" x14ac:dyDescent="0.45">
      <c r="A33">
        <v>34</v>
      </c>
      <c r="B33">
        <v>0.90361449999999999</v>
      </c>
      <c r="C33">
        <v>0.88596490000000006</v>
      </c>
      <c r="D33">
        <v>754.28099999999995</v>
      </c>
      <c r="E33">
        <v>848.23159999999996</v>
      </c>
      <c r="F33">
        <v>0.77020863956587005</v>
      </c>
      <c r="G33">
        <v>0.86897929396985496</v>
      </c>
      <c r="H33">
        <v>0.76250236396236304</v>
      </c>
      <c r="I33">
        <v>0.80894294233322805</v>
      </c>
      <c r="J33">
        <v>1.0371234764207999</v>
      </c>
      <c r="K33">
        <v>0.94216721057060704</v>
      </c>
      <c r="L33">
        <v>368.56251474456002</v>
      </c>
      <c r="M33">
        <v>42.494127595734803</v>
      </c>
      <c r="N33">
        <v>15.9381786778315</v>
      </c>
      <c r="O33">
        <v>264.858584352246</v>
      </c>
      <c r="P33">
        <v>214.490333239645</v>
      </c>
      <c r="Q33">
        <v>282.229442143423</v>
      </c>
      <c r="R33">
        <v>190.42692286675</v>
      </c>
      <c r="S33">
        <v>0.32875269501052701</v>
      </c>
      <c r="T33">
        <v>379.35704647371699</v>
      </c>
    </row>
    <row r="34" spans="1:20" x14ac:dyDescent="0.45">
      <c r="A34">
        <v>35</v>
      </c>
      <c r="B34">
        <v>0.89726669999999997</v>
      </c>
      <c r="C34">
        <v>0.80291970000000001</v>
      </c>
      <c r="D34">
        <v>613.25409999999999</v>
      </c>
      <c r="E34">
        <v>681.40219999999999</v>
      </c>
      <c r="F34">
        <v>0.62590098191419996</v>
      </c>
      <c r="G34">
        <v>0.78002053636056501</v>
      </c>
      <c r="H34">
        <v>0.67498893635010904</v>
      </c>
      <c r="I34">
        <v>0.72971396542756894</v>
      </c>
      <c r="J34">
        <v>0.707917847992797</v>
      </c>
      <c r="K34">
        <v>0.85036282548873099</v>
      </c>
      <c r="L34">
        <v>274.42355742869898</v>
      </c>
      <c r="M34">
        <v>173.53769977086901</v>
      </c>
      <c r="N34">
        <v>239.900576494787</v>
      </c>
      <c r="O34">
        <v>327.48627597495999</v>
      </c>
      <c r="P34">
        <v>298.31971436674303</v>
      </c>
      <c r="Q34">
        <v>223.21554906570401</v>
      </c>
      <c r="R34">
        <v>229.96753368077299</v>
      </c>
      <c r="S34">
        <v>0.29846913541157599</v>
      </c>
      <c r="T34">
        <v>149.337699325317</v>
      </c>
    </row>
    <row r="35" spans="1:20" x14ac:dyDescent="0.45">
      <c r="A35">
        <v>36</v>
      </c>
      <c r="B35">
        <v>0.86430680000000004</v>
      </c>
      <c r="C35">
        <v>0.87116559999999998</v>
      </c>
      <c r="D35">
        <v>854.20299999999997</v>
      </c>
      <c r="E35">
        <v>1056.915</v>
      </c>
      <c r="F35">
        <v>0.67351156339858698</v>
      </c>
      <c r="G35">
        <v>0.64334750411738595</v>
      </c>
      <c r="H35">
        <v>0.71454693482517795</v>
      </c>
      <c r="I35">
        <v>0.64283196584582003</v>
      </c>
      <c r="J35">
        <v>0.76521788498879195</v>
      </c>
      <c r="K35">
        <v>0.73615368188676999</v>
      </c>
      <c r="L35">
        <v>313.41085557055101</v>
      </c>
      <c r="M35">
        <v>425.93247339181102</v>
      </c>
      <c r="N35">
        <v>401.02364153967801</v>
      </c>
      <c r="O35">
        <v>558.60886693053999</v>
      </c>
      <c r="P35">
        <v>501.724375922207</v>
      </c>
      <c r="Q35">
        <v>665.02952796186298</v>
      </c>
      <c r="R35">
        <v>398.40489959911599</v>
      </c>
      <c r="S35">
        <v>0.21418286829362199</v>
      </c>
      <c r="T35">
        <v>1.05373862785843E-3</v>
      </c>
    </row>
    <row r="36" spans="1:20" x14ac:dyDescent="0.45">
      <c r="A36">
        <v>37</v>
      </c>
      <c r="B36">
        <v>0.87182000000000004</v>
      </c>
      <c r="C36">
        <v>0.78313250000000001</v>
      </c>
      <c r="D36">
        <v>821.67049999999995</v>
      </c>
      <c r="E36">
        <v>996.49990000000003</v>
      </c>
      <c r="F36">
        <v>0.66261389429050099</v>
      </c>
      <c r="G36">
        <v>0.74478379485462698</v>
      </c>
      <c r="H36">
        <v>0.66705752929953299</v>
      </c>
      <c r="I36">
        <v>0.73569185916884405</v>
      </c>
      <c r="J36">
        <v>0.848388851314966</v>
      </c>
      <c r="K36">
        <v>0.85990004163270295</v>
      </c>
      <c r="L36">
        <v>502.72957999736701</v>
      </c>
      <c r="M36">
        <v>186.76846510726301</v>
      </c>
      <c r="N36">
        <v>179.901982048908</v>
      </c>
      <c r="O36">
        <v>288.62967506268501</v>
      </c>
      <c r="P36">
        <v>222.341215997251</v>
      </c>
      <c r="Q36">
        <v>248.85738979447899</v>
      </c>
      <c r="R36">
        <v>201.47014227924399</v>
      </c>
      <c r="S36">
        <v>0.29485348685433099</v>
      </c>
      <c r="T36">
        <v>279.65345745610898</v>
      </c>
    </row>
    <row r="37" spans="1:20" x14ac:dyDescent="0.45">
      <c r="A37">
        <v>38</v>
      </c>
      <c r="B37">
        <v>0.80590720000000005</v>
      </c>
      <c r="C37">
        <v>0.74596770000000001</v>
      </c>
      <c r="D37">
        <v>611.38649999999996</v>
      </c>
      <c r="E37">
        <v>687.96500000000003</v>
      </c>
      <c r="F37">
        <v>0.60748662782146501</v>
      </c>
      <c r="G37">
        <v>0.62486170029820498</v>
      </c>
      <c r="H37">
        <v>0.62081033015323095</v>
      </c>
      <c r="I37">
        <v>0.63972959340994495</v>
      </c>
      <c r="J37">
        <v>0.60914687417926106</v>
      </c>
      <c r="K37">
        <v>0.65551926479943201</v>
      </c>
      <c r="L37">
        <v>433.313841643871</v>
      </c>
      <c r="M37">
        <v>186.45122327279699</v>
      </c>
      <c r="N37">
        <v>156.33606042548101</v>
      </c>
      <c r="O37">
        <v>304.45960541261701</v>
      </c>
      <c r="P37">
        <v>265.05498713481398</v>
      </c>
      <c r="Q37">
        <v>165.68188044116999</v>
      </c>
      <c r="R37">
        <v>156.44044584142</v>
      </c>
      <c r="S37">
        <v>0.19648166845971299</v>
      </c>
      <c r="T37">
        <v>4.0630460738378402E-4</v>
      </c>
    </row>
    <row r="38" spans="1:20" x14ac:dyDescent="0.45">
      <c r="A38">
        <v>39</v>
      </c>
      <c r="B38">
        <v>0.8776699</v>
      </c>
      <c r="C38">
        <v>0.78881990000000002</v>
      </c>
      <c r="D38">
        <v>563.18399999999997</v>
      </c>
      <c r="E38">
        <v>574.99</v>
      </c>
      <c r="F38">
        <v>0.59877790431540601</v>
      </c>
      <c r="G38">
        <v>0.73162056231286399</v>
      </c>
      <c r="H38">
        <v>0.637053703442647</v>
      </c>
      <c r="I38">
        <v>0.68353767824316503</v>
      </c>
      <c r="J38">
        <v>1.3127581878668599</v>
      </c>
      <c r="K38">
        <v>0.75946738428652105</v>
      </c>
      <c r="L38">
        <v>488.04553515697802</v>
      </c>
      <c r="M38">
        <v>218.108245215008</v>
      </c>
      <c r="N38">
        <v>195.45398059428899</v>
      </c>
      <c r="O38">
        <v>143.21392681632</v>
      </c>
      <c r="P38">
        <v>186.21696936310599</v>
      </c>
      <c r="Q38">
        <v>519.78290707269798</v>
      </c>
      <c r="R38">
        <v>140.29362450592899</v>
      </c>
      <c r="S38">
        <v>0.211748219345332</v>
      </c>
      <c r="T38">
        <v>1.1061246853990301E-3</v>
      </c>
    </row>
    <row r="39" spans="1:20" x14ac:dyDescent="0.45">
      <c r="A39">
        <v>40</v>
      </c>
      <c r="B39">
        <v>0.86614170000000001</v>
      </c>
      <c r="C39">
        <v>0.79545449999999995</v>
      </c>
      <c r="D39">
        <v>751.27160000000003</v>
      </c>
      <c r="E39">
        <v>785.01559999999995</v>
      </c>
      <c r="F39">
        <v>0.70520617519528195</v>
      </c>
      <c r="G39">
        <v>0.69330972126891399</v>
      </c>
      <c r="H39">
        <v>0.74395736302655502</v>
      </c>
      <c r="I39">
        <v>0.71939476019368598</v>
      </c>
      <c r="J39">
        <v>0.60087847763222502</v>
      </c>
      <c r="K39">
        <v>0.76850647442094899</v>
      </c>
      <c r="L39">
        <v>419.73479614456397</v>
      </c>
      <c r="M39">
        <v>210.545057849758</v>
      </c>
      <c r="N39">
        <v>184.762622074512</v>
      </c>
      <c r="O39">
        <v>266.96820881569101</v>
      </c>
      <c r="P39">
        <v>219.003748089683</v>
      </c>
      <c r="Q39">
        <v>267.84027166101998</v>
      </c>
      <c r="R39">
        <v>266.17082016256199</v>
      </c>
      <c r="S39">
        <v>0.25524100478376099</v>
      </c>
      <c r="T39">
        <v>181.121872829057</v>
      </c>
    </row>
    <row r="40" spans="1:20" x14ac:dyDescent="0.45">
      <c r="A40">
        <v>41</v>
      </c>
      <c r="B40">
        <v>0.78246389999999999</v>
      </c>
      <c r="C40">
        <v>0.66666669999999995</v>
      </c>
      <c r="D40">
        <v>457.22910000000002</v>
      </c>
      <c r="E40">
        <v>471.95010000000002</v>
      </c>
      <c r="F40">
        <v>0.60234309797953101</v>
      </c>
      <c r="G40">
        <v>0.57512452022309202</v>
      </c>
      <c r="H40">
        <v>0.569492896960483</v>
      </c>
      <c r="I40">
        <v>0.62025688548535596</v>
      </c>
      <c r="J40">
        <v>0.54697928300563703</v>
      </c>
      <c r="K40">
        <v>0.64383047989117204</v>
      </c>
      <c r="L40">
        <v>351.14710485114603</v>
      </c>
      <c r="M40">
        <v>151.583291932257</v>
      </c>
      <c r="N40">
        <v>163.00375570823601</v>
      </c>
      <c r="O40">
        <v>97.698113384547696</v>
      </c>
      <c r="P40">
        <v>94.771391529557107</v>
      </c>
      <c r="Q40">
        <v>125.711956816639</v>
      </c>
      <c r="R40">
        <v>108.393904727836</v>
      </c>
      <c r="S40">
        <v>0.10994176201910701</v>
      </c>
      <c r="T40">
        <v>4.4623201330902198E-4</v>
      </c>
    </row>
    <row r="41" spans="1:20" x14ac:dyDescent="0.45">
      <c r="A41">
        <v>42</v>
      </c>
      <c r="B41">
        <v>0.8984008</v>
      </c>
      <c r="C41">
        <v>0.859375</v>
      </c>
      <c r="D41">
        <v>963.06399999999996</v>
      </c>
      <c r="E41">
        <v>959.21209999999996</v>
      </c>
      <c r="F41">
        <v>0.68904039609106604</v>
      </c>
      <c r="G41">
        <v>0.74284751974376595</v>
      </c>
      <c r="H41">
        <v>0.79079608312225003</v>
      </c>
      <c r="I41">
        <v>0.77718844430790401</v>
      </c>
      <c r="J41">
        <v>0.83483163558672302</v>
      </c>
      <c r="K41">
        <v>0.863617076315499</v>
      </c>
      <c r="L41">
        <v>612.385135737675</v>
      </c>
      <c r="M41">
        <v>75.843235247355594</v>
      </c>
      <c r="N41">
        <v>64.428830546713797</v>
      </c>
      <c r="O41">
        <v>204.695200647029</v>
      </c>
      <c r="P41">
        <v>205.892217876735</v>
      </c>
      <c r="Q41">
        <v>183.39573161245599</v>
      </c>
      <c r="R41">
        <v>168.77479153680301</v>
      </c>
      <c r="S41">
        <v>0.237185360132631</v>
      </c>
      <c r="T41">
        <v>402.75081308002098</v>
      </c>
    </row>
    <row r="42" spans="1:20" x14ac:dyDescent="0.45">
      <c r="A42">
        <v>43</v>
      </c>
      <c r="B42">
        <v>0.90732159999999995</v>
      </c>
      <c r="C42">
        <v>0.86725660000000004</v>
      </c>
      <c r="D42">
        <v>809.9</v>
      </c>
      <c r="E42">
        <v>948.26700000000005</v>
      </c>
      <c r="F42">
        <v>0.65457637769048005</v>
      </c>
      <c r="G42">
        <v>0.67603367299608597</v>
      </c>
      <c r="H42">
        <v>0.67894678757870797</v>
      </c>
      <c r="I42">
        <v>0.68691728339604696</v>
      </c>
      <c r="J42">
        <v>0.679653653770104</v>
      </c>
      <c r="K42">
        <v>1.0702306085124</v>
      </c>
      <c r="L42">
        <v>199.48298642371799</v>
      </c>
      <c r="M42">
        <v>457.95074576074097</v>
      </c>
      <c r="N42">
        <v>350.227566308164</v>
      </c>
      <c r="O42">
        <v>534.78136126940501</v>
      </c>
      <c r="P42">
        <v>473.65520632396101</v>
      </c>
      <c r="Q42">
        <v>576.01795069868103</v>
      </c>
      <c r="R42">
        <v>768.49974589692704</v>
      </c>
      <c r="S42">
        <v>0.202156357350113</v>
      </c>
      <c r="T42">
        <v>2.2095281641641299E-3</v>
      </c>
    </row>
    <row r="43" spans="1:20" x14ac:dyDescent="0.45">
      <c r="A43">
        <v>44</v>
      </c>
      <c r="B43">
        <v>0.81779210000000002</v>
      </c>
      <c r="C43">
        <v>0.68181820000000004</v>
      </c>
      <c r="D43">
        <v>763.00289999999995</v>
      </c>
      <c r="E43">
        <v>685.46400000000006</v>
      </c>
      <c r="F43">
        <v>0.55986144880070798</v>
      </c>
      <c r="G43">
        <v>0.61528026385003698</v>
      </c>
      <c r="H43">
        <v>0.57466312053581503</v>
      </c>
      <c r="I43">
        <v>0.62978123662690499</v>
      </c>
      <c r="J43">
        <v>0.65959170973211501</v>
      </c>
      <c r="K43">
        <v>0.73739469010226999</v>
      </c>
      <c r="L43">
        <v>566.23068062528296</v>
      </c>
      <c r="M43">
        <v>157.39607445418201</v>
      </c>
      <c r="N43">
        <v>211.52712317852101</v>
      </c>
      <c r="O43">
        <v>186.814540011372</v>
      </c>
      <c r="P43">
        <v>325.57832822181399</v>
      </c>
      <c r="Q43">
        <v>221.19691661857999</v>
      </c>
      <c r="R43">
        <v>262.10976463815803</v>
      </c>
      <c r="S43">
        <v>0.203140635129957</v>
      </c>
      <c r="T43">
        <v>4.2705625634477896E-3</v>
      </c>
    </row>
    <row r="44" spans="1:20" x14ac:dyDescent="0.45">
      <c r="A44">
        <v>45</v>
      </c>
      <c r="B44">
        <v>0.87028070000000002</v>
      </c>
      <c r="C44">
        <v>0.80239519999999998</v>
      </c>
      <c r="D44">
        <v>577.75900000000001</v>
      </c>
      <c r="E44">
        <v>609.80010000000004</v>
      </c>
      <c r="F44">
        <v>0.58361646181218996</v>
      </c>
      <c r="G44">
        <v>0.58942609121006695</v>
      </c>
      <c r="H44">
        <v>0.58687086206160299</v>
      </c>
      <c r="I44">
        <v>0.61877732053419099</v>
      </c>
      <c r="J44">
        <v>1.2160588202737299</v>
      </c>
      <c r="K44">
        <v>0.67034434040944002</v>
      </c>
      <c r="L44">
        <v>218.953942585199</v>
      </c>
      <c r="M44">
        <v>249.695044632623</v>
      </c>
      <c r="N44">
        <v>241.29272956932701</v>
      </c>
      <c r="O44">
        <v>278.27704197614099</v>
      </c>
      <c r="P44">
        <v>270.318644741019</v>
      </c>
      <c r="Q44">
        <v>643.18119775357695</v>
      </c>
      <c r="R44">
        <v>276.45011427143299</v>
      </c>
      <c r="S44">
        <v>0.151571956109956</v>
      </c>
      <c r="T44">
        <v>4.4307460398896697E-4</v>
      </c>
    </row>
    <row r="45" spans="1:20" x14ac:dyDescent="0.45">
      <c r="A45">
        <v>46</v>
      </c>
      <c r="B45">
        <v>0.79731240000000003</v>
      </c>
      <c r="C45">
        <v>0.60132890000000006</v>
      </c>
      <c r="D45">
        <v>589.62490000000003</v>
      </c>
      <c r="E45">
        <v>630.62189999999998</v>
      </c>
      <c r="F45">
        <v>0.53683867981451905</v>
      </c>
      <c r="G45">
        <v>0.59394279023295304</v>
      </c>
      <c r="H45">
        <v>0.51245345403504095</v>
      </c>
      <c r="I45">
        <v>0.539743709964146</v>
      </c>
      <c r="J45">
        <v>0.60925700416571005</v>
      </c>
      <c r="K45">
        <v>0.66830481583328605</v>
      </c>
      <c r="L45">
        <v>377.80571551347498</v>
      </c>
      <c r="M45">
        <v>119.53597021959899</v>
      </c>
      <c r="N45">
        <v>166.215537040134</v>
      </c>
      <c r="O45">
        <v>243.88752888144799</v>
      </c>
      <c r="P45">
        <v>251.93946173724299</v>
      </c>
      <c r="Q45">
        <v>115.26545773339301</v>
      </c>
      <c r="R45">
        <v>131.60068347853201</v>
      </c>
      <c r="S45">
        <v>8.80573830487211E-2</v>
      </c>
      <c r="T45">
        <v>2.0743889417291299E-4</v>
      </c>
    </row>
    <row r="46" spans="1:20" x14ac:dyDescent="0.45">
      <c r="A46">
        <v>47</v>
      </c>
      <c r="B46">
        <v>0.81123599999999996</v>
      </c>
      <c r="C46">
        <v>0.62977099999999997</v>
      </c>
      <c r="D46">
        <v>789.41</v>
      </c>
      <c r="E46">
        <v>542.1635</v>
      </c>
      <c r="F46">
        <v>0.50744675580740495</v>
      </c>
      <c r="G46">
        <v>0.48096859080686999</v>
      </c>
      <c r="H46">
        <v>0.69947448528727396</v>
      </c>
      <c r="I46">
        <v>0.69046493134391496</v>
      </c>
      <c r="J46">
        <v>0.80026251681084903</v>
      </c>
      <c r="K46">
        <v>0.84469818032139199</v>
      </c>
      <c r="L46">
        <v>949.77776845521601</v>
      </c>
      <c r="M46">
        <v>59.674937123507199</v>
      </c>
      <c r="N46">
        <v>81.264677665980201</v>
      </c>
      <c r="O46">
        <v>7.4422147484645098</v>
      </c>
      <c r="P46">
        <v>34.692358101334101</v>
      </c>
      <c r="Q46">
        <v>56.742727337579403</v>
      </c>
      <c r="R46">
        <v>23.8302446181136</v>
      </c>
      <c r="S46">
        <v>0.16056933894028899</v>
      </c>
      <c r="T46">
        <v>88.78315392847</v>
      </c>
    </row>
    <row r="47" spans="1:20" x14ac:dyDescent="0.45">
      <c r="A47">
        <v>48</v>
      </c>
      <c r="B47">
        <v>0.88019320000000001</v>
      </c>
      <c r="C47">
        <v>0.77987419999999996</v>
      </c>
      <c r="D47">
        <v>680.60109999999997</v>
      </c>
      <c r="E47">
        <v>715.48299999999995</v>
      </c>
      <c r="F47">
        <v>0.55493062408313398</v>
      </c>
      <c r="G47">
        <v>0.70728843387113505</v>
      </c>
      <c r="H47">
        <v>0.65115432982786103</v>
      </c>
      <c r="I47">
        <v>0.68685691211092803</v>
      </c>
      <c r="J47">
        <v>0.69672028103797001</v>
      </c>
      <c r="K47">
        <v>0.74126405692701103</v>
      </c>
      <c r="L47">
        <v>186.90637800755499</v>
      </c>
      <c r="M47">
        <v>268.834801453686</v>
      </c>
      <c r="N47">
        <v>319.17250373073603</v>
      </c>
      <c r="O47">
        <v>360.45826003475503</v>
      </c>
      <c r="P47">
        <v>350.53413763420701</v>
      </c>
      <c r="Q47">
        <v>382.91571369843501</v>
      </c>
      <c r="R47">
        <v>388.29220733613198</v>
      </c>
      <c r="S47">
        <v>0.24867254108013301</v>
      </c>
      <c r="T47">
        <v>88.632704185583904</v>
      </c>
    </row>
    <row r="48" spans="1:20" x14ac:dyDescent="0.45">
      <c r="A48">
        <v>50</v>
      </c>
      <c r="B48">
        <v>0.80957559999999995</v>
      </c>
      <c r="C48">
        <v>0.75527429999999995</v>
      </c>
      <c r="D48">
        <v>668.8569</v>
      </c>
      <c r="E48">
        <v>818.8999</v>
      </c>
      <c r="F48">
        <v>0.61664725452317104</v>
      </c>
      <c r="G48">
        <v>0.72185029366989395</v>
      </c>
      <c r="H48">
        <v>0.66275657928639597</v>
      </c>
      <c r="I48">
        <v>0.705779695733465</v>
      </c>
      <c r="J48">
        <v>0.69168809069128101</v>
      </c>
      <c r="K48">
        <v>0.73043262753223703</v>
      </c>
      <c r="L48">
        <v>1.2052304439080099</v>
      </c>
      <c r="M48">
        <v>485.262876313292</v>
      </c>
      <c r="N48">
        <v>415.35842579237698</v>
      </c>
      <c r="O48">
        <v>446.26624067631298</v>
      </c>
      <c r="P48">
        <v>431.65575674825601</v>
      </c>
      <c r="Q48">
        <v>515.03218266411898</v>
      </c>
      <c r="R48">
        <v>430.00017624932201</v>
      </c>
      <c r="S48">
        <v>0.33906699123554801</v>
      </c>
      <c r="T48">
        <v>89.599618938861795</v>
      </c>
    </row>
    <row r="49" spans="1:20" x14ac:dyDescent="0.45">
      <c r="A49">
        <v>52</v>
      </c>
      <c r="B49">
        <v>0.86583010000000005</v>
      </c>
      <c r="C49">
        <v>0.87421380000000004</v>
      </c>
      <c r="D49">
        <v>730.91849999999999</v>
      </c>
      <c r="E49">
        <v>833.78099999999995</v>
      </c>
      <c r="F49">
        <v>0.62284394498041695</v>
      </c>
      <c r="G49">
        <v>0.66900462998833599</v>
      </c>
      <c r="H49">
        <v>0.71128705952551496</v>
      </c>
      <c r="I49">
        <v>0.64178228276459004</v>
      </c>
      <c r="J49">
        <v>0.69671202410572797</v>
      </c>
      <c r="K49">
        <v>0.70364122350422798</v>
      </c>
      <c r="L49">
        <v>347.13872177457102</v>
      </c>
      <c r="M49">
        <v>306.92944300997601</v>
      </c>
      <c r="N49">
        <v>348.71422482075599</v>
      </c>
      <c r="O49">
        <v>483.89398670264802</v>
      </c>
      <c r="P49">
        <v>376.83142082439502</v>
      </c>
      <c r="Q49">
        <v>407.52792994860101</v>
      </c>
      <c r="R49">
        <v>288.63587429388701</v>
      </c>
      <c r="S49">
        <v>0.20066694110141101</v>
      </c>
      <c r="T49">
        <v>6.51117374159761E-4</v>
      </c>
    </row>
    <row r="50" spans="1:20" ht="14.65" thickBot="1" x14ac:dyDescent="0.5">
      <c r="A50">
        <v>54</v>
      </c>
      <c r="B50">
        <v>0.8195173</v>
      </c>
      <c r="C50">
        <v>0.69512200000000002</v>
      </c>
      <c r="D50">
        <v>589.40890000000002</v>
      </c>
      <c r="E50">
        <v>671.84649999999999</v>
      </c>
      <c r="F50" s="5">
        <v>0.58472640228233297</v>
      </c>
      <c r="G50" s="5">
        <v>0.60273859640796101</v>
      </c>
      <c r="H50" s="5">
        <v>0.546957442316929</v>
      </c>
      <c r="I50" s="5">
        <v>0.61069544019313005</v>
      </c>
      <c r="J50" s="5">
        <v>0.62481494213824096</v>
      </c>
      <c r="K50" s="5">
        <v>0.69595204353573903</v>
      </c>
      <c r="L50" s="5">
        <v>418.75077935210601</v>
      </c>
      <c r="M50" s="5">
        <v>229.10082496103999</v>
      </c>
      <c r="N50" s="5">
        <v>215.23563733174601</v>
      </c>
      <c r="O50" s="5">
        <v>259.58749211156999</v>
      </c>
      <c r="P50" s="5">
        <v>191.96518901930801</v>
      </c>
      <c r="Q50" s="5">
        <v>220.371868152004</v>
      </c>
      <c r="R50" s="5">
        <v>142.07928274719399</v>
      </c>
      <c r="S50" s="5">
        <v>0.128297208080346</v>
      </c>
      <c r="T50" s="5">
        <v>2.35841707470904E-4</v>
      </c>
    </row>
    <row r="51" spans="1:20" x14ac:dyDescent="0.45">
      <c r="F51">
        <f>AVERAGE(F3:F50)</f>
        <v>0.6359907320602044</v>
      </c>
      <c r="G51">
        <f t="shared" ref="G51:T51" si="0">AVERAGE(G3:G50)</f>
        <v>0.67127693030319657</v>
      </c>
      <c r="H51">
        <f>AVERAGE(H3:H50)</f>
        <v>0.64820050017310571</v>
      </c>
      <c r="I51">
        <f>AVERAGE(I3:I50)</f>
        <v>0.6705862924089413</v>
      </c>
      <c r="J51">
        <f>AVERAGE(J3:J50)</f>
        <v>0.72758041164248022</v>
      </c>
      <c r="K51">
        <f>AVERAGE(K3:K50)</f>
        <v>0.76519580880904625</v>
      </c>
      <c r="L51">
        <f t="shared" si="0"/>
        <v>362.48963268451189</v>
      </c>
      <c r="M51">
        <f t="shared" si="0"/>
        <v>243.05584171185896</v>
      </c>
      <c r="N51">
        <f t="shared" si="0"/>
        <v>243.21471140944507</v>
      </c>
      <c r="O51">
        <f>AVERAGE(O3:O50)</f>
        <v>288.89167774754293</v>
      </c>
      <c r="P51">
        <f>AVERAGE(P3:P50)</f>
        <v>279.13013132399237</v>
      </c>
      <c r="Q51">
        <f>AVERAGE(Q3:Q50)</f>
        <v>308.85440057101556</v>
      </c>
      <c r="R51">
        <f>AVERAGE(R3:R50)</f>
        <v>269.59665000747339</v>
      </c>
      <c r="S51">
        <f t="shared" si="0"/>
        <v>0.21253382690480041</v>
      </c>
      <c r="T51">
        <f t="shared" si="0"/>
        <v>76.52246239428095</v>
      </c>
    </row>
    <row r="52" spans="1:20" x14ac:dyDescent="0.45">
      <c r="F52">
        <f>(STEYX(F3:F50,$A$3:$A$50))/2</f>
        <v>3.4377916265012368E-2</v>
      </c>
      <c r="G52">
        <f t="shared" ref="G52" si="1">(STEYX(G3:G50,$A$3:$A$50))/2</f>
        <v>3.1697730317568423E-2</v>
      </c>
      <c r="H52">
        <f>(STEYX(H3:H50,$A$3:$A$50))/2</f>
        <v>3.6407255465012417E-2</v>
      </c>
      <c r="I52">
        <f>(STEYX(I3:I50,$A$3:$A$50))/2</f>
        <v>2.5106003775940369E-2</v>
      </c>
      <c r="J52">
        <f>(STEYX(J3:J50,$A$3:$A$50))/2</f>
        <v>7.396080862822503E-2</v>
      </c>
      <c r="K52">
        <f>(STEYX(K3:K50,$A$3:$A$50))/2</f>
        <v>4.5481605388236888E-2</v>
      </c>
      <c r="L52">
        <f>STEYX(L3:L50,$A$3:$A$50)/2</f>
        <v>88.347316517734342</v>
      </c>
      <c r="M52">
        <f>(STEYX(M3:M50,$A$3:$A$50))/2</f>
        <v>62.82075171987627</v>
      </c>
      <c r="N52">
        <f t="shared" ref="N52" si="2">(STEYX(N3:N50,$A$3:$A$50))/2</f>
        <v>53.913666097054993</v>
      </c>
      <c r="O52">
        <f>(STEYX(O3:O50,$A$3:$A$50))/2</f>
        <v>68.988851975855752</v>
      </c>
      <c r="P52">
        <f>(STEYX(P3:P50,$A$3:$A$50))/2</f>
        <v>61.02888842679608</v>
      </c>
      <c r="Q52">
        <f>(STEYX(Q3:Q50,$A$3:$A$50))/2</f>
        <v>77.472020024829249</v>
      </c>
      <c r="R52">
        <f>(STEYX(R3:R50,$A$3:$A$50))/2</f>
        <v>78.282480111992299</v>
      </c>
      <c r="S52">
        <f>STEYX(S3:S50,$A$3:$A$50)/2</f>
        <v>2.8614767300637819E-2</v>
      </c>
      <c r="T52">
        <f>STEYX(T3:T50,$A$3:$A$50)/2</f>
        <v>55.638746656401359</v>
      </c>
    </row>
    <row r="53" spans="1:20" x14ac:dyDescent="0.45">
      <c r="F53">
        <f>F51-G51</f>
        <v>-3.5286198242992173E-2</v>
      </c>
      <c r="H53">
        <f>H51-I51</f>
        <v>-2.2385792235835589E-2</v>
      </c>
      <c r="J53">
        <f>J51-K51</f>
        <v>-3.7615397166566034E-2</v>
      </c>
      <c r="M53">
        <f>M51-N51</f>
        <v>-0.15886969758611258</v>
      </c>
      <c r="O53">
        <f>O51-P51</f>
        <v>9.7615464235505556</v>
      </c>
      <c r="Q53">
        <f>Q51-R51</f>
        <v>39.257750563542174</v>
      </c>
    </row>
    <row r="55" spans="1:20" x14ac:dyDescent="0.45">
      <c r="M55">
        <f t="shared" ref="M55:R55" si="3">M51+$L$51</f>
        <v>605.54547439637088</v>
      </c>
      <c r="N55">
        <f t="shared" si="3"/>
        <v>605.70434409395693</v>
      </c>
      <c r="O55">
        <f t="shared" si="3"/>
        <v>651.38131043205476</v>
      </c>
      <c r="P55">
        <f t="shared" si="3"/>
        <v>641.61976400850426</v>
      </c>
      <c r="Q55">
        <f t="shared" si="3"/>
        <v>671.34403325552739</v>
      </c>
      <c r="R55">
        <f t="shared" si="3"/>
        <v>632.08628269198528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FE75-FB53-4371-8ED2-F5897DFF85AC}">
  <dimension ref="A1:O51"/>
  <sheetViews>
    <sheetView topLeftCell="A22" workbookViewId="0">
      <selection activeCell="H50" sqref="H50"/>
    </sheetView>
  </sheetViews>
  <sheetFormatPr defaultRowHeight="14.25" x14ac:dyDescent="0.45"/>
  <cols>
    <col min="2" max="2" width="18.1328125" bestFit="1" customWidth="1"/>
    <col min="3" max="4" width="18.1328125" customWidth="1"/>
    <col min="5" max="5" width="18.46484375" bestFit="1" customWidth="1"/>
  </cols>
  <sheetData>
    <row r="1" spans="1:15" x14ac:dyDescent="0.45">
      <c r="A1" t="s">
        <v>0</v>
      </c>
      <c r="B1" t="s">
        <v>16</v>
      </c>
      <c r="C1" t="s">
        <v>17</v>
      </c>
      <c r="D1" t="s">
        <v>19</v>
      </c>
      <c r="E1" t="s">
        <v>18</v>
      </c>
      <c r="F1" t="s">
        <v>20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45">
      <c r="A2">
        <v>1</v>
      </c>
      <c r="B2">
        <v>0.8977695</v>
      </c>
      <c r="C2">
        <v>0.88709680000000002</v>
      </c>
      <c r="D2">
        <v>845.84199999999998</v>
      </c>
      <c r="E2">
        <v>992.58699999999999</v>
      </c>
      <c r="F2">
        <v>0.68223202124201798</v>
      </c>
      <c r="G2">
        <v>247.840883978036</v>
      </c>
      <c r="H2">
        <v>422.87700154520797</v>
      </c>
      <c r="I2">
        <v>321.03151517165998</v>
      </c>
      <c r="J2">
        <v>448.24357189865401</v>
      </c>
      <c r="K2">
        <v>366.85760256390898</v>
      </c>
      <c r="L2">
        <v>448.585952711164</v>
      </c>
      <c r="M2">
        <v>424.06515162229903</v>
      </c>
      <c r="N2">
        <v>0.18956302717342</v>
      </c>
      <c r="O2">
        <v>126.844184636042</v>
      </c>
    </row>
    <row r="3" spans="1:15" x14ac:dyDescent="0.45">
      <c r="A3">
        <v>2</v>
      </c>
      <c r="B3">
        <v>0.85992219999999997</v>
      </c>
      <c r="C3">
        <v>0.83720930000000005</v>
      </c>
      <c r="D3">
        <v>718.65750000000003</v>
      </c>
      <c r="E3">
        <v>864.58159999999998</v>
      </c>
      <c r="F3">
        <v>0.72972184185554401</v>
      </c>
      <c r="G3">
        <v>395.09148524088101</v>
      </c>
      <c r="H3">
        <v>128.94293845378601</v>
      </c>
      <c r="I3">
        <v>116.004299764344</v>
      </c>
      <c r="J3">
        <v>313.23062760819897</v>
      </c>
      <c r="K3">
        <v>209.53748364149601</v>
      </c>
      <c r="L3">
        <v>271.829541450367</v>
      </c>
      <c r="M3">
        <v>184.83879604974501</v>
      </c>
      <c r="N3">
        <v>0.25433207389937601</v>
      </c>
      <c r="O3">
        <v>247.04376564876</v>
      </c>
    </row>
    <row r="4" spans="1:15" x14ac:dyDescent="0.45">
      <c r="A4">
        <v>3</v>
      </c>
      <c r="B4">
        <v>0.82736160000000003</v>
      </c>
      <c r="C4">
        <v>0.73271889999999995</v>
      </c>
      <c r="D4">
        <v>680.95709999999997</v>
      </c>
      <c r="E4">
        <v>754.04100000000005</v>
      </c>
      <c r="F4">
        <v>0.64007495365719302</v>
      </c>
      <c r="G4">
        <v>213.23812060068201</v>
      </c>
      <c r="H4">
        <v>363.40951153125002</v>
      </c>
      <c r="I4">
        <v>335.01142671460599</v>
      </c>
      <c r="J4">
        <v>398.62011023562599</v>
      </c>
      <c r="K4">
        <v>339.752793855991</v>
      </c>
      <c r="L4">
        <v>424.63038769409201</v>
      </c>
      <c r="M4">
        <v>384.423165515265</v>
      </c>
      <c r="N4">
        <v>0.226745847079355</v>
      </c>
      <c r="O4">
        <v>3.2069080906855298E-4</v>
      </c>
    </row>
    <row r="5" spans="1:15" x14ac:dyDescent="0.45">
      <c r="A5">
        <v>4</v>
      </c>
      <c r="B5">
        <v>0.87692309999999996</v>
      </c>
      <c r="C5">
        <v>0.80503139999999995</v>
      </c>
      <c r="D5">
        <v>622.32600000000002</v>
      </c>
      <c r="E5">
        <v>747.54409999999996</v>
      </c>
      <c r="F5">
        <v>0.71788509927089605</v>
      </c>
      <c r="G5">
        <v>258.39851802187098</v>
      </c>
      <c r="H5">
        <v>257.18187530819699</v>
      </c>
      <c r="I5">
        <v>282.970409828463</v>
      </c>
      <c r="J5">
        <v>307.28925611628898</v>
      </c>
      <c r="K5">
        <v>327.25143850446602</v>
      </c>
      <c r="L5">
        <v>444.45700361745702</v>
      </c>
      <c r="M5">
        <v>396.20481615308302</v>
      </c>
      <c r="N5">
        <v>0.25617890718158898</v>
      </c>
      <c r="O5">
        <v>5.0805446803611602E-4</v>
      </c>
    </row>
    <row r="6" spans="1:15" x14ac:dyDescent="0.45">
      <c r="A6">
        <v>5</v>
      </c>
      <c r="B6">
        <v>0.84474890000000002</v>
      </c>
      <c r="C6">
        <v>0.73195880000000002</v>
      </c>
      <c r="D6">
        <v>448.48750000000001</v>
      </c>
      <c r="E6">
        <v>445.77850000000001</v>
      </c>
      <c r="F6">
        <v>0.72123303492069102</v>
      </c>
      <c r="G6">
        <v>545.92433077517103</v>
      </c>
      <c r="H6">
        <v>33.591655747596498</v>
      </c>
      <c r="I6">
        <v>73.223106807779601</v>
      </c>
      <c r="J6">
        <v>23.375918543216699</v>
      </c>
      <c r="K6">
        <v>21.380069239330702</v>
      </c>
      <c r="L6">
        <v>19.948371015267</v>
      </c>
      <c r="M6">
        <v>26.931723630267498</v>
      </c>
      <c r="N6">
        <v>0.140527142926095</v>
      </c>
      <c r="O6">
        <v>71.168214665458393</v>
      </c>
    </row>
    <row r="7" spans="1:15" x14ac:dyDescent="0.45">
      <c r="A7">
        <v>6</v>
      </c>
      <c r="B7">
        <v>0.89990729999999997</v>
      </c>
      <c r="C7">
        <v>0.89166670000000003</v>
      </c>
      <c r="D7">
        <v>740.86210000000005</v>
      </c>
      <c r="E7">
        <v>704.66039999999998</v>
      </c>
      <c r="F7">
        <v>0.81170552613936298</v>
      </c>
      <c r="G7">
        <v>348.69433856591399</v>
      </c>
      <c r="H7">
        <v>23.016445189453101</v>
      </c>
      <c r="I7" s="1">
        <v>1.00010379716923E-5</v>
      </c>
      <c r="J7">
        <v>106.03961841732</v>
      </c>
      <c r="K7">
        <v>109.480467341704</v>
      </c>
      <c r="L7">
        <v>136.49909800481501</v>
      </c>
      <c r="M7">
        <v>165.79598114833601</v>
      </c>
      <c r="N7">
        <v>0.268052063987473</v>
      </c>
      <c r="O7">
        <v>404.06397604589603</v>
      </c>
    </row>
    <row r="8" spans="1:15" x14ac:dyDescent="0.45">
      <c r="A8">
        <v>7</v>
      </c>
      <c r="B8">
        <v>0.84488110000000005</v>
      </c>
      <c r="C8">
        <v>0.66517859999999995</v>
      </c>
      <c r="D8">
        <v>692.83600000000001</v>
      </c>
      <c r="E8">
        <v>732.97360000000003</v>
      </c>
      <c r="F8">
        <v>0.666376241063111</v>
      </c>
      <c r="G8">
        <v>612.423926098675</v>
      </c>
      <c r="H8">
        <v>166.341976269828</v>
      </c>
      <c r="I8">
        <v>232.93475190507999</v>
      </c>
      <c r="J8">
        <v>223.36441410995201</v>
      </c>
      <c r="K8">
        <v>174.58996939083099</v>
      </c>
      <c r="L8">
        <v>177.26246397387899</v>
      </c>
      <c r="M8">
        <v>201.26596992986501</v>
      </c>
      <c r="N8">
        <v>0.17612918766213001</v>
      </c>
      <c r="O8">
        <v>1.4187837850604201E-4</v>
      </c>
    </row>
    <row r="9" spans="1:15" x14ac:dyDescent="0.45">
      <c r="A9">
        <v>8</v>
      </c>
      <c r="B9">
        <v>0.89869889999999997</v>
      </c>
      <c r="C9">
        <v>0.88524590000000003</v>
      </c>
      <c r="D9">
        <v>692.98289999999997</v>
      </c>
      <c r="E9">
        <v>766.8415</v>
      </c>
      <c r="F9">
        <v>0.73683767962536595</v>
      </c>
      <c r="G9">
        <v>141.74344160851999</v>
      </c>
      <c r="H9">
        <v>290.33235229740501</v>
      </c>
      <c r="I9">
        <v>241.19672623517999</v>
      </c>
      <c r="J9">
        <v>410.74727201349799</v>
      </c>
      <c r="K9">
        <v>305.968505419238</v>
      </c>
      <c r="L9">
        <v>352.73145980229299</v>
      </c>
      <c r="M9">
        <v>318.82926401780901</v>
      </c>
      <c r="N9">
        <v>0.25411290645718598</v>
      </c>
      <c r="O9">
        <v>209.43053059050001</v>
      </c>
    </row>
    <row r="10" spans="1:15" x14ac:dyDescent="0.45">
      <c r="A10">
        <v>9</v>
      </c>
      <c r="B10">
        <v>0.78929769999999999</v>
      </c>
      <c r="C10">
        <v>0.63573880000000005</v>
      </c>
      <c r="D10">
        <v>736.48500000000001</v>
      </c>
      <c r="E10">
        <v>712.59209999999996</v>
      </c>
      <c r="F10">
        <v>0.67278294152720097</v>
      </c>
      <c r="G10">
        <v>498.438937448692</v>
      </c>
      <c r="H10">
        <v>178.46610698190801</v>
      </c>
      <c r="I10">
        <v>159.73056282296301</v>
      </c>
      <c r="J10">
        <v>100.194794559909</v>
      </c>
      <c r="K10">
        <v>114.050942466762</v>
      </c>
      <c r="L10">
        <v>51.412566700303799</v>
      </c>
      <c r="M10">
        <v>53.776846037079103</v>
      </c>
      <c r="N10">
        <v>0.27427142501328</v>
      </c>
      <c r="O10">
        <v>295.27822605262799</v>
      </c>
    </row>
    <row r="11" spans="1:15" x14ac:dyDescent="0.45">
      <c r="A11">
        <v>10</v>
      </c>
      <c r="B11">
        <v>0.83503050000000001</v>
      </c>
      <c r="C11">
        <v>0.7570093</v>
      </c>
      <c r="D11">
        <v>775.18859999999995</v>
      </c>
      <c r="E11">
        <v>716.72490000000005</v>
      </c>
      <c r="F11">
        <v>0.68440468406170296</v>
      </c>
      <c r="G11">
        <v>365.408544618863</v>
      </c>
      <c r="H11">
        <v>53.715975385047798</v>
      </c>
      <c r="I11">
        <v>120.68687048094</v>
      </c>
      <c r="J11">
        <v>194.860232281137</v>
      </c>
      <c r="K11">
        <v>249.98077625797399</v>
      </c>
      <c r="L11">
        <v>160.46105801266199</v>
      </c>
      <c r="M11">
        <v>189.051170671921</v>
      </c>
      <c r="N11">
        <v>0.23872311614097999</v>
      </c>
      <c r="O11">
        <v>244.36568699908099</v>
      </c>
    </row>
    <row r="12" spans="1:15" x14ac:dyDescent="0.45">
      <c r="A12">
        <v>11</v>
      </c>
      <c r="B12">
        <v>0.87</v>
      </c>
      <c r="C12">
        <v>0.73626369999999997</v>
      </c>
      <c r="D12">
        <v>590.01800000000003</v>
      </c>
      <c r="E12">
        <v>657.56150000000002</v>
      </c>
      <c r="F12">
        <v>0.70557963053820705</v>
      </c>
      <c r="G12">
        <v>497.29710393395101</v>
      </c>
      <c r="H12">
        <v>293.01587610444699</v>
      </c>
      <c r="I12">
        <v>270.15532169364201</v>
      </c>
      <c r="J12">
        <v>179.00514913792901</v>
      </c>
      <c r="K12">
        <v>119.740508894475</v>
      </c>
      <c r="L12">
        <v>193.355815632071</v>
      </c>
      <c r="M12">
        <v>201.212162290056</v>
      </c>
      <c r="N12">
        <v>0.21913176239101301</v>
      </c>
      <c r="O12" s="1">
        <v>4.2381556800350401E-5</v>
      </c>
    </row>
    <row r="13" spans="1:15" x14ac:dyDescent="0.45">
      <c r="A13">
        <v>12</v>
      </c>
      <c r="B13">
        <v>0.86390529999999999</v>
      </c>
      <c r="C13">
        <v>0.78977269999999999</v>
      </c>
      <c r="D13">
        <v>622.26509999999996</v>
      </c>
      <c r="E13">
        <v>734.03250000000003</v>
      </c>
      <c r="F13">
        <v>0.69861880603684801</v>
      </c>
      <c r="G13">
        <v>146.85398207274599</v>
      </c>
      <c r="H13">
        <v>276.049563042778</v>
      </c>
      <c r="I13">
        <v>271.65188871677702</v>
      </c>
      <c r="J13">
        <v>294.51697293201102</v>
      </c>
      <c r="K13">
        <v>309.847387764742</v>
      </c>
      <c r="L13">
        <v>479.08420417904199</v>
      </c>
      <c r="M13">
        <v>445.329933066801</v>
      </c>
      <c r="N13">
        <v>0.26608146260907301</v>
      </c>
      <c r="O13">
        <v>44.8775417020696</v>
      </c>
    </row>
    <row r="14" spans="1:15" x14ac:dyDescent="0.45">
      <c r="A14">
        <v>13</v>
      </c>
      <c r="B14">
        <v>0.88325359999999997</v>
      </c>
      <c r="C14">
        <v>0.81879190000000002</v>
      </c>
      <c r="D14">
        <v>692.904</v>
      </c>
      <c r="E14">
        <v>815.76300000000003</v>
      </c>
      <c r="F14">
        <v>0.69419442453989999</v>
      </c>
      <c r="G14">
        <v>165.304293590513</v>
      </c>
      <c r="H14">
        <v>419.521624292421</v>
      </c>
      <c r="I14">
        <v>380.69011737849701</v>
      </c>
      <c r="J14">
        <v>475.858228707227</v>
      </c>
      <c r="K14">
        <v>411.609201352171</v>
      </c>
      <c r="L14">
        <v>508.30824549276298</v>
      </c>
      <c r="M14">
        <v>426.73494219611001</v>
      </c>
      <c r="N14">
        <v>0.23423839738446101</v>
      </c>
      <c r="O14">
        <v>21.031291443619999</v>
      </c>
    </row>
    <row r="15" spans="1:15" x14ac:dyDescent="0.45">
      <c r="A15">
        <v>15</v>
      </c>
      <c r="B15">
        <v>0.8671875</v>
      </c>
      <c r="C15">
        <v>0.77714289999999997</v>
      </c>
      <c r="D15">
        <v>653.47889999999995</v>
      </c>
      <c r="E15">
        <v>647.11</v>
      </c>
      <c r="F15">
        <v>0.68577559641568997</v>
      </c>
      <c r="G15">
        <v>462.765903541341</v>
      </c>
      <c r="H15">
        <v>301.876438558769</v>
      </c>
      <c r="I15">
        <v>332.64750432290401</v>
      </c>
      <c r="J15">
        <v>245.543790433391</v>
      </c>
      <c r="K15">
        <v>174.05177030553099</v>
      </c>
      <c r="L15">
        <v>217.98539876964901</v>
      </c>
      <c r="M15">
        <v>239.379259820161</v>
      </c>
      <c r="N15">
        <v>0.197303948221171</v>
      </c>
      <c r="O15">
        <v>4.5119147583843499E-4</v>
      </c>
    </row>
    <row r="16" spans="1:15" x14ac:dyDescent="0.45">
      <c r="A16">
        <v>16</v>
      </c>
      <c r="B16">
        <v>0.89124159999999997</v>
      </c>
      <c r="C16">
        <v>0.81944439999999996</v>
      </c>
      <c r="D16">
        <v>819.29989999999998</v>
      </c>
      <c r="E16">
        <v>769.30650000000003</v>
      </c>
      <c r="F16">
        <v>0.70437476667262899</v>
      </c>
      <c r="G16">
        <v>207.193810633727</v>
      </c>
      <c r="H16">
        <v>375.57456376176401</v>
      </c>
      <c r="I16">
        <v>424.81577583637198</v>
      </c>
      <c r="J16">
        <v>522.31464147756503</v>
      </c>
      <c r="K16">
        <v>526.72806072169703</v>
      </c>
      <c r="L16">
        <v>452.14737305558799</v>
      </c>
      <c r="M16">
        <v>463.86604342050799</v>
      </c>
      <c r="N16">
        <v>0.22689127637467399</v>
      </c>
      <c r="O16">
        <v>1.93806617625201E-3</v>
      </c>
    </row>
    <row r="17" spans="1:15" x14ac:dyDescent="0.45">
      <c r="A17">
        <v>17</v>
      </c>
      <c r="B17">
        <v>0.8754902</v>
      </c>
      <c r="C17">
        <v>0.77439020000000003</v>
      </c>
      <c r="D17">
        <v>657.44759999999997</v>
      </c>
      <c r="E17">
        <v>751.76300000000003</v>
      </c>
      <c r="F17">
        <v>0.707435195525278</v>
      </c>
      <c r="G17">
        <v>504.68985647544702</v>
      </c>
      <c r="H17">
        <v>303.578356960257</v>
      </c>
      <c r="I17">
        <v>315.760888506877</v>
      </c>
      <c r="J17">
        <v>280.45994786319301</v>
      </c>
      <c r="K17">
        <v>156.08367555783801</v>
      </c>
      <c r="L17">
        <v>315.30606947547699</v>
      </c>
      <c r="M17">
        <v>285.329513207481</v>
      </c>
      <c r="N17">
        <v>0.21792116830502001</v>
      </c>
      <c r="O17">
        <v>4.5346849816860397E-4</v>
      </c>
    </row>
    <row r="18" spans="1:15" x14ac:dyDescent="0.45">
      <c r="A18">
        <v>18</v>
      </c>
      <c r="B18">
        <v>0.82955769999999995</v>
      </c>
      <c r="C18">
        <v>0.70982140000000005</v>
      </c>
      <c r="D18">
        <v>726.90300000000002</v>
      </c>
      <c r="E18">
        <v>645.69259999999997</v>
      </c>
      <c r="F18">
        <v>0.65493995851433795</v>
      </c>
      <c r="G18">
        <v>340.06092011408799</v>
      </c>
      <c r="H18">
        <v>182.002447656958</v>
      </c>
      <c r="I18">
        <v>253.47244179700601</v>
      </c>
      <c r="J18">
        <v>361.48257365145901</v>
      </c>
      <c r="K18">
        <v>355.127638708446</v>
      </c>
      <c r="L18">
        <v>203.939998090611</v>
      </c>
      <c r="M18">
        <v>311.99379147774999</v>
      </c>
      <c r="N18">
        <v>0.22496142490815499</v>
      </c>
      <c r="O18">
        <v>30.7722480132261</v>
      </c>
    </row>
    <row r="19" spans="1:15" x14ac:dyDescent="0.45">
      <c r="A19">
        <v>19</v>
      </c>
      <c r="B19">
        <v>0.89513109999999996</v>
      </c>
      <c r="C19">
        <v>0.85496179999999999</v>
      </c>
      <c r="D19">
        <v>825.40110000000004</v>
      </c>
      <c r="E19">
        <v>881.05700000000002</v>
      </c>
      <c r="F19">
        <v>0.70844472168466899</v>
      </c>
      <c r="G19">
        <v>0.789078700523136</v>
      </c>
      <c r="H19">
        <v>565.67114080244698</v>
      </c>
      <c r="I19">
        <v>504.83309883703402</v>
      </c>
      <c r="J19">
        <v>550.23493731835595</v>
      </c>
      <c r="K19">
        <v>548.01322080291402</v>
      </c>
      <c r="L19">
        <v>599.76211028831301</v>
      </c>
      <c r="M19">
        <v>582.34749741374696</v>
      </c>
      <c r="N19">
        <v>0.24295278010104901</v>
      </c>
      <c r="O19">
        <v>61.932712614122799</v>
      </c>
    </row>
    <row r="20" spans="1:15" x14ac:dyDescent="0.45">
      <c r="A20">
        <v>21</v>
      </c>
      <c r="B20">
        <v>0.82286300000000001</v>
      </c>
      <c r="C20">
        <v>0.75446429999999998</v>
      </c>
      <c r="D20">
        <v>577.7559</v>
      </c>
      <c r="E20">
        <v>652.99149999999997</v>
      </c>
      <c r="F20">
        <v>0.641610952805451</v>
      </c>
      <c r="G20">
        <v>447.94090508024499</v>
      </c>
      <c r="H20">
        <v>236.98270700157499</v>
      </c>
      <c r="I20">
        <v>206.762173420235</v>
      </c>
      <c r="J20">
        <v>180.858983471562</v>
      </c>
      <c r="K20">
        <v>99.402525946399706</v>
      </c>
      <c r="L20">
        <v>224.240443203849</v>
      </c>
      <c r="M20">
        <v>177.774713766264</v>
      </c>
      <c r="N20">
        <v>0.157425577053004</v>
      </c>
      <c r="O20">
        <v>6.64695607561214</v>
      </c>
    </row>
    <row r="21" spans="1:15" x14ac:dyDescent="0.45">
      <c r="A21">
        <v>22</v>
      </c>
      <c r="B21">
        <v>0.852329</v>
      </c>
      <c r="C21">
        <v>0.78947369999999994</v>
      </c>
      <c r="D21">
        <v>695.76599999999996</v>
      </c>
      <c r="E21">
        <v>634.14300000000003</v>
      </c>
      <c r="F21">
        <v>0.64607765556507901</v>
      </c>
      <c r="G21">
        <v>293.20685022516602</v>
      </c>
      <c r="H21">
        <v>120.84743955429499</v>
      </c>
      <c r="I21">
        <v>183.67418870124601</v>
      </c>
      <c r="J21">
        <v>206.130073053914</v>
      </c>
      <c r="K21">
        <v>232.65521466005899</v>
      </c>
      <c r="L21">
        <v>272.59822998998698</v>
      </c>
      <c r="M21">
        <v>317.97036125459999</v>
      </c>
      <c r="N21">
        <v>0.19339862157906099</v>
      </c>
      <c r="O21">
        <v>103.508940148128</v>
      </c>
    </row>
    <row r="22" spans="1:15" x14ac:dyDescent="0.45">
      <c r="A22">
        <v>23</v>
      </c>
      <c r="B22">
        <v>0.86220470000000005</v>
      </c>
      <c r="C22">
        <v>0.77777779999999996</v>
      </c>
      <c r="D22">
        <v>568.48749999999995</v>
      </c>
      <c r="E22">
        <v>541.12099999999998</v>
      </c>
      <c r="F22">
        <v>0.67429762355231504</v>
      </c>
      <c r="G22">
        <v>439.28385709564998</v>
      </c>
      <c r="H22">
        <v>93.225199543858594</v>
      </c>
      <c r="I22">
        <v>188.66004343730299</v>
      </c>
      <c r="J22">
        <v>117.801175039874</v>
      </c>
      <c r="K22">
        <v>111.490107435681</v>
      </c>
      <c r="L22">
        <v>81.166778438197497</v>
      </c>
      <c r="M22">
        <v>123.27785122566399</v>
      </c>
      <c r="N22">
        <v>0.12259215481960101</v>
      </c>
      <c r="O22">
        <v>39.387147694909302</v>
      </c>
    </row>
    <row r="23" spans="1:15" x14ac:dyDescent="0.45">
      <c r="A23">
        <v>25</v>
      </c>
      <c r="B23">
        <v>0.87487879999999996</v>
      </c>
      <c r="C23">
        <v>0.7987805</v>
      </c>
      <c r="D23">
        <v>645.61609999999996</v>
      </c>
      <c r="E23">
        <v>667.83199999999999</v>
      </c>
      <c r="F23">
        <v>0.69633391781112397</v>
      </c>
      <c r="G23">
        <v>535.35573997839003</v>
      </c>
      <c r="H23">
        <v>270.19423424701102</v>
      </c>
      <c r="I23">
        <v>243.21931454969001</v>
      </c>
      <c r="J23">
        <v>213.03960246781099</v>
      </c>
      <c r="K23">
        <v>171.10920643111101</v>
      </c>
      <c r="L23">
        <v>141.35780379777401</v>
      </c>
      <c r="M23">
        <v>130.394752291016</v>
      </c>
      <c r="N23">
        <v>0.16186266272494301</v>
      </c>
      <c r="O23">
        <v>8.0558252032186299</v>
      </c>
    </row>
    <row r="24" spans="1:15" x14ac:dyDescent="0.45">
      <c r="A24">
        <v>26</v>
      </c>
      <c r="B24">
        <v>0.79957809999999996</v>
      </c>
      <c r="C24">
        <v>0.75396830000000004</v>
      </c>
      <c r="D24">
        <v>810.42100000000005</v>
      </c>
      <c r="E24">
        <v>822.15700000000004</v>
      </c>
      <c r="F24">
        <v>0.64613012205364095</v>
      </c>
      <c r="G24">
        <v>589.94182228581803</v>
      </c>
      <c r="H24">
        <v>275.872385452976</v>
      </c>
      <c r="I24">
        <v>237.03031357000401</v>
      </c>
      <c r="J24">
        <v>325.69695949735302</v>
      </c>
      <c r="K24">
        <v>345.31432085958301</v>
      </c>
      <c r="L24">
        <v>222.96977081871299</v>
      </c>
      <c r="M24">
        <v>211.87610029183401</v>
      </c>
      <c r="N24">
        <v>0.18993636142151199</v>
      </c>
      <c r="O24">
        <v>2.3952553562800599E-4</v>
      </c>
    </row>
    <row r="25" spans="1:15" x14ac:dyDescent="0.45">
      <c r="A25">
        <v>27</v>
      </c>
      <c r="B25">
        <v>0.84317719999999996</v>
      </c>
      <c r="C25">
        <v>0.72641509999999998</v>
      </c>
      <c r="D25">
        <v>536.65549999999996</v>
      </c>
      <c r="E25">
        <v>598.3365</v>
      </c>
      <c r="F25">
        <v>0.67436068466126997</v>
      </c>
      <c r="G25">
        <v>403.94742787182798</v>
      </c>
      <c r="H25">
        <v>234.690285258301</v>
      </c>
      <c r="I25">
        <v>243.24995194339499</v>
      </c>
      <c r="J25">
        <v>164.97066611814901</v>
      </c>
      <c r="K25">
        <v>123.08440836334</v>
      </c>
      <c r="L25">
        <v>204.27743962012701</v>
      </c>
      <c r="M25">
        <v>197.86476842229399</v>
      </c>
      <c r="N25">
        <v>0.20690863214319399</v>
      </c>
      <c r="O25">
        <v>1.15729427405921E-4</v>
      </c>
    </row>
    <row r="26" spans="1:15" x14ac:dyDescent="0.45">
      <c r="A26">
        <v>28</v>
      </c>
      <c r="B26">
        <v>0.87137330000000002</v>
      </c>
      <c r="C26">
        <v>0.8125</v>
      </c>
      <c r="D26">
        <v>723.30700000000002</v>
      </c>
      <c r="E26">
        <v>793.73050000000001</v>
      </c>
      <c r="F26">
        <v>0.67294931949322701</v>
      </c>
      <c r="G26">
        <v>199.17028314148101</v>
      </c>
      <c r="H26">
        <v>419.57738641119602</v>
      </c>
      <c r="I26">
        <v>380.57848225704402</v>
      </c>
      <c r="J26">
        <v>416.78832597088899</v>
      </c>
      <c r="K26">
        <v>371.81802743506699</v>
      </c>
      <c r="L26">
        <v>515.53900732877798</v>
      </c>
      <c r="M26">
        <v>462.24477631629799</v>
      </c>
      <c r="N26">
        <v>0.214644416264268</v>
      </c>
      <c r="O26">
        <v>3.8308841994199998</v>
      </c>
    </row>
    <row r="27" spans="1:15" x14ac:dyDescent="0.45">
      <c r="A27">
        <v>29</v>
      </c>
      <c r="B27">
        <v>0.87124880000000005</v>
      </c>
      <c r="C27">
        <v>0.82822090000000004</v>
      </c>
      <c r="D27">
        <v>657.43709999999999</v>
      </c>
      <c r="E27">
        <v>739.55510000000004</v>
      </c>
      <c r="F27">
        <v>0.73168225518837704</v>
      </c>
      <c r="G27">
        <v>239.31534797558999</v>
      </c>
      <c r="H27">
        <v>333.37872245560197</v>
      </c>
      <c r="I27">
        <v>358.94795371050799</v>
      </c>
      <c r="J27">
        <v>403.26981457603199</v>
      </c>
      <c r="K27">
        <v>268.69683686375703</v>
      </c>
      <c r="L27">
        <v>424.38238176115698</v>
      </c>
      <c r="M27">
        <v>393.31214929801899</v>
      </c>
      <c r="N27">
        <v>0.26740137899093402</v>
      </c>
      <c r="O27">
        <v>70.430468807248999</v>
      </c>
    </row>
    <row r="28" spans="1:15" x14ac:dyDescent="0.45">
      <c r="A28">
        <v>30</v>
      </c>
      <c r="B28">
        <v>0.8245614</v>
      </c>
      <c r="C28">
        <v>0.77272730000000001</v>
      </c>
      <c r="D28">
        <v>613.65700000000004</v>
      </c>
      <c r="E28">
        <v>595.23249999999996</v>
      </c>
      <c r="F28">
        <v>0.61622154336170498</v>
      </c>
      <c r="G28">
        <v>284.68952738132401</v>
      </c>
      <c r="H28">
        <v>181.686369591751</v>
      </c>
      <c r="I28">
        <v>207.75627504261499</v>
      </c>
      <c r="J28">
        <v>249.96117722306801</v>
      </c>
      <c r="K28">
        <v>259.81168525058501</v>
      </c>
      <c r="L28">
        <v>259.96235856644898</v>
      </c>
      <c r="M28">
        <v>300.63740304277599</v>
      </c>
      <c r="N28">
        <v>0.16218367670705899</v>
      </c>
      <c r="O28">
        <v>3.07337452900919E-4</v>
      </c>
    </row>
    <row r="29" spans="1:15" x14ac:dyDescent="0.45">
      <c r="A29">
        <v>31</v>
      </c>
      <c r="B29">
        <v>0.88972669999999998</v>
      </c>
      <c r="C29">
        <v>0.87218050000000003</v>
      </c>
      <c r="D29">
        <v>692.28790000000004</v>
      </c>
      <c r="E29">
        <v>774.81290000000001</v>
      </c>
      <c r="F29">
        <v>0.762823140851694</v>
      </c>
      <c r="G29">
        <v>295.22469673911303</v>
      </c>
      <c r="H29">
        <v>368.39713323986302</v>
      </c>
      <c r="I29">
        <v>307.61815497943297</v>
      </c>
      <c r="J29">
        <v>333.470537271365</v>
      </c>
      <c r="K29">
        <v>298.29465168175699</v>
      </c>
      <c r="L29">
        <v>315.97626524460298</v>
      </c>
      <c r="M29">
        <v>312.36285364554902</v>
      </c>
      <c r="N29">
        <v>0.28766497296316401</v>
      </c>
      <c r="O29">
        <v>124.647180986721</v>
      </c>
    </row>
    <row r="30" spans="1:15" x14ac:dyDescent="0.45">
      <c r="A30">
        <v>32</v>
      </c>
      <c r="B30">
        <v>0.87317069999999997</v>
      </c>
      <c r="C30">
        <v>0.82499999999999996</v>
      </c>
      <c r="D30">
        <v>718.98910000000001</v>
      </c>
      <c r="E30">
        <v>727.42859999999996</v>
      </c>
      <c r="F30">
        <v>0.71626727528277001</v>
      </c>
      <c r="G30">
        <v>352.378371194306</v>
      </c>
      <c r="H30">
        <v>121.929186679824</v>
      </c>
      <c r="I30">
        <v>104.935308456868</v>
      </c>
      <c r="J30">
        <v>251.996820624306</v>
      </c>
      <c r="K30">
        <v>213.82704640081599</v>
      </c>
      <c r="L30">
        <v>180.20332449726001</v>
      </c>
      <c r="M30">
        <v>188.531806226957</v>
      </c>
      <c r="N30">
        <v>0.236084363529281</v>
      </c>
      <c r="O30">
        <v>239.90644176525799</v>
      </c>
    </row>
    <row r="31" spans="1:15" x14ac:dyDescent="0.45">
      <c r="A31">
        <v>33</v>
      </c>
      <c r="B31">
        <v>0.8518135</v>
      </c>
      <c r="C31">
        <v>0.7474227</v>
      </c>
      <c r="D31">
        <v>560.14800000000002</v>
      </c>
      <c r="E31">
        <v>615.54049999999995</v>
      </c>
      <c r="F31">
        <v>0.64828695028262595</v>
      </c>
      <c r="G31">
        <v>415.020118846956</v>
      </c>
      <c r="H31">
        <v>188.65919233881601</v>
      </c>
      <c r="I31">
        <v>210.29366029367699</v>
      </c>
      <c r="J31">
        <v>223.54174382969799</v>
      </c>
      <c r="K31">
        <v>89.869344634639702</v>
      </c>
      <c r="L31">
        <v>240.57047479874399</v>
      </c>
      <c r="M31">
        <v>230.78943586805599</v>
      </c>
      <c r="N31">
        <v>0.154289950655879</v>
      </c>
      <c r="O31" s="1">
        <v>5.4314976006296503E-5</v>
      </c>
    </row>
    <row r="32" spans="1:15" x14ac:dyDescent="0.45">
      <c r="A32">
        <v>34</v>
      </c>
      <c r="B32">
        <v>0.90361449999999999</v>
      </c>
      <c r="C32">
        <v>0.88596490000000006</v>
      </c>
      <c r="D32">
        <v>754.28099999999995</v>
      </c>
      <c r="E32">
        <v>848.23159999999996</v>
      </c>
      <c r="F32">
        <v>0.85180311075511295</v>
      </c>
      <c r="G32">
        <v>359.57048175160497</v>
      </c>
      <c r="H32">
        <v>44.462553275184497</v>
      </c>
      <c r="I32">
        <v>18.881342826246399</v>
      </c>
      <c r="J32">
        <v>234.51286841843699</v>
      </c>
      <c r="K32">
        <v>176.02005661846599</v>
      </c>
      <c r="L32">
        <v>288.38304891537803</v>
      </c>
      <c r="M32">
        <v>229.336193379083</v>
      </c>
      <c r="N32">
        <v>0.32771771824317902</v>
      </c>
      <c r="O32">
        <v>377.00418785774798</v>
      </c>
    </row>
    <row r="33" spans="1:15" x14ac:dyDescent="0.45">
      <c r="A33">
        <v>35</v>
      </c>
      <c r="B33">
        <v>0.89726669999999997</v>
      </c>
      <c r="C33">
        <v>0.80291970000000001</v>
      </c>
      <c r="D33">
        <v>613.25409999999999</v>
      </c>
      <c r="E33">
        <v>681.40219999999999</v>
      </c>
      <c r="F33">
        <v>0.74728964223935201</v>
      </c>
      <c r="G33">
        <v>242.51900733193199</v>
      </c>
      <c r="H33">
        <v>208.83050375842001</v>
      </c>
      <c r="I33">
        <v>260.21011944334703</v>
      </c>
      <c r="J33">
        <v>253.950488852424</v>
      </c>
      <c r="K33">
        <v>230.98500836351201</v>
      </c>
      <c r="L33">
        <v>367.69938368873301</v>
      </c>
      <c r="M33">
        <v>328.83999834014702</v>
      </c>
      <c r="N33">
        <v>0.29046652920435301</v>
      </c>
      <c r="O33">
        <v>129.277294208033</v>
      </c>
    </row>
    <row r="34" spans="1:15" x14ac:dyDescent="0.45">
      <c r="A34">
        <v>36</v>
      </c>
      <c r="B34">
        <v>0.86430680000000004</v>
      </c>
      <c r="C34">
        <v>0.87116559999999998</v>
      </c>
      <c r="D34">
        <v>854.20299999999997</v>
      </c>
      <c r="E34">
        <v>1056.915</v>
      </c>
      <c r="F34">
        <v>0.68165282708321195</v>
      </c>
      <c r="G34">
        <v>278.94494080079301</v>
      </c>
      <c r="H34">
        <v>442.83057211829703</v>
      </c>
      <c r="I34">
        <v>426.36950548681398</v>
      </c>
      <c r="J34">
        <v>623.24126278261997</v>
      </c>
      <c r="K34">
        <v>390.47319446180899</v>
      </c>
      <c r="L34">
        <v>556.30468926451204</v>
      </c>
      <c r="M34">
        <v>534.65240611473098</v>
      </c>
      <c r="N34">
        <v>0.21841900718186</v>
      </c>
      <c r="O34">
        <v>1.9219497322206199E-4</v>
      </c>
    </row>
    <row r="35" spans="1:15" x14ac:dyDescent="0.45">
      <c r="A35">
        <v>37</v>
      </c>
      <c r="B35">
        <v>0.87182000000000004</v>
      </c>
      <c r="C35">
        <v>0.78313250000000001</v>
      </c>
      <c r="D35">
        <v>821.67049999999995</v>
      </c>
      <c r="E35">
        <v>996.49990000000003</v>
      </c>
      <c r="F35">
        <v>0.69184176183636104</v>
      </c>
      <c r="G35">
        <v>0.27075056294330602</v>
      </c>
      <c r="H35">
        <v>548.46294806714104</v>
      </c>
      <c r="I35">
        <v>560.67630751849197</v>
      </c>
      <c r="J35">
        <v>602.59505613321301</v>
      </c>
      <c r="K35">
        <v>559.65340249519295</v>
      </c>
      <c r="L35">
        <v>693.21881396461401</v>
      </c>
      <c r="M35">
        <v>611.92398037817895</v>
      </c>
      <c r="N35">
        <v>0.256551054962664</v>
      </c>
      <c r="O35">
        <v>8.07921740391639</v>
      </c>
    </row>
    <row r="36" spans="1:15" x14ac:dyDescent="0.45">
      <c r="A36">
        <v>38</v>
      </c>
      <c r="B36">
        <v>0.80590720000000005</v>
      </c>
      <c r="C36">
        <v>0.74596770000000001</v>
      </c>
      <c r="D36">
        <v>611.38649999999996</v>
      </c>
      <c r="E36">
        <v>687.96500000000003</v>
      </c>
      <c r="F36">
        <v>0.63599709562851503</v>
      </c>
      <c r="G36">
        <v>431.039270874838</v>
      </c>
      <c r="H36">
        <v>186.31501893214701</v>
      </c>
      <c r="I36">
        <v>156.860653228101</v>
      </c>
      <c r="J36">
        <v>166.46086668786199</v>
      </c>
      <c r="K36">
        <v>156.341473328066</v>
      </c>
      <c r="L36">
        <v>307.360644628589</v>
      </c>
      <c r="M36">
        <v>264.70411348925097</v>
      </c>
      <c r="N36">
        <v>0.19559585294726001</v>
      </c>
      <c r="O36">
        <v>3.8023392884787899E-4</v>
      </c>
    </row>
    <row r="37" spans="1:15" x14ac:dyDescent="0.45">
      <c r="A37">
        <v>39</v>
      </c>
      <c r="B37">
        <v>0.8776699</v>
      </c>
      <c r="C37">
        <v>0.78881990000000002</v>
      </c>
      <c r="D37">
        <v>563.18399999999997</v>
      </c>
      <c r="E37">
        <v>574.99</v>
      </c>
      <c r="F37">
        <v>0.71288619471452197</v>
      </c>
      <c r="G37">
        <v>475.99033065883299</v>
      </c>
      <c r="H37">
        <v>228.80743162788099</v>
      </c>
      <c r="I37">
        <v>196.33793313967499</v>
      </c>
      <c r="J37">
        <v>193.68213969137099</v>
      </c>
      <c r="K37">
        <v>137.003159395365</v>
      </c>
      <c r="L37">
        <v>147.920329628914</v>
      </c>
      <c r="M37">
        <v>204.67816159394999</v>
      </c>
      <c r="N37">
        <v>0.211524241896591</v>
      </c>
      <c r="O37">
        <v>8.4426745680587795E-4</v>
      </c>
    </row>
    <row r="38" spans="1:15" x14ac:dyDescent="0.45">
      <c r="A38">
        <v>40</v>
      </c>
      <c r="B38">
        <v>0.86614170000000001</v>
      </c>
      <c r="C38">
        <v>0.79545449999999995</v>
      </c>
      <c r="D38">
        <v>751.27160000000003</v>
      </c>
      <c r="E38">
        <v>785.01559999999995</v>
      </c>
      <c r="F38">
        <v>0.72799129302737697</v>
      </c>
      <c r="G38">
        <v>444.88836004948598</v>
      </c>
      <c r="H38">
        <v>190.10066973029399</v>
      </c>
      <c r="I38">
        <v>163.27689743394299</v>
      </c>
      <c r="J38">
        <v>257.50140733022101</v>
      </c>
      <c r="K38">
        <v>228.38828860353701</v>
      </c>
      <c r="L38">
        <v>236.626536988737</v>
      </c>
      <c r="M38">
        <v>195.30332853341</v>
      </c>
      <c r="N38">
        <v>0.25561327320792399</v>
      </c>
      <c r="O38">
        <v>204.18743702043</v>
      </c>
    </row>
    <row r="39" spans="1:15" x14ac:dyDescent="0.45">
      <c r="A39">
        <v>41</v>
      </c>
      <c r="B39">
        <v>0.78246389999999999</v>
      </c>
      <c r="C39">
        <v>0.66666669999999995</v>
      </c>
      <c r="D39">
        <v>457.22910000000002</v>
      </c>
      <c r="E39">
        <v>471.95010000000002</v>
      </c>
      <c r="F39">
        <v>0.60598726289890903</v>
      </c>
      <c r="G39">
        <v>347.226027993358</v>
      </c>
      <c r="H39">
        <v>153.744969903033</v>
      </c>
      <c r="I39">
        <v>162.27315987347799</v>
      </c>
      <c r="J39">
        <v>132.05841347555801</v>
      </c>
      <c r="K39">
        <v>105.838790035223</v>
      </c>
      <c r="L39">
        <v>98.621043303098702</v>
      </c>
      <c r="M39">
        <v>96.2860270278142</v>
      </c>
      <c r="N39">
        <v>0.116510030755604</v>
      </c>
      <c r="O39" s="1">
        <v>9.7415926439021406E-5</v>
      </c>
    </row>
    <row r="40" spans="1:15" x14ac:dyDescent="0.45">
      <c r="A40">
        <v>42</v>
      </c>
      <c r="B40">
        <v>0.8984008</v>
      </c>
      <c r="C40">
        <v>0.859375</v>
      </c>
      <c r="D40">
        <v>963.06399999999996</v>
      </c>
      <c r="E40">
        <v>959.21209999999996</v>
      </c>
      <c r="F40">
        <v>0.80461653352551998</v>
      </c>
      <c r="G40">
        <v>619.01662592603998</v>
      </c>
      <c r="H40">
        <v>58.328760798990103</v>
      </c>
      <c r="I40">
        <v>54.574194809630299</v>
      </c>
      <c r="J40">
        <v>167.66521741028001</v>
      </c>
      <c r="K40">
        <v>145.846515250886</v>
      </c>
      <c r="L40">
        <v>197.16483755014599</v>
      </c>
      <c r="M40">
        <v>200.238424492962</v>
      </c>
      <c r="N40">
        <v>0.23821716904519</v>
      </c>
      <c r="O40">
        <v>415.16121988199097</v>
      </c>
    </row>
    <row r="41" spans="1:15" x14ac:dyDescent="0.45">
      <c r="A41">
        <v>43</v>
      </c>
      <c r="B41">
        <v>0.90732159999999995</v>
      </c>
      <c r="C41">
        <v>0.86725660000000004</v>
      </c>
      <c r="D41">
        <v>809.9</v>
      </c>
      <c r="E41">
        <v>948.26700000000005</v>
      </c>
      <c r="F41">
        <v>0.68032104355117995</v>
      </c>
      <c r="G41">
        <v>184.00804670757199</v>
      </c>
      <c r="H41">
        <v>458.93757047638502</v>
      </c>
      <c r="I41">
        <v>349.16133181574202</v>
      </c>
      <c r="J41">
        <v>570.42881984360997</v>
      </c>
      <c r="K41">
        <v>492.226871564242</v>
      </c>
      <c r="L41">
        <v>529.91546293610497</v>
      </c>
      <c r="M41">
        <v>466.57097570157703</v>
      </c>
      <c r="N41">
        <v>0.181501680476054</v>
      </c>
      <c r="O41">
        <v>7.78868663360063E-4</v>
      </c>
    </row>
    <row r="42" spans="1:15" x14ac:dyDescent="0.45">
      <c r="A42">
        <v>44</v>
      </c>
      <c r="B42">
        <v>0.81779210000000002</v>
      </c>
      <c r="C42">
        <v>0.68181820000000004</v>
      </c>
      <c r="D42">
        <v>763.00289999999995</v>
      </c>
      <c r="E42">
        <v>685.46400000000006</v>
      </c>
      <c r="F42">
        <v>0.648664856655922</v>
      </c>
      <c r="G42">
        <v>555.61284357549198</v>
      </c>
      <c r="H42">
        <v>156.091321224924</v>
      </c>
      <c r="I42">
        <v>215.88526771665599</v>
      </c>
      <c r="J42">
        <v>222.40277512028999</v>
      </c>
      <c r="K42">
        <v>244.77096933387</v>
      </c>
      <c r="L42">
        <v>191.488858824891</v>
      </c>
      <c r="M42">
        <v>331.898902805803</v>
      </c>
      <c r="N42">
        <v>0.204156410871567</v>
      </c>
      <c r="O42">
        <v>3.6473879928323202E-4</v>
      </c>
    </row>
    <row r="43" spans="1:15" x14ac:dyDescent="0.45">
      <c r="A43">
        <v>45</v>
      </c>
      <c r="B43">
        <v>0.87028070000000002</v>
      </c>
      <c r="C43">
        <v>0.80239519999999998</v>
      </c>
      <c r="D43">
        <v>577.75900000000001</v>
      </c>
      <c r="E43">
        <v>609.80010000000004</v>
      </c>
      <c r="F43">
        <v>0.62545298735587596</v>
      </c>
      <c r="G43">
        <v>207.834149606415</v>
      </c>
      <c r="H43">
        <v>256.64176024203999</v>
      </c>
      <c r="I43">
        <v>251.99096125463799</v>
      </c>
      <c r="J43">
        <v>312.02425817133098</v>
      </c>
      <c r="K43">
        <v>266.72636693656398</v>
      </c>
      <c r="L43">
        <v>288.24902945079202</v>
      </c>
      <c r="M43">
        <v>276.44426532491502</v>
      </c>
      <c r="N43">
        <v>0.15062636270065699</v>
      </c>
      <c r="O43" s="1">
        <v>8.8275977392602905E-5</v>
      </c>
    </row>
    <row r="44" spans="1:15" x14ac:dyDescent="0.45">
      <c r="A44">
        <v>46</v>
      </c>
      <c r="B44">
        <v>0.79731240000000003</v>
      </c>
      <c r="C44">
        <v>0.60132890000000006</v>
      </c>
      <c r="D44">
        <v>589.62490000000003</v>
      </c>
      <c r="E44">
        <v>630.62189999999998</v>
      </c>
      <c r="F44">
        <v>0.57538334550639003</v>
      </c>
      <c r="G44">
        <v>364.913137509791</v>
      </c>
      <c r="H44">
        <v>113.252884056242</v>
      </c>
      <c r="I44">
        <v>167.67406941188599</v>
      </c>
      <c r="J44">
        <v>123.409250224323</v>
      </c>
      <c r="K44">
        <v>112.811690346055</v>
      </c>
      <c r="L44">
        <v>231.387477044028</v>
      </c>
      <c r="M44">
        <v>246.52350528064099</v>
      </c>
      <c r="N44">
        <v>7.75371513447147E-2</v>
      </c>
      <c r="O44" s="1">
        <v>2.7986548502902999E-5</v>
      </c>
    </row>
    <row r="45" spans="1:15" x14ac:dyDescent="0.45">
      <c r="A45">
        <v>47</v>
      </c>
      <c r="B45">
        <v>0.81123599999999996</v>
      </c>
      <c r="C45">
        <v>0.62977099999999997</v>
      </c>
      <c r="D45">
        <v>789.41</v>
      </c>
      <c r="E45">
        <v>542.1635</v>
      </c>
      <c r="F45">
        <v>0.66900723845273102</v>
      </c>
      <c r="G45">
        <v>853.33845193501804</v>
      </c>
      <c r="H45">
        <v>79.693582613183096</v>
      </c>
      <c r="I45">
        <v>179.138857237059</v>
      </c>
      <c r="J45">
        <v>92.256986033414293</v>
      </c>
      <c r="K45">
        <v>72.312986186076103</v>
      </c>
      <c r="L45">
        <v>42.515213534030799</v>
      </c>
      <c r="M45">
        <v>81.2927211789399</v>
      </c>
      <c r="N45">
        <v>0.17115638611293901</v>
      </c>
      <c r="O45">
        <v>32.683366935936398</v>
      </c>
    </row>
    <row r="46" spans="1:15" x14ac:dyDescent="0.45">
      <c r="A46">
        <v>48</v>
      </c>
      <c r="B46">
        <v>0.88019320000000001</v>
      </c>
      <c r="C46">
        <v>0.77987419999999996</v>
      </c>
      <c r="D46">
        <v>680.60109999999997</v>
      </c>
      <c r="E46">
        <v>715.48299999999995</v>
      </c>
      <c r="F46">
        <v>0.70444027599669001</v>
      </c>
      <c r="G46">
        <v>208.55921193665699</v>
      </c>
      <c r="H46">
        <v>276.026999718767</v>
      </c>
      <c r="I46">
        <v>295.181461089827</v>
      </c>
      <c r="J46">
        <v>361.58473652741901</v>
      </c>
      <c r="K46">
        <v>350.67733945979501</v>
      </c>
      <c r="L46">
        <v>348.70079553087697</v>
      </c>
      <c r="M46">
        <v>331.84064406628897</v>
      </c>
      <c r="N46">
        <v>0.25289417372789402</v>
      </c>
      <c r="O46">
        <v>108.58683642844601</v>
      </c>
    </row>
    <row r="47" spans="1:15" x14ac:dyDescent="0.45">
      <c r="A47">
        <v>50</v>
      </c>
      <c r="B47">
        <v>0.80957559999999995</v>
      </c>
      <c r="C47">
        <v>0.75527429999999995</v>
      </c>
      <c r="D47">
        <v>668.8569</v>
      </c>
      <c r="E47">
        <v>818.8999</v>
      </c>
      <c r="F47">
        <v>0.706741965421536</v>
      </c>
      <c r="G47">
        <v>1.5224311445293599</v>
      </c>
      <c r="H47">
        <v>498.39966665648802</v>
      </c>
      <c r="I47">
        <v>412.23048050649601</v>
      </c>
      <c r="J47">
        <v>519.14055257028303</v>
      </c>
      <c r="K47">
        <v>425.06446332617799</v>
      </c>
      <c r="L47">
        <v>454.92690652529899</v>
      </c>
      <c r="M47">
        <v>431.986997425016</v>
      </c>
      <c r="N47">
        <v>0.33958846641552998</v>
      </c>
      <c r="O47">
        <v>89.565940154537799</v>
      </c>
    </row>
    <row r="48" spans="1:15" x14ac:dyDescent="0.45">
      <c r="A48">
        <v>52</v>
      </c>
      <c r="B48">
        <v>0.86583010000000005</v>
      </c>
      <c r="C48">
        <v>0.87421380000000004</v>
      </c>
      <c r="D48">
        <v>730.91849999999999</v>
      </c>
      <c r="E48">
        <v>833.78099999999995</v>
      </c>
      <c r="F48">
        <v>0.67153224394591104</v>
      </c>
      <c r="G48">
        <v>335.31026115121301</v>
      </c>
      <c r="H48">
        <v>320.18015350727302</v>
      </c>
      <c r="I48">
        <v>354.01588669356897</v>
      </c>
      <c r="J48">
        <v>402.75635957762501</v>
      </c>
      <c r="K48">
        <v>285.041435620036</v>
      </c>
      <c r="L48">
        <v>469.90909514991802</v>
      </c>
      <c r="M48">
        <v>390.25376814577902</v>
      </c>
      <c r="N48">
        <v>0.20322852995028401</v>
      </c>
      <c r="O48">
        <v>5.4817967660661404E-4</v>
      </c>
    </row>
    <row r="49" spans="1:15" x14ac:dyDescent="0.45">
      <c r="A49">
        <v>54</v>
      </c>
      <c r="B49">
        <v>0.8195173</v>
      </c>
      <c r="C49">
        <v>0.69512200000000002</v>
      </c>
      <c r="D49">
        <v>589.40890000000002</v>
      </c>
      <c r="E49">
        <v>671.84649999999999</v>
      </c>
      <c r="F49">
        <v>0.62419713223846895</v>
      </c>
      <c r="G49">
        <v>399.48337272412698</v>
      </c>
      <c r="H49">
        <v>238.39339897537499</v>
      </c>
      <c r="I49">
        <v>222.72295268494801</v>
      </c>
      <c r="J49">
        <v>228.46668183179301</v>
      </c>
      <c r="K49">
        <v>133.18639743012901</v>
      </c>
      <c r="L49">
        <v>272.51920038465499</v>
      </c>
      <c r="M49">
        <v>202.13590321878399</v>
      </c>
      <c r="N49">
        <v>0.14457599791834799</v>
      </c>
      <c r="O49" s="1">
        <v>5.0797114909195903E-5</v>
      </c>
    </row>
    <row r="50" spans="1:15" x14ac:dyDescent="0.45">
      <c r="F50">
        <f>AVERAGE(F2:F49)</f>
        <v>0.68990552864653143</v>
      </c>
      <c r="G50">
        <f t="shared" ref="G50:O50" si="0">AVERAGE(G2:G49)</f>
        <v>349.11833595991988</v>
      </c>
      <c r="H50">
        <f t="shared" si="0"/>
        <v>248.752226194722</v>
      </c>
      <c r="I50">
        <f t="shared" si="0"/>
        <v>249.10424831986936</v>
      </c>
      <c r="J50">
        <f t="shared" si="0"/>
        <v>291.39679327356305</v>
      </c>
      <c r="K50">
        <f t="shared" si="0"/>
        <v>248.30819369806898</v>
      </c>
      <c r="L50">
        <f t="shared" si="0"/>
        <v>297.16380756968272</v>
      </c>
      <c r="M50">
        <f t="shared" si="0"/>
        <v>286.94423574614336</v>
      </c>
      <c r="N50">
        <f t="shared" si="0"/>
        <v>0.21454980674229193</v>
      </c>
      <c r="O50">
        <f t="shared" si="0"/>
        <v>77.453659766266199</v>
      </c>
    </row>
    <row r="51" spans="1:15" x14ac:dyDescent="0.45">
      <c r="F51">
        <f>STEYX(F2:F49,$A$2:$A$49)</f>
        <v>5.163303960777138E-2</v>
      </c>
      <c r="G51">
        <f t="shared" ref="G51:O51" si="1">STEYX(G2:G49,$A$2:$A$49)</f>
        <v>173.23746768281285</v>
      </c>
      <c r="H51">
        <f t="shared" si="1"/>
        <v>137.7255949363788</v>
      </c>
      <c r="I51">
        <f t="shared" si="1"/>
        <v>118.71011727909489</v>
      </c>
      <c r="J51">
        <f t="shared" si="1"/>
        <v>146.91523209948048</v>
      </c>
      <c r="K51">
        <f t="shared" si="1"/>
        <v>133.87408552178854</v>
      </c>
      <c r="L51">
        <f t="shared" si="1"/>
        <v>157.90281339206567</v>
      </c>
      <c r="M51">
        <f t="shared" si="1"/>
        <v>136.72336833125229</v>
      </c>
      <c r="N51">
        <f t="shared" si="1"/>
        <v>5.3640862050101296E-2</v>
      </c>
      <c r="O51">
        <f t="shared" si="1"/>
        <v>116.2400952806391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6F78-1A1E-42BC-A8D7-AE46AF518C10}">
  <dimension ref="A1:AF52"/>
  <sheetViews>
    <sheetView topLeftCell="D1" zoomScale="55" zoomScaleNormal="55" workbookViewId="0">
      <selection activeCell="K59" sqref="K59"/>
    </sheetView>
  </sheetViews>
  <sheetFormatPr defaultRowHeight="14.25" x14ac:dyDescent="0.45"/>
  <cols>
    <col min="2" max="2" width="18.1328125" bestFit="1" customWidth="1"/>
    <col min="3" max="4" width="18.1328125" customWidth="1"/>
    <col min="5" max="5" width="18.46484375" bestFit="1" customWidth="1"/>
  </cols>
  <sheetData>
    <row r="1" spans="1:32" ht="57" x14ac:dyDescent="0.45">
      <c r="F1" s="4" t="s">
        <v>54</v>
      </c>
      <c r="G1" s="4" t="s">
        <v>55</v>
      </c>
      <c r="H1" s="4" t="s">
        <v>56</v>
      </c>
      <c r="I1" s="4" t="s">
        <v>57</v>
      </c>
      <c r="J1" s="4" t="s">
        <v>53</v>
      </c>
      <c r="K1" s="4" t="s">
        <v>58</v>
      </c>
      <c r="L1" s="4" t="s">
        <v>60</v>
      </c>
      <c r="M1" s="4" t="s">
        <v>59</v>
      </c>
      <c r="N1" s="4" t="s">
        <v>63</v>
      </c>
      <c r="O1" s="4" t="s">
        <v>64</v>
      </c>
      <c r="P1" s="4" t="s">
        <v>61</v>
      </c>
      <c r="Q1" s="4" t="s">
        <v>62</v>
      </c>
    </row>
    <row r="2" spans="1:32" x14ac:dyDescent="0.45">
      <c r="A2" t="s">
        <v>0</v>
      </c>
      <c r="B2" t="s">
        <v>16</v>
      </c>
      <c r="C2" t="s">
        <v>17</v>
      </c>
      <c r="D2" t="s">
        <v>19</v>
      </c>
      <c r="E2" t="s">
        <v>18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14</v>
      </c>
      <c r="AF2" t="s">
        <v>15</v>
      </c>
    </row>
    <row r="3" spans="1:32" x14ac:dyDescent="0.45">
      <c r="A3">
        <v>1</v>
      </c>
      <c r="B3">
        <v>0.8977695</v>
      </c>
      <c r="C3">
        <v>0.88709680000000002</v>
      </c>
      <c r="D3">
        <v>845.84199999999998</v>
      </c>
      <c r="E3">
        <v>992.58699999999999</v>
      </c>
      <c r="F3">
        <v>1.4171546001648401</v>
      </c>
      <c r="G3">
        <v>0.58057649483553597</v>
      </c>
      <c r="H3">
        <v>1.0707242943814399</v>
      </c>
      <c r="I3">
        <v>0.630057760129488</v>
      </c>
      <c r="J3">
        <v>0.77633902006492095</v>
      </c>
      <c r="K3">
        <v>1.44943929622247</v>
      </c>
      <c r="L3">
        <v>0.97067366997887505</v>
      </c>
      <c r="M3">
        <v>0.78451514534713696</v>
      </c>
      <c r="N3">
        <v>0.67985833454563105</v>
      </c>
      <c r="O3">
        <v>0.942572974895732</v>
      </c>
      <c r="P3">
        <v>0.70044115309403199</v>
      </c>
      <c r="Q3">
        <v>0.64840030629623102</v>
      </c>
      <c r="R3">
        <v>320.11482974615097</v>
      </c>
      <c r="S3">
        <v>627.18882515415896</v>
      </c>
      <c r="T3">
        <v>358.24586324427298</v>
      </c>
      <c r="U3">
        <v>428.298766678341</v>
      </c>
      <c r="V3">
        <v>239.080567828851</v>
      </c>
      <c r="W3">
        <v>451.43480432281501</v>
      </c>
      <c r="X3">
        <v>816.71695320188599</v>
      </c>
      <c r="Y3">
        <v>498.18256596151298</v>
      </c>
      <c r="Z3">
        <v>289.677674921576</v>
      </c>
      <c r="AA3">
        <v>383.81828078526098</v>
      </c>
      <c r="AB3">
        <v>498.79836193123498</v>
      </c>
      <c r="AC3">
        <v>385.38728656275998</v>
      </c>
      <c r="AD3">
        <v>319.852443951395</v>
      </c>
      <c r="AE3">
        <v>0.21226870579741</v>
      </c>
      <c r="AF3">
        <v>201.614387008064</v>
      </c>
    </row>
    <row r="4" spans="1:32" x14ac:dyDescent="0.45">
      <c r="A4">
        <v>2</v>
      </c>
      <c r="B4">
        <v>0.85992219999999997</v>
      </c>
      <c r="C4">
        <v>0.83720930000000005</v>
      </c>
      <c r="D4">
        <v>718.65750000000003</v>
      </c>
      <c r="E4">
        <v>864.58159999999998</v>
      </c>
      <c r="F4">
        <v>0.961517053385882</v>
      </c>
      <c r="G4">
        <v>0.79668294704235498</v>
      </c>
      <c r="H4">
        <v>0.84263862039799298</v>
      </c>
      <c r="I4">
        <v>0.67018233085085999</v>
      </c>
      <c r="J4">
        <v>1.31915068261073</v>
      </c>
      <c r="K4">
        <v>0.74365373224556597</v>
      </c>
      <c r="L4">
        <v>1.1663418052289101</v>
      </c>
      <c r="M4">
        <v>0.74118338643965898</v>
      </c>
      <c r="N4">
        <v>0.717532336479069</v>
      </c>
      <c r="O4">
        <v>0.698875449288896</v>
      </c>
      <c r="P4">
        <v>0.75985706188367896</v>
      </c>
      <c r="Q4">
        <v>0.66423038306327198</v>
      </c>
      <c r="R4">
        <v>465.82438125954502</v>
      </c>
      <c r="S4">
        <v>62.666928111251302</v>
      </c>
      <c r="T4">
        <v>135.21588521877101</v>
      </c>
      <c r="U4">
        <v>69.858342266641898</v>
      </c>
      <c r="V4">
        <v>78.376678877881304</v>
      </c>
      <c r="W4">
        <v>468.91293700973398</v>
      </c>
      <c r="X4">
        <v>263.28694094090201</v>
      </c>
      <c r="Y4">
        <v>260.134707101392</v>
      </c>
      <c r="Z4">
        <v>179.78606130230699</v>
      </c>
      <c r="AA4">
        <v>209.36582234215501</v>
      </c>
      <c r="AB4">
        <v>210.00182829847901</v>
      </c>
      <c r="AC4">
        <v>153.21894192798001</v>
      </c>
      <c r="AD4">
        <v>106.47500437970299</v>
      </c>
      <c r="AE4">
        <v>0.26709579014930601</v>
      </c>
      <c r="AF4">
        <v>296.63301790331201</v>
      </c>
    </row>
    <row r="5" spans="1:32" x14ac:dyDescent="0.45">
      <c r="A5">
        <v>3</v>
      </c>
      <c r="B5">
        <v>0.82736160000000003</v>
      </c>
      <c r="C5">
        <v>0.73271889999999995</v>
      </c>
      <c r="D5">
        <v>680.95709999999997</v>
      </c>
      <c r="E5">
        <v>754.04100000000005</v>
      </c>
      <c r="F5">
        <v>0.65079215969244497</v>
      </c>
      <c r="G5">
        <v>0.58645080682230499</v>
      </c>
      <c r="H5">
        <v>0.70219819452755605</v>
      </c>
      <c r="I5">
        <v>0.581570962094628</v>
      </c>
      <c r="J5">
        <v>0.60177145103372898</v>
      </c>
      <c r="K5">
        <v>0.57731222739267296</v>
      </c>
      <c r="L5">
        <v>0.70941117884587002</v>
      </c>
      <c r="M5">
        <v>0.67749408204166806</v>
      </c>
      <c r="N5">
        <v>0.61720739923557899</v>
      </c>
      <c r="O5">
        <v>0.58678529908337496</v>
      </c>
      <c r="P5">
        <v>0.63932512245547901</v>
      </c>
      <c r="Q5">
        <v>0.60604730571768295</v>
      </c>
      <c r="R5">
        <v>237.69592856278601</v>
      </c>
      <c r="S5">
        <v>350.78493656361701</v>
      </c>
      <c r="T5">
        <v>344.14360235218902</v>
      </c>
      <c r="U5">
        <v>332.77343360838302</v>
      </c>
      <c r="V5">
        <v>327.554938879882</v>
      </c>
      <c r="W5">
        <v>413.54655799723702</v>
      </c>
      <c r="X5">
        <v>354.46478385630002</v>
      </c>
      <c r="Y5">
        <v>383.07669516330799</v>
      </c>
      <c r="Z5">
        <v>291.03937261742698</v>
      </c>
      <c r="AA5">
        <v>438.819484877484</v>
      </c>
      <c r="AB5">
        <v>380.55758123324</v>
      </c>
      <c r="AC5">
        <v>359.405923114095</v>
      </c>
      <c r="AD5">
        <v>380.24851025274103</v>
      </c>
      <c r="AE5">
        <v>0.22028913837712</v>
      </c>
      <c r="AF5">
        <v>1.91324235868826E-3</v>
      </c>
    </row>
    <row r="6" spans="1:32" x14ac:dyDescent="0.45">
      <c r="A6">
        <v>4</v>
      </c>
      <c r="B6">
        <v>0.87692309999999996</v>
      </c>
      <c r="C6">
        <v>0.80503139999999995</v>
      </c>
      <c r="D6">
        <v>622.32600000000002</v>
      </c>
      <c r="E6">
        <v>747.54409999999996</v>
      </c>
      <c r="F6">
        <v>0.91052541571210599</v>
      </c>
      <c r="G6">
        <v>0.62019028729266001</v>
      </c>
      <c r="H6">
        <v>0.72362299565831301</v>
      </c>
      <c r="I6">
        <v>0.74489758884667701</v>
      </c>
      <c r="J6">
        <v>0.75587695122548804</v>
      </c>
      <c r="K6">
        <v>0.73940310816579902</v>
      </c>
      <c r="L6">
        <v>1.07348685620909</v>
      </c>
      <c r="M6">
        <v>0.69294367330839202</v>
      </c>
      <c r="N6">
        <v>0.64002194620758501</v>
      </c>
      <c r="O6">
        <v>0.601893325349528</v>
      </c>
      <c r="P6">
        <v>0.71463528643170604</v>
      </c>
      <c r="Q6">
        <v>0.634148556773382</v>
      </c>
      <c r="R6">
        <v>221.192049423783</v>
      </c>
      <c r="S6">
        <v>342.387816296854</v>
      </c>
      <c r="T6">
        <v>236.068584577671</v>
      </c>
      <c r="U6">
        <v>291.80743819166901</v>
      </c>
      <c r="V6">
        <v>299.49958804418299</v>
      </c>
      <c r="W6">
        <v>288.08434088199198</v>
      </c>
      <c r="X6">
        <v>337.82326083306498</v>
      </c>
      <c r="Y6">
        <v>507.32520305529403</v>
      </c>
      <c r="Z6">
        <v>345.55974730450401</v>
      </c>
      <c r="AA6">
        <v>289.61539891454998</v>
      </c>
      <c r="AB6">
        <v>532.08627571991099</v>
      </c>
      <c r="AC6">
        <v>330.473517982717</v>
      </c>
      <c r="AD6">
        <v>525.49213838353398</v>
      </c>
      <c r="AE6">
        <v>0.243426277122548</v>
      </c>
      <c r="AF6">
        <v>5.7211008200560201E-2</v>
      </c>
    </row>
    <row r="7" spans="1:32" x14ac:dyDescent="0.45">
      <c r="A7">
        <v>5</v>
      </c>
      <c r="B7">
        <v>0.84474890000000002</v>
      </c>
      <c r="C7">
        <v>0.73195880000000002</v>
      </c>
      <c r="D7">
        <v>448.48750000000001</v>
      </c>
      <c r="E7">
        <v>445.77850000000001</v>
      </c>
      <c r="F7">
        <v>0.52486762837638501</v>
      </c>
      <c r="G7">
        <v>0.59661911543815704</v>
      </c>
      <c r="H7">
        <v>0.66333650809228295</v>
      </c>
      <c r="I7">
        <v>0.62610471105532295</v>
      </c>
      <c r="J7">
        <v>0.62630066071859503</v>
      </c>
      <c r="K7">
        <v>0.69524180775044497</v>
      </c>
      <c r="L7">
        <v>0.74100356779861998</v>
      </c>
      <c r="M7">
        <v>0.73357268728380198</v>
      </c>
      <c r="N7">
        <v>0.64716839907097601</v>
      </c>
      <c r="O7">
        <v>0.67572186354655295</v>
      </c>
      <c r="P7">
        <v>0.68178840836048105</v>
      </c>
      <c r="Q7">
        <v>0.65330305710690695</v>
      </c>
      <c r="R7">
        <v>514.69027544741596</v>
      </c>
      <c r="S7">
        <v>73.769036245410106</v>
      </c>
      <c r="T7">
        <v>153.00330405271899</v>
      </c>
      <c r="U7">
        <v>104.406305071484</v>
      </c>
      <c r="V7">
        <v>146.56406611129901</v>
      </c>
      <c r="W7">
        <v>100.440071408073</v>
      </c>
      <c r="X7">
        <v>64.894643484941199</v>
      </c>
      <c r="Y7">
        <v>86.524759141254094</v>
      </c>
      <c r="Z7">
        <v>78.788567540785095</v>
      </c>
      <c r="AA7">
        <v>61.167934100490299</v>
      </c>
      <c r="AB7">
        <v>61.6171988332664</v>
      </c>
      <c r="AC7">
        <v>95.9112231097929</v>
      </c>
      <c r="AD7">
        <v>63.480745810121597</v>
      </c>
      <c r="AE7">
        <v>0.122446069072393</v>
      </c>
      <c r="AF7">
        <v>1.1982746736879999</v>
      </c>
    </row>
    <row r="8" spans="1:32" x14ac:dyDescent="0.45">
      <c r="A8">
        <v>6</v>
      </c>
      <c r="B8">
        <v>0.89990729999999997</v>
      </c>
      <c r="C8">
        <v>0.89166670000000003</v>
      </c>
      <c r="D8">
        <v>740.86210000000005</v>
      </c>
      <c r="E8">
        <v>704.66039999999998</v>
      </c>
      <c r="F8">
        <v>0.88134902082364197</v>
      </c>
      <c r="G8">
        <v>0.66448668867957805</v>
      </c>
      <c r="H8">
        <v>0.82943133392694901</v>
      </c>
      <c r="I8">
        <v>0.68159882835368202</v>
      </c>
      <c r="J8">
        <v>0.79671978567272494</v>
      </c>
      <c r="K8">
        <v>0.74249684955400297</v>
      </c>
      <c r="L8">
        <v>0.82796298343564101</v>
      </c>
      <c r="M8">
        <v>0.79428634007242205</v>
      </c>
      <c r="N8">
        <v>1.3365460294303499</v>
      </c>
      <c r="O8">
        <v>0.760145387707299</v>
      </c>
      <c r="P8">
        <v>0.74843778691108898</v>
      </c>
      <c r="Q8">
        <v>0.70672150692907798</v>
      </c>
      <c r="R8">
        <v>319.88353585773098</v>
      </c>
      <c r="S8">
        <v>107.52085830682999</v>
      </c>
      <c r="T8">
        <v>61.125870659706898</v>
      </c>
      <c r="U8">
        <v>93.257982789885602</v>
      </c>
      <c r="V8" s="1">
        <v>1.4003591662834501E-5</v>
      </c>
      <c r="W8">
        <v>197.394350690181</v>
      </c>
      <c r="X8">
        <v>141.576866670463</v>
      </c>
      <c r="Y8">
        <v>175.60102637360799</v>
      </c>
      <c r="Z8">
        <v>155.02820358019699</v>
      </c>
      <c r="AA8">
        <v>383.65939964271701</v>
      </c>
      <c r="AB8">
        <v>175.21276764067599</v>
      </c>
      <c r="AC8">
        <v>216.05735617742101</v>
      </c>
      <c r="AD8">
        <v>189.75285967127999</v>
      </c>
      <c r="AE8">
        <v>0.23071936796697101</v>
      </c>
      <c r="AF8">
        <v>340.801649875279</v>
      </c>
    </row>
    <row r="9" spans="1:32" x14ac:dyDescent="0.45">
      <c r="A9">
        <v>7</v>
      </c>
      <c r="B9">
        <v>0.84488110000000005</v>
      </c>
      <c r="C9">
        <v>0.66517859999999995</v>
      </c>
      <c r="D9">
        <v>692.83600000000001</v>
      </c>
      <c r="E9">
        <v>732.97360000000003</v>
      </c>
      <c r="F9">
        <v>0.547577052923372</v>
      </c>
      <c r="G9">
        <v>0.56790608569758105</v>
      </c>
      <c r="H9">
        <v>0.55204501114952798</v>
      </c>
      <c r="I9">
        <v>0.58342006378741196</v>
      </c>
      <c r="J9">
        <v>0.79700087302115497</v>
      </c>
      <c r="K9">
        <v>0.82772553855039999</v>
      </c>
      <c r="L9">
        <v>0.78355992679508901</v>
      </c>
      <c r="M9">
        <v>0.80575738677596398</v>
      </c>
      <c r="N9">
        <v>0.57945270856145503</v>
      </c>
      <c r="O9">
        <v>0.56028394701648798</v>
      </c>
      <c r="P9">
        <v>0.62710668514711898</v>
      </c>
      <c r="Q9">
        <v>0.65460025919823195</v>
      </c>
      <c r="R9">
        <v>627.92229594273101</v>
      </c>
      <c r="S9">
        <v>137.05727876843801</v>
      </c>
      <c r="T9">
        <v>258.25998956224498</v>
      </c>
      <c r="U9">
        <v>203.827205057833</v>
      </c>
      <c r="V9">
        <v>253.64741787110299</v>
      </c>
      <c r="W9">
        <v>214.52435592444701</v>
      </c>
      <c r="X9">
        <v>365.16875462100597</v>
      </c>
      <c r="Y9">
        <v>158.088610053568</v>
      </c>
      <c r="Z9">
        <v>225.836137701327</v>
      </c>
      <c r="AA9">
        <v>175.76754703626901</v>
      </c>
      <c r="AB9">
        <v>161.74668365660699</v>
      </c>
      <c r="AC9">
        <v>215.572915072933</v>
      </c>
      <c r="AD9">
        <v>163.47788943572999</v>
      </c>
      <c r="AE9">
        <v>0.160322923473254</v>
      </c>
      <c r="AF9">
        <v>14.4784909178529</v>
      </c>
    </row>
    <row r="10" spans="1:32" x14ac:dyDescent="0.45">
      <c r="A10">
        <v>8</v>
      </c>
      <c r="B10">
        <v>0.89869889999999997</v>
      </c>
      <c r="C10">
        <v>0.88524590000000003</v>
      </c>
      <c r="D10">
        <v>692.98289999999997</v>
      </c>
      <c r="E10">
        <v>766.8415</v>
      </c>
      <c r="F10">
        <v>1.55235811430476</v>
      </c>
      <c r="G10">
        <v>0.68446189577166805</v>
      </c>
      <c r="H10">
        <v>0.78689672875727201</v>
      </c>
      <c r="I10">
        <v>0.64487467374577401</v>
      </c>
      <c r="J10">
        <v>1.15447627355733</v>
      </c>
      <c r="K10">
        <v>0.76589698121716798</v>
      </c>
      <c r="L10">
        <v>1.12248411929801</v>
      </c>
      <c r="M10">
        <v>0.80688568161614205</v>
      </c>
      <c r="N10">
        <v>0.76191667417380804</v>
      </c>
      <c r="O10">
        <v>0.76655424511393699</v>
      </c>
      <c r="P10">
        <v>0.75944426863148595</v>
      </c>
      <c r="Q10">
        <v>0.68027692539153295</v>
      </c>
      <c r="R10">
        <v>102.957297297072</v>
      </c>
      <c r="S10">
        <v>704.96506146179502</v>
      </c>
      <c r="T10">
        <v>308.40380624022202</v>
      </c>
      <c r="U10">
        <v>294.04921544064001</v>
      </c>
      <c r="V10">
        <v>258.58206479787202</v>
      </c>
      <c r="W10">
        <v>772.88883165859397</v>
      </c>
      <c r="X10">
        <v>430.62599012878297</v>
      </c>
      <c r="Y10">
        <v>519.65758972976801</v>
      </c>
      <c r="Z10">
        <v>360.90469100873298</v>
      </c>
      <c r="AA10">
        <v>408.95469001021797</v>
      </c>
      <c r="AB10">
        <v>397.96350018534002</v>
      </c>
      <c r="AC10">
        <v>378.92750059176802</v>
      </c>
      <c r="AD10">
        <v>329.22192857097599</v>
      </c>
      <c r="AE10">
        <v>0.26411073355001902</v>
      </c>
      <c r="AF10">
        <v>188.453655627806</v>
      </c>
    </row>
    <row r="11" spans="1:32" x14ac:dyDescent="0.45">
      <c r="A11">
        <v>9</v>
      </c>
      <c r="B11">
        <v>0.78929769999999999</v>
      </c>
      <c r="C11">
        <v>0.63573880000000005</v>
      </c>
      <c r="D11">
        <v>736.48500000000001</v>
      </c>
      <c r="E11">
        <v>712.59209999999996</v>
      </c>
      <c r="F11">
        <v>0.67812011503452696</v>
      </c>
      <c r="G11">
        <v>0.902765672905397</v>
      </c>
      <c r="H11">
        <v>0.77366266123744698</v>
      </c>
      <c r="I11">
        <v>0.69072020929956701</v>
      </c>
      <c r="J11">
        <v>0.59081551601099302</v>
      </c>
      <c r="K11">
        <v>0.51837166748418695</v>
      </c>
      <c r="L11">
        <v>0.67037670062402099</v>
      </c>
      <c r="M11">
        <v>0.60844009535231103</v>
      </c>
      <c r="N11">
        <v>0.53229176726933503</v>
      </c>
      <c r="O11">
        <v>0.56023993186548005</v>
      </c>
      <c r="P11">
        <v>0.60520077992825705</v>
      </c>
      <c r="Q11">
        <v>0.61124742525133102</v>
      </c>
      <c r="R11">
        <v>316.793135343448</v>
      </c>
      <c r="S11">
        <v>472.81404401230702</v>
      </c>
      <c r="T11">
        <v>505.24041008322803</v>
      </c>
      <c r="U11">
        <v>448.412491240024</v>
      </c>
      <c r="V11">
        <v>369.49114529162199</v>
      </c>
      <c r="W11">
        <v>297.41545901709497</v>
      </c>
      <c r="X11">
        <v>278.47423033908501</v>
      </c>
      <c r="Y11">
        <v>320.10897173253898</v>
      </c>
      <c r="Z11">
        <v>281.468717054992</v>
      </c>
      <c r="AA11">
        <v>231.36062354191401</v>
      </c>
      <c r="AB11">
        <v>264.62536725509301</v>
      </c>
      <c r="AC11">
        <v>247.00951655205699</v>
      </c>
      <c r="AD11">
        <v>264.144432079811</v>
      </c>
      <c r="AE11">
        <v>0.25225153811899798</v>
      </c>
      <c r="AF11">
        <v>67.024479029833898</v>
      </c>
    </row>
    <row r="12" spans="1:32" x14ac:dyDescent="0.45">
      <c r="A12">
        <v>10</v>
      </c>
      <c r="B12">
        <v>0.83503050000000001</v>
      </c>
      <c r="C12">
        <v>0.7570093</v>
      </c>
      <c r="D12">
        <v>775.18859999999995</v>
      </c>
      <c r="E12">
        <v>716.72490000000005</v>
      </c>
      <c r="F12">
        <v>0.63197245327188001</v>
      </c>
      <c r="G12">
        <v>0.69856643770771198</v>
      </c>
      <c r="H12">
        <v>0.72071048361920398</v>
      </c>
      <c r="I12">
        <v>0.68985444555279296</v>
      </c>
      <c r="J12">
        <v>0.81583064286469797</v>
      </c>
      <c r="K12">
        <v>0.59008646835697298</v>
      </c>
      <c r="L12">
        <v>0.76844408871506498</v>
      </c>
      <c r="M12">
        <v>0.67011978302481401</v>
      </c>
      <c r="N12">
        <v>0.70257912969824099</v>
      </c>
      <c r="O12">
        <v>0.63349126964426306</v>
      </c>
      <c r="P12">
        <v>0.725378384309735</v>
      </c>
      <c r="Q12">
        <v>0.711602694402514</v>
      </c>
      <c r="R12">
        <v>379.53907334647499</v>
      </c>
      <c r="S12">
        <v>52.6872966093839</v>
      </c>
      <c r="T12" s="1">
        <v>2.6620580246972499E-5</v>
      </c>
      <c r="U12">
        <v>81.563658231419893</v>
      </c>
      <c r="V12">
        <v>84.905879189482505</v>
      </c>
      <c r="W12">
        <v>203.12361173764501</v>
      </c>
      <c r="X12">
        <v>154.21127150225999</v>
      </c>
      <c r="Y12">
        <v>225.370570641737</v>
      </c>
      <c r="Z12">
        <v>216.82799055980601</v>
      </c>
      <c r="AA12">
        <v>104.054243363837</v>
      </c>
      <c r="AB12">
        <v>184.81564368159101</v>
      </c>
      <c r="AC12">
        <v>127.364838545537</v>
      </c>
      <c r="AD12">
        <v>189.43580925722301</v>
      </c>
      <c r="AE12">
        <v>0.262644290443457</v>
      </c>
      <c r="AF12">
        <v>297.19917404910399</v>
      </c>
    </row>
    <row r="13" spans="1:32" x14ac:dyDescent="0.45">
      <c r="A13">
        <v>11</v>
      </c>
      <c r="B13">
        <v>0.87</v>
      </c>
      <c r="C13">
        <v>0.73626369999999997</v>
      </c>
      <c r="D13">
        <v>590.01800000000003</v>
      </c>
      <c r="E13">
        <v>657.56150000000002</v>
      </c>
      <c r="F13">
        <v>0.54398804247162702</v>
      </c>
      <c r="G13">
        <v>0.61237046603494205</v>
      </c>
      <c r="H13">
        <v>1.1620852930311301</v>
      </c>
      <c r="I13">
        <v>0.62436353863029703</v>
      </c>
      <c r="J13">
        <v>1.3765945850302199</v>
      </c>
      <c r="K13">
        <v>0.96768472125081095</v>
      </c>
      <c r="L13">
        <v>0.82651027589742498</v>
      </c>
      <c r="M13">
        <v>0.75808281955494305</v>
      </c>
      <c r="N13">
        <v>0.59286732013254795</v>
      </c>
      <c r="O13">
        <v>0.59693202398865397</v>
      </c>
      <c r="P13">
        <v>0.69647502151412799</v>
      </c>
      <c r="Q13">
        <v>0.65647483238897897</v>
      </c>
      <c r="R13">
        <v>507.89902443881101</v>
      </c>
      <c r="S13">
        <v>330.872214709199</v>
      </c>
      <c r="T13">
        <v>259.80962913956103</v>
      </c>
      <c r="U13">
        <v>560.24964196609506</v>
      </c>
      <c r="V13">
        <v>221.12086922403</v>
      </c>
      <c r="W13">
        <v>542.61138899590799</v>
      </c>
      <c r="X13">
        <v>217.97417081043201</v>
      </c>
      <c r="Y13">
        <v>134.32546685528601</v>
      </c>
      <c r="Z13">
        <v>119.092505630595</v>
      </c>
      <c r="AA13">
        <v>276.22432291451901</v>
      </c>
      <c r="AB13">
        <v>155.11873303804799</v>
      </c>
      <c r="AC13">
        <v>273.72064121147702</v>
      </c>
      <c r="AD13">
        <v>154.071403744881</v>
      </c>
      <c r="AE13">
        <v>0.199890793847223</v>
      </c>
      <c r="AF13">
        <v>2.1117416547167299E-4</v>
      </c>
    </row>
    <row r="14" spans="1:32" x14ac:dyDescent="0.45">
      <c r="A14">
        <v>12</v>
      </c>
      <c r="B14">
        <v>0.86390529999999999</v>
      </c>
      <c r="C14">
        <v>0.78977269999999999</v>
      </c>
      <c r="D14">
        <v>622.26509999999996</v>
      </c>
      <c r="E14">
        <v>734.03250000000003</v>
      </c>
      <c r="F14">
        <v>1.20432492780877</v>
      </c>
      <c r="G14">
        <v>0.68120570201789399</v>
      </c>
      <c r="H14">
        <v>1.08106804491786</v>
      </c>
      <c r="I14">
        <v>0.623832367392121</v>
      </c>
      <c r="J14">
        <v>0.77295763769208903</v>
      </c>
      <c r="K14">
        <v>0.57117678188755505</v>
      </c>
      <c r="L14">
        <v>0.81797499465477097</v>
      </c>
      <c r="M14">
        <v>0.70839918192615203</v>
      </c>
      <c r="N14">
        <v>0.66120494857547596</v>
      </c>
      <c r="O14">
        <v>0.63409701478588798</v>
      </c>
      <c r="P14">
        <v>0.70673852085461997</v>
      </c>
      <c r="Q14">
        <v>0.59091967462294903</v>
      </c>
      <c r="R14">
        <v>212.48749328039699</v>
      </c>
      <c r="S14">
        <v>719.73984705307203</v>
      </c>
      <c r="T14">
        <v>257.37073137797603</v>
      </c>
      <c r="U14">
        <v>423.501108012533</v>
      </c>
      <c r="V14">
        <v>271.26693135667398</v>
      </c>
      <c r="W14">
        <v>342.731687869707</v>
      </c>
      <c r="X14">
        <v>279.29759989547102</v>
      </c>
      <c r="Y14">
        <v>357.39365707273902</v>
      </c>
      <c r="Z14">
        <v>290.18776134767199</v>
      </c>
      <c r="AA14">
        <v>450.94522581980402</v>
      </c>
      <c r="AB14">
        <v>464.03562490119998</v>
      </c>
      <c r="AC14">
        <v>414.95167858384701</v>
      </c>
      <c r="AD14">
        <v>473.976021638546</v>
      </c>
      <c r="AE14">
        <v>0.240146578885438</v>
      </c>
      <c r="AF14">
        <v>1.5942160804473899E-3</v>
      </c>
    </row>
    <row r="15" spans="1:32" x14ac:dyDescent="0.45">
      <c r="A15">
        <v>13</v>
      </c>
      <c r="B15">
        <v>0.88325359999999997</v>
      </c>
      <c r="C15">
        <v>0.81879190000000002</v>
      </c>
      <c r="D15">
        <v>692.904</v>
      </c>
      <c r="E15">
        <v>815.76300000000003</v>
      </c>
      <c r="F15">
        <v>0.64441035227368104</v>
      </c>
      <c r="G15">
        <v>0.553779904390865</v>
      </c>
      <c r="H15">
        <v>0.65495006516322196</v>
      </c>
      <c r="I15">
        <v>0.69633312310780704</v>
      </c>
      <c r="J15">
        <v>0.93721076929157998</v>
      </c>
      <c r="K15">
        <v>0.72068829560473902</v>
      </c>
      <c r="L15">
        <v>1.0799341785277701</v>
      </c>
      <c r="M15">
        <v>0.75380580050475599</v>
      </c>
      <c r="N15">
        <v>0.65516720225757796</v>
      </c>
      <c r="O15">
        <v>0.67181246115144</v>
      </c>
      <c r="P15">
        <v>0.68742205162265402</v>
      </c>
      <c r="Q15">
        <v>0.64507305770843304</v>
      </c>
      <c r="R15">
        <v>190.89994741274</v>
      </c>
      <c r="S15">
        <v>354.27603264182</v>
      </c>
      <c r="T15">
        <v>410.36069530562798</v>
      </c>
      <c r="U15">
        <v>367.05153537840499</v>
      </c>
      <c r="V15">
        <v>400.38493318975202</v>
      </c>
      <c r="W15">
        <v>540.17953371061105</v>
      </c>
      <c r="X15">
        <v>547.99123611492598</v>
      </c>
      <c r="Y15">
        <v>661.56262075222196</v>
      </c>
      <c r="Z15">
        <v>428.17062637361499</v>
      </c>
      <c r="AA15">
        <v>498.81517195356099</v>
      </c>
      <c r="AB15">
        <v>518.03209324491502</v>
      </c>
      <c r="AC15">
        <v>448.371103292496</v>
      </c>
      <c r="AD15">
        <v>405.19715823828898</v>
      </c>
      <c r="AE15">
        <v>0.241577612331493</v>
      </c>
      <c r="AF15">
        <v>2.6264268556796901E-3</v>
      </c>
    </row>
    <row r="16" spans="1:32" x14ac:dyDescent="0.45">
      <c r="A16">
        <v>15</v>
      </c>
      <c r="B16">
        <v>0.8671875</v>
      </c>
      <c r="C16">
        <v>0.77714289999999997</v>
      </c>
      <c r="D16">
        <v>653.47889999999995</v>
      </c>
      <c r="E16">
        <v>647.11</v>
      </c>
      <c r="F16">
        <v>0.72877067584488797</v>
      </c>
      <c r="G16">
        <v>0.56802454612031505</v>
      </c>
      <c r="H16">
        <v>0.671243898553189</v>
      </c>
      <c r="I16">
        <v>0.65793507659328199</v>
      </c>
      <c r="J16">
        <v>0.706506033973618</v>
      </c>
      <c r="K16">
        <v>0.67051374447822598</v>
      </c>
      <c r="L16">
        <v>0.81154584485908299</v>
      </c>
      <c r="M16">
        <v>0.71995239322863802</v>
      </c>
      <c r="N16">
        <v>0.62336121802864797</v>
      </c>
      <c r="O16">
        <v>0.64009277916865803</v>
      </c>
      <c r="P16">
        <v>0.709543746078653</v>
      </c>
      <c r="Q16">
        <v>0.60780342027786305</v>
      </c>
      <c r="R16">
        <v>476.39717101838397</v>
      </c>
      <c r="S16">
        <v>344.64013485826399</v>
      </c>
      <c r="T16">
        <v>275.01054975119399</v>
      </c>
      <c r="U16">
        <v>302.68440441940601</v>
      </c>
      <c r="V16">
        <v>344.55510960533297</v>
      </c>
      <c r="W16">
        <v>271.81473204065702</v>
      </c>
      <c r="X16">
        <v>222.40916193245801</v>
      </c>
      <c r="Y16">
        <v>223.60096846322099</v>
      </c>
      <c r="Z16">
        <v>163.05258375865799</v>
      </c>
      <c r="AA16">
        <v>195.34663815840801</v>
      </c>
      <c r="AB16">
        <v>214.91674876309301</v>
      </c>
      <c r="AC16">
        <v>231.04088737116501</v>
      </c>
      <c r="AD16">
        <v>232.08852605397701</v>
      </c>
      <c r="AE16">
        <v>0.188035142953074</v>
      </c>
      <c r="AF16">
        <v>5.6713980561812097E-4</v>
      </c>
    </row>
    <row r="17" spans="1:32" x14ac:dyDescent="0.45">
      <c r="A17">
        <v>16</v>
      </c>
      <c r="B17">
        <v>0.89124159999999997</v>
      </c>
      <c r="C17">
        <v>0.81944439999999996</v>
      </c>
      <c r="D17">
        <v>819.29989999999998</v>
      </c>
      <c r="E17">
        <v>769.30650000000003</v>
      </c>
      <c r="F17">
        <v>2.2256016528276299</v>
      </c>
      <c r="G17">
        <v>0.62313226859045601</v>
      </c>
      <c r="H17">
        <v>1.0499150981752901</v>
      </c>
      <c r="I17">
        <v>0.63266010019216601</v>
      </c>
      <c r="J17">
        <v>0.81989562849797104</v>
      </c>
      <c r="K17">
        <v>0.61691144018196598</v>
      </c>
      <c r="L17">
        <v>0.92652470364339701</v>
      </c>
      <c r="M17">
        <v>0.71210159653104799</v>
      </c>
      <c r="N17">
        <v>1.58968115799953</v>
      </c>
      <c r="O17">
        <v>0.612395777031565</v>
      </c>
      <c r="P17">
        <v>0.76803213189360497</v>
      </c>
      <c r="Q17">
        <v>0.68516083132959804</v>
      </c>
      <c r="R17">
        <v>221.59595231286599</v>
      </c>
      <c r="S17">
        <v>1324.2993525126701</v>
      </c>
      <c r="T17">
        <v>353.393084033636</v>
      </c>
      <c r="U17">
        <v>639.44380394405403</v>
      </c>
      <c r="V17">
        <v>397.30496083383201</v>
      </c>
      <c r="W17">
        <v>772.96475524259699</v>
      </c>
      <c r="X17">
        <v>479.05128190607701</v>
      </c>
      <c r="Y17">
        <v>683.75755831489698</v>
      </c>
      <c r="Z17">
        <v>520.02654346802399</v>
      </c>
      <c r="AA17">
        <v>1140.7587009327899</v>
      </c>
      <c r="AB17">
        <v>398.156766740818</v>
      </c>
      <c r="AC17">
        <v>487.13995698680498</v>
      </c>
      <c r="AD17">
        <v>466.36952794236799</v>
      </c>
      <c r="AE17">
        <v>0.24074588768532701</v>
      </c>
      <c r="AF17">
        <v>9.0255892931504704E-4</v>
      </c>
    </row>
    <row r="18" spans="1:32" x14ac:dyDescent="0.45">
      <c r="A18">
        <v>17</v>
      </c>
      <c r="B18">
        <v>0.8754902</v>
      </c>
      <c r="C18">
        <v>0.77439020000000003</v>
      </c>
      <c r="D18">
        <v>657.44759999999997</v>
      </c>
      <c r="E18">
        <v>751.76300000000003</v>
      </c>
      <c r="F18">
        <v>1.1991605852170999</v>
      </c>
      <c r="G18">
        <v>0.68168350556069002</v>
      </c>
      <c r="H18">
        <v>1.2813967058453899</v>
      </c>
      <c r="I18">
        <v>0.66218255585325003</v>
      </c>
      <c r="J18">
        <v>1.09061082104372</v>
      </c>
      <c r="K18">
        <v>0.58502170095406103</v>
      </c>
      <c r="L18">
        <v>0.80901953074520705</v>
      </c>
      <c r="M18">
        <v>0.82822028055156505</v>
      </c>
      <c r="N18">
        <v>0.63419708086779902</v>
      </c>
      <c r="O18">
        <v>0.58816413557590297</v>
      </c>
      <c r="P18">
        <v>0.68034899758561496</v>
      </c>
      <c r="Q18">
        <v>0.63443854521922305</v>
      </c>
      <c r="R18">
        <v>575.90277880787005</v>
      </c>
      <c r="S18">
        <v>589.24011282893196</v>
      </c>
      <c r="T18">
        <v>256.97544249213098</v>
      </c>
      <c r="U18">
        <v>581.42800700006796</v>
      </c>
      <c r="V18">
        <v>291.42814088018002</v>
      </c>
      <c r="W18">
        <v>531.50100338258903</v>
      </c>
      <c r="X18">
        <v>177.13677849765699</v>
      </c>
      <c r="Y18">
        <v>167.45141224684201</v>
      </c>
      <c r="Z18">
        <v>136.776699453595</v>
      </c>
      <c r="AA18">
        <v>219.509820275897</v>
      </c>
      <c r="AB18">
        <v>302.99838046662802</v>
      </c>
      <c r="AC18">
        <v>218.015392331909</v>
      </c>
      <c r="AD18">
        <v>267.25837910875401</v>
      </c>
      <c r="AE18">
        <v>0.20217479296812399</v>
      </c>
      <c r="AF18">
        <v>11.4882825222712</v>
      </c>
    </row>
    <row r="19" spans="1:32" x14ac:dyDescent="0.45">
      <c r="A19">
        <v>18</v>
      </c>
      <c r="B19">
        <v>0.82955769999999995</v>
      </c>
      <c r="C19">
        <v>0.70982140000000005</v>
      </c>
      <c r="D19">
        <v>726.90300000000002</v>
      </c>
      <c r="E19">
        <v>645.69259999999997</v>
      </c>
      <c r="F19">
        <v>0.65648167750083997</v>
      </c>
      <c r="G19">
        <v>0.56297532292901797</v>
      </c>
      <c r="H19">
        <v>0.67943701482560204</v>
      </c>
      <c r="I19">
        <v>0.58857306248711705</v>
      </c>
      <c r="J19">
        <v>0.70028560703754905</v>
      </c>
      <c r="K19">
        <v>0.60174743257264596</v>
      </c>
      <c r="L19">
        <v>0.76045941602987299</v>
      </c>
      <c r="M19">
        <v>0.69540531567932296</v>
      </c>
      <c r="N19">
        <v>0.53043485103258703</v>
      </c>
      <c r="O19">
        <v>0.59701321029682797</v>
      </c>
      <c r="P19">
        <v>0.63597322055845995</v>
      </c>
      <c r="Q19">
        <v>0.66194568361320605</v>
      </c>
      <c r="R19">
        <v>311.41393462123398</v>
      </c>
      <c r="S19">
        <v>265.65599314945098</v>
      </c>
      <c r="T19">
        <v>146.42748057615799</v>
      </c>
      <c r="U19">
        <v>287.22571923985799</v>
      </c>
      <c r="V19">
        <v>214.22103522207999</v>
      </c>
      <c r="W19">
        <v>281.21190264400099</v>
      </c>
      <c r="X19">
        <v>370.23360254210002</v>
      </c>
      <c r="Y19">
        <v>361.94111316752497</v>
      </c>
      <c r="Z19">
        <v>411.040160714612</v>
      </c>
      <c r="AA19">
        <v>164.06743023890701</v>
      </c>
      <c r="AB19">
        <v>236.40052145901501</v>
      </c>
      <c r="AC19">
        <v>293.63012750472802</v>
      </c>
      <c r="AD19">
        <v>341.03970560303702</v>
      </c>
      <c r="AE19">
        <v>0.23593748511241799</v>
      </c>
      <c r="AF19">
        <v>48.406656589264003</v>
      </c>
    </row>
    <row r="20" spans="1:32" x14ac:dyDescent="0.45">
      <c r="A20">
        <v>19</v>
      </c>
      <c r="B20">
        <v>0.89513109999999996</v>
      </c>
      <c r="C20">
        <v>0.85496179999999999</v>
      </c>
      <c r="D20">
        <v>825.40110000000004</v>
      </c>
      <c r="E20">
        <v>881.05700000000002</v>
      </c>
      <c r="F20">
        <v>0.73894876956011502</v>
      </c>
      <c r="G20">
        <v>0.640116550041534</v>
      </c>
      <c r="H20">
        <v>0.74625554034171004</v>
      </c>
      <c r="I20">
        <v>0.62279440910717099</v>
      </c>
      <c r="J20">
        <v>0.68802492468169696</v>
      </c>
      <c r="K20">
        <v>0.69001106122548095</v>
      </c>
      <c r="L20">
        <v>0.89559810611663604</v>
      </c>
      <c r="M20">
        <v>0.72707137911295605</v>
      </c>
      <c r="N20">
        <v>0.63929190586083295</v>
      </c>
      <c r="O20">
        <v>0.67668432497457298</v>
      </c>
      <c r="P20">
        <v>0.73195129406636705</v>
      </c>
      <c r="Q20">
        <v>0.68314479899235303</v>
      </c>
      <c r="R20">
        <v>2.0014105577221901</v>
      </c>
      <c r="S20">
        <v>552.63069689021404</v>
      </c>
      <c r="T20">
        <v>563.60182659703901</v>
      </c>
      <c r="U20">
        <v>549.850232525764</v>
      </c>
      <c r="V20">
        <v>474.262047813278</v>
      </c>
      <c r="W20">
        <v>533.51476181276303</v>
      </c>
      <c r="X20">
        <v>552.85764452978799</v>
      </c>
      <c r="Y20">
        <v>686.54058723084404</v>
      </c>
      <c r="Z20">
        <v>536.87728121359999</v>
      </c>
      <c r="AA20">
        <v>632.64518659093801</v>
      </c>
      <c r="AB20">
        <v>573.10301428052298</v>
      </c>
      <c r="AC20">
        <v>606.04298193340696</v>
      </c>
      <c r="AD20">
        <v>565.01444555950297</v>
      </c>
      <c r="AE20">
        <v>0.245871908883257</v>
      </c>
      <c r="AF20">
        <v>57.861796742388499</v>
      </c>
    </row>
    <row r="21" spans="1:32" x14ac:dyDescent="0.45">
      <c r="A21">
        <v>21</v>
      </c>
      <c r="B21">
        <v>0.82286300000000001</v>
      </c>
      <c r="C21">
        <v>0.75446429999999998</v>
      </c>
      <c r="D21">
        <v>577.7559</v>
      </c>
      <c r="E21">
        <v>652.99149999999997</v>
      </c>
      <c r="F21">
        <v>0.59918758173975994</v>
      </c>
      <c r="G21">
        <v>0.55978910679073401</v>
      </c>
      <c r="H21">
        <v>0.58838472748352699</v>
      </c>
      <c r="I21">
        <v>0.63023473886095405</v>
      </c>
      <c r="J21">
        <v>0.79228152209360303</v>
      </c>
      <c r="K21">
        <v>0.66872391157326905</v>
      </c>
      <c r="L21">
        <v>0.71249861689108995</v>
      </c>
      <c r="M21">
        <v>0.70658354353745201</v>
      </c>
      <c r="N21">
        <v>0.59412756162190905</v>
      </c>
      <c r="O21">
        <v>0.56521426317211698</v>
      </c>
      <c r="P21">
        <v>0.61088015696101805</v>
      </c>
      <c r="Q21">
        <v>0.59802778530811196</v>
      </c>
      <c r="R21">
        <v>440.35438126653202</v>
      </c>
      <c r="S21">
        <v>206.35975940418001</v>
      </c>
      <c r="T21">
        <v>265.21811969502801</v>
      </c>
      <c r="U21">
        <v>189.350692524213</v>
      </c>
      <c r="V21">
        <v>211.230852448848</v>
      </c>
      <c r="W21">
        <v>201.02383726845201</v>
      </c>
      <c r="X21">
        <v>181.942953342263</v>
      </c>
      <c r="Y21">
        <v>86.957965444694196</v>
      </c>
      <c r="Z21">
        <v>131.38077367139101</v>
      </c>
      <c r="AA21">
        <v>218.90223200738299</v>
      </c>
      <c r="AB21">
        <v>216.27886105208401</v>
      </c>
      <c r="AC21">
        <v>138.97108403065101</v>
      </c>
      <c r="AD21">
        <v>220.54241760841799</v>
      </c>
      <c r="AE21">
        <v>0.14125998911888399</v>
      </c>
      <c r="AF21">
        <v>15.425794336528799</v>
      </c>
    </row>
    <row r="22" spans="1:32" x14ac:dyDescent="0.45">
      <c r="A22">
        <v>22</v>
      </c>
      <c r="B22">
        <v>0.852329</v>
      </c>
      <c r="C22">
        <v>0.78947369999999994</v>
      </c>
      <c r="D22">
        <v>695.76599999999996</v>
      </c>
      <c r="E22">
        <v>634.14300000000003</v>
      </c>
      <c r="F22">
        <v>0.75743987758040299</v>
      </c>
      <c r="G22">
        <v>0.73818908419649998</v>
      </c>
      <c r="H22">
        <v>0.77556171273067198</v>
      </c>
      <c r="I22">
        <v>0.69850538996757205</v>
      </c>
      <c r="J22">
        <v>0.74629712761675604</v>
      </c>
      <c r="K22">
        <v>0.82114858690956305</v>
      </c>
      <c r="L22">
        <v>0.82513156772057505</v>
      </c>
      <c r="M22">
        <v>0.75524659457945198</v>
      </c>
      <c r="N22">
        <v>0.64368241537632298</v>
      </c>
      <c r="O22">
        <v>0.62934070636030603</v>
      </c>
      <c r="P22">
        <v>0.69661595937469301</v>
      </c>
      <c r="Q22">
        <v>0.65504949067846296</v>
      </c>
      <c r="R22">
        <v>404.63245612508001</v>
      </c>
      <c r="S22" s="1">
        <v>1.0638213714314101E-5</v>
      </c>
      <c r="T22">
        <v>6.6465456890623402</v>
      </c>
      <c r="U22">
        <v>27.678159936653302</v>
      </c>
      <c r="V22">
        <v>65.470094981631505</v>
      </c>
      <c r="W22">
        <v>79.169553895160306</v>
      </c>
      <c r="X22">
        <v>67.352958053231603</v>
      </c>
      <c r="Y22">
        <v>150.75115775225601</v>
      </c>
      <c r="Z22">
        <v>35.006854596038401</v>
      </c>
      <c r="AA22">
        <v>118.854207145006</v>
      </c>
      <c r="AB22">
        <v>115.023733999192</v>
      </c>
      <c r="AC22">
        <v>157.70112563725601</v>
      </c>
      <c r="AD22">
        <v>167.65884410406699</v>
      </c>
      <c r="AE22">
        <v>0.22359095738387899</v>
      </c>
      <c r="AF22">
        <v>295.21595742187901</v>
      </c>
    </row>
    <row r="23" spans="1:32" x14ac:dyDescent="0.45">
      <c r="A23">
        <v>23</v>
      </c>
      <c r="B23">
        <v>0.86220470000000005</v>
      </c>
      <c r="C23">
        <v>0.77777779999999996</v>
      </c>
      <c r="D23">
        <v>568.48749999999995</v>
      </c>
      <c r="E23">
        <v>541.12099999999998</v>
      </c>
      <c r="F23">
        <v>0.60385777555916098</v>
      </c>
      <c r="G23">
        <v>0.54980169756651798</v>
      </c>
      <c r="H23">
        <v>0.98751575104469602</v>
      </c>
      <c r="I23">
        <v>0.56578769826222997</v>
      </c>
      <c r="J23">
        <v>0.70639407620744699</v>
      </c>
      <c r="K23">
        <v>1.25498690586787</v>
      </c>
      <c r="L23">
        <v>0.71301916170497603</v>
      </c>
      <c r="M23">
        <v>0.69722626509987695</v>
      </c>
      <c r="N23">
        <v>0.62750620467284102</v>
      </c>
      <c r="O23">
        <v>0.60391960137038203</v>
      </c>
      <c r="P23">
        <v>0.66606912941381702</v>
      </c>
      <c r="Q23">
        <v>0.65788871797286796</v>
      </c>
      <c r="R23">
        <v>442.56700824778198</v>
      </c>
      <c r="S23">
        <v>158.43259242846901</v>
      </c>
      <c r="T23">
        <v>124.594901669519</v>
      </c>
      <c r="U23">
        <v>381.79828389015</v>
      </c>
      <c r="V23">
        <v>192.50607783877101</v>
      </c>
      <c r="W23">
        <v>144.05542226889401</v>
      </c>
      <c r="X23">
        <v>385.33471951378601</v>
      </c>
      <c r="Y23">
        <v>134.52945425420199</v>
      </c>
      <c r="Z23">
        <v>143.00538880313201</v>
      </c>
      <c r="AA23">
        <v>107.34337678970201</v>
      </c>
      <c r="AB23">
        <v>104.048200362863</v>
      </c>
      <c r="AC23">
        <v>149.406924631207</v>
      </c>
      <c r="AD23">
        <v>144.38642573584201</v>
      </c>
      <c r="AE23">
        <v>0.117045604871383</v>
      </c>
      <c r="AF23">
        <v>4.09991335912921E-3</v>
      </c>
    </row>
    <row r="24" spans="1:32" x14ac:dyDescent="0.45">
      <c r="A24">
        <v>25</v>
      </c>
      <c r="B24">
        <v>0.87487879999999996</v>
      </c>
      <c r="C24">
        <v>0.7987805</v>
      </c>
      <c r="D24">
        <v>645.61609999999996</v>
      </c>
      <c r="E24">
        <v>667.83199999999999</v>
      </c>
      <c r="F24">
        <v>0.825389839111899</v>
      </c>
      <c r="G24">
        <v>0.64229570827698401</v>
      </c>
      <c r="H24">
        <v>1.1746429367951099</v>
      </c>
      <c r="I24">
        <v>0.61347984643620401</v>
      </c>
      <c r="J24">
        <v>0.73348188352827504</v>
      </c>
      <c r="K24">
        <v>0.65199082262352104</v>
      </c>
      <c r="L24">
        <v>0.76690052797772101</v>
      </c>
      <c r="M24">
        <v>0.77193779616710201</v>
      </c>
      <c r="N24">
        <v>0.657406774310199</v>
      </c>
      <c r="O24">
        <v>0.65771683119025004</v>
      </c>
      <c r="P24">
        <v>0.641021354873612</v>
      </c>
      <c r="Q24">
        <v>0.67255536599971799</v>
      </c>
      <c r="R24">
        <v>521.33054897248905</v>
      </c>
      <c r="S24">
        <v>349.7303398967</v>
      </c>
      <c r="T24">
        <v>262.90235846852801</v>
      </c>
      <c r="U24">
        <v>569.723010741753</v>
      </c>
      <c r="V24">
        <v>226.04170052600401</v>
      </c>
      <c r="W24">
        <v>224.48244445670301</v>
      </c>
      <c r="X24">
        <v>233.619793449958</v>
      </c>
      <c r="Y24">
        <v>247.34390543358799</v>
      </c>
      <c r="Z24">
        <v>171.06688556832901</v>
      </c>
      <c r="AA24">
        <v>205.200126901533</v>
      </c>
      <c r="AB24">
        <v>95.866871087812896</v>
      </c>
      <c r="AC24">
        <v>165.08972163006499</v>
      </c>
      <c r="AD24">
        <v>120.839517069118</v>
      </c>
      <c r="AE24">
        <v>0.16314553325664599</v>
      </c>
      <c r="AF24">
        <v>4.7370854372370602E-3</v>
      </c>
    </row>
    <row r="25" spans="1:32" x14ac:dyDescent="0.45">
      <c r="A25">
        <v>26</v>
      </c>
      <c r="B25">
        <v>0.79957809999999996</v>
      </c>
      <c r="C25">
        <v>0.75396830000000004</v>
      </c>
      <c r="D25">
        <v>810.42100000000005</v>
      </c>
      <c r="E25">
        <v>822.15700000000004</v>
      </c>
      <c r="F25">
        <v>0.66544373932217304</v>
      </c>
      <c r="G25">
        <v>0.55290179175517096</v>
      </c>
      <c r="H25">
        <v>0.69331354447263505</v>
      </c>
      <c r="I25">
        <v>0.66343904104752305</v>
      </c>
      <c r="J25">
        <v>0.700544928697171</v>
      </c>
      <c r="K25">
        <v>0.60714396275876703</v>
      </c>
      <c r="L25">
        <v>0.75469761349920295</v>
      </c>
      <c r="M25">
        <v>0.67758075265126305</v>
      </c>
      <c r="N25">
        <v>0.759108311246807</v>
      </c>
      <c r="O25">
        <v>0.65664587575765598</v>
      </c>
      <c r="P25">
        <v>0.69957702739602401</v>
      </c>
      <c r="Q25">
        <v>0.65009864902398895</v>
      </c>
      <c r="R25">
        <v>688.31415988235301</v>
      </c>
      <c r="S25">
        <v>150.78717876829199</v>
      </c>
      <c r="T25">
        <v>129.3184934384</v>
      </c>
      <c r="U25">
        <v>61.853627936151597</v>
      </c>
      <c r="V25">
        <v>141.12021745592</v>
      </c>
      <c r="W25">
        <v>131.535560538883</v>
      </c>
      <c r="X25">
        <v>186.72543883434099</v>
      </c>
      <c r="Y25">
        <v>169.202703985532</v>
      </c>
      <c r="Z25">
        <v>227.32030281349</v>
      </c>
      <c r="AA25">
        <v>1.66149232489691E-4</v>
      </c>
      <c r="AB25">
        <v>130.90937404135801</v>
      </c>
      <c r="AC25">
        <v>9.1319404264363495</v>
      </c>
      <c r="AD25">
        <v>98.193238691718804</v>
      </c>
      <c r="AE25">
        <v>0.19804463253500601</v>
      </c>
      <c r="AF25">
        <v>216.51268927374599</v>
      </c>
    </row>
    <row r="26" spans="1:32" x14ac:dyDescent="0.45">
      <c r="A26">
        <v>27</v>
      </c>
      <c r="B26">
        <v>0.84317719999999996</v>
      </c>
      <c r="C26">
        <v>0.72641509999999998</v>
      </c>
      <c r="D26">
        <v>536.65549999999996</v>
      </c>
      <c r="E26">
        <v>598.3365</v>
      </c>
      <c r="F26">
        <v>0.67814577474695503</v>
      </c>
      <c r="G26">
        <v>0.58363405252983802</v>
      </c>
      <c r="H26">
        <v>0.72247513925621398</v>
      </c>
      <c r="I26">
        <v>0.62111621815908402</v>
      </c>
      <c r="J26">
        <v>0.686772943938325</v>
      </c>
      <c r="K26">
        <v>0.64788083704986599</v>
      </c>
      <c r="L26">
        <v>0.69959490253490197</v>
      </c>
      <c r="M26">
        <v>0.73961849911027799</v>
      </c>
      <c r="N26">
        <v>0.58457000329699005</v>
      </c>
      <c r="O26">
        <v>0.559864809500074</v>
      </c>
      <c r="P26">
        <v>0.66063976545339997</v>
      </c>
      <c r="Q26">
        <v>0.60923894613692797</v>
      </c>
      <c r="R26">
        <v>358.674500339899</v>
      </c>
      <c r="S26">
        <v>327.51574181950298</v>
      </c>
      <c r="T26">
        <v>203.027542418427</v>
      </c>
      <c r="U26">
        <v>299.35163495927299</v>
      </c>
      <c r="V26">
        <v>221.85362015421899</v>
      </c>
      <c r="W26">
        <v>141.16324681119099</v>
      </c>
      <c r="X26">
        <v>206.07102557779899</v>
      </c>
      <c r="Y26">
        <v>110.051502375257</v>
      </c>
      <c r="Z26">
        <v>183.75411459366799</v>
      </c>
      <c r="AA26">
        <v>310.00616645712398</v>
      </c>
      <c r="AB26">
        <v>164.76394310384401</v>
      </c>
      <c r="AC26">
        <v>270.70810362493802</v>
      </c>
      <c r="AD26">
        <v>166.44591464327101</v>
      </c>
      <c r="AE26">
        <v>0.18655268230350899</v>
      </c>
      <c r="AF26">
        <v>1.22946966093444</v>
      </c>
    </row>
    <row r="27" spans="1:32" x14ac:dyDescent="0.45">
      <c r="A27">
        <v>28</v>
      </c>
      <c r="B27">
        <v>0.87137330000000002</v>
      </c>
      <c r="C27">
        <v>0.8125</v>
      </c>
      <c r="D27">
        <v>723.30700000000002</v>
      </c>
      <c r="E27">
        <v>793.73050000000001</v>
      </c>
      <c r="F27">
        <v>0.88963485031784795</v>
      </c>
      <c r="G27">
        <v>0.60653533362333401</v>
      </c>
      <c r="H27">
        <v>0.71240223701782501</v>
      </c>
      <c r="I27">
        <v>0.66653380923916195</v>
      </c>
      <c r="J27">
        <v>0.72019785802004999</v>
      </c>
      <c r="K27">
        <v>0.72670045317713095</v>
      </c>
      <c r="L27">
        <v>0.76876436583936503</v>
      </c>
      <c r="M27">
        <v>0.70858536700308505</v>
      </c>
      <c r="N27">
        <v>0.65277915952952403</v>
      </c>
      <c r="O27">
        <v>0.63272546473823599</v>
      </c>
      <c r="P27">
        <v>0.70915155712396005</v>
      </c>
      <c r="Q27">
        <v>0.67759131341902501</v>
      </c>
      <c r="R27">
        <v>246.85157296815899</v>
      </c>
      <c r="S27">
        <v>342.982821770984</v>
      </c>
      <c r="T27">
        <v>345.88361151073502</v>
      </c>
      <c r="U27">
        <v>282.91804917471597</v>
      </c>
      <c r="V27">
        <v>304.48852784037399</v>
      </c>
      <c r="W27">
        <v>357.07562683664702</v>
      </c>
      <c r="X27">
        <v>332.45620228894501</v>
      </c>
      <c r="Y27">
        <v>296.89593098444101</v>
      </c>
      <c r="Z27">
        <v>325.48528243826303</v>
      </c>
      <c r="AA27">
        <v>386.524808406766</v>
      </c>
      <c r="AB27">
        <v>441.67909772182003</v>
      </c>
      <c r="AC27">
        <v>365.03574268461898</v>
      </c>
      <c r="AD27">
        <v>391.27658289141402</v>
      </c>
      <c r="AE27">
        <v>0.24052858121911799</v>
      </c>
      <c r="AF27">
        <v>112.496355513631</v>
      </c>
    </row>
    <row r="28" spans="1:32" x14ac:dyDescent="0.45">
      <c r="A28">
        <v>29</v>
      </c>
      <c r="B28">
        <v>0.87124880000000005</v>
      </c>
      <c r="C28">
        <v>0.82822090000000004</v>
      </c>
      <c r="D28">
        <v>657.43709999999999</v>
      </c>
      <c r="E28">
        <v>739.55510000000004</v>
      </c>
      <c r="F28">
        <v>1.2600380429099101</v>
      </c>
      <c r="G28">
        <v>0.61837385530714695</v>
      </c>
      <c r="H28">
        <v>0.71227573975570802</v>
      </c>
      <c r="I28">
        <v>0.60855313277612699</v>
      </c>
      <c r="J28">
        <v>0.99097471420465499</v>
      </c>
      <c r="K28">
        <v>0.79811439485053404</v>
      </c>
      <c r="L28">
        <v>1.2273880861242299</v>
      </c>
      <c r="M28">
        <v>0.72936895625756604</v>
      </c>
      <c r="N28">
        <v>1.1787425676910399</v>
      </c>
      <c r="O28">
        <v>0.62321382041232998</v>
      </c>
      <c r="P28">
        <v>0.74887775317987904</v>
      </c>
      <c r="Q28">
        <v>0.681955669075759</v>
      </c>
      <c r="R28">
        <v>260.46309475892298</v>
      </c>
      <c r="S28">
        <v>622.55339803938</v>
      </c>
      <c r="T28">
        <v>341.72326452787399</v>
      </c>
      <c r="U28">
        <v>365.43615448635802</v>
      </c>
      <c r="V28">
        <v>380.70203521313198</v>
      </c>
      <c r="W28">
        <v>547.82159676758795</v>
      </c>
      <c r="X28">
        <v>481.3712422863</v>
      </c>
      <c r="Y28">
        <v>552.94466949859202</v>
      </c>
      <c r="Z28">
        <v>293.04971727598303</v>
      </c>
      <c r="AA28">
        <v>656.00721143889598</v>
      </c>
      <c r="AB28">
        <v>472.88704128079701</v>
      </c>
      <c r="AC28">
        <v>401.035171555067</v>
      </c>
      <c r="AD28">
        <v>467.17043472119099</v>
      </c>
      <c r="AE28">
        <v>0.25332685466689803</v>
      </c>
      <c r="AF28">
        <v>13.439706780862499</v>
      </c>
    </row>
    <row r="29" spans="1:32" x14ac:dyDescent="0.45">
      <c r="A29">
        <v>30</v>
      </c>
      <c r="B29">
        <v>0.8245614</v>
      </c>
      <c r="C29">
        <v>0.77272730000000001</v>
      </c>
      <c r="D29">
        <v>613.65700000000004</v>
      </c>
      <c r="E29">
        <v>595.23249999999996</v>
      </c>
      <c r="F29">
        <v>0.516200798622792</v>
      </c>
      <c r="G29">
        <v>0.58200107377617905</v>
      </c>
      <c r="H29">
        <v>0.65145604442961202</v>
      </c>
      <c r="I29">
        <v>0.58073499206398005</v>
      </c>
      <c r="J29">
        <v>0.67103388313874401</v>
      </c>
      <c r="K29">
        <v>0.64343385637395201</v>
      </c>
      <c r="L29">
        <v>0.68415553790813299</v>
      </c>
      <c r="M29">
        <v>0.62326021479113602</v>
      </c>
      <c r="N29">
        <v>0.574667252323532</v>
      </c>
      <c r="O29">
        <v>0.61013636726880205</v>
      </c>
      <c r="P29">
        <v>0.59974663010583995</v>
      </c>
      <c r="Q29">
        <v>0.590744156279013</v>
      </c>
      <c r="R29">
        <v>290.90636787238498</v>
      </c>
      <c r="S29">
        <v>160.637079828753</v>
      </c>
      <c r="T29">
        <v>170.885190465232</v>
      </c>
      <c r="U29">
        <v>214.96353907838201</v>
      </c>
      <c r="V29">
        <v>199.86124009839699</v>
      </c>
      <c r="W29">
        <v>248.12813189321901</v>
      </c>
      <c r="X29">
        <v>263.39401878573301</v>
      </c>
      <c r="Y29">
        <v>282.28662551225801</v>
      </c>
      <c r="Z29">
        <v>252.21122281279</v>
      </c>
      <c r="AA29">
        <v>310.46357283470701</v>
      </c>
      <c r="AB29">
        <v>210.41642543705299</v>
      </c>
      <c r="AC29">
        <v>305.96959107556302</v>
      </c>
      <c r="AD29">
        <v>281.49413871752103</v>
      </c>
      <c r="AE29">
        <v>0.16096568685024101</v>
      </c>
      <c r="AF29">
        <v>1.01402212808146E-3</v>
      </c>
    </row>
    <row r="30" spans="1:32" x14ac:dyDescent="0.45">
      <c r="A30">
        <v>31</v>
      </c>
      <c r="B30">
        <v>0.88972669999999998</v>
      </c>
      <c r="C30">
        <v>0.87218050000000003</v>
      </c>
      <c r="D30">
        <v>692.28790000000004</v>
      </c>
      <c r="E30">
        <v>774.81290000000001</v>
      </c>
      <c r="F30">
        <v>0.82419911618669395</v>
      </c>
      <c r="G30">
        <v>0.79526570121726803</v>
      </c>
      <c r="H30">
        <v>0.74899201043149199</v>
      </c>
      <c r="I30">
        <v>0.67769319984574805</v>
      </c>
      <c r="J30">
        <v>0.676158885434753</v>
      </c>
      <c r="K30">
        <v>0.70680640706661602</v>
      </c>
      <c r="L30">
        <v>1.0871840975932301</v>
      </c>
      <c r="M30">
        <v>0.74421111938518403</v>
      </c>
      <c r="N30">
        <v>0.67444076361173899</v>
      </c>
      <c r="O30">
        <v>0.69015304866285099</v>
      </c>
      <c r="P30">
        <v>0.81509951208356601</v>
      </c>
      <c r="Q30">
        <v>0.66981664002723296</v>
      </c>
      <c r="R30">
        <v>4.1225935821197002</v>
      </c>
      <c r="S30">
        <v>562.81925131978505</v>
      </c>
      <c r="T30">
        <v>656.84374502992205</v>
      </c>
      <c r="U30">
        <v>501.64891927811402</v>
      </c>
      <c r="V30">
        <v>525.79615034372796</v>
      </c>
      <c r="W30">
        <v>483.200342442813</v>
      </c>
      <c r="X30">
        <v>573.20670122880301</v>
      </c>
      <c r="Y30">
        <v>731.62369993233904</v>
      </c>
      <c r="Z30">
        <v>485.25198564649799</v>
      </c>
      <c r="AA30">
        <v>426.54235564482298</v>
      </c>
      <c r="AB30">
        <v>556.93420868995395</v>
      </c>
      <c r="AC30">
        <v>550.61304204281896</v>
      </c>
      <c r="AD30">
        <v>515.46368757307198</v>
      </c>
      <c r="AE30">
        <v>0.28345685285626798</v>
      </c>
      <c r="AF30">
        <v>17.141857772839099</v>
      </c>
    </row>
    <row r="31" spans="1:32" x14ac:dyDescent="0.45">
      <c r="A31">
        <v>32</v>
      </c>
      <c r="B31">
        <v>0.87317069999999997</v>
      </c>
      <c r="C31">
        <v>0.82499999999999996</v>
      </c>
      <c r="D31">
        <v>718.98910000000001</v>
      </c>
      <c r="E31">
        <v>727.42859999999996</v>
      </c>
      <c r="F31">
        <v>0.62672935636393701</v>
      </c>
      <c r="G31">
        <v>0.660473328539253</v>
      </c>
      <c r="H31">
        <v>0.69014548849621604</v>
      </c>
      <c r="I31">
        <v>0.60730500199354998</v>
      </c>
      <c r="J31">
        <v>0.63184216058824505</v>
      </c>
      <c r="K31">
        <v>0.63838177917934003</v>
      </c>
      <c r="L31">
        <v>0.72443202744342605</v>
      </c>
      <c r="M31">
        <v>0.72669455461605204</v>
      </c>
      <c r="N31">
        <v>0.67496391700804104</v>
      </c>
      <c r="O31">
        <v>0.73478673968536301</v>
      </c>
      <c r="P31">
        <v>0.71942619948578002</v>
      </c>
      <c r="Q31">
        <v>0.68074902485188604</v>
      </c>
      <c r="R31">
        <v>305.83549020952597</v>
      </c>
      <c r="S31">
        <v>186.13510275759899</v>
      </c>
      <c r="T31">
        <v>160.83679085843099</v>
      </c>
      <c r="U31">
        <v>167.44439338369401</v>
      </c>
      <c r="V31">
        <v>138.698298847302</v>
      </c>
      <c r="W31">
        <v>296.53752202778998</v>
      </c>
      <c r="X31">
        <v>256.02882560036801</v>
      </c>
      <c r="Y31">
        <v>277.199748556266</v>
      </c>
      <c r="Z31">
        <v>265.83459656302398</v>
      </c>
      <c r="AA31">
        <v>222.08835839628401</v>
      </c>
      <c r="AB31">
        <v>240.80220662801</v>
      </c>
      <c r="AC31">
        <v>267.795163381522</v>
      </c>
      <c r="AD31">
        <v>208.823062445332</v>
      </c>
      <c r="AE31">
        <v>0.22554843015281101</v>
      </c>
      <c r="AF31">
        <v>185.85807802692699</v>
      </c>
    </row>
    <row r="32" spans="1:32" x14ac:dyDescent="0.45">
      <c r="A32">
        <v>33</v>
      </c>
      <c r="B32">
        <v>0.8518135</v>
      </c>
      <c r="C32">
        <v>0.7474227</v>
      </c>
      <c r="D32">
        <v>560.14800000000002</v>
      </c>
      <c r="E32">
        <v>615.54049999999995</v>
      </c>
      <c r="F32">
        <v>0.59665265083591401</v>
      </c>
      <c r="G32">
        <v>0.67544176419861801</v>
      </c>
      <c r="H32">
        <v>0.68636150894412795</v>
      </c>
      <c r="I32">
        <v>0.61117458082083598</v>
      </c>
      <c r="J32">
        <v>0.64871773016890899</v>
      </c>
      <c r="K32">
        <v>0.588250623717117</v>
      </c>
      <c r="L32">
        <v>0.71246554087295699</v>
      </c>
      <c r="M32">
        <v>0.722689922720268</v>
      </c>
      <c r="N32">
        <v>0.59490196539177898</v>
      </c>
      <c r="O32">
        <v>0.55210709680972903</v>
      </c>
      <c r="P32">
        <v>0.62606688278733802</v>
      </c>
      <c r="Q32">
        <v>0.60810350803489399</v>
      </c>
      <c r="R32">
        <v>422.746772481074</v>
      </c>
      <c r="S32">
        <v>194.001811558924</v>
      </c>
      <c r="T32">
        <v>174.30889264958299</v>
      </c>
      <c r="U32">
        <v>270.777261061209</v>
      </c>
      <c r="V32">
        <v>161.011148161573</v>
      </c>
      <c r="W32">
        <v>225.73136698437901</v>
      </c>
      <c r="X32">
        <v>203.48212276980101</v>
      </c>
      <c r="Y32">
        <v>120.211124933791</v>
      </c>
      <c r="Z32">
        <v>86.066931598509498</v>
      </c>
      <c r="AA32">
        <v>220.34276130748501</v>
      </c>
      <c r="AB32">
        <v>242.21799912232899</v>
      </c>
      <c r="AC32">
        <v>213.80955961625801</v>
      </c>
      <c r="AD32">
        <v>231.80934249764701</v>
      </c>
      <c r="AE32">
        <v>0.13428909837595501</v>
      </c>
      <c r="AF32">
        <v>1.8782036470374699E-4</v>
      </c>
    </row>
    <row r="33" spans="1:32" x14ac:dyDescent="0.45">
      <c r="A33">
        <v>34</v>
      </c>
      <c r="B33">
        <v>0.90361449999999999</v>
      </c>
      <c r="C33">
        <v>0.88596490000000006</v>
      </c>
      <c r="D33">
        <v>754.28099999999995</v>
      </c>
      <c r="E33">
        <v>848.23159999999996</v>
      </c>
      <c r="F33">
        <v>0.91754885891506099</v>
      </c>
      <c r="G33">
        <v>0.75410823504380398</v>
      </c>
      <c r="H33">
        <v>0.93339479871069697</v>
      </c>
      <c r="I33">
        <v>0.84556833510177598</v>
      </c>
      <c r="J33">
        <v>1.0201035243902099</v>
      </c>
      <c r="K33">
        <v>1.06554020780276</v>
      </c>
      <c r="L33">
        <v>0.95538542054623399</v>
      </c>
      <c r="M33">
        <v>0.944597353408407</v>
      </c>
      <c r="N33">
        <v>0.76700460859383002</v>
      </c>
      <c r="O33">
        <v>0.76930570040578306</v>
      </c>
      <c r="P33">
        <v>0.86437543023248797</v>
      </c>
      <c r="Q33">
        <v>0.76993168297904102</v>
      </c>
      <c r="R33">
        <v>386.554427520226</v>
      </c>
      <c r="S33">
        <v>75.919401679826706</v>
      </c>
      <c r="T33">
        <v>23.1144302995549</v>
      </c>
      <c r="U33" s="1">
        <v>1.08959069998771E-5</v>
      </c>
      <c r="V33">
        <v>4.8128063285541201</v>
      </c>
      <c r="W33">
        <v>258.92329705612002</v>
      </c>
      <c r="X33">
        <v>267.84011415520399</v>
      </c>
      <c r="Y33">
        <v>174.824539169432</v>
      </c>
      <c r="Z33">
        <v>175.19649240235699</v>
      </c>
      <c r="AA33">
        <v>211.638377844899</v>
      </c>
      <c r="AB33">
        <v>281.412732191202</v>
      </c>
      <c r="AC33">
        <v>206.79236316771599</v>
      </c>
      <c r="AD33">
        <v>194.346146610126</v>
      </c>
      <c r="AE33">
        <v>0.33067602647803401</v>
      </c>
      <c r="AF33">
        <v>392.53975234878101</v>
      </c>
    </row>
    <row r="34" spans="1:32" x14ac:dyDescent="0.45">
      <c r="A34">
        <v>35</v>
      </c>
      <c r="B34">
        <v>0.89726669999999997</v>
      </c>
      <c r="C34">
        <v>0.80291970000000001</v>
      </c>
      <c r="D34">
        <v>613.25409999999999</v>
      </c>
      <c r="E34">
        <v>681.40219999999999</v>
      </c>
      <c r="F34">
        <v>0.80182209334021903</v>
      </c>
      <c r="G34">
        <v>0.60715189287173799</v>
      </c>
      <c r="H34">
        <v>0.881528345993151</v>
      </c>
      <c r="I34">
        <v>0.75316362323317099</v>
      </c>
      <c r="J34">
        <v>1.8343333961222501</v>
      </c>
      <c r="K34">
        <v>0.64610794412177497</v>
      </c>
      <c r="L34">
        <v>0.90454151853627296</v>
      </c>
      <c r="M34">
        <v>0.82040303058696795</v>
      </c>
      <c r="N34">
        <v>0.70388148197123201</v>
      </c>
      <c r="O34">
        <v>0.67209574580180897</v>
      </c>
      <c r="P34">
        <v>0.79111937558330003</v>
      </c>
      <c r="Q34">
        <v>0.69271489132445296</v>
      </c>
      <c r="R34">
        <v>270.18669177734398</v>
      </c>
      <c r="S34">
        <v>315.97793852573699</v>
      </c>
      <c r="T34">
        <v>126.34324660383901</v>
      </c>
      <c r="U34">
        <v>333.97500934848398</v>
      </c>
      <c r="V34">
        <v>161.869674752978</v>
      </c>
      <c r="W34">
        <v>646.51122528218605</v>
      </c>
      <c r="X34">
        <v>177.476320090212</v>
      </c>
      <c r="Y34">
        <v>217.97616123952801</v>
      </c>
      <c r="Z34">
        <v>192.11442261118199</v>
      </c>
      <c r="AA34">
        <v>326.20603000887502</v>
      </c>
      <c r="AB34">
        <v>298.07437811490098</v>
      </c>
      <c r="AC34">
        <v>322.985768050724</v>
      </c>
      <c r="AD34">
        <v>241.40514551200101</v>
      </c>
      <c r="AE34">
        <v>0.314239754616082</v>
      </c>
      <c r="AF34">
        <v>181.12369641465199</v>
      </c>
    </row>
    <row r="35" spans="1:32" x14ac:dyDescent="0.45">
      <c r="A35">
        <v>36</v>
      </c>
      <c r="B35">
        <v>0.86430680000000004</v>
      </c>
      <c r="C35">
        <v>0.87116559999999998</v>
      </c>
      <c r="D35">
        <v>854.20299999999997</v>
      </c>
      <c r="E35">
        <v>1056.915</v>
      </c>
      <c r="F35">
        <v>0.68108185523578701</v>
      </c>
      <c r="G35">
        <v>0.65042221524650901</v>
      </c>
      <c r="H35">
        <v>0.64957295518731595</v>
      </c>
      <c r="I35">
        <v>0.62151722363724504</v>
      </c>
      <c r="J35">
        <v>0.74799656471876297</v>
      </c>
      <c r="K35">
        <v>0.75331764878419205</v>
      </c>
      <c r="L35">
        <v>0.74981853647890295</v>
      </c>
      <c r="M35">
        <v>0.73340984491189498</v>
      </c>
      <c r="N35">
        <v>0.68506566954382897</v>
      </c>
      <c r="O35">
        <v>0.71561384852439802</v>
      </c>
      <c r="P35">
        <v>0.65629070279260304</v>
      </c>
      <c r="Q35">
        <v>0.61294979353367696</v>
      </c>
      <c r="R35">
        <v>434.89591295147102</v>
      </c>
      <c r="S35">
        <v>345.21568601467197</v>
      </c>
      <c r="T35">
        <v>410.30614637425401</v>
      </c>
      <c r="U35">
        <v>359.69298237867798</v>
      </c>
      <c r="V35">
        <v>348.06923974822502</v>
      </c>
      <c r="W35">
        <v>526.42077951106205</v>
      </c>
      <c r="X35">
        <v>674.41144242395501</v>
      </c>
      <c r="Y35">
        <v>273.44881704676902</v>
      </c>
      <c r="Z35">
        <v>415.19282773589299</v>
      </c>
      <c r="AA35">
        <v>478.794042151822</v>
      </c>
      <c r="AB35">
        <v>510.35878346499902</v>
      </c>
      <c r="AC35">
        <v>443.66736803276001</v>
      </c>
      <c r="AD35">
        <v>445.08931864719</v>
      </c>
      <c r="AE35">
        <v>0.18622340555266401</v>
      </c>
      <c r="AF35">
        <v>7.4386274877311499E-4</v>
      </c>
    </row>
    <row r="36" spans="1:32" x14ac:dyDescent="0.45">
      <c r="A36">
        <v>37</v>
      </c>
      <c r="B36">
        <v>0.87182000000000004</v>
      </c>
      <c r="C36">
        <v>0.78313250000000001</v>
      </c>
      <c r="D36">
        <v>821.67049999999995</v>
      </c>
      <c r="E36">
        <v>996.49990000000003</v>
      </c>
      <c r="F36">
        <v>0.62700026553722799</v>
      </c>
      <c r="G36">
        <v>0.70385285821713395</v>
      </c>
      <c r="H36">
        <v>0.76746085505097805</v>
      </c>
      <c r="I36">
        <v>0.72713444775554703</v>
      </c>
      <c r="J36">
        <v>0.83799463146501696</v>
      </c>
      <c r="K36">
        <v>0.85024794566525497</v>
      </c>
      <c r="L36">
        <v>0.89018950178305001</v>
      </c>
      <c r="M36">
        <v>0.81825824076598197</v>
      </c>
      <c r="N36">
        <v>0.88671846279641098</v>
      </c>
      <c r="O36">
        <v>0.61336720570900105</v>
      </c>
      <c r="P36">
        <v>0.79661559480360999</v>
      </c>
      <c r="Q36">
        <v>0.66566283055171904</v>
      </c>
      <c r="R36">
        <v>483.96332756774501</v>
      </c>
      <c r="S36">
        <v>170.44700857044501</v>
      </c>
      <c r="T36">
        <v>225.28451947903201</v>
      </c>
      <c r="U36">
        <v>169.114611710871</v>
      </c>
      <c r="V36">
        <v>204.1350020923</v>
      </c>
      <c r="W36">
        <v>236.556296578332</v>
      </c>
      <c r="X36">
        <v>269.24883383112501</v>
      </c>
      <c r="Y36">
        <v>200.441908479029</v>
      </c>
      <c r="Z36">
        <v>214.69969162719701</v>
      </c>
      <c r="AA36">
        <v>286.68416170866601</v>
      </c>
      <c r="AB36">
        <v>324.31706786336503</v>
      </c>
      <c r="AC36">
        <v>211.24951086279401</v>
      </c>
      <c r="AD36">
        <v>270.747546371098</v>
      </c>
      <c r="AE36">
        <v>0.29452065077751599</v>
      </c>
      <c r="AF36">
        <v>277.31292072263199</v>
      </c>
    </row>
    <row r="37" spans="1:32" x14ac:dyDescent="0.45">
      <c r="A37">
        <v>38</v>
      </c>
      <c r="B37">
        <v>0.80590720000000005</v>
      </c>
      <c r="C37">
        <v>0.74596770000000001</v>
      </c>
      <c r="D37">
        <v>611.38649999999996</v>
      </c>
      <c r="E37">
        <v>687.96500000000003</v>
      </c>
      <c r="F37">
        <v>0.71343857075543204</v>
      </c>
      <c r="G37">
        <v>0.62801273185846795</v>
      </c>
      <c r="H37">
        <v>0.691462714352164</v>
      </c>
      <c r="I37">
        <v>0.68256370196001304</v>
      </c>
      <c r="J37">
        <v>0.65890907634365603</v>
      </c>
      <c r="K37">
        <v>0.71212494538357096</v>
      </c>
      <c r="L37">
        <v>0.76381070468018997</v>
      </c>
      <c r="M37">
        <v>0.76480085922989705</v>
      </c>
      <c r="N37">
        <v>0.66016426024125197</v>
      </c>
      <c r="O37">
        <v>0.63038426477379395</v>
      </c>
      <c r="P37">
        <v>0.67876200745994597</v>
      </c>
      <c r="Q37">
        <v>0.66447884990256001</v>
      </c>
      <c r="R37">
        <v>559.65511895568704</v>
      </c>
      <c r="S37">
        <v>68.086129076017301</v>
      </c>
      <c r="T37">
        <v>59.283229420447903</v>
      </c>
      <c r="U37">
        <v>63.309603688182797</v>
      </c>
      <c r="V37">
        <v>22.598760030320399</v>
      </c>
      <c r="W37">
        <v>103.982308110177</v>
      </c>
      <c r="X37" s="1">
        <v>1.8440201784295402E-5</v>
      </c>
      <c r="Y37">
        <v>37.742245260697601</v>
      </c>
      <c r="Z37">
        <v>12.2744966615578</v>
      </c>
      <c r="AA37">
        <v>255.223615162572</v>
      </c>
      <c r="AB37">
        <v>57.125059502526902</v>
      </c>
      <c r="AC37">
        <v>175.12726922077701</v>
      </c>
      <c r="AD37">
        <v>13.9947238829652</v>
      </c>
      <c r="AE37">
        <v>0.202112014861454</v>
      </c>
      <c r="AF37">
        <v>158.18782545182501</v>
      </c>
    </row>
    <row r="38" spans="1:32" x14ac:dyDescent="0.45">
      <c r="A38">
        <v>39</v>
      </c>
      <c r="B38">
        <v>0.8776699</v>
      </c>
      <c r="C38">
        <v>0.78881990000000002</v>
      </c>
      <c r="D38">
        <v>563.18399999999997</v>
      </c>
      <c r="E38">
        <v>574.99</v>
      </c>
      <c r="F38">
        <v>0.59500402781435702</v>
      </c>
      <c r="G38">
        <v>0.60321756453489495</v>
      </c>
      <c r="H38">
        <v>1.3814580559879499</v>
      </c>
      <c r="I38">
        <v>0.68833967614659097</v>
      </c>
      <c r="J38">
        <v>1.28911411523703</v>
      </c>
      <c r="K38">
        <v>0.69493022295923901</v>
      </c>
      <c r="L38">
        <v>0.77372387712615698</v>
      </c>
      <c r="M38">
        <v>0.76623297191065898</v>
      </c>
      <c r="N38">
        <v>0.667885977365691</v>
      </c>
      <c r="O38">
        <v>0.62910423489586598</v>
      </c>
      <c r="P38">
        <v>0.72978345115095999</v>
      </c>
      <c r="Q38">
        <v>0.66144086143494696</v>
      </c>
      <c r="R38">
        <v>508.312000827465</v>
      </c>
      <c r="S38">
        <v>266.10251671541897</v>
      </c>
      <c r="T38">
        <v>186.88775009667</v>
      </c>
      <c r="U38">
        <v>477.34715437848502</v>
      </c>
      <c r="V38">
        <v>180.25314092318101</v>
      </c>
      <c r="W38">
        <v>323.60479366954502</v>
      </c>
      <c r="X38">
        <v>292.461478047924</v>
      </c>
      <c r="Y38">
        <v>119.441356728778</v>
      </c>
      <c r="Z38">
        <v>143.466264559205</v>
      </c>
      <c r="AA38">
        <v>118.09125692375</v>
      </c>
      <c r="AB38">
        <v>140.70800034727199</v>
      </c>
      <c r="AC38">
        <v>194.16069706012101</v>
      </c>
      <c r="AD38">
        <v>167.21781870850899</v>
      </c>
      <c r="AE38">
        <v>0.209554236060119</v>
      </c>
      <c r="AF38">
        <v>10.015913353743199</v>
      </c>
    </row>
    <row r="39" spans="1:32" x14ac:dyDescent="0.45">
      <c r="A39">
        <v>40</v>
      </c>
      <c r="B39">
        <v>0.86614170000000001</v>
      </c>
      <c r="C39">
        <v>0.79545449999999995</v>
      </c>
      <c r="D39">
        <v>751.27160000000003</v>
      </c>
      <c r="E39">
        <v>785.01559999999995</v>
      </c>
      <c r="F39">
        <v>0.81981505319419101</v>
      </c>
      <c r="G39">
        <v>0.65060098970092395</v>
      </c>
      <c r="H39">
        <v>0.70477819245780304</v>
      </c>
      <c r="I39">
        <v>0.69619905556165296</v>
      </c>
      <c r="J39">
        <v>0.58047155894031999</v>
      </c>
      <c r="K39">
        <v>0.63153287549340897</v>
      </c>
      <c r="L39">
        <v>0.78118474237175695</v>
      </c>
      <c r="M39">
        <v>0.76000269359794503</v>
      </c>
      <c r="N39">
        <v>0.68219460511914498</v>
      </c>
      <c r="O39">
        <v>0.80026760037826505</v>
      </c>
      <c r="P39">
        <v>0.75730915398256504</v>
      </c>
      <c r="Q39">
        <v>0.69136410661021397</v>
      </c>
      <c r="R39">
        <v>434.077975632299</v>
      </c>
      <c r="S39">
        <v>249.83756749696801</v>
      </c>
      <c r="T39">
        <v>176.808352448405</v>
      </c>
      <c r="U39">
        <v>177.710400854601</v>
      </c>
      <c r="V39">
        <v>166.28697362075999</v>
      </c>
      <c r="W39">
        <v>249.55368703091199</v>
      </c>
      <c r="X39">
        <v>264.697985328713</v>
      </c>
      <c r="Y39">
        <v>267.89716807109698</v>
      </c>
      <c r="Z39">
        <v>233.452240067774</v>
      </c>
      <c r="AA39">
        <v>274.92728335782101</v>
      </c>
      <c r="AB39">
        <v>208.93199675954199</v>
      </c>
      <c r="AC39">
        <v>235.33280730436601</v>
      </c>
      <c r="AD39">
        <v>176.86694220000999</v>
      </c>
      <c r="AE39">
        <v>0.25877024145576</v>
      </c>
      <c r="AF39">
        <v>195.38165823383</v>
      </c>
    </row>
    <row r="40" spans="1:32" x14ac:dyDescent="0.45">
      <c r="A40">
        <v>41</v>
      </c>
      <c r="B40">
        <v>0.78246389999999999</v>
      </c>
      <c r="C40">
        <v>0.66666669999999995</v>
      </c>
      <c r="D40">
        <v>457.22910000000002</v>
      </c>
      <c r="E40">
        <v>471.95010000000002</v>
      </c>
      <c r="F40">
        <v>0.64102045563570398</v>
      </c>
      <c r="G40">
        <v>0.57771213909449104</v>
      </c>
      <c r="H40">
        <v>0.57457385069461597</v>
      </c>
      <c r="I40">
        <v>0.57538036733521103</v>
      </c>
      <c r="J40">
        <v>0.55200261217843705</v>
      </c>
      <c r="K40">
        <v>0.55472756882179997</v>
      </c>
      <c r="L40">
        <v>0.64827551749940204</v>
      </c>
      <c r="M40">
        <v>0.64715223686553602</v>
      </c>
      <c r="N40">
        <v>0.57331215042817196</v>
      </c>
      <c r="O40">
        <v>0.56764308381434103</v>
      </c>
      <c r="P40">
        <v>0.62683062927877597</v>
      </c>
      <c r="Q40">
        <v>0.60895576216851699</v>
      </c>
      <c r="R40">
        <v>347.41789201000603</v>
      </c>
      <c r="S40">
        <v>152.80755236384499</v>
      </c>
      <c r="T40">
        <v>149.95889578700601</v>
      </c>
      <c r="U40">
        <v>156.356574313224</v>
      </c>
      <c r="V40">
        <v>173.63223764288</v>
      </c>
      <c r="W40">
        <v>156.931067115953</v>
      </c>
      <c r="X40">
        <v>108.487230692609</v>
      </c>
      <c r="Y40">
        <v>134.85857857049501</v>
      </c>
      <c r="Z40">
        <v>90.207190904290798</v>
      </c>
      <c r="AA40">
        <v>102.946586805159</v>
      </c>
      <c r="AB40">
        <v>94.860546665738894</v>
      </c>
      <c r="AC40">
        <v>92.234579110032698</v>
      </c>
      <c r="AD40">
        <v>99.785756412752093</v>
      </c>
      <c r="AE40">
        <v>0.110636508262259</v>
      </c>
      <c r="AF40">
        <v>3.1212537312378503E-4</v>
      </c>
    </row>
    <row r="41" spans="1:32" x14ac:dyDescent="0.45">
      <c r="A41">
        <v>42</v>
      </c>
      <c r="B41">
        <v>0.8984008</v>
      </c>
      <c r="C41">
        <v>0.859375</v>
      </c>
      <c r="D41">
        <v>963.06399999999996</v>
      </c>
      <c r="E41">
        <v>959.21209999999996</v>
      </c>
      <c r="F41">
        <v>1.00340637438208</v>
      </c>
      <c r="G41">
        <v>0.64685657957741605</v>
      </c>
      <c r="H41">
        <v>0.87212820237703104</v>
      </c>
      <c r="I41">
        <v>0.671171874302399</v>
      </c>
      <c r="J41">
        <v>0.83796101364866205</v>
      </c>
      <c r="K41">
        <v>0.88091147611267795</v>
      </c>
      <c r="L41">
        <v>0.97655938367834905</v>
      </c>
      <c r="M41">
        <v>0.83105360629980296</v>
      </c>
      <c r="N41">
        <v>0.90117857432776105</v>
      </c>
      <c r="O41">
        <v>0.72769980799553402</v>
      </c>
      <c r="P41">
        <v>0.77594223224221304</v>
      </c>
      <c r="Q41">
        <v>0.81173274215535396</v>
      </c>
      <c r="R41">
        <v>617.78187128903699</v>
      </c>
      <c r="S41">
        <v>175.168777630471</v>
      </c>
      <c r="T41">
        <v>55.164310841366699</v>
      </c>
      <c r="U41">
        <v>33.919010180447202</v>
      </c>
      <c r="V41">
        <v>51.093869327672998</v>
      </c>
      <c r="W41">
        <v>143.45754156783201</v>
      </c>
      <c r="X41">
        <v>185.402796298254</v>
      </c>
      <c r="Y41">
        <v>126.878614469327</v>
      </c>
      <c r="Z41">
        <v>188.39901720097399</v>
      </c>
      <c r="AA41">
        <v>178.03626740374199</v>
      </c>
      <c r="AB41">
        <v>241.62728280439899</v>
      </c>
      <c r="AC41">
        <v>187.81250084983799</v>
      </c>
      <c r="AD41">
        <v>187.599629845869</v>
      </c>
      <c r="AE41">
        <v>0.25289536426298398</v>
      </c>
      <c r="AF41">
        <v>431.380408770901</v>
      </c>
    </row>
    <row r="42" spans="1:32" x14ac:dyDescent="0.45">
      <c r="A42">
        <v>43</v>
      </c>
      <c r="B42">
        <v>0.90732159999999995</v>
      </c>
      <c r="C42">
        <v>0.86725660000000004</v>
      </c>
      <c r="D42">
        <v>809.9</v>
      </c>
      <c r="E42">
        <v>948.26700000000005</v>
      </c>
      <c r="F42">
        <v>0.88608514845990205</v>
      </c>
      <c r="G42">
        <v>0.63309020671801597</v>
      </c>
      <c r="H42">
        <v>1.01937816169994</v>
      </c>
      <c r="I42">
        <v>0.60758436396439097</v>
      </c>
      <c r="J42">
        <v>0.76242397559503805</v>
      </c>
      <c r="K42">
        <v>0.64517897793972101</v>
      </c>
      <c r="L42">
        <v>1.05959370121367</v>
      </c>
      <c r="M42">
        <v>0.71635368713621295</v>
      </c>
      <c r="N42">
        <v>0.75387183238549904</v>
      </c>
      <c r="O42">
        <v>0.64161199347182596</v>
      </c>
      <c r="P42">
        <v>0.68871095657250503</v>
      </c>
      <c r="Q42">
        <v>0.670807244012256</v>
      </c>
      <c r="R42">
        <v>213.478313472206</v>
      </c>
      <c r="S42">
        <v>638.62538192449995</v>
      </c>
      <c r="T42">
        <v>433.516176634141</v>
      </c>
      <c r="U42">
        <v>507.93296771343802</v>
      </c>
      <c r="V42">
        <v>331.67550890548699</v>
      </c>
      <c r="W42">
        <v>590.06930185019701</v>
      </c>
      <c r="X42">
        <v>563.55025814613396</v>
      </c>
      <c r="Y42">
        <v>761.53220749801005</v>
      </c>
      <c r="Z42">
        <v>498.144437351742</v>
      </c>
      <c r="AA42">
        <v>555.24967548865595</v>
      </c>
      <c r="AB42">
        <v>516.42063356556503</v>
      </c>
      <c r="AC42">
        <v>444.21908342234502</v>
      </c>
      <c r="AD42">
        <v>476.179153890826</v>
      </c>
      <c r="AE42">
        <v>0.19341375915033801</v>
      </c>
      <c r="AF42">
        <v>2.3239699245917698E-3</v>
      </c>
    </row>
    <row r="43" spans="1:32" x14ac:dyDescent="0.45">
      <c r="A43">
        <v>44</v>
      </c>
      <c r="B43">
        <v>0.81779210000000002</v>
      </c>
      <c r="C43">
        <v>0.68181820000000004</v>
      </c>
      <c r="D43">
        <v>763.00289999999995</v>
      </c>
      <c r="E43">
        <v>685.46400000000006</v>
      </c>
      <c r="F43">
        <v>0.529044053172257</v>
      </c>
      <c r="G43">
        <v>0.57270545423309804</v>
      </c>
      <c r="H43">
        <v>0.64670565426197302</v>
      </c>
      <c r="I43">
        <v>0.58081296211458699</v>
      </c>
      <c r="J43">
        <v>0.66090459862944095</v>
      </c>
      <c r="K43">
        <v>0.65746903101582399</v>
      </c>
      <c r="L43">
        <v>0.75600300538106602</v>
      </c>
      <c r="M43">
        <v>0.73322332094935005</v>
      </c>
      <c r="N43">
        <v>0.54638316860182501</v>
      </c>
      <c r="O43">
        <v>0.60095064536339104</v>
      </c>
      <c r="P43">
        <v>0.64782092870470898</v>
      </c>
      <c r="Q43">
        <v>0.58625222043894099</v>
      </c>
      <c r="R43">
        <v>551.80314833744603</v>
      </c>
      <c r="S43">
        <v>178.751884562822</v>
      </c>
      <c r="T43">
        <v>151.99209044762401</v>
      </c>
      <c r="U43">
        <v>207.47498986806201</v>
      </c>
      <c r="V43">
        <v>225.799503347594</v>
      </c>
      <c r="W43">
        <v>210.76436070338801</v>
      </c>
      <c r="X43">
        <v>234.46693589577899</v>
      </c>
      <c r="Y43">
        <v>245.55766455650701</v>
      </c>
      <c r="Z43">
        <v>316.69040804757401</v>
      </c>
      <c r="AA43">
        <v>173.93729714277799</v>
      </c>
      <c r="AB43">
        <v>207.464510531077</v>
      </c>
      <c r="AC43">
        <v>285.202525506227</v>
      </c>
      <c r="AD43">
        <v>367.45079533036102</v>
      </c>
      <c r="AE43">
        <v>0.20293860547429099</v>
      </c>
      <c r="AF43">
        <v>9.6365658332007494E-3</v>
      </c>
    </row>
    <row r="44" spans="1:32" x14ac:dyDescent="0.45">
      <c r="A44">
        <v>45</v>
      </c>
      <c r="B44">
        <v>0.87028070000000002</v>
      </c>
      <c r="C44">
        <v>0.80239519999999998</v>
      </c>
      <c r="D44">
        <v>577.75900000000001</v>
      </c>
      <c r="E44">
        <v>609.80010000000004</v>
      </c>
      <c r="F44">
        <v>0.61493925638272895</v>
      </c>
      <c r="G44">
        <v>0.56005344996010498</v>
      </c>
      <c r="H44">
        <v>0.59658599949612001</v>
      </c>
      <c r="I44">
        <v>0.58399003803691696</v>
      </c>
      <c r="J44">
        <v>1.1759583705549499</v>
      </c>
      <c r="K44">
        <v>1.1681195299777001</v>
      </c>
      <c r="L44">
        <v>0.66712488641698997</v>
      </c>
      <c r="M44">
        <v>0.66369109240563695</v>
      </c>
      <c r="N44">
        <v>0.59650120476561097</v>
      </c>
      <c r="O44">
        <v>0.57463624880001996</v>
      </c>
      <c r="P44">
        <v>0.63110186386870903</v>
      </c>
      <c r="Q44">
        <v>0.60145845982644197</v>
      </c>
      <c r="R44">
        <v>204.180804085055</v>
      </c>
      <c r="S44">
        <v>234.314579675045</v>
      </c>
      <c r="T44">
        <v>269.213476866539</v>
      </c>
      <c r="U44">
        <v>226.173186735364</v>
      </c>
      <c r="V44">
        <v>280.05537623032598</v>
      </c>
      <c r="W44">
        <v>629.39815726257802</v>
      </c>
      <c r="X44">
        <v>616.78356116514897</v>
      </c>
      <c r="Y44">
        <v>256.54879334136803</v>
      </c>
      <c r="Z44">
        <v>312.00722395418802</v>
      </c>
      <c r="AA44">
        <v>267.15957570945898</v>
      </c>
      <c r="AB44">
        <v>292.06258245877598</v>
      </c>
      <c r="AC44">
        <v>273.39772192220801</v>
      </c>
      <c r="AD44">
        <v>277.60310226744502</v>
      </c>
      <c r="AE44">
        <v>0.14815122144946699</v>
      </c>
      <c r="AF44">
        <v>1.43120412006954E-3</v>
      </c>
    </row>
    <row r="45" spans="1:32" x14ac:dyDescent="0.45">
      <c r="A45">
        <v>46</v>
      </c>
      <c r="B45">
        <v>0.79731240000000003</v>
      </c>
      <c r="C45">
        <v>0.60132890000000006</v>
      </c>
      <c r="D45">
        <v>589.62490000000003</v>
      </c>
      <c r="E45">
        <v>630.62189999999998</v>
      </c>
      <c r="F45">
        <v>0.56650459243310503</v>
      </c>
      <c r="G45">
        <v>0.52618029821228596</v>
      </c>
      <c r="H45">
        <v>0.57894579585305195</v>
      </c>
      <c r="I45">
        <v>0.59670721431991602</v>
      </c>
      <c r="J45">
        <v>0.68723711339289395</v>
      </c>
      <c r="K45">
        <v>0.56306530884511097</v>
      </c>
      <c r="L45">
        <v>0.657829428340867</v>
      </c>
      <c r="M45">
        <v>0.66044568147808602</v>
      </c>
      <c r="N45">
        <v>0.49231853633334199</v>
      </c>
      <c r="O45">
        <v>0.53739700720807404</v>
      </c>
      <c r="P45">
        <v>0.54043558951467996</v>
      </c>
      <c r="Q45">
        <v>0.53596767806882295</v>
      </c>
      <c r="R45">
        <v>376.46230734325201</v>
      </c>
      <c r="S45">
        <v>96.002365018803303</v>
      </c>
      <c r="T45">
        <v>134.93153071191699</v>
      </c>
      <c r="U45">
        <v>167.181336223725</v>
      </c>
      <c r="V45">
        <v>158.73540446778901</v>
      </c>
      <c r="W45">
        <v>111.488985736408</v>
      </c>
      <c r="X45">
        <v>132.401443694427</v>
      </c>
      <c r="Y45">
        <v>131.60120788735799</v>
      </c>
      <c r="Z45">
        <v>123.10605455976599</v>
      </c>
      <c r="AA45">
        <v>251.94803053150099</v>
      </c>
      <c r="AB45">
        <v>233.45768488834599</v>
      </c>
      <c r="AC45">
        <v>257.81626970800397</v>
      </c>
      <c r="AD45">
        <v>242.78978670308399</v>
      </c>
      <c r="AE45">
        <v>7.18444201434527E-2</v>
      </c>
      <c r="AF45">
        <v>2.20572448932145E-4</v>
      </c>
    </row>
    <row r="46" spans="1:32" x14ac:dyDescent="0.45">
      <c r="A46">
        <v>47</v>
      </c>
      <c r="B46">
        <v>0.81123599999999996</v>
      </c>
      <c r="C46">
        <v>0.62977099999999997</v>
      </c>
      <c r="D46">
        <v>789.41</v>
      </c>
      <c r="E46">
        <v>542.1635</v>
      </c>
      <c r="F46">
        <v>0.48542841064569098</v>
      </c>
      <c r="G46">
        <v>0.53457790887923695</v>
      </c>
      <c r="H46">
        <v>0.48758342260855098</v>
      </c>
      <c r="I46">
        <v>0.48868534934382202</v>
      </c>
      <c r="J46">
        <v>0.78194727853918</v>
      </c>
      <c r="K46">
        <v>0.81523330279574702</v>
      </c>
      <c r="L46">
        <v>0.91860692561174995</v>
      </c>
      <c r="M46">
        <v>0.79080061439531102</v>
      </c>
      <c r="N46">
        <v>0.75411241531455397</v>
      </c>
      <c r="O46">
        <v>0.67058549615510799</v>
      </c>
      <c r="P46">
        <v>0.74504641443463804</v>
      </c>
      <c r="Q46">
        <v>0.63654395599007196</v>
      </c>
      <c r="R46">
        <v>919.73044541941101</v>
      </c>
      <c r="S46">
        <v>51.725333408115297</v>
      </c>
      <c r="T46">
        <v>51.165557978351401</v>
      </c>
      <c r="U46">
        <v>228.411974441978</v>
      </c>
      <c r="V46">
        <v>55.133601670913698</v>
      </c>
      <c r="W46">
        <v>49.0313182766632</v>
      </c>
      <c r="X46">
        <v>49.4007680815158</v>
      </c>
      <c r="Y46">
        <v>6.16467089599975</v>
      </c>
      <c r="Z46">
        <v>35.917472014379697</v>
      </c>
      <c r="AA46">
        <v>1.6413442616559299E-4</v>
      </c>
      <c r="AB46">
        <v>17.7924227096115</v>
      </c>
      <c r="AC46">
        <v>15.6395617771211</v>
      </c>
      <c r="AD46">
        <v>64.510501422180099</v>
      </c>
      <c r="AE46">
        <v>0.16099518038809199</v>
      </c>
      <c r="AF46">
        <v>106.834910736259</v>
      </c>
    </row>
    <row r="47" spans="1:32" x14ac:dyDescent="0.45">
      <c r="A47">
        <v>48</v>
      </c>
      <c r="B47">
        <v>0.88019320000000001</v>
      </c>
      <c r="C47">
        <v>0.77987419999999996</v>
      </c>
      <c r="D47">
        <v>680.60109999999997</v>
      </c>
      <c r="E47">
        <v>715.48299999999995</v>
      </c>
      <c r="F47">
        <v>0.77511442755045601</v>
      </c>
      <c r="G47">
        <v>0.51888816086295797</v>
      </c>
      <c r="H47">
        <v>0.76797748366211205</v>
      </c>
      <c r="I47">
        <v>0.65599297206576801</v>
      </c>
      <c r="J47">
        <v>0.67507766155017401</v>
      </c>
      <c r="K47">
        <v>0.71409929754165402</v>
      </c>
      <c r="L47">
        <v>0.81744975787026097</v>
      </c>
      <c r="M47">
        <v>0.71215603146995698</v>
      </c>
      <c r="N47">
        <v>0.71366717880634101</v>
      </c>
      <c r="O47">
        <v>0.61907581636489795</v>
      </c>
      <c r="P47">
        <v>0.69531894526083105</v>
      </c>
      <c r="Q47">
        <v>0.68059012318770695</v>
      </c>
      <c r="R47">
        <v>185.352893650841</v>
      </c>
      <c r="S47">
        <v>357.02119039326499</v>
      </c>
      <c r="T47">
        <v>262.16218668674099</v>
      </c>
      <c r="U47">
        <v>340.49137025310802</v>
      </c>
      <c r="V47">
        <v>303.79487246065202</v>
      </c>
      <c r="W47">
        <v>376.12048543419701</v>
      </c>
      <c r="X47">
        <v>387.78536330410799</v>
      </c>
      <c r="Y47">
        <v>412.64005850382398</v>
      </c>
      <c r="Z47">
        <v>387.076052235784</v>
      </c>
      <c r="AA47">
        <v>389.84520238641699</v>
      </c>
      <c r="AB47">
        <v>346.72955011628898</v>
      </c>
      <c r="AC47">
        <v>367.534855229485</v>
      </c>
      <c r="AD47">
        <v>333.81142619935798</v>
      </c>
      <c r="AE47">
        <v>0.24975170516362299</v>
      </c>
      <c r="AF47">
        <v>90.651415924393007</v>
      </c>
    </row>
    <row r="48" spans="1:32" x14ac:dyDescent="0.45">
      <c r="A48">
        <v>50</v>
      </c>
      <c r="B48">
        <v>0.80957559999999995</v>
      </c>
      <c r="C48">
        <v>0.75527429999999995</v>
      </c>
      <c r="D48">
        <v>668.8569</v>
      </c>
      <c r="E48">
        <v>818.8999</v>
      </c>
      <c r="F48">
        <v>0.71317800747189797</v>
      </c>
      <c r="G48">
        <v>0.58336647704061095</v>
      </c>
      <c r="H48">
        <v>0.83697041357104196</v>
      </c>
      <c r="I48">
        <v>0.69003770268465203</v>
      </c>
      <c r="J48">
        <v>0.72861599493846796</v>
      </c>
      <c r="K48">
        <v>0.676604434862769</v>
      </c>
      <c r="L48">
        <v>0.79280667845617903</v>
      </c>
      <c r="M48">
        <v>0.66356327889149402</v>
      </c>
      <c r="N48">
        <v>0.73416410417627798</v>
      </c>
      <c r="O48">
        <v>0.61974400995902101</v>
      </c>
      <c r="P48">
        <v>0.75366285557149704</v>
      </c>
      <c r="Q48">
        <v>0.66931757679111203</v>
      </c>
      <c r="R48">
        <v>1.35637732276739E-2</v>
      </c>
      <c r="S48">
        <v>570.97475752472894</v>
      </c>
      <c r="T48">
        <v>448.14653440297599</v>
      </c>
      <c r="U48">
        <v>457.51861128590201</v>
      </c>
      <c r="V48">
        <v>404.92142230159197</v>
      </c>
      <c r="W48">
        <v>494.27973508726501</v>
      </c>
      <c r="X48">
        <v>518.88460643100495</v>
      </c>
      <c r="Y48">
        <v>416.648209513697</v>
      </c>
      <c r="Z48">
        <v>446.81973269937401</v>
      </c>
      <c r="AA48">
        <v>459.096153269399</v>
      </c>
      <c r="AB48">
        <v>431.10372126116698</v>
      </c>
      <c r="AC48">
        <v>430.619178859508</v>
      </c>
      <c r="AD48">
        <v>424.24872380098202</v>
      </c>
      <c r="AE48">
        <v>0.34299380356377102</v>
      </c>
      <c r="AF48">
        <v>99.202644101466902</v>
      </c>
    </row>
    <row r="49" spans="1:32" x14ac:dyDescent="0.45">
      <c r="A49">
        <v>52</v>
      </c>
      <c r="B49">
        <v>0.86583010000000005</v>
      </c>
      <c r="C49">
        <v>0.87421380000000004</v>
      </c>
      <c r="D49">
        <v>730.91849999999999</v>
      </c>
      <c r="E49">
        <v>833.78099999999995</v>
      </c>
      <c r="F49" s="6">
        <v>2.48146175271925</v>
      </c>
      <c r="G49" s="6">
        <v>0.60554668296362502</v>
      </c>
      <c r="H49" s="6">
        <v>0.70436883208793999</v>
      </c>
      <c r="I49" s="6">
        <v>0.64775130931084002</v>
      </c>
      <c r="J49" s="6">
        <v>0.71695540222576903</v>
      </c>
      <c r="K49" s="6">
        <v>0.69427273133517498</v>
      </c>
      <c r="L49" s="6">
        <v>0.73068767136141499</v>
      </c>
      <c r="M49" s="6">
        <v>0.69590853981845702</v>
      </c>
      <c r="N49" s="6">
        <v>0.72066891475041195</v>
      </c>
      <c r="O49" s="6">
        <v>0.71203812552371404</v>
      </c>
      <c r="P49" s="6">
        <v>0.64005583185752701</v>
      </c>
      <c r="Q49" s="6">
        <v>0.65289166147552302</v>
      </c>
      <c r="R49" s="6">
        <v>381.56853157625397</v>
      </c>
      <c r="S49" s="6">
        <v>1104.2364358310599</v>
      </c>
      <c r="T49" s="6">
        <v>290.35251314135201</v>
      </c>
      <c r="U49" s="6">
        <v>326.93832827781802</v>
      </c>
      <c r="V49" s="6">
        <v>291.33477824633098</v>
      </c>
      <c r="W49" s="6">
        <v>372.86504118948602</v>
      </c>
      <c r="X49" s="6">
        <v>361.31185147596699</v>
      </c>
      <c r="Y49" s="6">
        <v>204.541365462599</v>
      </c>
      <c r="Z49" s="6">
        <v>308.33523060948698</v>
      </c>
      <c r="AA49" s="6">
        <v>450.79604521712099</v>
      </c>
      <c r="AB49" s="6">
        <v>428.45806046717797</v>
      </c>
      <c r="AC49" s="6">
        <v>322.94579696544901</v>
      </c>
      <c r="AD49" s="6">
        <v>348.93575625595702</v>
      </c>
      <c r="AE49" s="6">
        <v>0.20023027056155199</v>
      </c>
      <c r="AF49" s="6">
        <v>44.091333242412702</v>
      </c>
    </row>
    <row r="50" spans="1:32" ht="14.65" thickBot="1" x14ac:dyDescent="0.5">
      <c r="A50">
        <v>54</v>
      </c>
      <c r="B50">
        <v>0.8195173</v>
      </c>
      <c r="C50">
        <v>0.69512200000000002</v>
      </c>
      <c r="D50">
        <v>589.40890000000002</v>
      </c>
      <c r="E50">
        <v>671.84649999999999</v>
      </c>
      <c r="F50" s="5">
        <v>0.63110533357407905</v>
      </c>
      <c r="G50" s="5">
        <v>0.55782800137299304</v>
      </c>
      <c r="H50" s="5">
        <v>0.61966353941552998</v>
      </c>
      <c r="I50" s="5">
        <v>0.57212367905147599</v>
      </c>
      <c r="J50" s="5">
        <v>0.60569688941365696</v>
      </c>
      <c r="K50" s="5">
        <v>0.626500301597402</v>
      </c>
      <c r="L50" s="5">
        <v>0.66609526637548899</v>
      </c>
      <c r="M50" s="5">
        <v>0.69512580527093104</v>
      </c>
      <c r="N50" s="5">
        <v>0.54158978447831596</v>
      </c>
      <c r="O50" s="5">
        <v>0.55023126281010803</v>
      </c>
      <c r="P50" s="5">
        <v>0.582482948573526</v>
      </c>
      <c r="Q50" s="5">
        <v>0.61489729748733102</v>
      </c>
      <c r="R50" s="5">
        <v>395.35670305995399</v>
      </c>
      <c r="S50" s="5">
        <v>221.34600262562699</v>
      </c>
      <c r="T50" s="5">
        <v>240.51362244225501</v>
      </c>
      <c r="U50" s="5">
        <v>219.94187256964801</v>
      </c>
      <c r="V50" s="5">
        <v>215.77482205759901</v>
      </c>
      <c r="W50" s="5">
        <v>234.292119169302</v>
      </c>
      <c r="X50" s="5">
        <v>214.874943054428</v>
      </c>
      <c r="Y50" s="5">
        <v>119.22182740578801</v>
      </c>
      <c r="Z50" s="5">
        <v>179.85731936600499</v>
      </c>
      <c r="AA50" s="5">
        <v>289.98068181435599</v>
      </c>
      <c r="AB50" s="5">
        <v>236.67371366386399</v>
      </c>
      <c r="AC50" s="5">
        <v>259.80450712504</v>
      </c>
      <c r="AD50" s="5">
        <v>165.965157332839</v>
      </c>
      <c r="AE50" s="5">
        <v>0.122861865067442</v>
      </c>
      <c r="AF50" s="5">
        <v>6.5565908435037798E-4</v>
      </c>
    </row>
    <row r="51" spans="1:32" x14ac:dyDescent="0.45">
      <c r="F51">
        <f>AVERAGE(F3:F50)</f>
        <v>0.83382996328565318</v>
      </c>
      <c r="G51">
        <f t="shared" ref="G51:T51" si="0">AVERAGE(G3:G50)</f>
        <v>0.62710143837592724</v>
      </c>
      <c r="H51">
        <f t="shared" si="0"/>
        <v>0.78853505431098281</v>
      </c>
      <c r="I51">
        <f t="shared" si="0"/>
        <v>0.64335911150996583</v>
      </c>
      <c r="J51">
        <f t="shared" si="0"/>
        <v>0.81634936157395133</v>
      </c>
      <c r="K51">
        <f t="shared" si="0"/>
        <v>0.73285269056871882</v>
      </c>
      <c r="L51">
        <f t="shared" si="0"/>
        <v>0.83223396910919101</v>
      </c>
      <c r="M51">
        <f t="shared" si="0"/>
        <v>0.73413373965964446</v>
      </c>
      <c r="N51">
        <f t="shared" si="0"/>
        <v>0.70288250490640103</v>
      </c>
      <c r="O51">
        <f t="shared" si="0"/>
        <v>0.64523608632016893</v>
      </c>
      <c r="P51">
        <f t="shared" si="0"/>
        <v>0.69526951586356611</v>
      </c>
      <c r="Q51">
        <f t="shared" si="0"/>
        <v>0.65240242227144452</v>
      </c>
      <c r="R51">
        <f t="shared" si="0"/>
        <v>367.97502897150861</v>
      </c>
      <c r="S51">
        <f t="shared" si="0"/>
        <v>332.24400132170456</v>
      </c>
      <c r="T51">
        <f t="shared" si="0"/>
        <v>237.91647518683624</v>
      </c>
      <c r="U51">
        <f t="shared" ref="U51:AF51" si="1">AVERAGE(U3:U50)</f>
        <v>288.46089609648112</v>
      </c>
      <c r="V51">
        <f t="shared" si="1"/>
        <v>229.60423639762465</v>
      </c>
      <c r="W51">
        <f t="shared" si="1"/>
        <v>333.71812998270769</v>
      </c>
      <c r="X51">
        <f t="shared" si="1"/>
        <v>307.18056508532584</v>
      </c>
      <c r="Y51">
        <f t="shared" si="1"/>
        <v>284.97099928793909</v>
      </c>
      <c r="Z51">
        <f t="shared" si="1"/>
        <v>247.96941576128904</v>
      </c>
      <c r="AA51">
        <f t="shared" si="1"/>
        <v>302.45274400083497</v>
      </c>
      <c r="AB51">
        <f t="shared" si="1"/>
        <v>283.11653710901282</v>
      </c>
      <c r="AC51">
        <f t="shared" si="1"/>
        <v>275.08440257007948</v>
      </c>
      <c r="AD51">
        <f t="shared" si="1"/>
        <v>269.77599932862563</v>
      </c>
      <c r="AE51">
        <f t="shared" si="1"/>
        <v>0.21271914528369437</v>
      </c>
      <c r="AF51">
        <f t="shared" si="1"/>
        <v>91.026930033215081</v>
      </c>
    </row>
    <row r="52" spans="1:32" x14ac:dyDescent="0.45">
      <c r="F52">
        <f>(STEYX(F3:F50,$A$3:$A$50))/2</f>
        <v>0.20012574440497283</v>
      </c>
      <c r="G52">
        <f t="shared" ref="G52:K52" si="2">(STEYX(G3:G50,$A$3:$A$50))/2</f>
        <v>3.7306571383789885E-2</v>
      </c>
      <c r="H52">
        <f t="shared" si="2"/>
        <v>9.7091167906209239E-2</v>
      </c>
      <c r="I52">
        <f t="shared" si="2"/>
        <v>2.9912537012702987E-2</v>
      </c>
      <c r="J52">
        <f t="shared" si="2"/>
        <v>0.12399691047153236</v>
      </c>
      <c r="K52">
        <f t="shared" si="2"/>
        <v>9.1869241640303106E-2</v>
      </c>
      <c r="L52">
        <f>(STEYX(L3:L50,$A$3:$A$50))/2</f>
        <v>7.1220838070186754E-2</v>
      </c>
      <c r="M52">
        <f>(STEYX(M3:M50,$A$3:$A$50))/2</f>
        <v>3.0838013906994324E-2</v>
      </c>
      <c r="N52">
        <f t="shared" ref="N52:R52" si="3">(STEYX(N3:N50,$A$3:$A$50))/2</f>
        <v>9.9038626738419733E-2</v>
      </c>
      <c r="O52">
        <f t="shared" si="3"/>
        <v>3.8589260616465157E-2</v>
      </c>
      <c r="P52">
        <f t="shared" si="3"/>
        <v>3.2996605425697739E-2</v>
      </c>
      <c r="Q52">
        <f t="shared" si="3"/>
        <v>2.3690473551892854E-2</v>
      </c>
      <c r="R52">
        <f t="shared" si="3"/>
        <v>90.65161335895769</v>
      </c>
      <c r="S52">
        <f>STEYX(S3:S50,$A$3:$A$50)/2</f>
        <v>134.94877631543503</v>
      </c>
      <c r="T52">
        <f>STEYX(T3:T50,$A$3:$A$50)/2</f>
        <v>72.278761400794437</v>
      </c>
      <c r="U52">
        <f t="shared" ref="U52:AF52" si="4">STEYX(U3:U50,$A$3:$A$50)/2</f>
        <v>83.023563076256409</v>
      </c>
      <c r="V52">
        <f t="shared" si="4"/>
        <v>60.866385379028088</v>
      </c>
      <c r="W52">
        <f t="shared" si="4"/>
        <v>92.806339769031368</v>
      </c>
      <c r="X52">
        <f t="shared" si="4"/>
        <v>88.165173725305507</v>
      </c>
      <c r="Y52">
        <f t="shared" si="4"/>
        <v>94.913550415246405</v>
      </c>
      <c r="Z52">
        <f t="shared" si="4"/>
        <v>67.066378386760078</v>
      </c>
      <c r="AA52">
        <f t="shared" si="4"/>
        <v>98.325229463740726</v>
      </c>
      <c r="AB52">
        <f t="shared" si="4"/>
        <v>75.795186402184527</v>
      </c>
      <c r="AC52">
        <f t="shared" si="4"/>
        <v>65.29429298123955</v>
      </c>
      <c r="AD52">
        <f t="shared" si="4"/>
        <v>69.462524062041695</v>
      </c>
      <c r="AE52">
        <f t="shared" si="4"/>
        <v>2.9341300114130647E-2</v>
      </c>
      <c r="AF52">
        <f t="shared" si="4"/>
        <v>61.954796309368263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EEBE-91BE-446E-A35C-8F97E76F0D53}">
  <dimension ref="A1:I12"/>
  <sheetViews>
    <sheetView zoomScale="108" workbookViewId="0">
      <selection activeCell="G7" sqref="G7:H7"/>
    </sheetView>
  </sheetViews>
  <sheetFormatPr defaultRowHeight="14.25" x14ac:dyDescent="0.45"/>
  <cols>
    <col min="2" max="3" width="11.53125" bestFit="1" customWidth="1"/>
  </cols>
  <sheetData>
    <row r="1" spans="1:9" x14ac:dyDescent="0.45">
      <c r="A1" t="s">
        <v>65</v>
      </c>
      <c r="B1" t="s">
        <v>69</v>
      </c>
      <c r="C1" t="s">
        <v>67</v>
      </c>
      <c r="D1" t="s">
        <v>68</v>
      </c>
      <c r="F1" t="s">
        <v>71</v>
      </c>
      <c r="G1" t="s">
        <v>72</v>
      </c>
      <c r="H1" t="s">
        <v>67</v>
      </c>
      <c r="I1" t="s">
        <v>68</v>
      </c>
    </row>
    <row r="2" spans="1:9" ht="19.899999999999999" x14ac:dyDescent="0.45">
      <c r="A2" t="s">
        <v>66</v>
      </c>
      <c r="B2" s="8">
        <v>19.036300000000001</v>
      </c>
      <c r="C2" s="8">
        <v>15.880229999999999</v>
      </c>
      <c r="D2">
        <f>C2/2</f>
        <v>7.9401149999999996</v>
      </c>
      <c r="F2" t="s">
        <v>66</v>
      </c>
      <c r="G2">
        <v>-5.631462</v>
      </c>
      <c r="H2" s="7">
        <v>0.90593869999999999</v>
      </c>
      <c r="I2">
        <f>H2/2</f>
        <v>0.45296934999999999</v>
      </c>
    </row>
    <row r="3" spans="1:9" ht="19.899999999999999" x14ac:dyDescent="0.45">
      <c r="A3" t="s">
        <v>73</v>
      </c>
      <c r="B3" s="7">
        <v>49.281880000000001</v>
      </c>
      <c r="C3" s="7">
        <v>14.21942</v>
      </c>
      <c r="D3">
        <f>C3/2</f>
        <v>7.1097099999999998</v>
      </c>
      <c r="F3" t="s">
        <v>73</v>
      </c>
      <c r="G3">
        <v>-4.5940950000000003</v>
      </c>
      <c r="H3" s="7">
        <v>0.79766309999999996</v>
      </c>
      <c r="I3">
        <f>H3/2</f>
        <v>0.39883154999999998</v>
      </c>
    </row>
    <row r="4" spans="1:9" ht="19.899999999999999" x14ac:dyDescent="0.45">
      <c r="A4" t="s">
        <v>74</v>
      </c>
      <c r="B4" s="7">
        <v>117.9999</v>
      </c>
      <c r="C4" s="7">
        <v>14.80034</v>
      </c>
      <c r="D4">
        <f>C4/2</f>
        <v>7.4001700000000001</v>
      </c>
      <c r="F4" t="s">
        <v>74</v>
      </c>
      <c r="G4">
        <v>-5.5169800000000002</v>
      </c>
      <c r="H4" s="7">
        <v>0.9500478</v>
      </c>
      <c r="I4">
        <f>H4/2</f>
        <v>0.4750239</v>
      </c>
    </row>
    <row r="6" spans="1:9" x14ac:dyDescent="0.45">
      <c r="A6" t="s">
        <v>70</v>
      </c>
      <c r="B6" t="s">
        <v>69</v>
      </c>
      <c r="C6" t="s">
        <v>67</v>
      </c>
      <c r="D6" t="s">
        <v>68</v>
      </c>
      <c r="G6" t="s">
        <v>69</v>
      </c>
      <c r="H6" t="s">
        <v>67</v>
      </c>
      <c r="I6" t="s">
        <v>68</v>
      </c>
    </row>
    <row r="7" spans="1:9" ht="19.899999999999999" x14ac:dyDescent="0.45">
      <c r="A7" t="s">
        <v>66</v>
      </c>
      <c r="B7" s="7">
        <v>-0.64074790000000004</v>
      </c>
      <c r="C7" s="7">
        <v>17.761279999999999</v>
      </c>
      <c r="D7">
        <f>C7/2</f>
        <v>8.8806399999999996</v>
      </c>
      <c r="F7" t="s">
        <v>66</v>
      </c>
      <c r="G7">
        <v>-2.0927389999999999</v>
      </c>
      <c r="H7" s="7">
        <v>0.6533525</v>
      </c>
      <c r="I7">
        <f>H7/2</f>
        <v>0.32667625</v>
      </c>
    </row>
    <row r="8" spans="1:9" ht="19.899999999999999" x14ac:dyDescent="0.45">
      <c r="A8" t="s">
        <v>73</v>
      </c>
      <c r="B8" s="7">
        <v>41.376579999999997</v>
      </c>
      <c r="C8" s="7">
        <v>13.33799</v>
      </c>
      <c r="D8">
        <f>C8/2</f>
        <v>6.6689949999999998</v>
      </c>
      <c r="F8" s="6" t="s">
        <v>73</v>
      </c>
      <c r="G8" s="6">
        <v>-0.1022323</v>
      </c>
      <c r="H8" s="12">
        <v>0.44408439999999999</v>
      </c>
      <c r="I8" s="6">
        <f>H8/2</f>
        <v>0.2220422</v>
      </c>
    </row>
    <row r="9" spans="1:9" ht="20.25" thickBot="1" x14ac:dyDescent="0.5">
      <c r="A9" s="5" t="s">
        <v>74</v>
      </c>
      <c r="B9" s="10">
        <v>85.780820000000006</v>
      </c>
      <c r="C9" s="10">
        <v>18.094609999999999</v>
      </c>
      <c r="D9" s="5">
        <f>C9/2</f>
        <v>9.0473049999999997</v>
      </c>
      <c r="F9" s="5" t="s">
        <v>74</v>
      </c>
      <c r="G9" s="5">
        <v>-0.8547804</v>
      </c>
      <c r="H9" s="10">
        <v>0.52596549999999997</v>
      </c>
      <c r="I9" s="5">
        <f>H9/2</f>
        <v>0.26298274999999999</v>
      </c>
    </row>
    <row r="10" spans="1:9" ht="19.899999999999999" x14ac:dyDescent="0.45">
      <c r="B10" s="11"/>
      <c r="C10" s="7"/>
      <c r="H10" s="7"/>
    </row>
    <row r="11" spans="1:9" ht="19.899999999999999" x14ac:dyDescent="0.45">
      <c r="B11" s="7"/>
      <c r="C11" s="7"/>
      <c r="H11" s="7"/>
    </row>
    <row r="12" spans="1:9" ht="19.899999999999999" x14ac:dyDescent="0.45">
      <c r="B12" s="7"/>
      <c r="C12" s="7"/>
      <c r="H12" s="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172D-26F9-4354-9A95-2BAEF18296F4}">
  <dimension ref="A1:I9"/>
  <sheetViews>
    <sheetView zoomScale="108" workbookViewId="0">
      <selection activeCell="E10" sqref="E10"/>
    </sheetView>
  </sheetViews>
  <sheetFormatPr defaultRowHeight="14.25" x14ac:dyDescent="0.45"/>
  <cols>
    <col min="2" max="3" width="11.53125" bestFit="1" customWidth="1"/>
  </cols>
  <sheetData>
    <row r="1" spans="1:9" x14ac:dyDescent="0.45">
      <c r="A1" t="s">
        <v>65</v>
      </c>
      <c r="B1" t="s">
        <v>69</v>
      </c>
      <c r="C1" t="s">
        <v>67</v>
      </c>
      <c r="D1" t="s">
        <v>68</v>
      </c>
      <c r="F1" t="s">
        <v>71</v>
      </c>
      <c r="G1" t="s">
        <v>72</v>
      </c>
      <c r="H1" t="s">
        <v>67</v>
      </c>
      <c r="I1" t="s">
        <v>68</v>
      </c>
    </row>
    <row r="2" spans="1:9" ht="19.899999999999999" x14ac:dyDescent="0.45">
      <c r="A2" t="s">
        <v>66</v>
      </c>
      <c r="B2" s="7">
        <v>32.614089999999997</v>
      </c>
      <c r="C2" s="7">
        <v>21.67933</v>
      </c>
      <c r="D2">
        <f>C2/2</f>
        <v>10.839665</v>
      </c>
      <c r="F2" t="s">
        <v>66</v>
      </c>
      <c r="G2">
        <v>-3.4774470000000002</v>
      </c>
      <c r="H2" s="7">
        <v>1.2304679999999999</v>
      </c>
      <c r="I2">
        <f>H2/2</f>
        <v>0.61523399999999995</v>
      </c>
    </row>
    <row r="3" spans="1:9" ht="19.899999999999999" x14ac:dyDescent="0.45">
      <c r="A3" t="s">
        <v>73</v>
      </c>
      <c r="B3" s="7">
        <v>59.911760000000001</v>
      </c>
      <c r="C3" s="7">
        <v>16.9175</v>
      </c>
      <c r="D3">
        <f>C3/2</f>
        <v>8.4587500000000002</v>
      </c>
      <c r="F3" t="s">
        <v>73</v>
      </c>
      <c r="G3">
        <v>-2.4436300000000002</v>
      </c>
      <c r="H3" s="7">
        <v>1.0082089999999999</v>
      </c>
      <c r="I3">
        <f>H3/2</f>
        <v>0.50410449999999996</v>
      </c>
    </row>
    <row r="4" spans="1:9" ht="19.899999999999999" x14ac:dyDescent="0.45">
      <c r="A4" t="s">
        <v>74</v>
      </c>
      <c r="B4" s="7">
        <v>108.34950000000001</v>
      </c>
      <c r="C4" s="7">
        <v>19.181640000000002</v>
      </c>
      <c r="D4">
        <f>C4/2</f>
        <v>9.5908200000000008</v>
      </c>
      <c r="F4" t="s">
        <v>74</v>
      </c>
      <c r="G4">
        <v>-5.7191419999999997</v>
      </c>
      <c r="H4" s="7">
        <v>1.171565</v>
      </c>
      <c r="I4">
        <f>H4/2</f>
        <v>0.58578249999999998</v>
      </c>
    </row>
    <row r="6" spans="1:9" x14ac:dyDescent="0.45">
      <c r="A6" t="s">
        <v>70</v>
      </c>
      <c r="B6" t="s">
        <v>69</v>
      </c>
      <c r="C6" t="s">
        <v>67</v>
      </c>
      <c r="D6" t="s">
        <v>68</v>
      </c>
      <c r="G6" t="s">
        <v>69</v>
      </c>
      <c r="H6" t="s">
        <v>67</v>
      </c>
      <c r="I6" t="s">
        <v>68</v>
      </c>
    </row>
    <row r="7" spans="1:9" ht="19.899999999999999" x14ac:dyDescent="0.45">
      <c r="A7" t="s">
        <v>66</v>
      </c>
      <c r="B7" s="7">
        <v>21.306190000000001</v>
      </c>
      <c r="C7" s="7">
        <v>20.548459999999999</v>
      </c>
      <c r="D7">
        <f>C7/2</f>
        <v>10.274229999999999</v>
      </c>
      <c r="F7" t="s">
        <v>66</v>
      </c>
      <c r="G7">
        <v>-1.8949830000000001</v>
      </c>
      <c r="H7" s="7">
        <v>0.88081520000000002</v>
      </c>
      <c r="I7">
        <f>H7/2</f>
        <v>0.44040760000000001</v>
      </c>
    </row>
    <row r="8" spans="1:9" ht="19.899999999999999" x14ac:dyDescent="0.45">
      <c r="A8" t="s">
        <v>73</v>
      </c>
      <c r="B8" s="7">
        <v>18.252839999999999</v>
      </c>
      <c r="C8" s="7">
        <v>25.23659</v>
      </c>
      <c r="D8">
        <f>C8/2</f>
        <v>12.618295</v>
      </c>
      <c r="F8" t="s">
        <v>73</v>
      </c>
      <c r="G8" s="7">
        <v>0.1743458</v>
      </c>
      <c r="H8" s="7">
        <v>0.67116019999999998</v>
      </c>
      <c r="I8">
        <f>H8/2</f>
        <v>0.33558009999999999</v>
      </c>
    </row>
    <row r="9" spans="1:9" ht="19.899999999999999" x14ac:dyDescent="0.45">
      <c r="A9" t="s">
        <v>74</v>
      </c>
      <c r="B9" s="7">
        <v>48.027839999999998</v>
      </c>
      <c r="C9" s="7">
        <v>28.514949999999999</v>
      </c>
      <c r="D9">
        <f>C9/2</f>
        <v>14.257474999999999</v>
      </c>
      <c r="F9" t="s">
        <v>74</v>
      </c>
      <c r="G9" s="7">
        <v>-1.256472</v>
      </c>
      <c r="H9" s="7">
        <v>0.86196410000000001</v>
      </c>
      <c r="I9">
        <f>H9/2</f>
        <v>0.43098205000000001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E791-3FD4-4725-AE03-8A691CD0FBEC}">
  <dimension ref="A1:I9"/>
  <sheetViews>
    <sheetView zoomScale="108" workbookViewId="0">
      <selection activeCell="J8" sqref="J8"/>
    </sheetView>
  </sheetViews>
  <sheetFormatPr defaultRowHeight="14.25" x14ac:dyDescent="0.45"/>
  <cols>
    <col min="2" max="3" width="11.53125" bestFit="1" customWidth="1"/>
  </cols>
  <sheetData>
    <row r="1" spans="1:9" x14ac:dyDescent="0.45">
      <c r="A1" t="s">
        <v>65</v>
      </c>
      <c r="B1" t="s">
        <v>69</v>
      </c>
      <c r="C1" t="s">
        <v>67</v>
      </c>
      <c r="D1" t="s">
        <v>68</v>
      </c>
      <c r="F1" t="s">
        <v>71</v>
      </c>
      <c r="G1" t="s">
        <v>72</v>
      </c>
      <c r="H1" t="s">
        <v>67</v>
      </c>
      <c r="I1" t="s">
        <v>68</v>
      </c>
    </row>
    <row r="2" spans="1:9" ht="19.899999999999999" x14ac:dyDescent="0.45">
      <c r="A2" t="s">
        <v>66</v>
      </c>
      <c r="B2" s="9">
        <v>-6.8766559999999997</v>
      </c>
      <c r="C2" s="7">
        <v>15.630179999999999</v>
      </c>
      <c r="D2">
        <f>C2/2</f>
        <v>7.8150899999999996</v>
      </c>
      <c r="F2" t="s">
        <v>66</v>
      </c>
      <c r="G2">
        <v>-2.955927</v>
      </c>
      <c r="H2" s="7">
        <v>1.4621090000000001</v>
      </c>
      <c r="I2">
        <f>H2/2</f>
        <v>0.73105450000000005</v>
      </c>
    </row>
    <row r="3" spans="1:9" ht="19.899999999999999" x14ac:dyDescent="0.45">
      <c r="A3" t="s">
        <v>73</v>
      </c>
      <c r="B3" s="7">
        <v>23.46424</v>
      </c>
      <c r="C3" s="7">
        <v>18.115649999999999</v>
      </c>
      <c r="D3">
        <f>C3/2</f>
        <v>9.0578249999999993</v>
      </c>
      <c r="F3" t="s">
        <v>73</v>
      </c>
      <c r="G3">
        <v>-5.3474370000000002</v>
      </c>
      <c r="H3" s="7">
        <v>1.1087910000000001</v>
      </c>
      <c r="I3">
        <f>H3/2</f>
        <v>0.55439550000000004</v>
      </c>
    </row>
    <row r="4" spans="1:9" ht="19.899999999999999" x14ac:dyDescent="0.45">
      <c r="A4" t="s">
        <v>74</v>
      </c>
      <c r="B4" s="7">
        <v>118.5522</v>
      </c>
      <c r="C4" s="7">
        <v>16.319009999999999</v>
      </c>
      <c r="D4">
        <f>C4/2</f>
        <v>8.1595049999999993</v>
      </c>
      <c r="F4" t="s">
        <v>74</v>
      </c>
      <c r="G4">
        <v>-2.7830490000000001</v>
      </c>
      <c r="H4" s="7">
        <v>1.1466730000000001</v>
      </c>
      <c r="I4">
        <f>H4/2</f>
        <v>0.57333650000000003</v>
      </c>
    </row>
    <row r="6" spans="1:9" x14ac:dyDescent="0.45">
      <c r="A6" t="s">
        <v>70</v>
      </c>
      <c r="B6" t="s">
        <v>69</v>
      </c>
      <c r="C6" t="s">
        <v>67</v>
      </c>
      <c r="D6" t="s">
        <v>68</v>
      </c>
      <c r="G6" t="s">
        <v>69</v>
      </c>
      <c r="H6" t="s">
        <v>67</v>
      </c>
      <c r="I6" t="s">
        <v>68</v>
      </c>
    </row>
    <row r="7" spans="1:9" ht="19.899999999999999" x14ac:dyDescent="0.45">
      <c r="A7" t="s">
        <v>66</v>
      </c>
      <c r="B7" s="7">
        <v>-36.862909999999999</v>
      </c>
      <c r="C7" s="7">
        <v>27.35718</v>
      </c>
      <c r="D7">
        <f>C7/2</f>
        <v>13.67859</v>
      </c>
      <c r="F7" t="s">
        <v>66</v>
      </c>
      <c r="G7">
        <v>-2.305733</v>
      </c>
      <c r="H7" s="7">
        <v>0.6957276</v>
      </c>
      <c r="I7">
        <f>H7/2</f>
        <v>0.3478638</v>
      </c>
    </row>
    <row r="8" spans="1:9" ht="19.899999999999999" x14ac:dyDescent="0.45">
      <c r="A8" t="s">
        <v>73</v>
      </c>
      <c r="B8" s="7">
        <v>3.1144029999999998</v>
      </c>
      <c r="C8" s="7">
        <v>39.659820000000003</v>
      </c>
      <c r="D8">
        <f>C8/2</f>
        <v>19.829910000000002</v>
      </c>
      <c r="F8" t="s">
        <v>73</v>
      </c>
      <c r="G8">
        <v>-0.50417060000000002</v>
      </c>
      <c r="H8" s="7">
        <v>0.62620690000000001</v>
      </c>
      <c r="I8">
        <f>H8/2</f>
        <v>0.31310345000000001</v>
      </c>
    </row>
    <row r="9" spans="1:9" ht="19.899999999999999" x14ac:dyDescent="0.45">
      <c r="A9" t="s">
        <v>74</v>
      </c>
      <c r="B9" s="7">
        <v>88.446250000000006</v>
      </c>
      <c r="C9" s="7">
        <v>22.290459999999999</v>
      </c>
      <c r="D9">
        <f>C9/2</f>
        <v>11.14523</v>
      </c>
      <c r="F9" t="s">
        <v>74</v>
      </c>
      <c r="G9" s="7">
        <v>-0.88668499999999995</v>
      </c>
      <c r="H9" s="7">
        <v>0.40099089999999998</v>
      </c>
      <c r="I9">
        <f>H9/2</f>
        <v>0.20049544999999999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EAD5-3805-4B3D-8D0C-38FC58B2324B}">
  <dimension ref="A1:J17"/>
  <sheetViews>
    <sheetView tabSelected="1" topLeftCell="A5" zoomScale="108" workbookViewId="0">
      <selection activeCell="H14" sqref="H14"/>
    </sheetView>
  </sheetViews>
  <sheetFormatPr defaultRowHeight="14.25" x14ac:dyDescent="0.45"/>
  <cols>
    <col min="3" max="4" width="11.53125" bestFit="1" customWidth="1"/>
  </cols>
  <sheetData>
    <row r="1" spans="1:10" x14ac:dyDescent="0.45">
      <c r="B1" t="s">
        <v>65</v>
      </c>
      <c r="C1" t="s">
        <v>69</v>
      </c>
      <c r="D1" t="s">
        <v>67</v>
      </c>
      <c r="E1" t="s">
        <v>68</v>
      </c>
      <c r="G1" t="s">
        <v>71</v>
      </c>
      <c r="H1" t="s">
        <v>72</v>
      </c>
      <c r="I1" t="s">
        <v>67</v>
      </c>
      <c r="J1" t="s">
        <v>68</v>
      </c>
    </row>
    <row r="2" spans="1:10" ht="19.899999999999999" x14ac:dyDescent="0.45">
      <c r="A2" t="s">
        <v>87</v>
      </c>
      <c r="B2" t="s">
        <v>66</v>
      </c>
      <c r="C2" s="8">
        <v>19.036300000000001</v>
      </c>
      <c r="D2" s="8">
        <v>15.880229999999999</v>
      </c>
      <c r="E2">
        <f>D2/2</f>
        <v>7.9401149999999996</v>
      </c>
      <c r="G2" t="s">
        <v>66</v>
      </c>
      <c r="H2">
        <v>-5.631462</v>
      </c>
      <c r="I2" s="7">
        <v>0.90593869999999999</v>
      </c>
      <c r="J2">
        <f>I2/2</f>
        <v>0.45296934999999999</v>
      </c>
    </row>
    <row r="3" spans="1:10" ht="19.899999999999999" x14ac:dyDescent="0.45">
      <c r="C3" s="8"/>
      <c r="D3" s="8"/>
      <c r="I3" s="7"/>
    </row>
    <row r="4" spans="1:10" ht="19.899999999999999" x14ac:dyDescent="0.45">
      <c r="A4" t="s">
        <v>85</v>
      </c>
      <c r="B4" t="s">
        <v>81</v>
      </c>
      <c r="C4" s="7">
        <v>61.12556</v>
      </c>
      <c r="D4" s="7">
        <v>13.10201</v>
      </c>
      <c r="E4">
        <f>D4/2</f>
        <v>6.551005</v>
      </c>
      <c r="G4" t="s">
        <v>81</v>
      </c>
      <c r="H4">
        <v>-4.0032310000000004</v>
      </c>
      <c r="I4" s="7">
        <v>0.94512269999999998</v>
      </c>
      <c r="J4">
        <f>I4/2</f>
        <v>0.47256134999999999</v>
      </c>
    </row>
    <row r="5" spans="1:10" ht="19.899999999999999" x14ac:dyDescent="0.45">
      <c r="B5" t="s">
        <v>83</v>
      </c>
      <c r="C5" s="7">
        <v>59.459899999999998</v>
      </c>
      <c r="D5" s="7">
        <v>20.30545</v>
      </c>
      <c r="E5">
        <f t="shared" ref="E5:E8" si="0">D5/2</f>
        <v>10.152725</v>
      </c>
      <c r="G5" t="s">
        <v>83</v>
      </c>
      <c r="H5">
        <v>-2.4904799999999998</v>
      </c>
      <c r="I5" s="7">
        <v>1.0461739999999999</v>
      </c>
    </row>
    <row r="6" spans="1:10" ht="19.899999999999999" x14ac:dyDescent="0.45">
      <c r="C6" s="7"/>
      <c r="D6" s="7"/>
      <c r="I6" s="7"/>
    </row>
    <row r="7" spans="1:10" ht="19.899999999999999" x14ac:dyDescent="0.45">
      <c r="B7" t="s">
        <v>82</v>
      </c>
      <c r="C7" s="7">
        <v>112.6061</v>
      </c>
      <c r="D7" s="7">
        <v>22.356529999999999</v>
      </c>
      <c r="E7">
        <f t="shared" si="0"/>
        <v>11.178265</v>
      </c>
      <c r="G7" t="s">
        <v>82</v>
      </c>
      <c r="H7">
        <v>-4.4264919999999996</v>
      </c>
      <c r="I7" s="7">
        <v>1.049893</v>
      </c>
      <c r="J7">
        <f>I7/2</f>
        <v>0.52494649999999998</v>
      </c>
    </row>
    <row r="8" spans="1:10" ht="19.899999999999999" x14ac:dyDescent="0.45">
      <c r="A8" t="s">
        <v>86</v>
      </c>
      <c r="B8" t="s">
        <v>84</v>
      </c>
      <c r="C8" s="7">
        <v>147.2251</v>
      </c>
      <c r="D8" s="7">
        <v>21.32169</v>
      </c>
      <c r="E8">
        <f t="shared" si="0"/>
        <v>10.660845</v>
      </c>
      <c r="G8" t="s">
        <v>84</v>
      </c>
      <c r="H8">
        <v>-3.1868910000000001</v>
      </c>
      <c r="I8" s="7">
        <v>1.399597</v>
      </c>
    </row>
    <row r="10" spans="1:10" x14ac:dyDescent="0.45">
      <c r="B10" t="s">
        <v>70</v>
      </c>
      <c r="C10" t="s">
        <v>69</v>
      </c>
      <c r="D10" t="s">
        <v>67</v>
      </c>
      <c r="E10" t="s">
        <v>68</v>
      </c>
      <c r="H10" t="s">
        <v>69</v>
      </c>
      <c r="I10" t="s">
        <v>67</v>
      </c>
      <c r="J10" t="s">
        <v>68</v>
      </c>
    </row>
    <row r="11" spans="1:10" ht="19.899999999999999" x14ac:dyDescent="0.45">
      <c r="B11" t="s">
        <v>66</v>
      </c>
      <c r="C11" s="7">
        <v>-0.64074790000000004</v>
      </c>
      <c r="D11" s="7">
        <v>17.761279999999999</v>
      </c>
      <c r="E11">
        <f>D11/2</f>
        <v>8.8806399999999996</v>
      </c>
      <c r="G11" t="s">
        <v>66</v>
      </c>
      <c r="H11">
        <v>-2.0927389999999999</v>
      </c>
      <c r="I11" s="7">
        <v>0.6533525</v>
      </c>
      <c r="J11">
        <f>I11/2</f>
        <v>0.32667625</v>
      </c>
    </row>
    <row r="12" spans="1:10" ht="19.899999999999999" x14ac:dyDescent="0.45">
      <c r="C12" s="7"/>
      <c r="D12" s="7"/>
      <c r="I12" s="7"/>
    </row>
    <row r="13" spans="1:10" ht="19.899999999999999" x14ac:dyDescent="0.45">
      <c r="B13" t="s">
        <v>81</v>
      </c>
      <c r="C13" s="7">
        <v>12.58605</v>
      </c>
      <c r="D13" s="7">
        <v>16.619330000000001</v>
      </c>
      <c r="E13">
        <f>D13/2</f>
        <v>8.3096650000000007</v>
      </c>
      <c r="G13" t="s">
        <v>81</v>
      </c>
      <c r="H13">
        <v>-0.33904240000000002</v>
      </c>
      <c r="I13" s="7">
        <v>0.68461660000000002</v>
      </c>
      <c r="J13">
        <f>I13/2</f>
        <v>0.34230830000000001</v>
      </c>
    </row>
    <row r="14" spans="1:10" ht="19.899999999999999" x14ac:dyDescent="0.45">
      <c r="B14" t="s">
        <v>83</v>
      </c>
      <c r="C14" s="7">
        <v>69.027690000000007</v>
      </c>
      <c r="D14" s="7">
        <v>20.926359999999999</v>
      </c>
      <c r="E14">
        <f t="shared" ref="E14:E17" si="1">D14/2</f>
        <v>10.463179999999999</v>
      </c>
      <c r="G14" t="s">
        <v>83</v>
      </c>
      <c r="I14" s="7"/>
    </row>
    <row r="15" spans="1:10" ht="19.899999999999999" x14ac:dyDescent="0.45">
      <c r="C15" s="7"/>
      <c r="D15" s="7"/>
      <c r="I15" s="7"/>
    </row>
    <row r="16" spans="1:10" ht="19.899999999999999" x14ac:dyDescent="0.45">
      <c r="B16" t="s">
        <v>82</v>
      </c>
      <c r="C16" s="7">
        <v>102.79810000000001</v>
      </c>
      <c r="D16" s="7">
        <v>24.858170000000001</v>
      </c>
      <c r="E16">
        <f t="shared" si="1"/>
        <v>12.429085000000001</v>
      </c>
      <c r="G16" t="s">
        <v>82</v>
      </c>
      <c r="H16" s="7">
        <v>-1.90882</v>
      </c>
      <c r="I16" s="7">
        <v>0.66967339999999997</v>
      </c>
      <c r="J16">
        <f>I16/2</f>
        <v>0.33483669999999999</v>
      </c>
    </row>
    <row r="17" spans="2:7" ht="19.899999999999999" x14ac:dyDescent="0.45">
      <c r="B17" t="s">
        <v>84</v>
      </c>
      <c r="C17" s="7">
        <v>79.654449999999997</v>
      </c>
      <c r="D17" s="7">
        <v>29.587250000000001</v>
      </c>
      <c r="E17">
        <f t="shared" si="1"/>
        <v>14.793625</v>
      </c>
      <c r="G17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604F-5E7C-434E-9F96-018B27DFBFD4}">
  <dimension ref="A1:K14"/>
  <sheetViews>
    <sheetView workbookViewId="0">
      <selection activeCell="M11" sqref="M11"/>
    </sheetView>
  </sheetViews>
  <sheetFormatPr defaultRowHeight="14.25" x14ac:dyDescent="0.45"/>
  <cols>
    <col min="3" max="3" width="18.1328125" bestFit="1" customWidth="1"/>
    <col min="4" max="4" width="19.3984375" bestFit="1" customWidth="1"/>
    <col min="5" max="5" width="18.46484375" bestFit="1" customWidth="1"/>
    <col min="6" max="6" width="19.73046875" bestFit="1" customWidth="1"/>
  </cols>
  <sheetData>
    <row r="1" spans="1:11" x14ac:dyDescent="0.45">
      <c r="H1" t="s">
        <v>31</v>
      </c>
    </row>
    <row r="2" spans="1:11" x14ac:dyDescent="0.45">
      <c r="A2" t="s">
        <v>34</v>
      </c>
      <c r="B2" t="s">
        <v>21</v>
      </c>
      <c r="C2" t="s">
        <v>26</v>
      </c>
      <c r="D2" t="s">
        <v>27</v>
      </c>
      <c r="E2" t="s">
        <v>28</v>
      </c>
      <c r="F2" t="s">
        <v>29</v>
      </c>
    </row>
    <row r="3" spans="1:11" x14ac:dyDescent="0.45">
      <c r="A3" t="s">
        <v>30</v>
      </c>
      <c r="B3" t="s">
        <v>22</v>
      </c>
      <c r="C3">
        <v>0.88185959999999997</v>
      </c>
      <c r="D3">
        <v>0.77204879999999998</v>
      </c>
      <c r="E3">
        <v>0.79221509999999995</v>
      </c>
      <c r="F3">
        <v>0.7302573</v>
      </c>
      <c r="H3">
        <f>0.06143486/2</f>
        <v>3.071743E-2</v>
      </c>
      <c r="I3">
        <v>1.693211E-2</v>
      </c>
      <c r="J3">
        <v>8.3676189999999998E-3</v>
      </c>
      <c r="K3">
        <v>4.0746289999999998E-2</v>
      </c>
    </row>
    <row r="4" spans="1:11" x14ac:dyDescent="0.45">
      <c r="A4" t="s">
        <v>30</v>
      </c>
      <c r="B4" s="3" t="s">
        <v>24</v>
      </c>
      <c r="C4">
        <v>0.78474580000000005</v>
      </c>
      <c r="D4">
        <v>0.72641509999999998</v>
      </c>
      <c r="E4">
        <v>0.66514459999999997</v>
      </c>
      <c r="F4">
        <v>0.65765770000000001</v>
      </c>
      <c r="H4">
        <f>0.01001004/2</f>
        <v>5.0050199999999998E-3</v>
      </c>
      <c r="I4">
        <f>0.03902094/2</f>
        <v>1.9510469999999999E-2</v>
      </c>
      <c r="J4">
        <f>0.07350991/2</f>
        <v>3.6754954999999999E-2</v>
      </c>
      <c r="K4">
        <f>0.07448166/2</f>
        <v>3.7240830000000003E-2</v>
      </c>
    </row>
    <row r="5" spans="1:11" x14ac:dyDescent="0.45">
      <c r="A5" t="s">
        <v>30</v>
      </c>
      <c r="B5" s="2" t="s">
        <v>23</v>
      </c>
      <c r="C5">
        <v>0.70454550000000005</v>
      </c>
      <c r="D5">
        <v>0.55555560000000004</v>
      </c>
      <c r="E5">
        <v>0.65</v>
      </c>
      <c r="F5">
        <v>0.69696970000000003</v>
      </c>
      <c r="H5">
        <f>0.04997861/2</f>
        <v>2.4989305E-2</v>
      </c>
      <c r="I5">
        <v>0.1241873</v>
      </c>
      <c r="J5">
        <v>7.7407939999999995E-2</v>
      </c>
      <c r="K5">
        <v>5.3536859999999999E-2</v>
      </c>
    </row>
    <row r="6" spans="1:11" x14ac:dyDescent="0.45">
      <c r="A6" t="s">
        <v>30</v>
      </c>
      <c r="B6" s="2" t="s">
        <v>25</v>
      </c>
      <c r="C6">
        <v>0.65</v>
      </c>
      <c r="D6">
        <v>0.66666669999999995</v>
      </c>
      <c r="E6">
        <v>0.66666669999999995</v>
      </c>
      <c r="F6">
        <v>0.66666669999999995</v>
      </c>
      <c r="H6">
        <f>0.07700192/2</f>
        <v>3.8500960000000001E-2</v>
      </c>
      <c r="I6">
        <v>6.8552139999999998E-2</v>
      </c>
      <c r="J6">
        <v>6.8714090000000005E-2</v>
      </c>
      <c r="K6">
        <v>6.8588060000000006E-2</v>
      </c>
    </row>
    <row r="7" spans="1:11" x14ac:dyDescent="0.45">
      <c r="A7" t="s">
        <v>32</v>
      </c>
      <c r="B7" t="s">
        <v>22</v>
      </c>
      <c r="C7">
        <v>0.85759059999999998</v>
      </c>
      <c r="D7">
        <v>0.74711079999999996</v>
      </c>
      <c r="E7">
        <v>0.81119090000000005</v>
      </c>
      <c r="F7">
        <v>0.75347799999999998</v>
      </c>
      <c r="H7">
        <f>0.00218668/2</f>
        <v>1.0933399999999999E-3</v>
      </c>
      <c r="I7">
        <f>0.05519133/2</f>
        <v>2.7595664999999998E-2</v>
      </c>
      <c r="J7">
        <f>0.02495544/2</f>
        <v>1.2477719999999999E-2</v>
      </c>
      <c r="K7">
        <f>0.05228867/2</f>
        <v>2.6144335000000001E-2</v>
      </c>
    </row>
    <row r="8" spans="1:11" x14ac:dyDescent="0.45">
      <c r="A8" t="s">
        <v>32</v>
      </c>
      <c r="B8" s="3" t="s">
        <v>24</v>
      </c>
      <c r="C8">
        <v>0.84381660000000003</v>
      </c>
      <c r="D8">
        <v>0.78034680000000001</v>
      </c>
      <c r="E8">
        <v>0.74433819999999995</v>
      </c>
      <c r="F8">
        <v>0.71775699999999998</v>
      </c>
      <c r="H8">
        <f>0.005270584/2</f>
        <v>2.635292E-3</v>
      </c>
      <c r="I8">
        <f>0.03707011/2</f>
        <v>1.8535055000000002E-2</v>
      </c>
      <c r="J8">
        <f>0.05729582/2</f>
        <v>2.8647909999999999E-2</v>
      </c>
      <c r="K8">
        <f>0.06889346/2</f>
        <v>3.4446730000000002E-2</v>
      </c>
    </row>
    <row r="9" spans="1:11" x14ac:dyDescent="0.45">
      <c r="A9" t="s">
        <v>32</v>
      </c>
      <c r="B9" s="2" t="s">
        <v>23</v>
      </c>
      <c r="C9">
        <v>0.77092510000000003</v>
      </c>
      <c r="D9">
        <v>0.82692310000000002</v>
      </c>
      <c r="E9">
        <v>0.71264369999999999</v>
      </c>
      <c r="F9">
        <v>0.73267329999999997</v>
      </c>
      <c r="H9">
        <f>0.04170711/2</f>
        <v>2.0853554999999999E-2</v>
      </c>
      <c r="I9">
        <f>0.01351539/2</f>
        <v>6.7576950000000002E-3</v>
      </c>
      <c r="J9">
        <f>0.0710474/2</f>
        <v>3.5523699999999998E-2</v>
      </c>
      <c r="K9">
        <f>0.06075979/2</f>
        <v>3.0379895000000001E-2</v>
      </c>
    </row>
    <row r="10" spans="1:11" x14ac:dyDescent="0.45">
      <c r="A10" t="s">
        <v>32</v>
      </c>
      <c r="B10" s="2" t="s">
        <v>25</v>
      </c>
      <c r="C10">
        <v>0.82539680000000004</v>
      </c>
      <c r="D10">
        <v>0.5</v>
      </c>
      <c r="E10">
        <v>0.68131870000000005</v>
      </c>
      <c r="F10">
        <v>0.77419349999999998</v>
      </c>
      <c r="H10">
        <f>0.01428285/2</f>
        <v>7.1414249999999999E-3</v>
      </c>
      <c r="I10">
        <f>0.1770004/2</f>
        <v>8.8500200000000001E-2</v>
      </c>
      <c r="J10">
        <f>0.08647518/2</f>
        <v>4.3237589999999999E-2</v>
      </c>
      <c r="K10">
        <f>0.03989189/2</f>
        <v>1.9945945E-2</v>
      </c>
    </row>
    <row r="11" spans="1:11" x14ac:dyDescent="0.45">
      <c r="A11" t="s">
        <v>33</v>
      </c>
      <c r="B11" t="s">
        <v>22</v>
      </c>
      <c r="C11">
        <v>0.93353339999999996</v>
      </c>
      <c r="D11">
        <v>0.85636109999999999</v>
      </c>
      <c r="E11">
        <v>0.91065499999999999</v>
      </c>
      <c r="F11">
        <v>0.80285709999999999</v>
      </c>
      <c r="H11">
        <f>0.04962259/2</f>
        <v>2.4811295000000001E-2</v>
      </c>
      <c r="I11">
        <f>0.001239017/2</f>
        <v>6.1950850000000001E-4</v>
      </c>
      <c r="J11">
        <f>0.03454763/2</f>
        <v>1.7273815000000001E-2</v>
      </c>
      <c r="K11">
        <f>0.02613637/2</f>
        <v>1.3068185E-2</v>
      </c>
    </row>
    <row r="12" spans="1:11" x14ac:dyDescent="0.45">
      <c r="A12" t="s">
        <v>33</v>
      </c>
      <c r="B12" s="3" t="s">
        <v>24</v>
      </c>
      <c r="C12">
        <v>0.88404669999999996</v>
      </c>
      <c r="D12">
        <v>0.86</v>
      </c>
      <c r="E12">
        <v>0.80733940000000004</v>
      </c>
      <c r="F12">
        <v>0.78438660000000004</v>
      </c>
      <c r="H12">
        <f>0.01549985/2</f>
        <v>7.7499250000000004E-3</v>
      </c>
      <c r="I12">
        <f>0.003048581/2</f>
        <v>1.5242904999999999E-3</v>
      </c>
      <c r="J12">
        <f>0.02410047/2</f>
        <v>1.2050234999999999E-2</v>
      </c>
      <c r="K12">
        <f>0.03497505/2</f>
        <v>1.7487525E-2</v>
      </c>
    </row>
    <row r="13" spans="1:11" x14ac:dyDescent="0.45">
      <c r="A13" t="s">
        <v>33</v>
      </c>
      <c r="B13" s="2" t="s">
        <v>23</v>
      </c>
      <c r="C13">
        <v>0.86363639999999997</v>
      </c>
      <c r="D13">
        <v>0.92307689999999998</v>
      </c>
      <c r="E13">
        <v>0.69268289999999999</v>
      </c>
      <c r="F13">
        <v>0.65517239999999999</v>
      </c>
      <c r="H13">
        <f>0.00487321/2</f>
        <v>2.4366050000000001E-3</v>
      </c>
      <c r="I13">
        <f>0.03459677/2</f>
        <v>1.7298384999999999E-2</v>
      </c>
      <c r="J13">
        <f>0.08098508/2</f>
        <v>4.049254E-2</v>
      </c>
      <c r="K13">
        <f>0.09950217/2</f>
        <v>4.9751085E-2</v>
      </c>
    </row>
    <row r="14" spans="1:11" x14ac:dyDescent="0.45">
      <c r="A14" t="s">
        <v>33</v>
      </c>
      <c r="B14" s="2" t="s">
        <v>25</v>
      </c>
      <c r="C14">
        <v>0.82352939999999997</v>
      </c>
      <c r="D14">
        <v>0.6</v>
      </c>
      <c r="E14">
        <v>0.67857140000000005</v>
      </c>
      <c r="F14">
        <v>0.78947369999999994</v>
      </c>
      <c r="H14">
        <f>0.01521383/2</f>
        <v>7.6069149999999997E-3</v>
      </c>
      <c r="I14">
        <f>0.1269754/2</f>
        <v>6.3487699999999994E-2</v>
      </c>
      <c r="J14">
        <f>0.08778386/2</f>
        <v>4.3891930000000003E-2</v>
      </c>
      <c r="K14">
        <f>0.0322381/2</f>
        <v>1.6119049999999999E-2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m4_6cond</vt:lpstr>
      <vt:lpstr>m3_6cond</vt:lpstr>
      <vt:lpstr>m4_12cond</vt:lpstr>
      <vt:lpstr>PE_adjust</vt:lpstr>
      <vt:lpstr>PE_adjust_hard</vt:lpstr>
      <vt:lpstr>PE_adjust_easy</vt:lpstr>
      <vt:lpstr>PE_adjust_levels</vt:lpstr>
      <vt:lpstr>Sheet3</vt:lpstr>
      <vt:lpstr>Chart1</vt:lpstr>
      <vt:lpstr>Chart2</vt:lpstr>
      <vt:lpstr>Chart2 (2)</vt:lpstr>
      <vt:lpstr>Chart2 (3)</vt:lpstr>
      <vt:lpstr>Chart2 (4)</vt:lpstr>
      <vt:lpstr>Chart1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Mahoney</dc:creator>
  <cp:lastModifiedBy>Lori Mahoney</cp:lastModifiedBy>
  <dcterms:created xsi:type="dcterms:W3CDTF">2019-06-28T15:35:56Z</dcterms:created>
  <dcterms:modified xsi:type="dcterms:W3CDTF">2019-07-07T21:46:40Z</dcterms:modified>
</cp:coreProperties>
</file>