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<sst xmlns="http://schemas.openxmlformats.org/spreadsheetml/2006/main" count="614" uniqueCount="280">
  <si>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</si>
  <si>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</si>
  <si>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</si>
  <si>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</si>
  <si>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</si>
  <si>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</si>
  <si>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</si>
  <si>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</si>
  <si>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</si>
  <si>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</si>
  <si>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</si>
  <si>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</si>
  <si>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</si>
  <si>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</si>
  <si>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</si>
  <si>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</si>
  <si>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</si>
  <si>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</si>
  <si>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</si>
  <si>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</si>
  <si>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</si>
  <si>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</si>
  <si>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</si>
  <si>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</si>
  <si>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</si>
  <si>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</si>
  <si>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</si>
  <si>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</si>
  <si>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</si>
  <si>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</si>
  <si>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</si>
  <si>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</si>
  <si>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</si>
  <si>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</si>
  <si>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</si>
  <si>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</si>
  <si>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</si>
  <si>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</si>
  <si>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</si>
  <si>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</si>
  <si>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</si>
  <si>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</si>
  <si>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</si>
  <si>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</si>
  <si>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</si>
  <si>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</si>
  <si>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</si>
  <si>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</si>
  <si>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</si>
  <si>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</si>
  <si>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</si>
  <si>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</si>
  <si>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</si>
  <si>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</si>
  <si>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</si>
  <si>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</si>
  <si>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</si>
  <si>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</si>
  <si>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</si>
  <si>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</si>
  <si>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</si>
  <si>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</si>
  <si>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</si>
  <si>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</si>
  <si>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</si>
  <si>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</si>
  <si>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</si>
  <si>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</si>
  <si>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</si>
  <si>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</si>
  <si>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</si>
  <si>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</si>
  <si>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</si>
  <si>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</si>
  <si>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</si>
  <si>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</si>
  <si>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</si>
  <si>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</si>
  <si>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</si>
  <si>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</si>
  <si>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</si>
  <si>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</si>
  <si>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</si>
  <si>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</si>
  <si>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</si>
  <si>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</si>
  <si>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</si>
  <si>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</si>
  <si>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</si>
  <si>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</si>
  <si>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</si>
  <si>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</si>
  <si>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</si>
  <si>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</si>
  <si>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</si>
  <si>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</si>
  <si>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</si>
  <si>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</si>
  <si>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</si>
  <si>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</si>
  <si>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</si>
  <si>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</si>
  <si>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</si>
  <si>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</si>
  <si>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</si>
  <si>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</si>
  <si>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</si>
  <si>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</si>
  <si>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</si>
  <si>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</si>
  <si>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</si>
  <si>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</si>
  <si>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</si>
  <si>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</si>
  <si>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</si>
  <si>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</si>
  <si>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</si>
  <si>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</si>
  <si>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</si>
  <si>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</si>
  <si>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</si>
  <si>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</si>
  <si>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</si>
  <si>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</si>
  <si>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</si>
  <si>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</si>
  <si>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</si>
  <si>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</si>
  <si>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</si>
  <si>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</si>
  <si>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</si>
  <si>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</si>
  <si>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</si>
  <si>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</si>
  <si>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</si>
  <si>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</si>
  <si>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</si>
  <si>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</si>
  <si>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</si>
  <si>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</si>
  <si>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</si>
  <si>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</si>
  <si>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</si>
  <si>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</si>
  <si>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</si>
  <si>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</si>
  <si>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</si>
  <si>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</si>
  <si>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</si>
  <si>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</si>
  <si>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</si>
  <si>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</si>
  <si>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</si>
  <si>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</si>
  <si>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</si>
  <si>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</si>
  <si>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</si>
  <si>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</si>
  <si>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</si>
  <si>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</si>
  <si>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27/9/2022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</si>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</sst>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&quot;$&quot;#,###.0_);[Red]\(&quot;$&quot;#,###.0\)"/>
    <numFmt numFmtId="42" formatCode="_(&quot;$&quot;* #,##0_);_(&quot;$&quot;* \(#,##0\);_(&quot;$&quot;* &quot;-&quot;_);_(@_)"/>
    <numFmt numFmtId="177" formatCode="0.00_);[Red]\(0.00\)"/>
    <numFmt numFmtId="178" formatCode="&quot;$&quot;#,###.00_);[Red]\(&quot;$&quot;#,###.00\)"/>
    <numFmt numFmtId="8" formatCode="&quot;$&quot;#,##0.00_);[Red]\(&quot;$&quot;#,##0.00\)"/>
    <numFmt numFmtId="179" formatCode="_ * #,##0.00_ ;_ * \-#,##0.00_ ;_ * &quot;-&quot;??_ ;_ @_ "/>
    <numFmt numFmtId="180" formatCode="m/d/yyyy;@"/>
    <numFmt numFmtId="181" formatCode="0.00_ "/>
    <numFmt numFmtId="182" formatCode="&quot;$&quot;#,###.##000_);[Red]\(&quot;$&quot;#,###.##000\)"/>
    <numFmt numFmtId="183" formatCode="_ * #,##0_ ;_ * \-#,##0_ ;_ * &quot;-&quot;_ ;_ @_ "/>
    <numFmt numFmtId="44" formatCode="_(&quot;$&quot;* #,##0.00_);_(&quot;$&quot;* \(#,##0.00\);_(&quot;$&quot;* &quot;-&quot;??_);_(@_)"/>
    <numFmt numFmtId="184" formatCode="_(&quot;$&quot;* #,##0.000_);_(&quot;$&quot;* \(#,##0.000\);_(&quot;$&quot;* &quot;-&quot;??.0_);_(@_)"/>
    <numFmt numFmtId="185" formatCode="&quot;$&quot;#,##0.0_);[Red]\(&quot;$&quot;#,##0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3" fillId="29" borderId="17" applyNumberFormat="0" applyAlignment="0" applyProtection="0">
      <alignment vertical="center"/>
    </xf>
    <xf numFmtId="0" fontId="0" fillId="39" borderId="22" applyNumberFormat="0" applyFont="0" applyAlignment="0" applyProtection="0">
      <alignment vertical="center"/>
    </xf>
    <xf numFmtId="0" fontId="91" fillId="0" borderId="20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3" fillId="0" borderId="20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2" fillId="38" borderId="21" applyNumberFormat="0" applyAlignment="0" applyProtection="0">
      <alignment vertical="center"/>
    </xf>
    <xf numFmtId="0" fontId="95" fillId="29" borderId="21" applyNumberFormat="0" applyAlignment="0" applyProtection="0">
      <alignment vertical="center"/>
    </xf>
    <xf numFmtId="0" fontId="85" fillId="32" borderId="19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9" fillId="36" borderId="0" applyNumberFormat="0" applyBorder="0" applyAlignment="0" applyProtection="0">
      <alignment vertical="center"/>
    </xf>
    <xf numFmtId="0" fontId="88" fillId="35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1" fillId="44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1" fillId="41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1" fillId="34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0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0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0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0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0" fontId="6" fillId="0" borderId="2" xfId="0" applyNumberFormat="1" applyFont="1" applyBorder="1" applyAlignment="1">
      <alignment horizontal="left" vertical="center"/>
    </xf>
    <xf numFmtId="180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4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4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4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4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4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4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2" fontId="19" fillId="0" borderId="0" xfId="0" applyNumberFormat="1" applyFont="1" applyProtection="1">
      <alignment vertical="center"/>
      <protection locked="0"/>
    </xf>
    <xf numFmtId="182" fontId="23" fillId="8" borderId="1" xfId="0" applyNumberFormat="1" applyFont="1" applyFill="1" applyBorder="1" applyAlignment="1">
      <alignment horizontal="center" vertical="center"/>
    </xf>
    <xf numFmtId="182" fontId="34" fillId="0" borderId="1" xfId="0" applyNumberFormat="1" applyFont="1" applyBorder="1" applyAlignment="1">
      <alignment horizontal="justify" vertical="center"/>
    </xf>
    <xf numFmtId="182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2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2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76" fontId="19" fillId="0" borderId="1" xfId="0" applyNumberFormat="1" applyFont="1" applyBorder="1" applyAlignment="1">
      <alignment horizontal="left" vertical="center"/>
    </xf>
    <xf numFmtId="176" fontId="19" fillId="0" borderId="1" xfId="0" applyNumberFormat="1" applyFont="1" applyBorder="1" applyAlignment="1">
      <alignment horizontal="center" vertical="center"/>
    </xf>
    <xf numFmtId="176" fontId="24" fillId="0" borderId="1" xfId="0" applyNumberFormat="1" applyFont="1" applyBorder="1" applyAlignment="1">
      <alignment horizontal="right" vertical="center"/>
    </xf>
    <xf numFmtId="176" fontId="24" fillId="0" borderId="2" xfId="0" applyNumberFormat="1" applyFont="1" applyBorder="1" applyAlignment="1">
      <alignment horizontal="right" vertical="center"/>
    </xf>
    <xf numFmtId="176" fontId="19" fillId="0" borderId="7" xfId="0" applyNumberFormat="1" applyFont="1" applyBorder="1" applyAlignment="1">
      <alignment horizontal="center" vertical="center"/>
    </xf>
    <xf numFmtId="176" fontId="24" fillId="0" borderId="1" xfId="5" applyNumberFormat="1" applyFont="1" applyBorder="1" applyAlignment="1">
      <alignment horizontal="right" vertical="center"/>
    </xf>
    <xf numFmtId="176" fontId="24" fillId="0" borderId="5" xfId="0" applyNumberFormat="1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176" fontId="19" fillId="0" borderId="1" xfId="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7" fillId="0" borderId="1" xfId="0" applyNumberFormat="1" applyFont="1" applyFill="1" applyBorder="1" applyAlignment="1">
      <alignment horizontal="center" vertical="center"/>
    </xf>
    <xf numFmtId="176" fontId="19" fillId="0" borderId="0" xfId="0" applyNumberFormat="1" applyFont="1">
      <alignment vertical="center"/>
    </xf>
    <xf numFmtId="176" fontId="28" fillId="0" borderId="1" xfId="0" applyNumberFormat="1" applyFont="1" applyFill="1" applyBorder="1" applyAlignment="1">
      <alignment horizontal="left" vertical="center"/>
    </xf>
    <xf numFmtId="176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76" fontId="24" fillId="0" borderId="1" xfId="0" applyNumberFormat="1" applyFont="1" applyFill="1" applyBorder="1" applyAlignment="1">
      <alignment horizontal="right" vertical="center"/>
    </xf>
    <xf numFmtId="176" fontId="27" fillId="0" borderId="2" xfId="0" applyNumberFormat="1" applyFont="1" applyFill="1" applyBorder="1">
      <alignment vertical="center"/>
    </xf>
    <xf numFmtId="176" fontId="28" fillId="0" borderId="2" xfId="0" applyNumberFormat="1" applyFont="1" applyFill="1" applyBorder="1">
      <alignment vertical="center"/>
    </xf>
    <xf numFmtId="176" fontId="24" fillId="0" borderId="2" xfId="0" applyNumberFormat="1" applyFont="1" applyFill="1" applyBorder="1" applyAlignment="1">
      <alignment horizontal="right" vertical="center"/>
    </xf>
    <xf numFmtId="176" fontId="31" fillId="10" borderId="0" xfId="0" applyNumberFormat="1" applyFont="1" applyFill="1" applyAlignment="1">
      <alignment horizontal="right" vertical="center"/>
    </xf>
    <xf numFmtId="176" fontId="19" fillId="0" borderId="1" xfId="0" applyNumberFormat="1" applyFont="1" applyBorder="1" applyAlignment="1">
      <alignment horizontal="right" vertical="center"/>
    </xf>
    <xf numFmtId="176" fontId="34" fillId="0" borderId="1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2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6" fontId="31" fillId="0" borderId="0" xfId="0" applyNumberFormat="1" applyFont="1" applyFill="1" applyAlignment="1">
      <alignment horizontal="right" vertical="center"/>
    </xf>
    <xf numFmtId="176" fontId="31" fillId="0" borderId="0" xfId="5" applyNumberFormat="1" applyFont="1" applyFill="1" applyAlignment="1">
      <alignment horizontal="right" vertical="center"/>
    </xf>
    <xf numFmtId="176" fontId="34" fillId="0" borderId="2" xfId="0" applyNumberFormat="1" applyFont="1" applyBorder="1" applyAlignment="1">
      <alignment horizontal="right" vertical="center"/>
    </xf>
    <xf numFmtId="176" fontId="19" fillId="0" borderId="7" xfId="0" applyNumberFormat="1" applyFont="1" applyBorder="1" applyAlignment="1">
      <alignment horizontal="right" vertical="center"/>
    </xf>
    <xf numFmtId="176" fontId="36" fillId="0" borderId="0" xfId="0" applyNumberFormat="1" applyFont="1" applyFill="1" applyAlignment="1">
      <alignment horizontal="right" vertical="center"/>
    </xf>
    <xf numFmtId="176" fontId="34" fillId="0" borderId="1" xfId="5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176" fontId="28" fillId="0" borderId="1" xfId="0" applyNumberFormat="1" applyFont="1" applyFill="1" applyBorder="1" applyAlignment="1">
      <alignment horizontal="right" vertical="center"/>
    </xf>
    <xf numFmtId="176" fontId="27" fillId="0" borderId="1" xfId="0" applyNumberFormat="1" applyFont="1" applyFill="1" applyBorder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176" fontId="38" fillId="0" borderId="5" xfId="0" applyNumberFormat="1" applyFont="1" applyBorder="1" applyAlignment="1">
      <alignment horizontal="right" vertical="center"/>
    </xf>
    <xf numFmtId="176" fontId="19" fillId="0" borderId="0" xfId="5" applyNumberFormat="1" applyFont="1" applyFill="1" applyAlignment="1">
      <alignment horizontal="right" vertical="center"/>
    </xf>
    <xf numFmtId="176" fontId="27" fillId="0" borderId="2" xfId="0" applyNumberFormat="1" applyFont="1" applyFill="1" applyBorder="1" applyAlignment="1">
      <alignment horizontal="right" vertical="center"/>
    </xf>
    <xf numFmtId="176" fontId="28" fillId="0" borderId="2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6" fontId="39" fillId="0" borderId="5" xfId="0" applyNumberFormat="1" applyFont="1" applyBorder="1" applyAlignment="1">
      <alignment horizontal="right" vertical="center"/>
    </xf>
    <xf numFmtId="176" fontId="24" fillId="0" borderId="4" xfId="5" applyNumberFormat="1" applyFont="1" applyBorder="1" applyAlignment="1">
      <alignment horizontal="right" vertical="center"/>
    </xf>
    <xf numFmtId="176" fontId="40" fillId="0" borderId="10" xfId="0" applyNumberFormat="1" applyFont="1" applyFill="1" applyBorder="1" applyAlignment="1">
      <alignment horizontal="right" vertical="center"/>
    </xf>
    <xf numFmtId="176" fontId="19" fillId="0" borderId="5" xfId="0" applyNumberFormat="1" applyFont="1" applyBorder="1" applyAlignment="1">
      <alignment horizontal="right" vertical="center"/>
    </xf>
    <xf numFmtId="176" fontId="41" fillId="11" borderId="11" xfId="0" applyNumberFormat="1" applyFont="1" applyFill="1" applyBorder="1" applyAlignment="1">
      <alignment horizontal="right" vertical="center"/>
    </xf>
    <xf numFmtId="176" fontId="10" fillId="9" borderId="0" xfId="0" applyNumberFormat="1" applyFont="1" applyFill="1" applyAlignment="1">
      <alignment horizontal="right" vertical="center"/>
    </xf>
    <xf numFmtId="176" fontId="42" fillId="0" borderId="0" xfId="0" applyNumberFormat="1" applyFont="1" applyFill="1" applyAlignment="1">
      <alignment horizontal="right" vertical="center"/>
    </xf>
    <xf numFmtId="176" fontId="43" fillId="12" borderId="5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Alignment="1">
      <alignment horizontal="right" vertical="center"/>
    </xf>
    <xf numFmtId="176" fontId="31" fillId="13" borderId="0" xfId="0" applyNumberFormat="1" applyFont="1" applyFill="1" applyAlignment="1">
      <alignment horizontal="right" vertical="center"/>
    </xf>
    <xf numFmtId="176" fontId="44" fillId="13" borderId="0" xfId="0" applyNumberFormat="1" applyFont="1" applyFill="1" applyAlignment="1">
      <alignment horizontal="right" vertical="center"/>
    </xf>
    <xf numFmtId="176" fontId="45" fillId="12" borderId="5" xfId="0" applyNumberFormat="1" applyFont="1" applyFill="1" applyBorder="1" applyAlignment="1">
      <alignment horizontal="right" vertical="center"/>
    </xf>
    <xf numFmtId="176" fontId="34" fillId="14" borderId="1" xfId="0" applyNumberFormat="1" applyFont="1" applyFill="1" applyBorder="1" applyAlignment="1">
      <alignment horizontal="right" vertical="center"/>
    </xf>
    <xf numFmtId="185" fontId="33" fillId="0" borderId="0" xfId="0" applyNumberFormat="1" applyFont="1">
      <alignment vertical="center"/>
    </xf>
    <xf numFmtId="176" fontId="35" fillId="13" borderId="0" xfId="0" applyNumberFormat="1" applyFont="1" applyFill="1" applyAlignment="1">
      <alignment horizontal="right" vertical="center"/>
    </xf>
    <xf numFmtId="176" fontId="34" fillId="0" borderId="1" xfId="0" applyNumberFormat="1" applyFont="1" applyFill="1" applyBorder="1" applyAlignment="1">
      <alignment horizontal="right" vertical="center"/>
    </xf>
    <xf numFmtId="176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76" fontId="46" fillId="13" borderId="0" xfId="0" applyNumberFormat="1" applyFont="1" applyFill="1" applyAlignment="1">
      <alignment horizontal="right" vertical="center"/>
    </xf>
    <xf numFmtId="180" fontId="19" fillId="0" borderId="1" xfId="0" applyNumberFormat="1" applyFont="1" applyBorder="1" applyAlignment="1">
      <alignment horizontal="left" vertical="center"/>
    </xf>
    <xf numFmtId="180" fontId="19" fillId="0" borderId="1" xfId="0" applyNumberFormat="1" applyFont="1" applyBorder="1" applyAlignment="1">
      <alignment horizontal="justify" vertical="center"/>
    </xf>
    <xf numFmtId="180" fontId="19" fillId="0" borderId="1" xfId="0" applyNumberFormat="1" applyFont="1" applyBorder="1" applyAlignment="1">
      <alignment horizontal="right" vertical="center"/>
    </xf>
    <xf numFmtId="176" fontId="34" fillId="0" borderId="2" xfId="5" applyNumberFormat="1" applyFont="1" applyBorder="1" applyAlignment="1">
      <alignment horizontal="right" vertical="center"/>
    </xf>
    <xf numFmtId="176" fontId="47" fillId="11" borderId="11" xfId="0" applyNumberFormat="1" applyFont="1" applyFill="1" applyBorder="1" applyAlignment="1">
      <alignment horizontal="right" vertical="center"/>
    </xf>
    <xf numFmtId="176" fontId="13" fillId="0" borderId="0" xfId="0" applyNumberFormat="1" applyFont="1" applyFill="1" applyAlignment="1">
      <alignment horizontal="right" vertical="center"/>
    </xf>
    <xf numFmtId="176" fontId="46" fillId="0" borderId="0" xfId="0" applyNumberFormat="1" applyFont="1" applyFill="1" applyAlignment="1">
      <alignment horizontal="right" vertical="center"/>
    </xf>
    <xf numFmtId="176" fontId="31" fillId="15" borderId="0" xfId="0" applyNumberFormat="1" applyFont="1" applyFill="1" applyAlignment="1">
      <alignment horizontal="right" vertical="center"/>
    </xf>
    <xf numFmtId="180" fontId="19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176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9" fillId="0" borderId="1" xfId="0" applyNumberFormat="1" applyFont="1" applyFill="1" applyBorder="1" applyAlignment="1">
      <alignment horizontal="left" vertical="center"/>
    </xf>
    <xf numFmtId="176" fontId="48" fillId="9" borderId="0" xfId="0" applyNumberFormat="1" applyFont="1" applyFill="1" applyAlignment="1">
      <alignment horizontal="right" vertical="center"/>
    </xf>
    <xf numFmtId="176" fontId="41" fillId="12" borderId="5" xfId="0" applyNumberFormat="1" applyFont="1" applyFill="1" applyBorder="1" applyAlignment="1">
      <alignment horizontal="right" vertical="center"/>
    </xf>
    <xf numFmtId="178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76" fontId="19" fillId="16" borderId="1" xfId="0" applyNumberFormat="1" applyFont="1" applyFill="1" applyBorder="1" applyAlignment="1">
      <alignment horizontal="right" vertical="center"/>
    </xf>
    <xf numFmtId="178" fontId="24" fillId="0" borderId="1" xfId="0" applyNumberFormat="1" applyFont="1" applyBorder="1" applyAlignment="1">
      <alignment horizontal="right" vertical="center"/>
    </xf>
    <xf numFmtId="178" fontId="31" fillId="15" borderId="0" xfId="0" applyNumberFormat="1" applyFont="1" applyFill="1" applyAlignment="1">
      <alignment horizontal="right" vertical="center"/>
    </xf>
    <xf numFmtId="178" fontId="34" fillId="0" borderId="1" xfId="0" applyNumberFormat="1" applyFont="1" applyFill="1" applyBorder="1" applyAlignment="1">
      <alignment horizontal="right" vertical="center"/>
    </xf>
    <xf numFmtId="178" fontId="31" fillId="0" borderId="0" xfId="0" applyNumberFormat="1" applyFont="1" applyFill="1" applyAlignment="1">
      <alignment horizontal="right" vertical="center"/>
    </xf>
    <xf numFmtId="178" fontId="34" fillId="0" borderId="1" xfId="0" applyNumberFormat="1" applyFont="1" applyBorder="1" applyAlignment="1">
      <alignment horizontal="right" vertical="center"/>
    </xf>
    <xf numFmtId="176" fontId="19" fillId="0" borderId="1" xfId="0" applyNumberFormat="1" applyFont="1" applyFill="1" applyBorder="1" applyAlignment="1">
      <alignment horizontal="right" vertical="center"/>
    </xf>
    <xf numFmtId="178" fontId="24" fillId="0" borderId="1" xfId="0" applyNumberFormat="1" applyFont="1" applyFill="1" applyBorder="1" applyAlignment="1">
      <alignment horizontal="right" vertical="center"/>
    </xf>
    <xf numFmtId="178" fontId="34" fillId="16" borderId="1" xfId="0" applyNumberFormat="1" applyFont="1" applyFill="1" applyBorder="1" applyAlignment="1">
      <alignment horizontal="right" vertical="center"/>
    </xf>
    <xf numFmtId="178" fontId="24" fillId="0" borderId="2" xfId="0" applyNumberFormat="1" applyFont="1" applyBorder="1" applyAlignment="1">
      <alignment horizontal="right" vertical="center"/>
    </xf>
    <xf numFmtId="178" fontId="34" fillId="0" borderId="2" xfId="0" applyNumberFormat="1" applyFont="1" applyBorder="1" applyAlignment="1">
      <alignment horizontal="right" vertical="center"/>
    </xf>
    <xf numFmtId="178" fontId="24" fillId="0" borderId="1" xfId="5" applyNumberFormat="1" applyFont="1" applyBorder="1" applyAlignment="1">
      <alignment horizontal="right" vertical="center"/>
    </xf>
    <xf numFmtId="178" fontId="34" fillId="16" borderId="2" xfId="0" applyNumberFormat="1" applyFont="1" applyFill="1" applyBorder="1" applyAlignment="1">
      <alignment horizontal="right" vertical="center"/>
    </xf>
    <xf numFmtId="178" fontId="24" fillId="16" borderId="5" xfId="0" applyNumberFormat="1" applyFont="1" applyFill="1" applyBorder="1" applyAlignment="1">
      <alignment horizontal="right" vertical="center"/>
    </xf>
    <xf numFmtId="178" fontId="24" fillId="0" borderId="5" xfId="0" applyNumberFormat="1" applyFont="1" applyBorder="1" applyAlignment="1">
      <alignment horizontal="right" vertical="center"/>
    </xf>
    <xf numFmtId="178" fontId="34" fillId="0" borderId="2" xfId="5" applyNumberFormat="1" applyFont="1" applyBorder="1" applyAlignment="1">
      <alignment horizontal="right" vertical="center"/>
    </xf>
    <xf numFmtId="178" fontId="34" fillId="16" borderId="2" xfId="5" applyNumberFormat="1" applyFont="1" applyFill="1" applyBorder="1" applyAlignment="1">
      <alignment horizontal="right" vertical="center"/>
    </xf>
    <xf numFmtId="178" fontId="34" fillId="0" borderId="12" xfId="5" applyNumberFormat="1" applyFont="1" applyBorder="1" applyAlignment="1">
      <alignment horizontal="right" vertical="center"/>
    </xf>
    <xf numFmtId="178" fontId="34" fillId="0" borderId="1" xfId="5" applyNumberFormat="1" applyFont="1" applyBorder="1" applyAlignment="1">
      <alignment horizontal="right" vertical="center"/>
    </xf>
    <xf numFmtId="178" fontId="47" fillId="11" borderId="11" xfId="0" applyNumberFormat="1" applyFont="1" applyFill="1" applyBorder="1" applyAlignment="1">
      <alignment horizontal="right" vertical="center"/>
    </xf>
    <xf numFmtId="178" fontId="48" fillId="9" borderId="0" xfId="0" applyNumberFormat="1" applyFont="1" applyFill="1" applyAlignment="1">
      <alignment horizontal="right" vertical="center"/>
    </xf>
    <xf numFmtId="178" fontId="42" fillId="0" borderId="0" xfId="0" applyNumberFormat="1" applyFont="1" applyFill="1" applyAlignment="1">
      <alignment horizontal="right" vertical="center"/>
    </xf>
    <xf numFmtId="178" fontId="41" fillId="12" borderId="5" xfId="0" applyNumberFormat="1" applyFont="1" applyFill="1" applyBorder="1" applyAlignment="1">
      <alignment horizontal="right" vertical="center"/>
    </xf>
    <xf numFmtId="178" fontId="40" fillId="0" borderId="5" xfId="0" applyNumberFormat="1" applyFont="1" applyFill="1" applyBorder="1" applyAlignment="1">
      <alignment horizontal="right" vertical="center"/>
    </xf>
    <xf numFmtId="178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78" fontId="31" fillId="0" borderId="0" xfId="0" applyNumberFormat="1" applyFont="1" applyFill="1" applyAlignment="1">
      <alignment horizontal="center" vertical="center"/>
    </xf>
    <xf numFmtId="178" fontId="40" fillId="0" borderId="13" xfId="0" applyNumberFormat="1" applyFont="1" applyFill="1" applyBorder="1" applyAlignment="1">
      <alignment horizontal="right" vertical="center"/>
    </xf>
    <xf numFmtId="178" fontId="40" fillId="0" borderId="14" xfId="0" applyNumberFormat="1" applyFont="1" applyFill="1" applyBorder="1" applyAlignment="1">
      <alignment horizontal="right" vertical="center"/>
    </xf>
    <xf numFmtId="178" fontId="24" fillId="0" borderId="14" xfId="0" applyNumberFormat="1" applyFont="1" applyBorder="1" applyAlignment="1">
      <alignment horizontal="right" vertical="center"/>
    </xf>
    <xf numFmtId="178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78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76" fontId="39" fillId="0" borderId="1" xfId="0" applyNumberFormat="1" applyFont="1" applyBorder="1" applyAlignment="1">
      <alignment horizontal="right" vertical="center"/>
    </xf>
    <xf numFmtId="178" fontId="39" fillId="0" borderId="1" xfId="0" applyNumberFormat="1" applyFont="1" applyBorder="1" applyAlignment="1">
      <alignment horizontal="right" vertical="center"/>
    </xf>
    <xf numFmtId="178" fontId="34" fillId="0" borderId="0" xfId="5" applyNumberFormat="1" applyFont="1" applyFill="1" applyBorder="1" applyAlignment="1">
      <alignment horizontal="right" vertical="center"/>
    </xf>
    <xf numFmtId="178" fontId="21" fillId="0" borderId="1" xfId="0" applyNumberFormat="1" applyFont="1" applyBorder="1" applyAlignment="1">
      <alignment horizontal="right" vertical="center"/>
    </xf>
    <xf numFmtId="176" fontId="26" fillId="0" borderId="1" xfId="0" applyNumberFormat="1" applyFont="1" applyBorder="1" applyAlignment="1">
      <alignment horizontal="right" vertical="center"/>
    </xf>
    <xf numFmtId="178" fontId="45" fillId="12" borderId="1" xfId="0" applyNumberFormat="1" applyFont="1" applyFill="1" applyBorder="1" applyAlignment="1">
      <alignment horizontal="right" vertical="center"/>
    </xf>
    <xf numFmtId="178" fontId="21" fillId="0" borderId="0" xfId="0" applyNumberFormat="1" applyFont="1" applyFill="1" applyBorder="1" applyAlignment="1">
      <alignment horizontal="right" vertical="center"/>
    </xf>
    <xf numFmtId="178" fontId="41" fillId="12" borderId="1" xfId="0" applyNumberFormat="1" applyFont="1" applyFill="1" applyBorder="1" applyAlignment="1">
      <alignment horizontal="right" vertical="center"/>
    </xf>
    <xf numFmtId="178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78" fontId="29" fillId="3" borderId="1" xfId="0" applyNumberFormat="1" applyFont="1" applyFill="1" applyBorder="1" applyAlignment="1">
      <alignment horizontal="right" vertical="center"/>
    </xf>
    <xf numFmtId="178" fontId="29" fillId="0" borderId="1" xfId="0" applyNumberFormat="1" applyFont="1" applyFill="1" applyBorder="1" applyAlignment="1">
      <alignment horizontal="right" vertical="center"/>
    </xf>
    <xf numFmtId="178" fontId="29" fillId="0" borderId="1" xfId="0" applyNumberFormat="1" applyFont="1" applyBorder="1" applyAlignment="1">
      <alignment horizontal="right" vertical="center"/>
    </xf>
    <xf numFmtId="178" fontId="29" fillId="0" borderId="5" xfId="0" applyNumberFormat="1" applyFont="1" applyBorder="1" applyAlignment="1">
      <alignment horizontal="right" vertical="center"/>
    </xf>
    <xf numFmtId="178" fontId="35" fillId="0" borderId="2" xfId="5" applyNumberFormat="1" applyFont="1" applyBorder="1" applyAlignment="1">
      <alignment horizontal="right" vertical="center"/>
    </xf>
    <xf numFmtId="178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78" fontId="35" fillId="0" borderId="2" xfId="0" applyNumberFormat="1" applyFont="1" applyBorder="1" applyAlignment="1">
      <alignment horizontal="right" vertical="center"/>
    </xf>
    <xf numFmtId="180" fontId="19" fillId="0" borderId="2" xfId="0" applyNumberFormat="1" applyFont="1" applyBorder="1" applyAlignment="1">
      <alignment horizontal="left" vertical="center"/>
    </xf>
    <xf numFmtId="176" fontId="0" fillId="0" borderId="2" xfId="0" applyNumberFormat="1" applyBorder="1" applyAlignment="1">
      <alignment horizontal="right" vertical="center"/>
    </xf>
    <xf numFmtId="176" fontId="40" fillId="0" borderId="1" xfId="0" applyNumberFormat="1" applyFont="1" applyFill="1" applyBorder="1" applyAlignment="1">
      <alignment horizontal="left" vertical="center"/>
    </xf>
    <xf numFmtId="176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0" fontId="2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4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4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76" fontId="0" fillId="0" borderId="2" xfId="0" applyNumberFormat="1" applyBorder="1">
      <alignment vertical="center"/>
    </xf>
    <xf numFmtId="176" fontId="28" fillId="0" borderId="9" xfId="0" applyNumberFormat="1" applyFont="1" applyFill="1" applyBorder="1">
      <alignment vertical="center"/>
    </xf>
    <xf numFmtId="176" fontId="0" fillId="0" borderId="7" xfId="0" applyNumberFormat="1" applyBorder="1">
      <alignment vertical="center"/>
    </xf>
    <xf numFmtId="176" fontId="24" fillId="0" borderId="4" xfId="5" applyNumberFormat="1" applyFont="1" applyFill="1" applyBorder="1" applyAlignment="1">
      <alignment horizontal="right" vertical="center"/>
    </xf>
    <xf numFmtId="176" fontId="40" fillId="0" borderId="10" xfId="0" applyNumberFormat="1" applyFont="1" applyFill="1" applyBorder="1" applyAlignment="1">
      <alignment horizontal="center" vertical="center"/>
    </xf>
    <xf numFmtId="176" fontId="19" fillId="0" borderId="5" xfId="0" applyNumberFormat="1" applyFont="1" applyBorder="1" applyAlignment="1">
      <alignment horizontal="center" vertical="center"/>
    </xf>
    <xf numFmtId="176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2" fontId="0" fillId="0" borderId="0" xfId="0" applyNumberFormat="1" applyAlignment="1">
      <alignment horizontal="right" vertical="center"/>
    </xf>
    <xf numFmtId="176" fontId="28" fillId="0" borderId="9" xfId="0" applyNumberFormat="1" applyFont="1" applyFill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27" fillId="0" borderId="0" xfId="5" applyNumberFormat="1" applyFont="1" applyFill="1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176" fontId="63" fillId="0" borderId="0" xfId="0" applyNumberFormat="1" applyFont="1" applyAlignment="1">
      <alignment horizontal="right" vertical="center"/>
    </xf>
    <xf numFmtId="176" fontId="64" fillId="9" borderId="0" xfId="0" applyNumberFormat="1" applyFont="1" applyFill="1" applyAlignment="1">
      <alignment horizontal="right" vertical="center"/>
    </xf>
    <xf numFmtId="176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76" fontId="66" fillId="0" borderId="0" xfId="0" applyNumberFormat="1" applyFont="1">
      <alignment vertical="center"/>
    </xf>
    <xf numFmtId="176" fontId="67" fillId="0" borderId="0" xfId="0" applyNumberFormat="1" applyFont="1">
      <alignment vertical="center"/>
    </xf>
    <xf numFmtId="181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0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0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1" hidden="1" customWidth="1"/>
    <col min="6" max="6" width="7.28571428571429" style="372" hidden="1" customWidth="1"/>
    <col min="7" max="7" width="9.14285714285714" style="67"/>
    <col min="8" max="8" width="14" style="373"/>
    <col min="9" max="9" width="9.14285714285714" style="374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5" t="s">
        <v>0</v>
      </c>
      <c r="C1" s="376" t="s">
        <v>1</v>
      </c>
      <c r="D1" s="377" t="s">
        <v>2</v>
      </c>
      <c r="E1" s="378" t="s">
        <v>3</v>
      </c>
      <c r="F1" s="372" t="s">
        <v>4</v>
      </c>
      <c r="H1" s="379" t="s">
        <v>5</v>
      </c>
      <c r="J1" s="403" t="s">
        <v>6</v>
      </c>
      <c r="K1" s="404">
        <f>SUM(D2:D2150)</f>
        <v>207784.7</v>
      </c>
      <c r="L1" s="405" t="s">
        <v>7</v>
      </c>
      <c r="M1" s="406">
        <f>COUNT(C2,C3,C4,C5,C6,C9,C10,C13,C14,C15,C18,C19,C20,C21,C22,C23,C26,C27,C30,C31,C32,C33,C34,C37,C39,39,C40,C43,C44,C47,C48,C49,C50,C51,C52,C55,C56,C57,C60,C64,C68,C69,C72,C1:C73)</f>
        <v>87</v>
      </c>
      <c r="N1" s="99"/>
      <c r="O1" s="407" t="s">
        <v>8</v>
      </c>
      <c r="P1" s="90"/>
      <c r="Q1" s="412">
        <f>SUM(K1-(K1/10))</f>
        <v>187006.23</v>
      </c>
    </row>
    <row r="2" spans="2:15">
      <c r="B2" s="380" t="s">
        <v>9</v>
      </c>
      <c r="C2" s="80">
        <v>54410743</v>
      </c>
      <c r="D2" s="381">
        <v>319</v>
      </c>
      <c r="E2" s="382"/>
      <c r="F2" s="383"/>
      <c r="H2" s="384">
        <v>5000</v>
      </c>
      <c r="J2" s="372"/>
      <c r="K2" s="308"/>
      <c r="N2" s="99" t="s">
        <v>10</v>
      </c>
      <c r="O2" s="408">
        <v>515</v>
      </c>
    </row>
    <row r="3" spans="2:15">
      <c r="B3" s="380"/>
      <c r="C3" s="80">
        <v>58140426</v>
      </c>
      <c r="D3" s="381">
        <v>316</v>
      </c>
      <c r="E3" s="382"/>
      <c r="N3" s="99" t="s">
        <v>11</v>
      </c>
      <c r="O3" s="408"/>
    </row>
    <row r="4" spans="2:15">
      <c r="B4" s="380"/>
      <c r="C4" s="80">
        <v>55251468</v>
      </c>
      <c r="D4" s="381">
        <v>574</v>
      </c>
      <c r="E4" s="382"/>
      <c r="N4" s="99" t="s">
        <v>12</v>
      </c>
      <c r="O4" s="408"/>
    </row>
    <row r="5" spans="2:15">
      <c r="B5" s="380"/>
      <c r="C5" s="80">
        <v>55691141</v>
      </c>
      <c r="D5" s="381">
        <v>957</v>
      </c>
      <c r="E5" s="382"/>
      <c r="N5" s="99" t="s">
        <v>13</v>
      </c>
      <c r="O5" s="408"/>
    </row>
    <row r="6" spans="2:15">
      <c r="B6" s="380"/>
      <c r="C6" s="80">
        <v>54565108</v>
      </c>
      <c r="D6" s="381">
        <v>1140</v>
      </c>
      <c r="E6" s="382"/>
      <c r="J6" s="409"/>
      <c r="N6" s="99" t="s">
        <v>14</v>
      </c>
      <c r="O6" s="408"/>
    </row>
    <row r="7" spans="2:15">
      <c r="B7" s="385"/>
      <c r="C7" s="386"/>
      <c r="D7" s="387"/>
      <c r="E7" s="388">
        <f>SUM(5000-D7)</f>
        <v>5000</v>
      </c>
      <c r="F7" s="389"/>
      <c r="N7" s="99" t="s">
        <v>15</v>
      </c>
      <c r="O7" s="410"/>
    </row>
    <row r="8" spans="2:15">
      <c r="B8" s="380"/>
      <c r="D8" s="381"/>
      <c r="E8" s="382"/>
      <c r="N8" s="99" t="s">
        <v>16</v>
      </c>
      <c r="O8" s="408"/>
    </row>
    <row r="9" spans="2:15">
      <c r="B9" s="380" t="s">
        <v>17</v>
      </c>
      <c r="C9" s="80">
        <v>55234336</v>
      </c>
      <c r="D9" s="381">
        <v>1021</v>
      </c>
      <c r="E9" s="382"/>
      <c r="H9" s="384">
        <v>5000</v>
      </c>
      <c r="N9" s="99" t="s">
        <v>18</v>
      </c>
      <c r="O9" s="408"/>
    </row>
    <row r="10" spans="2:15">
      <c r="B10" s="380"/>
      <c r="C10" s="80">
        <v>54395472</v>
      </c>
      <c r="D10" s="381">
        <v>1925</v>
      </c>
      <c r="E10" s="382"/>
      <c r="N10" s="99" t="s">
        <v>19</v>
      </c>
      <c r="O10" s="408"/>
    </row>
    <row r="11" spans="2:6">
      <c r="B11" s="385"/>
      <c r="C11" s="386"/>
      <c r="D11" s="387"/>
      <c r="E11" s="388">
        <v>4373.2</v>
      </c>
      <c r="F11" s="390"/>
    </row>
    <row r="12" spans="2:2">
      <c r="B12" s="391"/>
    </row>
    <row r="13" spans="2:8">
      <c r="B13" s="380" t="s">
        <v>20</v>
      </c>
      <c r="C13" s="80">
        <v>54335675</v>
      </c>
      <c r="D13" s="381">
        <v>528</v>
      </c>
      <c r="E13" s="382"/>
      <c r="H13" s="392"/>
    </row>
    <row r="14" spans="2:8">
      <c r="B14" s="380"/>
      <c r="C14" s="80">
        <v>54932894</v>
      </c>
      <c r="D14" s="381">
        <v>330</v>
      </c>
      <c r="E14" s="382"/>
      <c r="H14" s="392"/>
    </row>
    <row r="15" spans="2:5">
      <c r="B15" s="380"/>
      <c r="C15" s="80">
        <v>53783764</v>
      </c>
      <c r="D15" s="381">
        <v>330</v>
      </c>
      <c r="E15" s="382"/>
    </row>
    <row r="16" spans="2:5">
      <c r="B16" s="380"/>
      <c r="D16" s="393"/>
      <c r="E16" s="382">
        <v>3304</v>
      </c>
    </row>
    <row r="17" spans="2:5">
      <c r="B17" s="380"/>
      <c r="D17" s="393"/>
      <c r="E17" s="382"/>
    </row>
    <row r="18" spans="2:8">
      <c r="B18" s="380" t="s">
        <v>21</v>
      </c>
      <c r="C18" s="80">
        <v>52446634</v>
      </c>
      <c r="D18" s="393">
        <v>360</v>
      </c>
      <c r="E18" s="382"/>
      <c r="H18" s="392"/>
    </row>
    <row r="19" spans="2:8">
      <c r="B19" s="380"/>
      <c r="C19" s="394">
        <v>51963617</v>
      </c>
      <c r="D19" s="393">
        <v>660</v>
      </c>
      <c r="E19" s="382"/>
      <c r="H19" s="392"/>
    </row>
    <row r="20" spans="2:5">
      <c r="B20" s="380"/>
      <c r="C20" s="80">
        <v>53051695</v>
      </c>
      <c r="D20" s="393">
        <v>660</v>
      </c>
      <c r="E20" s="382"/>
    </row>
    <row r="21" spans="2:4">
      <c r="B21" s="391"/>
      <c r="C21" s="80">
        <v>58166785</v>
      </c>
      <c r="D21" s="84">
        <v>1001</v>
      </c>
    </row>
    <row r="22" spans="2:4">
      <c r="B22" s="391"/>
      <c r="C22" s="80">
        <v>58618066</v>
      </c>
      <c r="D22" s="84">
        <v>327</v>
      </c>
    </row>
    <row r="23" spans="2:4">
      <c r="B23" s="391"/>
      <c r="C23" s="80">
        <v>59487006</v>
      </c>
      <c r="D23" s="84">
        <v>330</v>
      </c>
    </row>
    <row r="24" spans="2:8">
      <c r="B24" s="391"/>
      <c r="C24" s="395"/>
      <c r="E24" s="396">
        <v>5299.8</v>
      </c>
      <c r="H24" s="397">
        <v>5000</v>
      </c>
    </row>
    <row r="25" spans="2:3">
      <c r="B25" s="391"/>
      <c r="C25" s="395"/>
    </row>
    <row r="26" spans="2:4">
      <c r="B26" s="391" t="s">
        <v>22</v>
      </c>
      <c r="C26" s="80">
        <v>54670169</v>
      </c>
      <c r="D26" s="84">
        <v>330</v>
      </c>
    </row>
    <row r="27" spans="2:4">
      <c r="B27" s="391"/>
      <c r="C27" s="80">
        <v>53568516</v>
      </c>
      <c r="D27" s="84">
        <v>1122</v>
      </c>
    </row>
    <row r="28" spans="2:5">
      <c r="B28" s="391"/>
      <c r="E28" s="396">
        <v>3993</v>
      </c>
    </row>
    <row r="29" spans="2:11">
      <c r="B29" s="398"/>
      <c r="C29" s="376"/>
      <c r="D29" s="399"/>
      <c r="E29" s="400"/>
      <c r="J29" s="411">
        <f>SUM(D28,D24,D16,D11,D7)</f>
        <v>0</v>
      </c>
      <c r="K29" s="411">
        <f>SUM(J29-(J29/10))</f>
        <v>0</v>
      </c>
    </row>
    <row r="30" spans="2:4">
      <c r="B30" s="391" t="s">
        <v>23</v>
      </c>
      <c r="C30" s="80">
        <v>59582399</v>
      </c>
      <c r="D30" s="84">
        <v>1980</v>
      </c>
    </row>
    <row r="31" spans="2:4">
      <c r="B31" s="391"/>
      <c r="C31" s="80">
        <v>58943687</v>
      </c>
      <c r="D31" s="84">
        <v>396</v>
      </c>
    </row>
    <row r="32" spans="2:4">
      <c r="B32" s="391"/>
      <c r="C32" s="80">
        <v>52841998</v>
      </c>
      <c r="D32" s="84">
        <v>330</v>
      </c>
    </row>
    <row r="33" spans="2:4">
      <c r="B33" s="391"/>
      <c r="C33" s="80">
        <v>55096219</v>
      </c>
      <c r="D33" s="84">
        <v>528</v>
      </c>
    </row>
    <row r="34" spans="2:8">
      <c r="B34" s="391"/>
      <c r="C34" s="80">
        <v>59068257</v>
      </c>
      <c r="D34" s="84">
        <v>330</v>
      </c>
      <c r="H34" s="401">
        <v>5000</v>
      </c>
    </row>
    <row r="35" spans="2:5">
      <c r="B35" s="391"/>
      <c r="E35" s="396">
        <v>5785</v>
      </c>
    </row>
    <row r="36" spans="2:2">
      <c r="B36" s="391"/>
    </row>
    <row r="37" spans="2:4">
      <c r="B37" s="391" t="s">
        <v>24</v>
      </c>
      <c r="C37" s="80">
        <v>58717486</v>
      </c>
      <c r="D37" s="84">
        <v>528</v>
      </c>
    </row>
    <row r="38" spans="2:4">
      <c r="B38" s="391"/>
      <c r="C38" s="80">
        <v>58253225</v>
      </c>
      <c r="D38" s="84">
        <v>358</v>
      </c>
    </row>
    <row r="39" spans="2:4">
      <c r="B39" s="391"/>
      <c r="C39" s="80">
        <v>53986384</v>
      </c>
      <c r="D39" s="84">
        <v>330</v>
      </c>
    </row>
    <row r="40" spans="2:4">
      <c r="B40" s="391"/>
      <c r="C40" s="80">
        <v>53986384</v>
      </c>
      <c r="D40" s="84">
        <v>337</v>
      </c>
    </row>
    <row r="41" spans="2:5">
      <c r="B41" s="391"/>
      <c r="E41" s="371">
        <v>4387.7</v>
      </c>
    </row>
    <row r="42" spans="2:2">
      <c r="B42" s="391"/>
    </row>
    <row r="43" spans="2:4">
      <c r="B43" s="391" t="s">
        <v>25</v>
      </c>
      <c r="C43" s="80">
        <v>51462510</v>
      </c>
      <c r="D43" s="84">
        <v>330</v>
      </c>
    </row>
    <row r="44" spans="2:4">
      <c r="B44" s="391"/>
      <c r="C44" s="80">
        <v>56626988</v>
      </c>
      <c r="D44" s="84">
        <v>330</v>
      </c>
    </row>
    <row r="45" spans="2:5">
      <c r="B45" s="391"/>
      <c r="E45" s="371">
        <v>3793.7</v>
      </c>
    </row>
    <row r="46" spans="2:2">
      <c r="B46" s="391"/>
    </row>
    <row r="47" spans="2:4">
      <c r="B47" s="391" t="s">
        <v>26</v>
      </c>
      <c r="C47" s="80">
        <v>52899184</v>
      </c>
      <c r="D47" s="84">
        <v>330</v>
      </c>
    </row>
    <row r="48" spans="2:4">
      <c r="B48" s="391"/>
      <c r="C48" s="80">
        <v>53718268</v>
      </c>
      <c r="D48" s="84">
        <v>330</v>
      </c>
    </row>
    <row r="49" spans="2:4">
      <c r="B49" s="391"/>
      <c r="C49" s="80">
        <v>53536147</v>
      </c>
      <c r="D49" s="84">
        <v>1056</v>
      </c>
    </row>
    <row r="50" spans="2:4">
      <c r="B50" s="391"/>
      <c r="C50" s="80">
        <v>53311265</v>
      </c>
      <c r="D50" s="84">
        <v>1522</v>
      </c>
    </row>
    <row r="51" spans="2:4">
      <c r="B51" s="391"/>
      <c r="C51" s="80">
        <v>54420626</v>
      </c>
      <c r="D51" s="84">
        <v>462</v>
      </c>
    </row>
    <row r="52" spans="2:4">
      <c r="B52" s="391"/>
      <c r="C52" s="80">
        <v>54036196</v>
      </c>
      <c r="D52" s="84">
        <v>330</v>
      </c>
    </row>
    <row r="53" spans="2:5">
      <c r="B53" s="391"/>
      <c r="E53" s="371">
        <v>166.7</v>
      </c>
    </row>
    <row r="54" spans="2:2">
      <c r="B54" s="391"/>
    </row>
    <row r="55" spans="2:8">
      <c r="B55" s="391" t="s">
        <v>27</v>
      </c>
      <c r="C55" s="80">
        <v>58435785</v>
      </c>
      <c r="D55" s="84">
        <v>462</v>
      </c>
      <c r="H55" s="402">
        <v>5000</v>
      </c>
    </row>
    <row r="56" spans="2:4">
      <c r="B56" s="391"/>
      <c r="C56" s="80">
        <v>56799133</v>
      </c>
      <c r="D56" s="84">
        <v>660</v>
      </c>
    </row>
    <row r="57" spans="2:4">
      <c r="B57" s="391"/>
      <c r="C57" s="80">
        <v>58717486</v>
      </c>
      <c r="D57" s="84">
        <v>528</v>
      </c>
    </row>
    <row r="58" spans="2:5">
      <c r="B58" s="391"/>
      <c r="E58" s="371">
        <v>3681.7</v>
      </c>
    </row>
    <row r="59" spans="2:2">
      <c r="B59" s="391"/>
    </row>
    <row r="60" spans="2:4">
      <c r="B60" s="391" t="s">
        <v>28</v>
      </c>
      <c r="C60" s="80">
        <v>56127369</v>
      </c>
      <c r="D60" s="84">
        <v>528</v>
      </c>
    </row>
    <row r="61" spans="2:2">
      <c r="B61" s="391"/>
    </row>
    <row r="62" spans="5:5">
      <c r="E62" s="371">
        <v>3206</v>
      </c>
    </row>
    <row r="64" spans="2:4">
      <c r="B64" s="391" t="s">
        <v>29</v>
      </c>
      <c r="C64" s="80">
        <v>56412311</v>
      </c>
      <c r="D64" s="84">
        <v>330</v>
      </c>
    </row>
    <row r="65" spans="2:2">
      <c r="B65" s="391"/>
    </row>
    <row r="66" spans="5:5">
      <c r="E66" s="371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1" t="s">
        <v>30</v>
      </c>
      <c r="C68" s="80">
        <v>56544511</v>
      </c>
      <c r="D68" s="84">
        <v>396</v>
      </c>
    </row>
    <row r="69" spans="2:4">
      <c r="B69" s="391"/>
      <c r="C69" s="80">
        <v>58816636</v>
      </c>
      <c r="D69" s="84">
        <v>403</v>
      </c>
    </row>
    <row r="70" spans="2:5">
      <c r="B70" s="391"/>
      <c r="E70" s="371">
        <v>2190.4</v>
      </c>
    </row>
    <row r="72" spans="2:4">
      <c r="B72" s="391" t="s">
        <v>31</v>
      </c>
      <c r="C72" s="80">
        <v>51779569</v>
      </c>
      <c r="D72" s="84">
        <v>330</v>
      </c>
    </row>
    <row r="73" spans="2:4">
      <c r="B73" s="391"/>
      <c r="C73" s="80">
        <v>59487006</v>
      </c>
      <c r="D73" s="84">
        <v>396</v>
      </c>
    </row>
    <row r="74" spans="5:5">
      <c r="E74" s="371">
        <v>1537</v>
      </c>
    </row>
    <row r="76" spans="2:3">
      <c r="B76" s="417">
        <v>44208</v>
      </c>
      <c r="C76" s="80" t="s">
        <v>32</v>
      </c>
    </row>
    <row r="78" spans="2:4">
      <c r="B78" s="417">
        <v>44239</v>
      </c>
      <c r="C78" s="80">
        <v>56412311</v>
      </c>
      <c r="D78" s="84">
        <v>336</v>
      </c>
    </row>
    <row r="79" spans="2:4">
      <c r="B79" s="391"/>
      <c r="C79" s="80">
        <v>55751127</v>
      </c>
      <c r="D79" s="84">
        <v>350</v>
      </c>
    </row>
    <row r="80" spans="2:5">
      <c r="B80" s="391"/>
      <c r="E80" s="371">
        <v>919</v>
      </c>
    </row>
    <row r="81" spans="2:2">
      <c r="B81" s="391"/>
    </row>
    <row r="82" spans="2:4">
      <c r="B82" s="417">
        <v>44267</v>
      </c>
      <c r="C82" s="80">
        <v>54023389</v>
      </c>
      <c r="D82" s="84">
        <v>330</v>
      </c>
    </row>
    <row r="83" spans="2:2">
      <c r="B83" s="391"/>
    </row>
    <row r="85" spans="2:4">
      <c r="B85" s="417">
        <v>44298</v>
      </c>
      <c r="C85" s="80">
        <v>56412311</v>
      </c>
      <c r="D85" s="84">
        <v>335</v>
      </c>
    </row>
    <row r="86" spans="2:2">
      <c r="B86" s="391"/>
    </row>
    <row r="87" spans="2:2">
      <c r="B87" s="391"/>
    </row>
    <row r="88" spans="2:4">
      <c r="B88" s="417">
        <v>44328</v>
      </c>
      <c r="C88" s="80">
        <v>54660213</v>
      </c>
      <c r="D88" s="84">
        <v>369</v>
      </c>
    </row>
    <row r="89" spans="2:4">
      <c r="B89" s="391"/>
      <c r="C89" s="80">
        <v>56626988</v>
      </c>
      <c r="D89" s="84">
        <v>336</v>
      </c>
    </row>
    <row r="90" spans="2:4">
      <c r="B90" s="391"/>
      <c r="C90" s="80">
        <v>55094605</v>
      </c>
      <c r="D90" s="84">
        <v>369</v>
      </c>
    </row>
    <row r="91" spans="2:4">
      <c r="B91" s="391"/>
      <c r="C91" s="80">
        <v>59068257</v>
      </c>
      <c r="D91" s="84">
        <v>336</v>
      </c>
    </row>
    <row r="92" spans="2:2">
      <c r="B92" s="391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80" t="s">
        <v>33</v>
      </c>
      <c r="D94" s="84">
        <v>537</v>
      </c>
    </row>
    <row r="95" spans="2:2">
      <c r="B95" s="391"/>
    </row>
    <row r="97" spans="2:4">
      <c r="B97" s="417">
        <v>44389</v>
      </c>
      <c r="C97" s="80">
        <v>51439774</v>
      </c>
      <c r="D97" s="84">
        <v>396</v>
      </c>
    </row>
    <row r="98" spans="2:4">
      <c r="B98" s="391"/>
      <c r="C98" s="80">
        <v>55999682</v>
      </c>
      <c r="D98" s="84">
        <v>369</v>
      </c>
    </row>
    <row r="99" spans="2:4">
      <c r="B99" s="391"/>
      <c r="C99" s="80">
        <v>58253225</v>
      </c>
      <c r="D99" s="418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7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19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4">
        <v>880</v>
      </c>
    </row>
    <row r="137" spans="3:8">
      <c r="C137" s="80">
        <v>56748293</v>
      </c>
      <c r="D137" s="429">
        <v>682</v>
      </c>
      <c r="H137" s="430">
        <f>SUM(D137,D138,D142,D143,D144)</f>
        <v>3609</v>
      </c>
    </row>
    <row r="138" spans="3:4">
      <c r="C138" s="80">
        <v>55013409</v>
      </c>
      <c r="D138" s="429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1">
        <v>818</v>
      </c>
    </row>
    <row r="143" spans="3:4">
      <c r="C143" s="80">
        <v>51467216</v>
      </c>
      <c r="D143" s="431">
        <v>1023</v>
      </c>
    </row>
    <row r="144" spans="3:4">
      <c r="C144" s="80">
        <v>52921146</v>
      </c>
      <c r="D144" s="431">
        <v>342</v>
      </c>
    </row>
    <row r="147" spans="2:8">
      <c r="B147" s="79" t="s">
        <v>46</v>
      </c>
      <c r="C147" s="80">
        <v>59507473</v>
      </c>
      <c r="D147" s="84">
        <v>375</v>
      </c>
      <c r="H147" s="373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3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3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0"/>
      <c r="C217" s="421"/>
      <c r="D217" s="422"/>
      <c r="E217" s="423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0"/>
      <c r="C261" s="421"/>
      <c r="D261" s="422"/>
      <c r="E261" s="423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M111"/>
  <sheetViews>
    <sheetView tabSelected="1" zoomScale="70" zoomScaleNormal="70" topLeftCell="IY1" workbookViewId="0">
      <pane ySplit="1" topLeftCell="A21" activePane="bottomLeft" state="frozen"/>
      <selection/>
      <selection pane="bottomLeft" activeCell="JM9" sqref="JM9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4.0761904761905" customWidth="1"/>
    <col min="273" max="273" width="19.4761904761905" customWidth="1"/>
  </cols>
  <sheetData>
    <row r="1" s="66" customFormat="1" customHeight="1" spans="1:273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  <c r="JC1" s="73"/>
      <c r="JD1" s="72" t="s">
        <v>112</v>
      </c>
      <c r="JE1" s="71"/>
      <c r="JF1" s="223"/>
      <c r="JG1" s="307" t="s">
        <v>78</v>
      </c>
      <c r="JI1" s="73"/>
      <c r="JJ1" s="72" t="s">
        <v>112</v>
      </c>
      <c r="JK1" s="71"/>
      <c r="JL1" s="223"/>
      <c r="JM1" s="307" t="s">
        <v>78</v>
      </c>
    </row>
    <row r="2" customHeight="1" spans="2:273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113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  <c r="JC2" s="74" t="s">
        <v>0</v>
      </c>
      <c r="JD2" s="74"/>
      <c r="JE2" s="74" t="s">
        <v>2</v>
      </c>
      <c r="JF2" s="224"/>
      <c r="JG2" s="74" t="s">
        <v>2</v>
      </c>
      <c r="JI2" s="74" t="s">
        <v>0</v>
      </c>
      <c r="JJ2" s="74"/>
      <c r="JK2" s="74" t="s">
        <v>2</v>
      </c>
      <c r="JL2" s="224"/>
      <c r="JM2" s="74" t="s">
        <v>2</v>
      </c>
    </row>
    <row r="3" customHeight="1" spans="2:273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114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115</v>
      </c>
      <c r="AQ3" s="80"/>
      <c r="AR3" s="84">
        <v>1030</v>
      </c>
      <c r="AT3" s="91" t="s">
        <v>116</v>
      </c>
      <c r="AU3" s="80"/>
      <c r="AV3" s="84">
        <v>601</v>
      </c>
      <c r="AX3" s="91" t="s">
        <v>116</v>
      </c>
      <c r="AY3" s="80"/>
      <c r="AZ3" s="84">
        <v>400</v>
      </c>
      <c r="BB3" s="91" t="s">
        <v>117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118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119</v>
      </c>
      <c r="CA3" s="80"/>
      <c r="CB3" s="139">
        <v>502</v>
      </c>
      <c r="CC3" s="144"/>
      <c r="CD3" s="91"/>
      <c r="CE3" s="80"/>
      <c r="CF3" s="145">
        <v>4316</v>
      </c>
      <c r="CH3" s="91" t="s">
        <v>120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121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122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123</v>
      </c>
      <c r="EM3" s="185"/>
      <c r="EN3" s="167">
        <v>505</v>
      </c>
      <c r="EO3" s="215">
        <v>48465</v>
      </c>
      <c r="EP3" s="186"/>
      <c r="ES3" s="91" t="s">
        <v>124</v>
      </c>
      <c r="ET3" s="185"/>
      <c r="EU3" s="167">
        <v>614</v>
      </c>
      <c r="EV3" s="215">
        <v>19400</v>
      </c>
      <c r="EW3" s="218">
        <v>800</v>
      </c>
      <c r="EY3" s="91" t="s">
        <v>125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126</v>
      </c>
      <c r="FL3" s="185"/>
      <c r="FM3" s="167">
        <v>580</v>
      </c>
      <c r="FN3" s="232"/>
      <c r="FO3" s="221">
        <v>541</v>
      </c>
      <c r="FQ3" s="91" t="s">
        <v>127</v>
      </c>
      <c r="FR3" s="185"/>
      <c r="FS3" s="167">
        <v>12728</v>
      </c>
      <c r="FT3" s="233">
        <v>53000</v>
      </c>
      <c r="FU3" s="221">
        <v>3000</v>
      </c>
      <c r="FW3" s="91" t="s">
        <v>128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129</v>
      </c>
      <c r="GP3" s="185"/>
      <c r="GQ3" s="244"/>
      <c r="GR3" s="247"/>
      <c r="GS3" s="246">
        <v>5250</v>
      </c>
      <c r="GU3" s="226" t="s">
        <v>130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131</v>
      </c>
      <c r="HP3" s="284">
        <v>2336.4</v>
      </c>
      <c r="HS3" s="226" t="s">
        <v>132</v>
      </c>
      <c r="HT3" s="185"/>
      <c r="HU3" s="244"/>
      <c r="HW3" s="246">
        <v>6018</v>
      </c>
      <c r="HY3" s="226" t="s">
        <v>133</v>
      </c>
      <c r="HZ3" s="185"/>
      <c r="IA3" s="244">
        <v>681.68</v>
      </c>
      <c r="IC3" s="246">
        <v>1860.39</v>
      </c>
      <c r="IE3" s="226" t="s">
        <v>134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135</v>
      </c>
      <c r="IX3" s="196"/>
      <c r="IY3" s="296">
        <v>2059.21</v>
      </c>
      <c r="JA3" s="299">
        <v>5460</v>
      </c>
      <c r="JC3" s="226" t="s">
        <v>136</v>
      </c>
      <c r="JD3" s="196"/>
      <c r="JE3" s="296">
        <v>935</v>
      </c>
      <c r="JG3" s="299">
        <v>1700</v>
      </c>
      <c r="JI3" s="226">
        <v>44630</v>
      </c>
      <c r="JJ3" s="196"/>
      <c r="JK3" s="296">
        <v>110</v>
      </c>
      <c r="JL3" s="245">
        <v>50000</v>
      </c>
      <c r="JM3" s="299">
        <v>870</v>
      </c>
    </row>
    <row r="4" customHeight="1" spans="2:273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137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  <c r="JC4" s="226"/>
      <c r="JD4" s="196"/>
      <c r="JE4" s="296">
        <v>1869.98</v>
      </c>
      <c r="JG4" s="299">
        <v>5016.98</v>
      </c>
      <c r="JI4" s="226"/>
      <c r="JJ4" s="196"/>
      <c r="JK4" s="296">
        <v>1914</v>
      </c>
      <c r="JM4" s="299">
        <v>3480</v>
      </c>
    </row>
    <row r="5" customHeight="1" spans="2:273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138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139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140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141</v>
      </c>
      <c r="HP5" s="285">
        <v>1168.21</v>
      </c>
      <c r="HS5" s="226" t="s">
        <v>137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142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  <c r="JC5" s="226"/>
      <c r="JD5" s="196"/>
      <c r="JE5" s="296">
        <v>2057.03</v>
      </c>
      <c r="JG5" s="299">
        <v>5363</v>
      </c>
      <c r="JI5" s="226"/>
      <c r="JJ5" s="196"/>
      <c r="JK5" s="296">
        <v>957</v>
      </c>
      <c r="JM5" s="299">
        <v>1044</v>
      </c>
    </row>
    <row r="6" customHeight="1" spans="2:273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143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144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  <c r="JC6" s="226"/>
      <c r="JD6" s="196"/>
      <c r="JE6" s="296">
        <v>951.5</v>
      </c>
      <c r="JG6" s="299">
        <v>3114</v>
      </c>
      <c r="JI6" s="226"/>
      <c r="JJ6" s="196"/>
      <c r="JK6" s="296"/>
      <c r="JM6" s="299">
        <v>870</v>
      </c>
    </row>
    <row r="7" customHeight="1" spans="2:273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145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146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  <c r="JC7" s="226"/>
      <c r="JD7" s="196"/>
      <c r="JE7" s="296">
        <v>1008.59</v>
      </c>
      <c r="JG7" s="299">
        <v>811.69</v>
      </c>
      <c r="JI7" s="226"/>
      <c r="JJ7" s="196"/>
      <c r="JK7" s="296"/>
      <c r="JM7" s="299">
        <v>2738</v>
      </c>
    </row>
    <row r="8" customHeight="1" spans="2:273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147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148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  <c r="JC8" s="226"/>
      <c r="JD8" s="196"/>
      <c r="JE8" s="296">
        <v>1008.59</v>
      </c>
      <c r="JG8" s="299"/>
      <c r="JI8" s="226"/>
      <c r="JJ8" s="196"/>
      <c r="JK8" s="296"/>
      <c r="JM8" s="299">
        <v>6960</v>
      </c>
    </row>
    <row r="9" customHeight="1" spans="2:273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149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150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151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152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153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141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  <c r="JC9" s="226"/>
      <c r="JD9" s="185"/>
      <c r="JE9" s="296">
        <v>951.5</v>
      </c>
      <c r="JG9" s="299">
        <v>5017</v>
      </c>
      <c r="JI9" s="226"/>
      <c r="JJ9" s="185"/>
      <c r="JK9" s="296"/>
      <c r="JM9" s="299"/>
    </row>
    <row r="10" customHeight="1" spans="2:273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154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155</v>
      </c>
      <c r="HP10" s="285">
        <v>2662</v>
      </c>
      <c r="HS10" s="226"/>
      <c r="HT10" s="185"/>
      <c r="HU10" s="244">
        <v>649</v>
      </c>
      <c r="HW10" s="253"/>
      <c r="HY10" s="226" t="s">
        <v>156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  <c r="JC10" s="6"/>
      <c r="JD10" s="185"/>
      <c r="JE10" s="296"/>
      <c r="JG10" s="299">
        <v>865.04</v>
      </c>
      <c r="JI10" s="6"/>
      <c r="JJ10" s="185"/>
      <c r="JK10" s="296"/>
      <c r="JM10" s="299"/>
    </row>
    <row r="11" customHeight="1" spans="2:273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157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158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159</v>
      </c>
      <c r="IR11" s="185"/>
      <c r="IS11" s="296"/>
      <c r="IU11" s="299">
        <v>2920</v>
      </c>
      <c r="IW11" s="226"/>
      <c r="IX11" s="185"/>
      <c r="IY11" s="296">
        <v>1029.73</v>
      </c>
      <c r="JA11" s="299"/>
      <c r="JC11" s="226" t="s">
        <v>160</v>
      </c>
      <c r="JD11" s="185"/>
      <c r="JE11" s="296">
        <v>1141.8</v>
      </c>
      <c r="JG11" s="299">
        <v>1038</v>
      </c>
      <c r="JI11" s="226"/>
      <c r="JJ11" s="185"/>
      <c r="JK11" s="296"/>
      <c r="JM11" s="299"/>
    </row>
    <row r="12" customHeight="1" spans="2:273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161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162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163</v>
      </c>
      <c r="EM12" s="193"/>
      <c r="EN12" s="170">
        <v>556</v>
      </c>
      <c r="EO12" s="189"/>
      <c r="EP12" s="192">
        <v>505</v>
      </c>
      <c r="ES12" s="91" t="s">
        <v>164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165</v>
      </c>
      <c r="GP12" s="193"/>
      <c r="GQ12" s="254">
        <v>1501.5</v>
      </c>
      <c r="GR12" s="214"/>
      <c r="GS12" s="253">
        <v>2100</v>
      </c>
      <c r="GU12" s="226" t="s">
        <v>166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167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  <c r="JC12" s="226"/>
      <c r="JD12" s="193"/>
      <c r="JE12" s="296">
        <v>1500</v>
      </c>
      <c r="JF12" s="214"/>
      <c r="JG12" s="299">
        <v>1557</v>
      </c>
      <c r="JI12" s="226"/>
      <c r="JJ12" s="193"/>
      <c r="JK12" s="296"/>
      <c r="JL12" s="214"/>
      <c r="JM12" s="299"/>
    </row>
    <row r="13" customHeight="1" spans="2:273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168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169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170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171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  <c r="JC13" s="226"/>
      <c r="JD13" s="185"/>
      <c r="JE13" s="296"/>
      <c r="JF13" s="247"/>
      <c r="JG13" s="299">
        <v>1139.38</v>
      </c>
      <c r="JI13" s="226"/>
      <c r="JJ13" s="185"/>
      <c r="JK13" s="296"/>
      <c r="JL13" s="247"/>
      <c r="JM13" s="299"/>
    </row>
    <row r="14" customHeight="1" spans="2:273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172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173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174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175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  <c r="JC14" s="226" t="s">
        <v>176</v>
      </c>
      <c r="JD14" s="185"/>
      <c r="JE14" s="296">
        <v>1910.95</v>
      </c>
      <c r="JF14" s="247"/>
      <c r="JG14" s="299">
        <v>1730</v>
      </c>
      <c r="JI14" s="226"/>
      <c r="JJ14" s="185"/>
      <c r="JK14" s="296"/>
      <c r="JL14" s="247"/>
      <c r="JM14" s="299"/>
    </row>
    <row r="15" customHeight="1" spans="2:273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177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169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178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179</v>
      </c>
      <c r="IX15" s="6"/>
      <c r="IY15" s="296">
        <v>858</v>
      </c>
      <c r="IZ15" s="247"/>
      <c r="JA15" s="299">
        <v>1977.06</v>
      </c>
      <c r="JC15" s="226"/>
      <c r="JD15" s="6"/>
      <c r="JE15" s="296">
        <v>2093.31</v>
      </c>
      <c r="JF15" s="247"/>
      <c r="JG15" s="299"/>
      <c r="JI15" s="226"/>
      <c r="JJ15" s="6"/>
      <c r="JK15" s="296"/>
      <c r="JL15" s="247"/>
      <c r="JM15" s="299"/>
    </row>
    <row r="16" customHeight="1" spans="2:273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180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173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181</v>
      </c>
      <c r="FR16" s="185"/>
      <c r="FS16" s="167">
        <v>2068</v>
      </c>
      <c r="FT16" s="214"/>
      <c r="FU16" s="192">
        <v>1800</v>
      </c>
      <c r="FW16" s="226" t="s">
        <v>182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183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  <c r="JC16" s="226"/>
      <c r="JD16" s="185"/>
      <c r="JE16" s="296"/>
      <c r="JF16" s="214"/>
      <c r="JG16" s="302">
        <v>2076</v>
      </c>
      <c r="JI16" s="226"/>
      <c r="JJ16" s="185"/>
      <c r="JK16" s="296"/>
      <c r="JL16" s="214"/>
      <c r="JM16" s="302"/>
    </row>
    <row r="17" customHeight="1" spans="2:273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184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185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186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187</v>
      </c>
      <c r="IX17" s="185"/>
      <c r="IY17" s="296">
        <v>3944.59</v>
      </c>
      <c r="IZ17" s="190"/>
      <c r="JA17" s="299">
        <v>3320</v>
      </c>
      <c r="JC17" s="226">
        <v>44571</v>
      </c>
      <c r="JD17" s="185"/>
      <c r="JE17" s="296">
        <v>2664.18</v>
      </c>
      <c r="JF17" s="190"/>
      <c r="JG17" s="299">
        <v>1393.88</v>
      </c>
      <c r="JI17" s="226"/>
      <c r="JJ17" s="185"/>
      <c r="JK17" s="296"/>
      <c r="JL17" s="190"/>
      <c r="JM17" s="299"/>
    </row>
    <row r="18" customHeight="1" spans="2:273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188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169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  <c r="JC18" s="226"/>
      <c r="JD18" s="185"/>
      <c r="JE18" s="296">
        <v>3806</v>
      </c>
      <c r="JF18" s="214"/>
      <c r="JG18" s="299"/>
      <c r="JI18" s="226"/>
      <c r="JJ18" s="185"/>
      <c r="JK18" s="296"/>
      <c r="JL18" s="214"/>
      <c r="JM18" s="299"/>
    </row>
    <row r="19" customHeight="1" spans="2:273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173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189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  <c r="JC19" s="226"/>
      <c r="JD19" s="196"/>
      <c r="JE19" s="296" t="s">
        <v>190</v>
      </c>
      <c r="JF19" s="247"/>
      <c r="JG19" s="299"/>
      <c r="JI19" s="226"/>
      <c r="JJ19" s="196"/>
      <c r="JK19" s="296"/>
      <c r="JL19" s="247"/>
      <c r="JM19" s="299"/>
    </row>
    <row r="20" customHeight="1" spans="2:273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191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155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192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  <c r="JC20" s="226"/>
      <c r="JD20" s="235"/>
      <c r="JE20" s="296">
        <v>3806</v>
      </c>
      <c r="JF20" s="247"/>
      <c r="JG20" s="299"/>
      <c r="JI20" s="226"/>
      <c r="JJ20" s="235"/>
      <c r="JK20" s="296"/>
      <c r="JL20" s="247"/>
      <c r="JM20" s="299"/>
    </row>
    <row r="21" customHeight="1" spans="2:273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193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194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195</v>
      </c>
      <c r="GP21" s="227"/>
      <c r="GQ21" s="257">
        <v>539.01</v>
      </c>
      <c r="GR21" s="232"/>
      <c r="GS21" s="258">
        <v>5103</v>
      </c>
      <c r="GU21" s="226" t="s">
        <v>196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>
        <v>1700</v>
      </c>
      <c r="JC21" s="226"/>
      <c r="JD21" s="227"/>
      <c r="JE21" s="296">
        <v>3806</v>
      </c>
      <c r="JF21" s="247"/>
      <c r="JG21" s="299"/>
      <c r="JI21" s="226"/>
      <c r="JJ21" s="227"/>
      <c r="JK21" s="296"/>
      <c r="JL21" s="247"/>
      <c r="JM21" s="299"/>
    </row>
    <row r="22" customHeight="1" spans="2:273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197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198</v>
      </c>
      <c r="IX22" s="227"/>
      <c r="IY22" s="296">
        <v>1075.8</v>
      </c>
      <c r="IZ22" s="214"/>
      <c r="JA22" s="299">
        <v>3938.75</v>
      </c>
      <c r="JC22" s="226"/>
      <c r="JD22" s="227"/>
      <c r="JE22" s="296"/>
      <c r="JF22" s="214"/>
      <c r="JG22" s="299"/>
      <c r="JI22" s="226"/>
      <c r="JJ22" s="227"/>
      <c r="JK22" s="296"/>
      <c r="JL22" s="214"/>
      <c r="JM22" s="299"/>
    </row>
    <row r="23" customHeight="1" spans="2:273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199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200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201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>
        <v>6120</v>
      </c>
      <c r="JC23" s="226">
        <v>44602</v>
      </c>
      <c r="JD23" s="196"/>
      <c r="JE23" s="296">
        <v>1522.35</v>
      </c>
      <c r="JF23" s="214"/>
      <c r="JG23" s="299"/>
      <c r="JI23" s="226"/>
      <c r="JJ23" s="196"/>
      <c r="JK23" s="296"/>
      <c r="JL23" s="214"/>
      <c r="JM23" s="299"/>
    </row>
    <row r="24" customHeight="1" spans="2:273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202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  <c r="JC24" s="226"/>
      <c r="JD24" s="196"/>
      <c r="JE24" s="296">
        <v>500</v>
      </c>
      <c r="JF24" s="214"/>
      <c r="JG24" s="299"/>
      <c r="JI24" s="226"/>
      <c r="JJ24" s="196"/>
      <c r="JK24" s="296"/>
      <c r="JL24" s="214"/>
      <c r="JM24" s="299"/>
    </row>
    <row r="25" customHeight="1" spans="2:273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203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204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 t="s">
        <v>205</v>
      </c>
      <c r="IX25" s="196"/>
      <c r="IY25" s="296">
        <v>907.27</v>
      </c>
      <c r="IZ25" s="247"/>
      <c r="JA25" s="299"/>
      <c r="JC25" s="226"/>
      <c r="JD25" s="196"/>
      <c r="JE25" s="296">
        <v>500</v>
      </c>
      <c r="JF25" s="247"/>
      <c r="JG25" s="299"/>
      <c r="JI25" s="226"/>
      <c r="JJ25" s="196"/>
      <c r="JK25" s="296"/>
      <c r="JL25" s="247"/>
      <c r="JM25" s="299"/>
    </row>
    <row r="26" customHeight="1" spans="2:273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206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207</v>
      </c>
      <c r="IR26" s="196"/>
      <c r="IS26" s="296">
        <v>3557.41</v>
      </c>
      <c r="IT26" s="247"/>
      <c r="IU26" s="299"/>
      <c r="IW26" s="226"/>
      <c r="IX26" s="196"/>
      <c r="IY26" s="296">
        <v>896.5</v>
      </c>
      <c r="IZ26" s="245">
        <v>100000</v>
      </c>
      <c r="JA26" s="299"/>
      <c r="JC26" s="226"/>
      <c r="JD26" s="196"/>
      <c r="JE26" s="296">
        <v>500</v>
      </c>
      <c r="JF26" s="247"/>
      <c r="JG26" s="299"/>
      <c r="JI26" s="226"/>
      <c r="JJ26" s="196"/>
      <c r="JK26" s="296"/>
      <c r="JL26" s="247"/>
      <c r="JM26" s="299"/>
    </row>
    <row r="27" customHeight="1" spans="2:273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208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209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210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1826</v>
      </c>
      <c r="IZ27" s="214"/>
      <c r="JA27" s="299"/>
      <c r="JC27" s="226"/>
      <c r="JD27" s="196"/>
      <c r="JE27" s="296">
        <v>1522.4</v>
      </c>
      <c r="JF27" s="214"/>
      <c r="JG27" s="299"/>
      <c r="JI27" s="226"/>
      <c r="JJ27" s="196"/>
      <c r="JK27" s="296"/>
      <c r="JL27" s="214"/>
      <c r="JM27" s="299"/>
    </row>
    <row r="28" customHeight="1" spans="2:273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131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913</v>
      </c>
      <c r="IZ28" s="214"/>
      <c r="JA28" s="299"/>
      <c r="JC28" s="226"/>
      <c r="JD28" s="196"/>
      <c r="JE28" s="296"/>
      <c r="JF28" s="214"/>
      <c r="JG28" s="299"/>
      <c r="JI28" s="226"/>
      <c r="JJ28" s="196"/>
      <c r="JK28" s="296"/>
      <c r="JL28" s="214"/>
      <c r="JM28" s="299"/>
    </row>
    <row r="29" customHeight="1" spans="2:273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211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212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250</v>
      </c>
      <c r="IZ29" s="214"/>
      <c r="JA29" s="299"/>
      <c r="JC29" s="226"/>
      <c r="JD29" s="196"/>
      <c r="JE29" s="296"/>
      <c r="JF29" s="214"/>
      <c r="JG29" s="299"/>
      <c r="JI29" s="226"/>
      <c r="JJ29" s="196"/>
      <c r="JK29" s="296"/>
      <c r="JL29" s="214"/>
      <c r="JM29" s="299"/>
    </row>
    <row r="30" customHeight="1" spans="2:273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213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912.99</v>
      </c>
      <c r="IZ30" s="214"/>
      <c r="JA30" s="299"/>
      <c r="JC30" s="226"/>
      <c r="JD30" s="196"/>
      <c r="JE30" s="296"/>
      <c r="JF30" s="214"/>
      <c r="JG30" s="299"/>
      <c r="JI30" s="226"/>
      <c r="JJ30" s="196"/>
      <c r="JK30" s="296"/>
      <c r="JL30" s="214"/>
      <c r="JM30" s="299"/>
    </row>
    <row r="31" customHeight="1" spans="2:273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214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215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/>
      <c r="IZ31" s="190"/>
      <c r="JA31" s="299"/>
      <c r="JC31" s="226"/>
      <c r="JD31" s="196"/>
      <c r="JE31" s="296"/>
      <c r="JF31" s="190"/>
      <c r="JG31" s="299"/>
      <c r="JI31" s="226"/>
      <c r="JJ31" s="196"/>
      <c r="JK31" s="296"/>
      <c r="JL31" s="190"/>
      <c r="JM31" s="299"/>
    </row>
    <row r="32" customHeight="1" spans="2:273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 t="s">
        <v>216</v>
      </c>
      <c r="IX32" s="196"/>
      <c r="IY32" s="296">
        <v>2008.6</v>
      </c>
      <c r="IZ32" s="247"/>
      <c r="JA32" s="299"/>
      <c r="JC32" s="226"/>
      <c r="JD32" s="196"/>
      <c r="JE32" s="296"/>
      <c r="JF32" s="247"/>
      <c r="JG32" s="299"/>
      <c r="JI32" s="226"/>
      <c r="JJ32" s="196"/>
      <c r="JK32" s="296"/>
      <c r="JL32" s="247"/>
      <c r="JM32" s="299"/>
    </row>
    <row r="33" customHeight="1" spans="2:273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210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217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218</v>
      </c>
      <c r="IR33" s="196"/>
      <c r="IS33" s="296">
        <v>847</v>
      </c>
      <c r="IT33" s="190"/>
      <c r="IU33" s="299"/>
      <c r="IW33" s="226"/>
      <c r="IX33" s="196"/>
      <c r="IY33" s="296">
        <v>250</v>
      </c>
      <c r="IZ33" s="190"/>
      <c r="JA33" s="299"/>
      <c r="JC33" s="226"/>
      <c r="JD33" s="196"/>
      <c r="JE33" s="296"/>
      <c r="JF33" s="190"/>
      <c r="JG33" s="299"/>
      <c r="JI33" s="226"/>
      <c r="JJ33" s="196"/>
      <c r="JK33" s="296"/>
      <c r="JL33" s="190"/>
      <c r="JM33" s="299"/>
    </row>
    <row r="34" customHeight="1" spans="2:273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2556.4</v>
      </c>
      <c r="IZ34" s="214"/>
      <c r="JA34" s="299"/>
      <c r="JC34" s="226"/>
      <c r="JD34" s="196"/>
      <c r="JE34" s="296"/>
      <c r="JF34" s="214"/>
      <c r="JG34" s="299"/>
      <c r="JI34" s="226"/>
      <c r="JJ34" s="196"/>
      <c r="JK34" s="296"/>
      <c r="JL34" s="214"/>
      <c r="JM34" s="299"/>
    </row>
    <row r="35" customHeight="1" spans="2:273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219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924</v>
      </c>
      <c r="IZ35" s="214"/>
      <c r="JA35" s="299"/>
      <c r="JC35" s="226"/>
      <c r="JD35" s="196"/>
      <c r="JE35" s="296"/>
      <c r="JF35" s="214"/>
      <c r="JG35" s="299"/>
      <c r="JI35" s="226"/>
      <c r="JJ35" s="196"/>
      <c r="JK35" s="296"/>
      <c r="JL35" s="214"/>
      <c r="JM35" s="299"/>
    </row>
    <row r="36" customHeight="1" spans="2:273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250</v>
      </c>
      <c r="IZ36" s="214"/>
      <c r="JA36" s="299"/>
      <c r="JC36" s="226"/>
      <c r="JD36" s="196"/>
      <c r="JE36" s="296"/>
      <c r="JF36" s="214"/>
      <c r="JG36" s="299"/>
      <c r="JI36" s="226"/>
      <c r="JJ36" s="196"/>
      <c r="JK36" s="296"/>
      <c r="JL36" s="214"/>
      <c r="JM36" s="299"/>
    </row>
    <row r="37" customHeight="1" spans="2:273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220</v>
      </c>
      <c r="IR37" s="196"/>
      <c r="IS37" s="296">
        <v>2059.2</v>
      </c>
      <c r="IT37" s="214"/>
      <c r="IU37" s="299"/>
      <c r="IW37" s="226" t="s">
        <v>221</v>
      </c>
      <c r="IX37" s="196"/>
      <c r="IY37" s="296">
        <v>250</v>
      </c>
      <c r="IZ37" s="214"/>
      <c r="JA37" s="299"/>
      <c r="JC37" s="226"/>
      <c r="JD37" s="196"/>
      <c r="JE37" s="296"/>
      <c r="JF37" s="214"/>
      <c r="JG37" s="299"/>
      <c r="JI37" s="226"/>
      <c r="JJ37" s="196"/>
      <c r="JK37" s="296"/>
      <c r="JL37" s="214"/>
      <c r="JM37" s="299"/>
    </row>
    <row r="38" customHeight="1" spans="2:273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222</v>
      </c>
      <c r="AQ38" s="80"/>
      <c r="AR38" s="84">
        <v>1030</v>
      </c>
      <c r="AT38" s="79" t="s">
        <v>223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/>
      <c r="IX38" s="196"/>
      <c r="IY38" s="296">
        <v>2032.8</v>
      </c>
      <c r="IZ38" s="214"/>
      <c r="JA38" s="299"/>
      <c r="JC38" s="226"/>
      <c r="JD38" s="196"/>
      <c r="JE38" s="296"/>
      <c r="JF38" s="214"/>
      <c r="JG38" s="299"/>
      <c r="JI38" s="226"/>
      <c r="JJ38" s="196"/>
      <c r="JK38" s="296"/>
      <c r="JL38" s="214"/>
      <c r="JM38" s="299"/>
    </row>
    <row r="39" customHeight="1" spans="2:273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970.2</v>
      </c>
      <c r="IZ39" s="214"/>
      <c r="JA39" s="299"/>
      <c r="JC39" s="226"/>
      <c r="JD39" s="196"/>
      <c r="JE39" s="296"/>
      <c r="JF39" s="214"/>
      <c r="JG39" s="299"/>
      <c r="JI39" s="226"/>
      <c r="JJ39" s="196"/>
      <c r="JK39" s="296"/>
      <c r="JL39" s="214"/>
      <c r="JM39" s="299"/>
    </row>
    <row r="40" customHeight="1" spans="2:273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>
        <v>1589.49</v>
      </c>
      <c r="IZ40" s="214"/>
      <c r="JA40" s="299"/>
      <c r="JC40" s="226"/>
      <c r="JD40" s="196"/>
      <c r="JE40" s="296"/>
      <c r="JF40" s="214"/>
      <c r="JG40" s="299"/>
      <c r="JI40" s="226"/>
      <c r="JJ40" s="196"/>
      <c r="JK40" s="296"/>
      <c r="JL40" s="214"/>
      <c r="JM40" s="299"/>
    </row>
    <row r="41" customHeight="1" spans="2:273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224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>
        <v>2999.99</v>
      </c>
      <c r="IZ41" s="190"/>
      <c r="JA41" s="299"/>
      <c r="JC41" s="226"/>
      <c r="JD41" s="196"/>
      <c r="JE41" s="296"/>
      <c r="JF41" s="190"/>
      <c r="JG41" s="299"/>
      <c r="JI41" s="226"/>
      <c r="JJ41" s="196"/>
      <c r="JK41" s="296"/>
      <c r="JL41" s="190"/>
      <c r="JM41" s="299"/>
    </row>
    <row r="42" customHeight="1" spans="2:273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225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>
        <v>3740</v>
      </c>
      <c r="IZ42" s="190"/>
      <c r="JA42" s="299"/>
      <c r="JC42" s="226"/>
      <c r="JD42" s="196"/>
      <c r="JE42" s="296"/>
      <c r="JF42" s="190"/>
      <c r="JG42" s="299"/>
      <c r="JI42" s="226"/>
      <c r="JJ42" s="196"/>
      <c r="JK42" s="296"/>
      <c r="JL42" s="190"/>
      <c r="JM42" s="299"/>
    </row>
    <row r="43" customHeight="1" spans="2:273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6"/>
      <c r="IX43" s="6"/>
      <c r="IY43" s="296">
        <v>1496</v>
      </c>
      <c r="IZ43" s="214"/>
      <c r="JA43" s="299"/>
      <c r="JC43" s="6"/>
      <c r="JD43" s="6"/>
      <c r="JE43" s="296"/>
      <c r="JF43" s="214"/>
      <c r="JG43" s="299"/>
      <c r="JI43" s="6"/>
      <c r="JJ43" s="6"/>
      <c r="JK43" s="296"/>
      <c r="JL43" s="214"/>
      <c r="JM43" s="299"/>
    </row>
    <row r="44" customHeight="1" spans="2:273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>
        <v>4114.01</v>
      </c>
      <c r="IZ44" s="190"/>
      <c r="JA44" s="299"/>
      <c r="JC44" s="303"/>
      <c r="JD44" s="304"/>
      <c r="JE44" s="296"/>
      <c r="JF44" s="190"/>
      <c r="JG44" s="299"/>
      <c r="JI44" s="303"/>
      <c r="JJ44" s="304"/>
      <c r="JK44" s="296"/>
      <c r="JL44" s="190"/>
      <c r="JM44" s="299"/>
    </row>
    <row r="45" customHeight="1" spans="2:273">
      <c r="B45" s="76"/>
      <c r="C45" s="77"/>
      <c r="D45" s="78"/>
      <c r="F45" s="79" t="s">
        <v>55</v>
      </c>
      <c r="G45" s="80"/>
      <c r="H45" s="81">
        <v>1048</v>
      </c>
      <c r="I45" s="93" t="s">
        <v>226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227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169</v>
      </c>
      <c r="FF45" s="209"/>
      <c r="FG45" s="230">
        <f>SUM(FG48-(FG48/10),FI47)</f>
        <v>108446.95</v>
      </c>
      <c r="FH45" s="214"/>
      <c r="FI45" s="186"/>
      <c r="FK45" s="208" t="s">
        <v>169</v>
      </c>
      <c r="FL45" s="209"/>
      <c r="FM45" s="230">
        <f>SUM(FM48-(FM48/10),FO47)</f>
        <v>45497.1</v>
      </c>
      <c r="FN45" s="214"/>
      <c r="FO45" s="186"/>
      <c r="FQ45" s="208" t="s">
        <v>169</v>
      </c>
      <c r="FR45" s="209"/>
      <c r="FS45" s="230">
        <f>SUM(FS48-(FS48/10),FU47)</f>
        <v>100281.5</v>
      </c>
      <c r="FT45" s="214"/>
      <c r="FU45" s="186"/>
      <c r="FW45" s="208" t="s">
        <v>169</v>
      </c>
      <c r="FX45" s="209"/>
      <c r="FY45" s="230">
        <f>SUM(FY48-(FY48/10),GA47)</f>
        <v>65879.4</v>
      </c>
      <c r="FZ45" s="214"/>
      <c r="GA45" s="186"/>
      <c r="GC45" s="208" t="s">
        <v>169</v>
      </c>
      <c r="GD45" s="209"/>
      <c r="GE45" s="230">
        <f>SUM(GE48-(GE48/10),GG47)</f>
        <v>79216.3</v>
      </c>
      <c r="GF45" s="214"/>
      <c r="GG45" s="186"/>
      <c r="GI45" s="208" t="s">
        <v>169</v>
      </c>
      <c r="GJ45" s="209"/>
      <c r="GK45" s="262">
        <f>SUM(GK48-(GK48/10),GM47)</f>
        <v>73152.643</v>
      </c>
      <c r="GL45" s="214"/>
      <c r="GM45" s="248"/>
      <c r="GO45" s="208" t="s">
        <v>169</v>
      </c>
      <c r="GP45" s="209"/>
      <c r="GQ45" s="262">
        <f>SUM(GQ48-(GQ48/10),GS47)</f>
        <v>97504.445</v>
      </c>
      <c r="GR45" s="214"/>
      <c r="GS45" s="248"/>
      <c r="GU45" s="208" t="s">
        <v>169</v>
      </c>
      <c r="GV45" s="209"/>
      <c r="GW45" s="262">
        <f>SUM(GW48-(GW48/10),GY47)</f>
        <v>71506.004</v>
      </c>
      <c r="GX45" s="214"/>
      <c r="GY45" s="258"/>
      <c r="HC45" s="208" t="s">
        <v>169</v>
      </c>
      <c r="HD45" s="209"/>
      <c r="HE45" s="262">
        <f>SUM(HE48-(HE48/10),HG47)</f>
        <v>101282.093</v>
      </c>
      <c r="HF45" s="214"/>
      <c r="HG45" s="258"/>
      <c r="HI45" s="208" t="s">
        <v>169</v>
      </c>
      <c r="HJ45" s="209"/>
      <c r="HK45" s="262">
        <f>SUM(HK48-(HK48/10),HM47)</f>
        <v>71893.59</v>
      </c>
      <c r="HL45" s="214"/>
      <c r="HM45" s="261"/>
      <c r="HN45" s="286"/>
      <c r="HS45" s="208" t="s">
        <v>169</v>
      </c>
      <c r="HT45" s="209"/>
      <c r="HU45" s="262">
        <f>SUM(HU48-(HU48/10),HW47)</f>
        <v>113559.748</v>
      </c>
      <c r="HV45" s="214"/>
      <c r="HW45" s="258"/>
      <c r="HY45" s="208" t="s">
        <v>169</v>
      </c>
      <c r="HZ45" s="209"/>
      <c r="IA45" s="262">
        <f>SUM(IA48-(IA48/10),IC47,)</f>
        <v>46370.464</v>
      </c>
      <c r="IB45" s="214"/>
      <c r="IC45" s="258"/>
      <c r="IE45" s="208" t="s">
        <v>169</v>
      </c>
      <c r="IF45" s="209"/>
      <c r="IG45" s="262">
        <f>SUM(IG48-(IG48/10),II47,)</f>
        <v>55118.303</v>
      </c>
      <c r="IH45" s="214"/>
      <c r="II45" s="258"/>
      <c r="IK45" s="208" t="s">
        <v>169</v>
      </c>
      <c r="IL45" s="209"/>
      <c r="IM45" s="262">
        <f>SUM(IM48-(IM48/10),IO47,)</f>
        <v>139103.663</v>
      </c>
      <c r="IN45" s="214"/>
      <c r="IO45" s="258"/>
      <c r="IQ45" s="305" t="s">
        <v>169</v>
      </c>
      <c r="IR45" s="185"/>
      <c r="IS45" s="262">
        <f>SUM(IS48-(IS48/10),IU47,)</f>
        <v>122805.032</v>
      </c>
      <c r="IT45" s="214"/>
      <c r="IU45" s="299"/>
      <c r="IW45" s="305" t="s">
        <v>169</v>
      </c>
      <c r="IX45" s="185"/>
      <c r="IY45" s="262">
        <f>SUM(IY48-(IY48/10),JA47,)</f>
        <v>103828.34</v>
      </c>
      <c r="IZ45" s="214"/>
      <c r="JA45" s="299"/>
      <c r="JC45" s="305" t="s">
        <v>169</v>
      </c>
      <c r="JD45" s="185"/>
      <c r="JE45" s="262">
        <f>SUM(JE48-(JE48/10),JG47,)</f>
        <v>61471.632</v>
      </c>
      <c r="JF45" s="214"/>
      <c r="JG45" s="299"/>
      <c r="JI45" s="305" t="s">
        <v>169</v>
      </c>
      <c r="JJ45" s="185"/>
      <c r="JK45" s="262">
        <f>SUM(JK48-(JK48/10),JM47,)</f>
        <v>18644.9</v>
      </c>
      <c r="JL45" s="214"/>
      <c r="JM45" s="299"/>
    </row>
    <row r="46" customHeight="1" spans="2:273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228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173</v>
      </c>
      <c r="FF46" s="187"/>
      <c r="FG46" s="211">
        <f>SUM(FG47-FG45)</f>
        <v>41306.95</v>
      </c>
      <c r="FH46" s="190"/>
      <c r="FI46" s="186"/>
      <c r="FK46" s="200" t="s">
        <v>173</v>
      </c>
      <c r="FL46" s="187"/>
      <c r="FM46" s="211">
        <f>SUM(FM47-FM45)</f>
        <v>-4190.15</v>
      </c>
      <c r="FN46" s="190"/>
      <c r="FO46" s="186"/>
      <c r="FQ46" s="200" t="s">
        <v>173</v>
      </c>
      <c r="FR46" s="187"/>
      <c r="FS46" s="211">
        <f>SUM(FS47-FS45)</f>
        <v>2028.35000000001</v>
      </c>
      <c r="FT46" s="190"/>
      <c r="FU46" s="186"/>
      <c r="FW46" s="200" t="s">
        <v>173</v>
      </c>
      <c r="FX46" s="187"/>
      <c r="FY46" s="239">
        <f>SUM(FY47-FY45)</f>
        <v>39710.95</v>
      </c>
      <c r="FZ46" s="190"/>
      <c r="GA46" s="186"/>
      <c r="GC46" s="200" t="s">
        <v>173</v>
      </c>
      <c r="GD46" s="187"/>
      <c r="GE46" s="239">
        <f>SUM(GE47-GE45)</f>
        <v>5294.65000000001</v>
      </c>
      <c r="GF46" s="190"/>
      <c r="GG46" s="186"/>
      <c r="GI46" s="200" t="s">
        <v>173</v>
      </c>
      <c r="GJ46" s="187"/>
      <c r="GK46" s="263">
        <f>SUM(GK47-GK45)</f>
        <v>25932.007</v>
      </c>
      <c r="GL46" s="190"/>
      <c r="GM46" s="248"/>
      <c r="GO46" s="200" t="s">
        <v>173</v>
      </c>
      <c r="GP46" s="187"/>
      <c r="GQ46" s="263">
        <f>SUM(GQ47-GQ45)</f>
        <v>36927.562</v>
      </c>
      <c r="GR46" s="190"/>
      <c r="GS46" s="248"/>
      <c r="GU46" s="200" t="s">
        <v>173</v>
      </c>
      <c r="GV46" s="187"/>
      <c r="GW46" s="263">
        <f>SUM(GW47-GW45)</f>
        <v>15421.558</v>
      </c>
      <c r="GX46" s="190"/>
      <c r="GY46" s="258"/>
      <c r="HC46" s="200" t="s">
        <v>173</v>
      </c>
      <c r="HD46" s="187"/>
      <c r="HE46" s="263">
        <f>SUM(HE47-HE45)</f>
        <v>7570.46500000001</v>
      </c>
      <c r="HF46" s="190"/>
      <c r="HG46" s="258"/>
      <c r="HI46" s="200" t="s">
        <v>173</v>
      </c>
      <c r="HJ46" s="187"/>
      <c r="HK46" s="263">
        <f>SUM(HK47-HK45)</f>
        <v>62676.875</v>
      </c>
      <c r="HL46" s="190"/>
      <c r="HM46" s="261"/>
      <c r="HN46" s="286"/>
      <c r="HS46" s="200" t="s">
        <v>173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173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173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173</v>
      </c>
      <c r="IL46" s="187"/>
      <c r="IM46" s="263">
        <v>60686.43</v>
      </c>
      <c r="IN46" s="190"/>
      <c r="IO46" s="258"/>
      <c r="IQ46" s="200" t="s">
        <v>173</v>
      </c>
      <c r="IR46" s="187"/>
      <c r="IS46" s="263">
        <f>SUM(IS47-IS45-'Exterior - Internet'!D45)</f>
        <v>60006.398</v>
      </c>
      <c r="IT46" s="190"/>
      <c r="IU46" s="299"/>
      <c r="IW46" s="200" t="s">
        <v>173</v>
      </c>
      <c r="IX46" s="187"/>
      <c r="IY46" s="263">
        <f>SUM(IY47-IY45)</f>
        <v>56178.058</v>
      </c>
      <c r="IZ46" s="190"/>
      <c r="JA46" s="299"/>
      <c r="JC46" s="200" t="s">
        <v>173</v>
      </c>
      <c r="JD46" s="187"/>
      <c r="JE46" s="263">
        <f>SUM(JE47-JE45)</f>
        <v>-5293.574</v>
      </c>
      <c r="JF46" s="190"/>
      <c r="JG46" s="299"/>
      <c r="JI46" s="200" t="s">
        <v>173</v>
      </c>
      <c r="JJ46" s="187"/>
      <c r="JK46" s="263">
        <f>SUM(JK47-JK45)</f>
        <v>26061.526</v>
      </c>
      <c r="JL46" s="190"/>
      <c r="JM46" s="299"/>
    </row>
    <row r="47" customHeight="1" spans="2:273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229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54719.03</v>
      </c>
      <c r="JC47" s="187"/>
      <c r="JD47" s="187"/>
      <c r="JE47" s="264">
        <f>SUM(IY46+JF26)</f>
        <v>56178.058</v>
      </c>
      <c r="JF47" s="190"/>
      <c r="JG47" s="265">
        <f>SUM(JG3:JG46)</f>
        <v>30821.97</v>
      </c>
      <c r="JI47" s="187"/>
      <c r="JJ47" s="187"/>
      <c r="JK47" s="264">
        <f>SUM(JE46+JL3)</f>
        <v>44706.426</v>
      </c>
      <c r="JL47" s="190"/>
      <c r="JM47" s="265">
        <f>SUM(JM3:JM46)</f>
        <v>15962</v>
      </c>
    </row>
    <row r="48" customHeight="1" spans="2:273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230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54565.9</v>
      </c>
      <c r="IZ48" s="231"/>
      <c r="JA48" s="306"/>
      <c r="JC48" s="187"/>
      <c r="JD48" s="187"/>
      <c r="JE48" s="264">
        <f>SUM(JE3:JE44)</f>
        <v>34055.18</v>
      </c>
      <c r="JF48" s="231"/>
      <c r="JG48" s="306"/>
      <c r="JI48" s="187"/>
      <c r="JJ48" s="187"/>
      <c r="JK48" s="264">
        <f>SUM(JK3:JK44)</f>
        <v>2981</v>
      </c>
      <c r="JL48" s="231"/>
      <c r="JM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66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231</v>
      </c>
      <c r="HD50" s="277"/>
      <c r="HE50" s="277"/>
      <c r="HF50" s="277"/>
      <c r="HK50" s="293" t="s">
        <v>232</v>
      </c>
      <c r="HU50" s="293" t="s">
        <v>233</v>
      </c>
      <c r="JE50" s="308"/>
      <c r="JF50" s="308"/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234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235</v>
      </c>
      <c r="HK51" s="293" t="s">
        <v>236</v>
      </c>
      <c r="HU51" s="293" t="s">
        <v>237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238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239</v>
      </c>
      <c r="GV53" s="269"/>
      <c r="GW53" s="269"/>
      <c r="GX53" s="269"/>
      <c r="GY53" s="269"/>
      <c r="GZ53" s="269"/>
      <c r="HA53" s="269"/>
      <c r="HB53" s="269"/>
      <c r="HU53" s="293" t="s">
        <v>240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241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242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243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244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245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8"/>
      <c r="BU67" s="138"/>
      <c r="BZ67" s="127"/>
      <c r="CA67" s="129"/>
      <c r="CB67" s="338"/>
      <c r="CC67" s="138"/>
      <c r="CH67" s="127"/>
      <c r="CI67" s="129"/>
      <c r="CJ67" s="338"/>
      <c r="CK67" s="138"/>
      <c r="CP67" s="127"/>
      <c r="CQ67" s="129"/>
      <c r="CR67" s="338"/>
      <c r="CS67" s="138"/>
      <c r="CX67" s="127"/>
      <c r="CY67" s="129"/>
      <c r="CZ67" s="338"/>
      <c r="DA67" s="138"/>
      <c r="DF67" s="182"/>
      <c r="DG67" s="350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246</v>
      </c>
      <c r="AQ68" s="122"/>
      <c r="AR68" s="335"/>
      <c r="AT68" s="334"/>
      <c r="AU68" s="6"/>
      <c r="AV68" s="335"/>
      <c r="BB68" s="334"/>
      <c r="BC68" s="6"/>
      <c r="BD68" s="335"/>
      <c r="BJ68" s="334"/>
      <c r="BK68" s="6"/>
      <c r="BL68" s="335"/>
      <c r="BM68" s="138"/>
      <c r="BR68" s="131"/>
      <c r="BS68" s="6"/>
      <c r="BT68" s="339"/>
      <c r="BU68" s="138"/>
      <c r="BZ68" s="131"/>
      <c r="CA68" s="6"/>
      <c r="CB68" s="339"/>
      <c r="CC68" s="138"/>
      <c r="CH68" s="131"/>
      <c r="CI68" s="6"/>
      <c r="CJ68" s="339"/>
      <c r="CK68" s="138"/>
      <c r="CP68" s="131"/>
      <c r="CQ68" s="6"/>
      <c r="CR68" s="339"/>
      <c r="CS68" s="138"/>
      <c r="CX68" s="131"/>
      <c r="CY68" s="6"/>
      <c r="CZ68" s="339"/>
      <c r="DA68" s="138"/>
      <c r="DF68" s="351"/>
      <c r="DG68" s="172"/>
      <c r="DH68" s="207"/>
      <c r="DI68" s="197"/>
      <c r="DJ68" s="187"/>
      <c r="DK68" s="187"/>
      <c r="DL68" s="187"/>
      <c r="DM68" s="187"/>
      <c r="DN68" s="359"/>
      <c r="DO68" s="196"/>
      <c r="DP68" s="207"/>
      <c r="DQ68" s="197"/>
      <c r="DR68" s="187"/>
      <c r="DS68" s="187"/>
      <c r="DT68" s="187"/>
      <c r="DU68" s="205"/>
      <c r="DV68" s="359"/>
      <c r="DW68" s="196"/>
      <c r="DX68" s="207"/>
      <c r="DY68" s="197"/>
      <c r="DZ68" s="187"/>
      <c r="EA68" s="187"/>
      <c r="EB68" s="187"/>
      <c r="ED68" s="359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7"/>
      <c r="AE69" s="122"/>
      <c r="AF69" s="84">
        <v>471</v>
      </c>
      <c r="AH69" s="123"/>
      <c r="AI69" s="122"/>
      <c r="AJ69" s="84"/>
      <c r="AP69" s="136"/>
      <c r="AQ69" s="122"/>
      <c r="AR69" s="325">
        <f>SUM(AR72-(AR72/10))</f>
        <v>29063.7</v>
      </c>
      <c r="AT69" s="328" t="s">
        <v>169</v>
      </c>
      <c r="AU69" s="329"/>
      <c r="AV69" s="325">
        <f>SUM(AV72-(AV72/10),SUM(AZ3))</f>
        <v>28079.5</v>
      </c>
      <c r="BB69" s="328" t="s">
        <v>169</v>
      </c>
      <c r="BC69" s="329"/>
      <c r="BD69" s="325">
        <f>SUM(BD72-(BD72/10),BH3)</f>
        <v>11304.6</v>
      </c>
      <c r="BJ69" s="328" t="s">
        <v>169</v>
      </c>
      <c r="BK69" s="329"/>
      <c r="BL69" s="325">
        <f>SUM(BL72-(BL72/10),BP13)</f>
        <v>26325.3</v>
      </c>
      <c r="BM69" s="340"/>
      <c r="BR69" s="131"/>
      <c r="BS69" s="6"/>
      <c r="BT69" s="339"/>
      <c r="BU69" s="138"/>
      <c r="BZ69" s="131"/>
      <c r="CA69" s="6"/>
      <c r="CB69" s="339"/>
      <c r="CC69" s="138"/>
      <c r="CH69" s="131"/>
      <c r="CI69" s="6"/>
      <c r="CJ69" s="339"/>
      <c r="CK69" s="138"/>
      <c r="CP69" s="131"/>
      <c r="CQ69" s="6"/>
      <c r="CR69" s="339"/>
      <c r="CS69" s="138"/>
      <c r="CX69" s="131"/>
      <c r="CY69" s="6"/>
      <c r="CZ69" s="339"/>
      <c r="DA69" s="138"/>
      <c r="DF69" s="351"/>
      <c r="DG69" s="172"/>
      <c r="DH69" s="207"/>
      <c r="DI69" s="197"/>
      <c r="DJ69" s="187"/>
      <c r="DK69" s="187"/>
      <c r="DL69" s="187"/>
      <c r="DM69" s="187"/>
      <c r="DN69" s="359"/>
      <c r="DO69" s="196"/>
      <c r="DP69" s="207"/>
      <c r="DQ69" s="197"/>
      <c r="DR69" s="187"/>
      <c r="DS69" s="187"/>
      <c r="DT69" s="187"/>
      <c r="DU69" s="205"/>
      <c r="DV69" s="359"/>
      <c r="DW69" s="196"/>
      <c r="DX69" s="207"/>
      <c r="DY69" s="197"/>
      <c r="DZ69" s="187"/>
      <c r="EA69" s="187"/>
      <c r="EB69" s="187"/>
      <c r="ED69" s="359"/>
      <c r="EE69" s="196"/>
      <c r="EF69" s="353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7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1">
        <v>1070</v>
      </c>
      <c r="AT70" s="90" t="s">
        <v>173</v>
      </c>
      <c r="AV70" s="104">
        <f>SUM(AV71-AV69-AX68)</f>
        <v>18687.25</v>
      </c>
      <c r="BB70" s="90" t="s">
        <v>173</v>
      </c>
      <c r="BD70" s="104">
        <f>SUM(BD71-BD69)</f>
        <v>7382.65</v>
      </c>
      <c r="BJ70" s="90" t="s">
        <v>173</v>
      </c>
      <c r="BL70" s="104">
        <f>SUM(BL71-BL69)</f>
        <v>557.350000000002</v>
      </c>
      <c r="BM70" s="341">
        <v>189</v>
      </c>
      <c r="BN70" s="342">
        <f>SUM(BL70-BM70)</f>
        <v>368.350000000002</v>
      </c>
      <c r="BO70" s="343"/>
      <c r="BR70" s="131"/>
      <c r="BS70" s="6"/>
      <c r="BT70" s="339"/>
      <c r="BU70" s="138"/>
      <c r="BZ70" s="131"/>
      <c r="CA70" s="6"/>
      <c r="CB70" s="339"/>
      <c r="CC70" s="138"/>
      <c r="CH70" s="131"/>
      <c r="CI70" s="6"/>
      <c r="CJ70" s="339"/>
      <c r="CK70" s="138"/>
      <c r="CP70" s="131"/>
      <c r="CQ70" s="6"/>
      <c r="CR70" s="339"/>
      <c r="CS70" s="138"/>
      <c r="CX70" s="131"/>
      <c r="CY70" s="6"/>
      <c r="CZ70" s="339"/>
      <c r="DA70" s="138"/>
      <c r="DF70" s="351"/>
      <c r="DG70" s="172"/>
      <c r="DH70" s="207"/>
      <c r="DI70" s="197"/>
      <c r="DJ70" s="187"/>
      <c r="DK70" s="187"/>
      <c r="DL70" s="187"/>
      <c r="DM70" s="187"/>
      <c r="DN70" s="359"/>
      <c r="DO70" s="196"/>
      <c r="DP70" s="207"/>
      <c r="DQ70" s="197"/>
      <c r="DR70" s="187"/>
      <c r="DS70" s="187"/>
      <c r="DT70" s="187"/>
      <c r="DU70" s="205"/>
      <c r="DV70" s="359"/>
      <c r="DW70" s="196"/>
      <c r="DX70" s="207"/>
      <c r="DY70" s="197"/>
      <c r="DZ70" s="187"/>
      <c r="EA70" s="187"/>
      <c r="EB70" s="187"/>
      <c r="ED70" s="208" t="s">
        <v>169</v>
      </c>
      <c r="EE70" s="209"/>
      <c r="EF70" s="210">
        <f>SUM(EF73-(EF73/10),EJ30)</f>
        <v>105513.9</v>
      </c>
      <c r="EG70" s="361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7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3">
        <f>SUM(AJ98,AS23)</f>
        <v>46370.45</v>
      </c>
      <c r="AV71" s="336">
        <f>SUM(AR70,AW4,AW25)</f>
        <v>46766.75</v>
      </c>
      <c r="BD71" s="337">
        <f>SUM(AV70)</f>
        <v>18687.25</v>
      </c>
      <c r="BL71" s="333">
        <f>SUM(BD70,BM10)</f>
        <v>26882.65</v>
      </c>
      <c r="BM71" s="326"/>
      <c r="BN71" s="326"/>
      <c r="BR71" s="131"/>
      <c r="BS71" s="6"/>
      <c r="BT71" s="339"/>
      <c r="BU71" s="138"/>
      <c r="BZ71" s="131"/>
      <c r="CA71" s="6"/>
      <c r="CB71" s="339"/>
      <c r="CC71" s="138"/>
      <c r="CH71" s="131"/>
      <c r="CI71" s="6"/>
      <c r="CJ71" s="339"/>
      <c r="CK71" s="138"/>
      <c r="CP71" s="131"/>
      <c r="CQ71" s="6"/>
      <c r="CR71" s="339"/>
      <c r="CS71" s="138"/>
      <c r="CX71" s="131"/>
      <c r="CY71" s="6"/>
      <c r="CZ71" s="339"/>
      <c r="DA71" s="138"/>
      <c r="DF71" s="351"/>
      <c r="DG71" s="172"/>
      <c r="DH71" s="207"/>
      <c r="DI71" s="197"/>
      <c r="DJ71" s="187"/>
      <c r="DK71" s="187"/>
      <c r="DL71" s="187"/>
      <c r="DM71" s="187"/>
      <c r="DN71" s="359"/>
      <c r="DO71" s="196"/>
      <c r="DP71" s="207"/>
      <c r="DQ71" s="197"/>
      <c r="DR71" s="187"/>
      <c r="DS71" s="187"/>
      <c r="DT71" s="187"/>
      <c r="DU71" s="205"/>
      <c r="DV71" s="359"/>
      <c r="DW71" s="196"/>
      <c r="DX71" s="207"/>
      <c r="DY71" s="197"/>
      <c r="DZ71" s="187"/>
      <c r="EA71" s="187"/>
      <c r="EB71" s="187"/>
      <c r="ED71" s="200" t="s">
        <v>173</v>
      </c>
      <c r="EE71" s="187"/>
      <c r="EF71" s="364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3">
        <f>SUM(AR3:AR68)</f>
        <v>32293</v>
      </c>
      <c r="AV72" s="333">
        <f>SUM(AV3:AV68)</f>
        <v>30755</v>
      </c>
      <c r="BD72" s="333">
        <f>SUM(BD3:BD68)</f>
        <v>11194</v>
      </c>
      <c r="BL72" s="333">
        <f>SUM(BL3:BL68)</f>
        <v>24057</v>
      </c>
      <c r="BR72" s="131"/>
      <c r="BS72" s="6"/>
      <c r="BT72" s="339"/>
      <c r="BU72" s="138"/>
      <c r="BZ72" s="131"/>
      <c r="CA72" s="6"/>
      <c r="CB72" s="339"/>
      <c r="CC72" s="138"/>
      <c r="CH72" s="131"/>
      <c r="CI72" s="6"/>
      <c r="CJ72" s="339"/>
      <c r="CK72" s="138"/>
      <c r="CP72" s="131"/>
      <c r="CQ72" s="6"/>
      <c r="CR72" s="339"/>
      <c r="CS72" s="138"/>
      <c r="CX72" s="131"/>
      <c r="CY72" s="6"/>
      <c r="CZ72" s="339"/>
      <c r="DA72" s="138"/>
      <c r="DF72" s="351"/>
      <c r="DG72" s="172"/>
      <c r="DH72" s="207"/>
      <c r="DI72" s="197"/>
      <c r="DJ72" s="187"/>
      <c r="DK72" s="187"/>
      <c r="DL72" s="187"/>
      <c r="DM72" s="187"/>
      <c r="DN72" s="359"/>
      <c r="DO72" s="196"/>
      <c r="DP72" s="207"/>
      <c r="DQ72" s="197"/>
      <c r="DR72" s="187"/>
      <c r="DS72" s="187"/>
      <c r="DT72" s="187"/>
      <c r="DU72" s="205"/>
      <c r="DV72" s="359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6"/>
      <c r="GQ72" s="368">
        <f>SUM(GE46-GP74)</f>
        <v>2376.27000000001</v>
      </c>
      <c r="GV72" s="370">
        <v>-679.64</v>
      </c>
      <c r="HB72" s="370">
        <v>-500</v>
      </c>
      <c r="HH72" s="370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9"/>
      <c r="BU73" s="138"/>
      <c r="BZ73" s="131"/>
      <c r="CA73" s="6"/>
      <c r="CB73" s="339"/>
      <c r="CC73" s="138"/>
      <c r="CH73" s="131"/>
      <c r="CI73" s="6"/>
      <c r="CJ73" s="339"/>
      <c r="CK73" s="138"/>
      <c r="CP73" s="131"/>
      <c r="CQ73" s="6"/>
      <c r="CR73" s="339"/>
      <c r="CS73" s="138"/>
      <c r="CX73" s="131"/>
      <c r="CY73" s="6"/>
      <c r="CZ73" s="339"/>
      <c r="DA73" s="138"/>
      <c r="DF73" s="351"/>
      <c r="DG73" s="172"/>
      <c r="DH73" s="207"/>
      <c r="DI73" s="197"/>
      <c r="DJ73" s="187"/>
      <c r="DK73" s="187"/>
      <c r="DL73" s="187"/>
      <c r="DM73" s="187"/>
      <c r="DN73" s="359"/>
      <c r="DO73" s="196"/>
      <c r="DP73" s="207"/>
      <c r="DQ73" s="197"/>
      <c r="DR73" s="187"/>
      <c r="DS73" s="187"/>
      <c r="DT73" s="187"/>
      <c r="DU73" s="205"/>
      <c r="DV73" s="359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7">
        <v>-582.91</v>
      </c>
      <c r="GV73" s="370">
        <v>-800</v>
      </c>
      <c r="HB73" s="370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7"/>
      <c r="AE74" s="122"/>
      <c r="AF74" s="84"/>
      <c r="AH74" s="123"/>
      <c r="AI74" s="122"/>
      <c r="AJ74" s="84"/>
      <c r="AP74" s="122"/>
      <c r="AQ74" s="122"/>
      <c r="BE74">
        <v>30.74</v>
      </c>
      <c r="BR74" s="334"/>
      <c r="BS74" s="6"/>
      <c r="BT74" s="344"/>
      <c r="BU74" s="138"/>
      <c r="BZ74" s="334"/>
      <c r="CA74" s="6"/>
      <c r="CB74" s="344"/>
      <c r="CC74" s="138"/>
      <c r="CH74" s="334"/>
      <c r="CI74" s="6"/>
      <c r="CJ74" s="344"/>
      <c r="CK74" s="138"/>
      <c r="CP74" s="334"/>
      <c r="CQ74" s="6"/>
      <c r="CR74" s="344"/>
      <c r="CS74" s="138"/>
      <c r="CX74" s="334"/>
      <c r="CY74" s="6"/>
      <c r="CZ74" s="344"/>
      <c r="DA74" s="138"/>
      <c r="DF74" s="352"/>
      <c r="DG74" s="172"/>
      <c r="DH74" s="353"/>
      <c r="DI74" s="197"/>
      <c r="DJ74" s="187"/>
      <c r="DK74" s="187"/>
      <c r="DL74" s="187"/>
      <c r="DM74" s="187"/>
      <c r="DN74" s="360"/>
      <c r="DO74" s="196"/>
      <c r="DP74" s="353"/>
      <c r="DQ74" s="197"/>
      <c r="DR74" s="187"/>
      <c r="DS74" s="187"/>
      <c r="DT74" s="187"/>
      <c r="DU74" s="205"/>
      <c r="DV74" s="360"/>
      <c r="DW74" s="196"/>
      <c r="DX74" s="353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9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8" t="s">
        <v>169</v>
      </c>
      <c r="BS75" s="329"/>
      <c r="BT75" s="345">
        <f>SUM(BT78-(BT78/10),BX29)</f>
        <v>89470.3</v>
      </c>
      <c r="BU75" s="340"/>
      <c r="BZ75" s="328" t="s">
        <v>169</v>
      </c>
      <c r="CA75" s="329"/>
      <c r="CB75" s="345">
        <f>SUM(CB78-(CB78/10),CF44)</f>
        <v>100494.2</v>
      </c>
      <c r="CC75" s="340"/>
      <c r="CH75" s="328" t="s">
        <v>169</v>
      </c>
      <c r="CI75" s="329"/>
      <c r="CJ75" s="345">
        <f>SUM(CJ78-(CJ78/10),CN44)</f>
        <v>86006.2</v>
      </c>
      <c r="CK75" s="340"/>
      <c r="CP75" s="328" t="s">
        <v>169</v>
      </c>
      <c r="CQ75" s="329"/>
      <c r="CR75" s="345">
        <f>SUM(CR78-(CR78/10),CV44)</f>
        <v>61216.3</v>
      </c>
      <c r="CS75" s="340">
        <v>3449</v>
      </c>
      <c r="CX75" s="328" t="s">
        <v>169</v>
      </c>
      <c r="CY75" s="329"/>
      <c r="CZ75" s="345">
        <f>SUM(CZ78-(CZ78/10),DD44)</f>
        <v>55591.3</v>
      </c>
      <c r="DA75" s="340">
        <v>5898</v>
      </c>
      <c r="DF75" s="354" t="s">
        <v>169</v>
      </c>
      <c r="DG75" s="355"/>
      <c r="DH75" s="356">
        <f>SUM(DH78-(DH78/10),DL44)</f>
        <v>90785.3</v>
      </c>
      <c r="DI75" s="361">
        <v>2224</v>
      </c>
      <c r="DJ75" s="187"/>
      <c r="DK75" s="187"/>
      <c r="DL75" s="187"/>
      <c r="DM75" s="187"/>
      <c r="DN75" s="208" t="s">
        <v>169</v>
      </c>
      <c r="DO75" s="209"/>
      <c r="DP75" s="356">
        <f>SUM(DP78-(DP78/10),DT44)</f>
        <v>74028.1</v>
      </c>
      <c r="DQ75" s="361">
        <v>3631</v>
      </c>
      <c r="DR75" s="187"/>
      <c r="DS75" s="187"/>
      <c r="DT75" s="187"/>
      <c r="DU75" s="205"/>
      <c r="DV75" s="208" t="s">
        <v>169</v>
      </c>
      <c r="DW75" s="209"/>
      <c r="DX75" s="356">
        <f>SUM(DX78-(DX78/10),EB44)</f>
        <v>102786.7</v>
      </c>
      <c r="DY75" s="361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173</v>
      </c>
      <c r="BT76" s="346">
        <f>SUM(BT77-BT75)</f>
        <v>32480.05</v>
      </c>
      <c r="BU76" s="347"/>
      <c r="BV76" s="12"/>
      <c r="BZ76" s="90" t="s">
        <v>173</v>
      </c>
      <c r="CB76" s="348">
        <f>SUM(CB77-CB75)</f>
        <v>535.850000000006</v>
      </c>
      <c r="CC76" s="347"/>
      <c r="CD76" s="12"/>
      <c r="CH76" s="90" t="s">
        <v>173</v>
      </c>
      <c r="CJ76" s="348">
        <f>SUM(CJ77-CJ75)</f>
        <v>13994.65</v>
      </c>
      <c r="CK76" s="12"/>
      <c r="CP76" s="90" t="s">
        <v>173</v>
      </c>
      <c r="CR76" s="349">
        <f>SUM(CR77-CR75)</f>
        <v>42233.35</v>
      </c>
      <c r="CS76" s="12"/>
      <c r="CX76" s="90" t="s">
        <v>173</v>
      </c>
      <c r="CZ76" s="349">
        <f>SUM(CZ77-CZ75)</f>
        <v>307.050000000003</v>
      </c>
      <c r="DA76" s="357"/>
      <c r="DF76" s="176" t="s">
        <v>173</v>
      </c>
      <c r="DG76" s="205"/>
      <c r="DH76" s="211">
        <f>SUM(DH77-DH75)</f>
        <v>174.75</v>
      </c>
      <c r="DI76" s="362"/>
      <c r="DJ76" s="187"/>
      <c r="DK76" s="187"/>
      <c r="DL76" s="187"/>
      <c r="DM76" s="187"/>
      <c r="DN76" s="200" t="s">
        <v>173</v>
      </c>
      <c r="DO76" s="187"/>
      <c r="DP76" s="211">
        <f>SUM(DP77-DP75)</f>
        <v>-16553.35</v>
      </c>
      <c r="DQ76" s="362">
        <v>225</v>
      </c>
      <c r="DR76" s="187"/>
      <c r="DS76" s="187"/>
      <c r="DT76" s="187"/>
      <c r="DU76" s="205"/>
      <c r="DV76" s="200" t="s">
        <v>173</v>
      </c>
      <c r="DW76" s="187"/>
      <c r="DX76" s="211">
        <f>SUM(DX77-DX75)</f>
        <v>4044.3</v>
      </c>
      <c r="DY76" s="362"/>
      <c r="DZ76" s="365">
        <v>524</v>
      </c>
      <c r="EA76" s="187"/>
      <c r="EB76" s="187"/>
      <c r="EG76" s="362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2">
        <f>SUM((P84,U59,U58))</f>
        <v>34928.72</v>
      </c>
      <c r="V77" s="122"/>
      <c r="W77" s="122"/>
      <c r="X77" s="84"/>
      <c r="Y77" s="326">
        <f>SUM(Y47,T83)</f>
        <v>30622.72</v>
      </c>
      <c r="Z77" s="122"/>
      <c r="AA77" s="122"/>
      <c r="AB77" s="84">
        <v>500</v>
      </c>
      <c r="AD77" s="328" t="s">
        <v>169</v>
      </c>
      <c r="AE77" s="329"/>
      <c r="AF77" s="325">
        <v>29879.1</v>
      </c>
      <c r="AH77" s="122"/>
      <c r="AI77" s="122"/>
      <c r="AJ77" s="84"/>
      <c r="AP77" s="125"/>
      <c r="AQ77" s="124"/>
      <c r="BT77" s="336">
        <f>SUM(BL70,BU17,BU3,BU24,BU22)</f>
        <v>121950.35</v>
      </c>
      <c r="CB77" s="336">
        <f>SUM(BT76,CC17,CC3,CC24,CC20,CC46)</f>
        <v>101030.05</v>
      </c>
      <c r="CJ77" s="336">
        <f>SUM(CB76,,CK3,CK14)-535</f>
        <v>100000.85</v>
      </c>
      <c r="CK77" s="301"/>
      <c r="CR77" s="336">
        <f>SUM(CJ76,CS7,CS19)</f>
        <v>103449.65</v>
      </c>
      <c r="CS77" s="301"/>
      <c r="CZ77" s="336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173</v>
      </c>
      <c r="AF78" s="104">
        <f>SUM(AF79-AF77)</f>
        <v>2367.56</v>
      </c>
      <c r="AH78" s="122"/>
      <c r="AI78" s="122"/>
      <c r="AJ78" s="121"/>
      <c r="AP78" s="125"/>
      <c r="AQ78" s="124"/>
      <c r="BT78" s="336">
        <f>SUM(BT3:BT74)</f>
        <v>21567</v>
      </c>
      <c r="CB78" s="336">
        <f>SUM(CB3:CB74)</f>
        <v>42608</v>
      </c>
      <c r="CJ78" s="336">
        <f>SUM(CJ3:CJ74)</f>
        <v>25848</v>
      </c>
      <c r="CK78" s="301"/>
      <c r="CR78" s="336">
        <f>SUM(CR3:CR74)</f>
        <v>20187</v>
      </c>
      <c r="CS78" s="301"/>
      <c r="CZ78" s="336">
        <f>SUM(CZ3:CZ74)</f>
        <v>22667</v>
      </c>
      <c r="DA78" s="301"/>
      <c r="DF78" s="205"/>
      <c r="DG78" s="205"/>
      <c r="DH78" s="212">
        <f>SUM(DH3:DH74)</f>
        <v>20887</v>
      </c>
      <c r="DI78" s="362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2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2"/>
      <c r="DZ78" s="187"/>
      <c r="EA78" s="187"/>
      <c r="EB78" s="187"/>
      <c r="EG78" s="362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9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30" t="s">
        <v>247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30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3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10"/>
      <c r="C82" s="311" t="s">
        <v>169</v>
      </c>
      <c r="D82" s="312">
        <v>20846.7</v>
      </c>
      <c r="E82" s="313">
        <v>875</v>
      </c>
      <c r="F82" s="314"/>
      <c r="G82" s="311" t="s">
        <v>169</v>
      </c>
      <c r="H82" s="312">
        <v>22477.6</v>
      </c>
      <c r="I82" s="318">
        <v>1090</v>
      </c>
      <c r="J82" s="319"/>
      <c r="K82" s="320" t="s">
        <v>169</v>
      </c>
      <c r="L82" s="312">
        <f>SUM(K88-(K88/10))</f>
        <v>23058.09</v>
      </c>
      <c r="M82" s="318">
        <v>1120</v>
      </c>
      <c r="N82" s="99"/>
      <c r="O82" s="99"/>
      <c r="P82" s="99"/>
      <c r="R82" s="319"/>
      <c r="S82" s="320" t="s">
        <v>169</v>
      </c>
      <c r="T82" s="312">
        <f>SUM(S85-(S85/10))</f>
        <v>21906</v>
      </c>
      <c r="V82" s="323" t="s">
        <v>169</v>
      </c>
      <c r="W82" s="324"/>
      <c r="X82" s="325">
        <f>SUM(W85-(W85/10))</f>
        <v>24014.16</v>
      </c>
      <c r="Y82" s="331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5"/>
      <c r="H83" s="316"/>
      <c r="J83" s="90"/>
      <c r="K83" s="75" t="s">
        <v>173</v>
      </c>
      <c r="L83" s="321">
        <v>14951.7</v>
      </c>
      <c r="N83" s="319"/>
      <c r="O83" s="320" t="s">
        <v>169</v>
      </c>
      <c r="P83" s="312">
        <f>SUM(O85-(O85/10))</f>
        <v>19693.98</v>
      </c>
      <c r="Q83" s="318">
        <v>670</v>
      </c>
      <c r="R83" s="90"/>
      <c r="S83" s="75" t="s">
        <v>248</v>
      </c>
      <c r="T83" s="104">
        <f>SUM(U77-T82)</f>
        <v>13022.72</v>
      </c>
      <c r="V83" s="90" t="s">
        <v>173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173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7"/>
      <c r="J85" s="90"/>
      <c r="K85" s="90"/>
      <c r="L85" s="90"/>
      <c r="O85" s="317">
        <f>SUM(P3:P80)</f>
        <v>21882.2</v>
      </c>
      <c r="S85" s="317">
        <f>SUM(T3:T81)</f>
        <v>24340</v>
      </c>
      <c r="W85" s="326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8"/>
      <c r="DI85" s="358"/>
      <c r="DJ85" s="358"/>
      <c r="DK85" s="358"/>
      <c r="DL85" s="358"/>
      <c r="DM85" s="358"/>
      <c r="DN85" s="358"/>
      <c r="DO85" s="358"/>
      <c r="DP85" s="358"/>
      <c r="DQ85" s="358"/>
      <c r="DR85" s="358"/>
      <c r="DS85" s="358"/>
      <c r="DT85" s="358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8"/>
      <c r="DI86" s="358"/>
      <c r="DJ86" s="358"/>
      <c r="DK86" s="358"/>
      <c r="DL86" s="358"/>
      <c r="DM86" s="358"/>
      <c r="DN86" s="358"/>
      <c r="DO86" s="358"/>
      <c r="DP86" s="358"/>
      <c r="DQ86" s="358"/>
      <c r="DR86" s="358"/>
      <c r="DS86" s="358"/>
      <c r="DT86" s="358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8"/>
      <c r="DI87" s="358"/>
      <c r="DJ87" s="358"/>
      <c r="DK87" s="358"/>
      <c r="DL87" s="358"/>
      <c r="DM87" s="358"/>
      <c r="DN87" s="358"/>
      <c r="DO87" s="358"/>
      <c r="DP87" s="358"/>
      <c r="DQ87" s="358"/>
      <c r="DR87" s="358"/>
      <c r="DS87" s="358"/>
      <c r="DT87" s="358"/>
      <c r="EO87" s="197"/>
      <c r="EV87" s="197"/>
      <c r="FB87" s="197"/>
    </row>
    <row r="88" customHeight="1" spans="10:158">
      <c r="J88" s="90"/>
      <c r="K88" s="317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249</v>
      </c>
      <c r="DH88" s="358"/>
      <c r="DI88" s="358"/>
      <c r="DJ88" s="358"/>
      <c r="DK88" s="358"/>
      <c r="DL88" s="358"/>
      <c r="DM88" s="358"/>
      <c r="DN88" s="358"/>
      <c r="DO88" s="358"/>
      <c r="DP88" s="358"/>
      <c r="DQ88" s="358"/>
      <c r="DR88" s="358"/>
      <c r="DS88" s="358"/>
      <c r="DT88" s="358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8"/>
      <c r="DI89" s="358"/>
      <c r="DJ89" s="358"/>
      <c r="DK89" s="358"/>
      <c r="DL89" s="358"/>
      <c r="DM89" s="358"/>
      <c r="DN89" s="358"/>
      <c r="DO89" s="358"/>
      <c r="DP89" s="358"/>
      <c r="DQ89" s="358"/>
      <c r="DR89" s="358"/>
      <c r="DS89" s="358"/>
      <c r="DT89" s="358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4"/>
      <c r="AQ90" s="6"/>
      <c r="DH90" s="358"/>
      <c r="DI90" s="358"/>
      <c r="DJ90" s="358"/>
      <c r="DK90" s="358"/>
      <c r="DL90" s="358"/>
      <c r="DM90" s="358"/>
      <c r="DN90" s="358"/>
      <c r="DO90" s="358"/>
      <c r="DP90" s="358"/>
      <c r="DQ90" s="358"/>
      <c r="DR90" s="358"/>
      <c r="DS90" s="358"/>
      <c r="DT90" s="358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8" t="s">
        <v>169</v>
      </c>
      <c r="AQ91" s="329"/>
      <c r="DH91" s="358"/>
      <c r="DI91" s="358"/>
      <c r="DJ91" s="358"/>
      <c r="DK91" s="358"/>
      <c r="DL91" s="358"/>
      <c r="DM91" s="358"/>
      <c r="DN91" s="358"/>
      <c r="DO91" s="358"/>
      <c r="DP91" s="358"/>
      <c r="DQ91" s="358"/>
      <c r="DR91" s="358"/>
      <c r="DS91" s="358"/>
      <c r="DT91" s="358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173</v>
      </c>
      <c r="DH92" s="358"/>
      <c r="DI92" s="358"/>
      <c r="DJ92" s="358"/>
      <c r="DK92" s="358"/>
      <c r="DL92" s="358"/>
      <c r="DM92" s="358"/>
      <c r="DN92" s="358"/>
      <c r="DO92" s="358"/>
      <c r="DP92" s="358"/>
      <c r="DQ92" s="358"/>
      <c r="DR92" s="358"/>
      <c r="DS92" s="358"/>
      <c r="DT92" s="358"/>
      <c r="EO92" s="197"/>
      <c r="EV92" s="197"/>
      <c r="FB92" s="197"/>
    </row>
    <row r="93" customHeight="1" spans="10:158">
      <c r="J93" s="90"/>
      <c r="K93" s="90"/>
      <c r="L93" s="90"/>
      <c r="Z93" s="328" t="s">
        <v>169</v>
      </c>
      <c r="AA93" s="332"/>
      <c r="AB93" s="325">
        <f>SUM(AB96-(AB96/10))</f>
        <v>37161.9</v>
      </c>
      <c r="AC93" s="331">
        <v>1430</v>
      </c>
      <c r="AH93" s="131"/>
      <c r="AI93" s="6"/>
      <c r="AJ93" s="132"/>
      <c r="DH93" s="358"/>
      <c r="DI93" s="358"/>
      <c r="DJ93" s="358"/>
      <c r="DK93" s="358"/>
      <c r="DL93" s="358"/>
      <c r="DM93" s="358"/>
      <c r="DN93" s="358"/>
      <c r="DO93" s="358"/>
      <c r="DP93" s="358"/>
      <c r="DQ93" s="358"/>
      <c r="DR93" s="358"/>
      <c r="DS93" s="358"/>
      <c r="DT93" s="358"/>
      <c r="EO93" s="197"/>
      <c r="EV93" s="197"/>
      <c r="FB93" s="197"/>
    </row>
    <row r="94" customHeight="1" spans="10:158">
      <c r="J94" s="90"/>
      <c r="K94" s="90"/>
      <c r="L94" s="90"/>
      <c r="Z94" s="90" t="s">
        <v>173</v>
      </c>
      <c r="AB94" s="104">
        <f>SUM(AB95-AB93)</f>
        <v>10346.66</v>
      </c>
      <c r="AH94" s="131"/>
      <c r="AI94" s="6"/>
      <c r="AJ94" s="132"/>
      <c r="DH94" s="358"/>
      <c r="DI94" s="358"/>
      <c r="DJ94" s="358"/>
      <c r="DK94" s="358"/>
      <c r="DL94" s="358"/>
      <c r="DM94" s="358"/>
      <c r="DN94" s="358"/>
      <c r="DO94" s="358"/>
      <c r="DP94" s="358"/>
      <c r="DQ94" s="358"/>
      <c r="DR94" s="358"/>
      <c r="DS94" s="358"/>
      <c r="DT94" s="358"/>
      <c r="EO94" s="197"/>
      <c r="EV94" s="197"/>
      <c r="FB94" s="197"/>
    </row>
    <row r="95" customHeight="1" spans="10:158">
      <c r="J95" s="90"/>
      <c r="K95" s="90"/>
      <c r="L95" s="90"/>
      <c r="AB95" s="333">
        <f>SUM(AC4,X83,AC71,AC86)</f>
        <v>47508.56</v>
      </c>
      <c r="AH95" s="131"/>
      <c r="AI95" s="6"/>
      <c r="AJ95" s="132"/>
      <c r="DH95" s="358"/>
      <c r="DI95" s="358"/>
      <c r="DJ95" s="358"/>
      <c r="DK95" s="358"/>
      <c r="DL95" s="358"/>
      <c r="DM95" s="358"/>
      <c r="DN95" s="358"/>
      <c r="DO95" s="358"/>
      <c r="DP95" s="358"/>
      <c r="DQ95" s="358"/>
      <c r="DR95" s="358"/>
      <c r="DS95" s="358"/>
      <c r="DT95" s="358"/>
      <c r="EO95" s="197"/>
      <c r="EV95" s="197"/>
      <c r="FB95" s="197"/>
    </row>
    <row r="96" customHeight="1" spans="10:158">
      <c r="J96" s="90"/>
      <c r="K96" s="90"/>
      <c r="L96" s="90"/>
      <c r="AB96" s="333">
        <f>SUM(AB3:AB92)</f>
        <v>41291</v>
      </c>
      <c r="AH96" s="334"/>
      <c r="AI96" s="6"/>
      <c r="AJ96" s="335"/>
      <c r="DH96" s="358"/>
      <c r="DI96" s="358"/>
      <c r="DJ96" s="358"/>
      <c r="DK96" s="358"/>
      <c r="DL96" s="358"/>
      <c r="DM96" s="358"/>
      <c r="DN96" s="358"/>
      <c r="DO96" s="358"/>
      <c r="DP96" s="358"/>
      <c r="DQ96" s="358"/>
      <c r="DR96" s="358"/>
      <c r="DS96" s="358"/>
      <c r="DT96" s="358"/>
      <c r="EO96" s="197"/>
      <c r="EV96" s="197"/>
      <c r="FB96" s="197"/>
    </row>
    <row r="97" customHeight="1" spans="12:158">
      <c r="L97" s="90"/>
      <c r="AH97" s="328" t="s">
        <v>169</v>
      </c>
      <c r="AI97" s="329"/>
      <c r="AJ97" s="325">
        <f>SUM(AJ100-(AJ100/10))</f>
        <v>10978.11</v>
      </c>
      <c r="DH97" s="358"/>
      <c r="DI97" s="358"/>
      <c r="DJ97" s="358"/>
      <c r="DK97" s="358"/>
      <c r="DL97" s="358"/>
      <c r="DM97" s="358"/>
      <c r="DN97" s="358"/>
      <c r="DO97" s="358"/>
      <c r="DP97" s="358"/>
      <c r="DQ97" s="358"/>
      <c r="DR97" s="358"/>
      <c r="DS97" s="358"/>
      <c r="DT97" s="358"/>
      <c r="EO97" s="361" t="s">
        <v>90</v>
      </c>
      <c r="EV97" s="361"/>
      <c r="FB97" s="361"/>
    </row>
    <row r="98" customHeight="1" spans="12:158">
      <c r="L98" s="90"/>
      <c r="AG98" s="331">
        <v>1175</v>
      </c>
      <c r="AH98" s="90" t="s">
        <v>173</v>
      </c>
      <c r="AJ98" s="104">
        <f>SUM(AJ99-AJ97-AN3)</f>
        <v>17870.45</v>
      </c>
      <c r="AK98" s="331">
        <v>495</v>
      </c>
      <c r="DH98" s="358"/>
      <c r="DI98" s="358"/>
      <c r="DJ98" s="358"/>
      <c r="DK98" s="358"/>
      <c r="DL98" s="358"/>
      <c r="DM98" s="358"/>
      <c r="DN98" s="358"/>
      <c r="DO98" s="358"/>
      <c r="DP98" s="358"/>
      <c r="DQ98" s="358"/>
      <c r="DR98" s="358"/>
      <c r="DS98" s="358"/>
      <c r="DT98" s="358"/>
      <c r="EO98" s="362"/>
      <c r="EV98" s="362"/>
      <c r="FB98" s="362"/>
    </row>
    <row r="99" customHeight="1" spans="12:158">
      <c r="L99" s="90"/>
      <c r="AJ99" s="333">
        <f>SUM(AF78,AK4)</f>
        <v>30567.56</v>
      </c>
      <c r="DH99" s="358"/>
      <c r="DI99" s="358"/>
      <c r="DJ99" s="358"/>
      <c r="DK99" s="358"/>
      <c r="DL99" s="358"/>
      <c r="DM99" s="358"/>
      <c r="DN99" s="358"/>
      <c r="DO99" s="358"/>
      <c r="DP99" s="358"/>
      <c r="DQ99" s="358"/>
      <c r="DR99" s="358"/>
      <c r="DS99" s="358"/>
      <c r="DT99" s="358"/>
      <c r="EO99" s="187"/>
      <c r="EV99" s="187"/>
      <c r="FB99" s="187"/>
    </row>
    <row r="100" customHeight="1" spans="10:158">
      <c r="J100" s="90"/>
      <c r="K100" s="90"/>
      <c r="L100" s="90"/>
      <c r="AJ100" s="333">
        <f>SUM(AJ3:AJ96)</f>
        <v>12197.9</v>
      </c>
      <c r="DH100" s="358"/>
      <c r="DI100" s="358"/>
      <c r="DJ100" s="358"/>
      <c r="DK100" s="358"/>
      <c r="DL100" s="358"/>
      <c r="DM100" s="358"/>
      <c r="DN100" s="358"/>
      <c r="DO100" s="358"/>
      <c r="DP100" s="358"/>
      <c r="DQ100" s="358"/>
      <c r="DR100" s="358"/>
      <c r="DS100" s="358"/>
      <c r="DT100" s="358"/>
      <c r="EO100" s="362"/>
      <c r="EV100" s="362"/>
      <c r="FB100" s="362"/>
    </row>
    <row r="101" spans="10:124">
      <c r="J101" s="90"/>
      <c r="K101" s="90"/>
      <c r="L101" s="90"/>
      <c r="DH101" s="358"/>
      <c r="DI101" s="358"/>
      <c r="DJ101" s="358"/>
      <c r="DK101" s="358"/>
      <c r="DL101" s="358"/>
      <c r="DM101" s="358"/>
      <c r="DN101" s="358"/>
      <c r="DO101" s="358"/>
      <c r="DP101" s="358"/>
      <c r="DQ101" s="358"/>
      <c r="DR101" s="358"/>
      <c r="DS101" s="358"/>
      <c r="DT101" s="358"/>
    </row>
    <row r="102" spans="10:124">
      <c r="J102" s="90"/>
      <c r="K102" s="90"/>
      <c r="L102" s="90"/>
      <c r="DH102" s="358"/>
      <c r="DI102" s="358"/>
      <c r="DJ102" s="358"/>
      <c r="DK102" s="358"/>
      <c r="DL102" s="358"/>
      <c r="DM102" s="358"/>
      <c r="DN102" s="358"/>
      <c r="DO102" s="358"/>
      <c r="DP102" s="358"/>
      <c r="DQ102" s="358"/>
      <c r="DR102" s="358"/>
      <c r="DS102" s="358"/>
      <c r="DT102" s="358"/>
    </row>
    <row r="103" spans="10:124">
      <c r="J103" s="90"/>
      <c r="K103" s="90"/>
      <c r="L103" s="90"/>
      <c r="DH103" s="358"/>
      <c r="DI103" s="358"/>
      <c r="DJ103" s="358"/>
      <c r="DK103" s="358"/>
      <c r="DL103" s="358"/>
      <c r="DM103" s="358"/>
      <c r="DN103" s="358"/>
      <c r="DO103" s="358"/>
      <c r="DP103" s="358"/>
      <c r="DQ103" s="358"/>
      <c r="DR103" s="358"/>
      <c r="DS103" s="358"/>
      <c r="DT103" s="358"/>
    </row>
    <row r="104" spans="10:124">
      <c r="J104" s="90"/>
      <c r="K104" s="90"/>
      <c r="L104" s="90"/>
      <c r="DH104" s="358"/>
      <c r="DI104" s="358"/>
      <c r="DJ104" s="358"/>
      <c r="DK104" s="358"/>
      <c r="DL104" s="358"/>
      <c r="DM104" s="358"/>
      <c r="DN104" s="358"/>
      <c r="DO104" s="358"/>
      <c r="DP104" s="358"/>
      <c r="DQ104" s="358"/>
      <c r="DR104" s="358"/>
      <c r="DS104" s="358"/>
      <c r="DT104" s="358"/>
    </row>
    <row r="105" spans="10:124">
      <c r="J105" s="90"/>
      <c r="K105" s="90"/>
      <c r="L105" s="90"/>
      <c r="DH105" s="358"/>
      <c r="DI105" s="358"/>
      <c r="DJ105" s="358"/>
      <c r="DK105" s="358"/>
      <c r="DL105" s="358"/>
      <c r="DM105" s="358"/>
      <c r="DN105" s="358"/>
      <c r="DO105" s="358"/>
      <c r="DP105" s="358"/>
      <c r="DQ105" s="358"/>
      <c r="DR105" s="358"/>
      <c r="DS105" s="358"/>
      <c r="DT105" s="358"/>
    </row>
    <row r="106" spans="10:124">
      <c r="J106" s="90"/>
      <c r="K106" s="90"/>
      <c r="L106" s="90"/>
      <c r="DH106" s="358"/>
      <c r="DI106" s="358"/>
      <c r="DJ106" s="358"/>
      <c r="DK106" s="358"/>
      <c r="DL106" s="358"/>
      <c r="DM106" s="358"/>
      <c r="DN106" s="358"/>
      <c r="DO106" s="358"/>
      <c r="DP106" s="358"/>
      <c r="DQ106" s="358"/>
      <c r="DR106" s="358"/>
      <c r="DS106" s="358"/>
      <c r="DT106" s="358"/>
    </row>
    <row r="107" spans="10:124">
      <c r="J107" s="90"/>
      <c r="K107" s="90"/>
      <c r="L107" s="90"/>
      <c r="DH107" s="358"/>
      <c r="DI107" s="358"/>
      <c r="DJ107" s="358"/>
      <c r="DK107" s="358"/>
      <c r="DL107" s="358"/>
      <c r="DM107" s="358"/>
      <c r="DN107" s="358"/>
      <c r="DO107" s="358"/>
      <c r="DP107" s="358"/>
      <c r="DQ107" s="358"/>
      <c r="DR107" s="358"/>
      <c r="DS107" s="358"/>
      <c r="DT107" s="358"/>
    </row>
    <row r="108" spans="10:124">
      <c r="J108" s="90"/>
      <c r="K108" s="90"/>
      <c r="L108" s="90"/>
      <c r="DH108" s="358"/>
      <c r="DI108" s="358"/>
      <c r="DJ108" s="358"/>
      <c r="DK108" s="358"/>
      <c r="DL108" s="358"/>
      <c r="DM108" s="358"/>
      <c r="DN108" s="358"/>
      <c r="DO108" s="358"/>
      <c r="DP108" s="358"/>
      <c r="DQ108" s="358"/>
      <c r="DR108" s="358"/>
      <c r="DS108" s="358"/>
      <c r="DT108" s="358"/>
    </row>
    <row r="109" spans="112:124">
      <c r="DH109" s="358"/>
      <c r="DI109" s="358"/>
      <c r="DJ109" s="358"/>
      <c r="DK109" s="358"/>
      <c r="DL109" s="358"/>
      <c r="DM109" s="358"/>
      <c r="DN109" s="358"/>
      <c r="DO109" s="358"/>
      <c r="DP109" s="358"/>
      <c r="DQ109" s="358"/>
      <c r="DR109" s="358"/>
      <c r="DS109" s="358"/>
      <c r="DT109" s="358"/>
    </row>
    <row r="110" spans="112:124">
      <c r="DH110" s="358"/>
      <c r="DI110" s="358"/>
      <c r="DJ110" s="358"/>
      <c r="DK110" s="358"/>
      <c r="DL110" s="358"/>
      <c r="DM110" s="358"/>
      <c r="DN110" s="358"/>
      <c r="DO110" s="358"/>
      <c r="DP110" s="358"/>
      <c r="DQ110" s="358"/>
      <c r="DR110" s="358"/>
      <c r="DS110" s="358"/>
      <c r="DT110" s="358"/>
    </row>
    <row r="111" spans="112:124">
      <c r="DH111" s="358"/>
      <c r="DI111" s="358"/>
      <c r="DJ111" s="358"/>
      <c r="DK111" s="358"/>
      <c r="DL111" s="358"/>
      <c r="DM111" s="358"/>
      <c r="DN111" s="358"/>
      <c r="DO111" s="358"/>
      <c r="DP111" s="358"/>
      <c r="DQ111" s="358"/>
      <c r="DR111" s="358"/>
      <c r="DS111" s="358"/>
      <c r="DT111" s="35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250</v>
      </c>
      <c r="D2" s="52" t="s">
        <v>251</v>
      </c>
    </row>
    <row r="3" spans="1:11">
      <c r="A3" s="53" t="s">
        <v>252</v>
      </c>
      <c r="B3" s="54" t="s">
        <v>131</v>
      </c>
      <c r="C3" s="55">
        <v>2336.4</v>
      </c>
      <c r="D3" s="56">
        <f>SUM(C3+5)</f>
        <v>2341.4</v>
      </c>
      <c r="E3" s="51" t="s">
        <v>253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254</v>
      </c>
      <c r="B5" s="54" t="s">
        <v>137</v>
      </c>
      <c r="C5" s="55">
        <v>3000.97</v>
      </c>
      <c r="D5" s="56">
        <f t="shared" ref="D5:D16" si="0">SUM(C5+5)</f>
        <v>3005.97</v>
      </c>
    </row>
    <row r="6" spans="2:4">
      <c r="B6" s="54" t="s">
        <v>141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255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255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155</v>
      </c>
      <c r="C11" s="55">
        <v>2662</v>
      </c>
      <c r="D11" s="56">
        <f t="shared" si="0"/>
        <v>2667</v>
      </c>
      <c r="E11" t="s">
        <v>256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257</v>
      </c>
      <c r="J12" s="49">
        <v>9000</v>
      </c>
      <c r="K12" s="50">
        <v>7830</v>
      </c>
    </row>
    <row r="13" spans="2:4">
      <c r="B13" s="54" t="s">
        <v>201</v>
      </c>
      <c r="C13" s="55">
        <v>2046</v>
      </c>
      <c r="D13" s="56">
        <f t="shared" si="0"/>
        <v>2051</v>
      </c>
    </row>
    <row r="14" spans="2:4">
      <c r="B14" s="54" t="s">
        <v>206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212</v>
      </c>
      <c r="C16" s="55">
        <v>2694.95</v>
      </c>
      <c r="D16" s="56">
        <f t="shared" si="0"/>
        <v>2699.95</v>
      </c>
      <c r="E16" t="s">
        <v>258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259</v>
      </c>
      <c r="B18" s="54" t="s">
        <v>260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261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262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263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264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265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263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264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169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J51" sqref="J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266</v>
      </c>
      <c r="F1" s="16"/>
      <c r="I1" s="12" t="s">
        <v>267</v>
      </c>
    </row>
    <row r="2" spans="2:10">
      <c r="B2" s="17" t="s">
        <v>0</v>
      </c>
      <c r="C2" s="18" t="s">
        <v>2</v>
      </c>
      <c r="D2" s="19" t="s">
        <v>268</v>
      </c>
      <c r="H2" s="17" t="s">
        <v>0</v>
      </c>
      <c r="I2" s="18" t="s">
        <v>2</v>
      </c>
      <c r="J2" s="19" t="s">
        <v>268</v>
      </c>
    </row>
    <row r="3" spans="2:10">
      <c r="B3" s="20" t="s">
        <v>155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268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268</v>
      </c>
    </row>
    <row r="28" spans="2:10">
      <c r="B28" s="20" t="s">
        <v>175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268</v>
      </c>
      <c r="H31" s="20" t="s">
        <v>269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270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268</v>
      </c>
      <c r="E35" s="30"/>
      <c r="H35" s="20" t="s">
        <v>271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260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268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268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268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272</v>
      </c>
      <c r="D2" s="2" t="s">
        <v>273</v>
      </c>
      <c r="E2" s="2" t="s">
        <v>274</v>
      </c>
      <c r="H2" s="3">
        <v>0.02</v>
      </c>
    </row>
    <row r="3" spans="2:8">
      <c r="B3" s="4" t="s">
        <v>275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276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277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278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279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2022-09-29T23:43:21Z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