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<sst xmlns="http://schemas.openxmlformats.org/spreadsheetml/2006/main" count="547" uniqueCount="250">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</sst>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0.00_);[Red]\(0.00\)"/>
    <numFmt numFmtId="177" formatCode="h:mm:ss\ AM/PM;@"/>
    <numFmt numFmtId="178" formatCode="_ * #,##0.00_ ;_ * \-#,##0.00_ ;_ * &quot;-&quot;??_ ;_ @_ "/>
    <numFmt numFmtId="179" formatCode="m/d/yyyy;@"/>
    <numFmt numFmtId="44" formatCode="_(&quot;$&quot;* #,##0.00_);_(&quot;$&quot;* \(#,##0.00\);_(&quot;$&quot;* &quot;-&quot;??_);_(@_)"/>
    <numFmt numFmtId="180" formatCode="_ * #,##0_ ;_ * \-#,##0_ ;_ * &quot;-&quot;_ ;_ @_ "/>
    <numFmt numFmtId="181" formatCode="&quot;$&quot;#,##0.0_);[Red]\(&quot;$&quot;#,##0.0\)"/>
    <numFmt numFmtId="42" formatCode="_(&quot;$&quot;* #,##0_);_(&quot;$&quot;* \(#,##0\);_(&quot;$&quot;* &quot;-&quot;_);_(@_)"/>
    <numFmt numFmtId="182" formatCode="0.00_ "/>
    <numFmt numFmtId="183" formatCode="&quot;$&quot;#,###.0_);[Red]\(&quot;$&quot;#,###.0\)"/>
    <numFmt numFmtId="184" formatCode="&quot;$&quot;#,###.00_);[Red]\(&quot;$&quot;#,###.00\)"/>
    <numFmt numFmtId="185" formatCode="_(&quot;$&quot;* #,##0.000_);_(&quot;$&quot;* \(#,##0.000\);_(&quot;$&quot;* &quot;-&quot;??.0_);_(@_)"/>
    <numFmt numFmtId="186" formatCode="&quot;$&quot;#,###.##000_);[Red]\(&quot;$&quot;#,###.##00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27" borderId="17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9" borderId="19" applyNumberFormat="0" applyAlignment="0" applyProtection="0">
      <alignment vertical="center"/>
    </xf>
    <xf numFmtId="0" fontId="92" fillId="27" borderId="19" applyNumberFormat="0" applyAlignment="0" applyProtection="0">
      <alignment vertical="center"/>
    </xf>
    <xf numFmtId="0" fontId="90" fillId="35" borderId="21" applyNumberFormat="0" applyAlignment="0" applyProtection="0">
      <alignment vertical="center"/>
    </xf>
    <xf numFmtId="0" fontId="93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4" fillId="44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9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9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9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9" fontId="2" fillId="0" borderId="2" xfId="0" applyNumberFormat="1" applyFont="1" applyBorder="1" applyAlignment="1">
      <alignment horizontal="left" vertical="center"/>
    </xf>
    <xf numFmtId="179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4" fontId="9" fillId="6" borderId="1" xfId="0" applyNumberFormat="1" applyFont="1" applyFill="1" applyBorder="1" applyAlignment="1">
      <alignment horizontal="center" vertical="center"/>
    </xf>
    <xf numFmtId="184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4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6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5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5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5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5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5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5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6" fontId="15" fillId="0" borderId="0" xfId="0" applyNumberFormat="1" applyFont="1" applyProtection="1">
      <alignment vertical="center"/>
      <protection locked="0"/>
    </xf>
    <xf numFmtId="186" fontId="19" fillId="8" borderId="1" xfId="0" applyNumberFormat="1" applyFont="1" applyFill="1" applyBorder="1" applyAlignment="1">
      <alignment horizontal="center" vertical="center"/>
    </xf>
    <xf numFmtId="186" fontId="30" fillId="0" borderId="1" xfId="0" applyNumberFormat="1" applyFont="1" applyBorder="1" applyAlignment="1">
      <alignment horizontal="justify" vertical="center"/>
    </xf>
    <xf numFmtId="186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6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6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1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79" fontId="15" fillId="0" borderId="1" xfId="0" applyNumberFormat="1" applyFont="1" applyBorder="1" applyAlignment="1">
      <alignment horizontal="left" vertical="center"/>
    </xf>
    <xf numFmtId="179" fontId="15" fillId="0" borderId="1" xfId="0" applyNumberFormat="1" applyFont="1" applyBorder="1" applyAlignment="1">
      <alignment horizontal="justify" vertical="center"/>
    </xf>
    <xf numFmtId="179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79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5" fillId="0" borderId="1" xfId="0" applyNumberFormat="1" applyFont="1" applyFill="1" applyBorder="1" applyAlignment="1">
      <alignment horizontal="left" vertical="center"/>
    </xf>
    <xf numFmtId="183" fontId="46" fillId="9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4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84" fontId="20" fillId="0" borderId="1" xfId="0" applyNumberFormat="1" applyFont="1" applyBorder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30" fillId="16" borderId="1" xfId="0" applyNumberFormat="1" applyFont="1" applyFill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20" fillId="0" borderId="1" xfId="5" applyNumberFormat="1" applyFont="1" applyBorder="1" applyAlignment="1">
      <alignment horizontal="right" vertical="center"/>
    </xf>
    <xf numFmtId="184" fontId="30" fillId="16" borderId="2" xfId="0" applyNumberFormat="1" applyFont="1" applyFill="1" applyBorder="1" applyAlignment="1">
      <alignment horizontal="right" vertical="center"/>
    </xf>
    <xf numFmtId="184" fontId="20" fillId="16" borderId="5" xfId="0" applyNumberFormat="1" applyFont="1" applyFill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30" fillId="16" borderId="2" xfId="5" applyNumberFormat="1" applyFont="1" applyFill="1" applyBorder="1" applyAlignment="1">
      <alignment horizontal="right" vertical="center"/>
    </xf>
    <xf numFmtId="184" fontId="30" fillId="0" borderId="12" xfId="5" applyNumberFormat="1" applyFont="1" applyBorder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4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4" fontId="37" fillId="0" borderId="5" xfId="0" applyNumberFormat="1" applyFont="1" applyFill="1" applyBorder="1" applyAlignment="1">
      <alignment horizontal="right" vertical="center"/>
    </xf>
    <xf numFmtId="184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4" fontId="27" fillId="0" borderId="0" xfId="0" applyNumberFormat="1" applyFont="1" applyFill="1" applyAlignment="1">
      <alignment horizontal="center" vertical="center"/>
    </xf>
    <xf numFmtId="184" fontId="37" fillId="0" borderId="13" xfId="0" applyNumberFormat="1" applyFont="1" applyFill="1" applyBorder="1" applyAlignment="1">
      <alignment horizontal="right" vertical="center"/>
    </xf>
    <xf numFmtId="184" fontId="37" fillId="0" borderId="14" xfId="0" applyNumberFormat="1" applyFont="1" applyFill="1" applyBorder="1" applyAlignment="1">
      <alignment horizontal="right" vertical="center"/>
    </xf>
    <xf numFmtId="184" fontId="20" fillId="0" borderId="14" xfId="0" applyNumberFormat="1" applyFont="1" applyBorder="1" applyAlignment="1">
      <alignment horizontal="right" vertical="center"/>
    </xf>
    <xf numFmtId="184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4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84" fontId="36" fillId="0" borderId="1" xfId="0" applyNumberFormat="1" applyFont="1" applyBorder="1" applyAlignment="1">
      <alignment horizontal="right" vertical="center"/>
    </xf>
    <xf numFmtId="184" fontId="30" fillId="0" borderId="0" xfId="5" applyNumberFormat="1" applyFont="1" applyFill="1" applyBorder="1" applyAlignment="1">
      <alignment horizontal="right" vertical="center"/>
    </xf>
    <xf numFmtId="184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84" fontId="43" fillId="12" borderId="1" xfId="0" applyNumberFormat="1" applyFont="1" applyFill="1" applyBorder="1" applyAlignment="1">
      <alignment horizontal="right" vertical="center"/>
    </xf>
    <xf numFmtId="184" fontId="17" fillId="0" borderId="0" xfId="0" applyNumberFormat="1" applyFont="1" applyFill="1" applyBorder="1" applyAlignment="1">
      <alignment horizontal="right" vertical="center"/>
    </xf>
    <xf numFmtId="184" fontId="38" fillId="12" borderId="1" xfId="0" applyNumberFormat="1" applyFont="1" applyFill="1" applyBorder="1" applyAlignment="1">
      <alignment horizontal="right" vertical="center"/>
    </xf>
    <xf numFmtId="184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4" fontId="20" fillId="18" borderId="1" xfId="0" applyNumberFormat="1" applyFont="1" applyFill="1" applyBorder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0" fillId="0" borderId="1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5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5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6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9" borderId="0" xfId="0" applyNumberFormat="1" applyFont="1" applyFill="1" applyAlignment="1">
      <alignment horizontal="right" vertical="center"/>
    </xf>
    <xf numFmtId="183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2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9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9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52" hidden="1" customWidth="1"/>
    <col min="6" max="6" width="7.28571428571429" style="353" hidden="1" customWidth="1"/>
    <col min="7" max="7" width="9.14285714285714" style="54"/>
    <col min="8" max="8" width="14" style="354"/>
    <col min="9" max="9" width="9.14285714285714" style="355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6" t="s">
        <v>0</v>
      </c>
      <c r="C1" s="357" t="s">
        <v>1</v>
      </c>
      <c r="D1" s="358" t="s">
        <v>2</v>
      </c>
      <c r="E1" s="359" t="s">
        <v>3</v>
      </c>
      <c r="F1" s="353" t="s">
        <v>4</v>
      </c>
      <c r="H1" s="360" t="s">
        <v>5</v>
      </c>
      <c r="J1" s="384" t="s">
        <v>6</v>
      </c>
      <c r="K1" s="385">
        <f>SUM(D2:D2150)</f>
        <v>207784.7</v>
      </c>
      <c r="L1" s="386" t="s">
        <v>7</v>
      </c>
      <c r="M1" s="387">
        <f>COUNT(C2,C3,C4,C5,C6,C9,C10,C13,C14,C15,C18,C19,C20,C21,C22,C23,C26,C27,C30,C31,C32,C33,C34,C37,C39,39,C40,C43,C44,C47,C48,C49,C50,C51,C52,C55,C56,C57,C60,C64,C68,C69,C72,C1:C73)</f>
        <v>87</v>
      </c>
      <c r="N1" s="86"/>
      <c r="O1" s="388" t="s">
        <v>8</v>
      </c>
      <c r="P1" s="77"/>
      <c r="Q1" s="394">
        <f>SUM(K1-(K1/10))</f>
        <v>187006.23</v>
      </c>
    </row>
    <row r="2" spans="2:15">
      <c r="B2" s="361" t="s">
        <v>9</v>
      </c>
      <c r="C2" s="67">
        <v>54410743</v>
      </c>
      <c r="D2" s="362">
        <v>319</v>
      </c>
      <c r="E2" s="363"/>
      <c r="F2" s="364"/>
      <c r="H2" s="365">
        <v>5000</v>
      </c>
      <c r="J2" s="353"/>
      <c r="K2" s="389"/>
      <c r="N2" s="86" t="s">
        <v>10</v>
      </c>
      <c r="O2" s="390">
        <v>515</v>
      </c>
    </row>
    <row r="3" spans="2:15">
      <c r="B3" s="361"/>
      <c r="C3" s="67">
        <v>58140426</v>
      </c>
      <c r="D3" s="362">
        <v>316</v>
      </c>
      <c r="E3" s="363"/>
      <c r="N3" s="86" t="s">
        <v>11</v>
      </c>
      <c r="O3" s="390"/>
    </row>
    <row r="4" spans="2:15">
      <c r="B4" s="361"/>
      <c r="C4" s="67">
        <v>55251468</v>
      </c>
      <c r="D4" s="362">
        <v>574</v>
      </c>
      <c r="E4" s="363"/>
      <c r="N4" s="86" t="s">
        <v>12</v>
      </c>
      <c r="O4" s="390"/>
    </row>
    <row r="5" spans="2:15">
      <c r="B5" s="361"/>
      <c r="C5" s="67">
        <v>55691141</v>
      </c>
      <c r="D5" s="362">
        <v>957</v>
      </c>
      <c r="E5" s="363"/>
      <c r="N5" s="86" t="s">
        <v>13</v>
      </c>
      <c r="O5" s="390"/>
    </row>
    <row r="6" spans="2:15">
      <c r="B6" s="361"/>
      <c r="C6" s="67">
        <v>54565108</v>
      </c>
      <c r="D6" s="362">
        <v>1140</v>
      </c>
      <c r="E6" s="363"/>
      <c r="J6" s="391"/>
      <c r="N6" s="86" t="s">
        <v>14</v>
      </c>
      <c r="O6" s="390"/>
    </row>
    <row r="7" spans="2:15">
      <c r="B7" s="366"/>
      <c r="C7" s="367"/>
      <c r="D7" s="368"/>
      <c r="E7" s="369">
        <f>SUM(5000-D7)</f>
        <v>5000</v>
      </c>
      <c r="F7" s="370"/>
      <c r="N7" s="86" t="s">
        <v>15</v>
      </c>
      <c r="O7" s="392"/>
    </row>
    <row r="8" spans="2:15">
      <c r="B8" s="361"/>
      <c r="D8" s="362"/>
      <c r="E8" s="363"/>
      <c r="N8" s="86" t="s">
        <v>16</v>
      </c>
      <c r="O8" s="390"/>
    </row>
    <row r="9" spans="2:15">
      <c r="B9" s="361" t="s">
        <v>17</v>
      </c>
      <c r="C9" s="67">
        <v>55234336</v>
      </c>
      <c r="D9" s="362">
        <v>1021</v>
      </c>
      <c r="E9" s="363"/>
      <c r="H9" s="365">
        <v>5000</v>
      </c>
      <c r="N9" s="86" t="s">
        <v>18</v>
      </c>
      <c r="O9" s="390"/>
    </row>
    <row r="10" spans="2:15">
      <c r="B10" s="361"/>
      <c r="C10" s="67">
        <v>54395472</v>
      </c>
      <c r="D10" s="362">
        <v>1925</v>
      </c>
      <c r="E10" s="363"/>
      <c r="N10" s="86" t="s">
        <v>19</v>
      </c>
      <c r="O10" s="390"/>
    </row>
    <row r="11" spans="2:6">
      <c r="B11" s="366"/>
      <c r="C11" s="367"/>
      <c r="D11" s="368"/>
      <c r="E11" s="369">
        <v>4373.2</v>
      </c>
      <c r="F11" s="371"/>
    </row>
    <row r="12" spans="2:2">
      <c r="B12" s="372"/>
    </row>
    <row r="13" spans="2:8">
      <c r="B13" s="361" t="s">
        <v>20</v>
      </c>
      <c r="C13" s="67">
        <v>54335675</v>
      </c>
      <c r="D13" s="362">
        <v>528</v>
      </c>
      <c r="E13" s="363"/>
      <c r="H13" s="373"/>
    </row>
    <row r="14" spans="2:8">
      <c r="B14" s="361"/>
      <c r="C14" s="67">
        <v>54932894</v>
      </c>
      <c r="D14" s="362">
        <v>330</v>
      </c>
      <c r="E14" s="363"/>
      <c r="H14" s="373"/>
    </row>
    <row r="15" spans="2:5">
      <c r="B15" s="361"/>
      <c r="C15" s="67">
        <v>53783764</v>
      </c>
      <c r="D15" s="362">
        <v>330</v>
      </c>
      <c r="E15" s="363"/>
    </row>
    <row r="16" spans="2:5">
      <c r="B16" s="361"/>
      <c r="D16" s="374"/>
      <c r="E16" s="363">
        <v>3304</v>
      </c>
    </row>
    <row r="17" spans="2:5">
      <c r="B17" s="361"/>
      <c r="D17" s="374"/>
      <c r="E17" s="363"/>
    </row>
    <row r="18" spans="2:8">
      <c r="B18" s="361" t="s">
        <v>21</v>
      </c>
      <c r="C18" s="67">
        <v>52446634</v>
      </c>
      <c r="D18" s="374">
        <v>360</v>
      </c>
      <c r="E18" s="363"/>
      <c r="H18" s="373"/>
    </row>
    <row r="19" spans="2:8">
      <c r="B19" s="361"/>
      <c r="C19" s="375">
        <v>51963617</v>
      </c>
      <c r="D19" s="374">
        <v>660</v>
      </c>
      <c r="E19" s="363"/>
      <c r="H19" s="373"/>
    </row>
    <row r="20" spans="2:5">
      <c r="B20" s="361"/>
      <c r="C20" s="67">
        <v>53051695</v>
      </c>
      <c r="D20" s="374">
        <v>660</v>
      </c>
      <c r="E20" s="363"/>
    </row>
    <row r="21" spans="2:4">
      <c r="B21" s="372"/>
      <c r="C21" s="67">
        <v>58166785</v>
      </c>
      <c r="D21" s="71">
        <v>1001</v>
      </c>
    </row>
    <row r="22" spans="2:4">
      <c r="B22" s="372"/>
      <c r="C22" s="67">
        <v>58618066</v>
      </c>
      <c r="D22" s="71">
        <v>327</v>
      </c>
    </row>
    <row r="23" spans="2:4">
      <c r="B23" s="372"/>
      <c r="C23" s="67">
        <v>59487006</v>
      </c>
      <c r="D23" s="71">
        <v>330</v>
      </c>
    </row>
    <row r="24" spans="2:8">
      <c r="B24" s="372"/>
      <c r="C24" s="376"/>
      <c r="E24" s="377">
        <v>5299.8</v>
      </c>
      <c r="H24" s="378">
        <v>5000</v>
      </c>
    </row>
    <row r="25" spans="2:3">
      <c r="B25" s="372"/>
      <c r="C25" s="376"/>
    </row>
    <row r="26" spans="2:4">
      <c r="B26" s="372" t="s">
        <v>22</v>
      </c>
      <c r="C26" s="67">
        <v>54670169</v>
      </c>
      <c r="D26" s="71">
        <v>330</v>
      </c>
    </row>
    <row r="27" spans="2:4">
      <c r="B27" s="372"/>
      <c r="C27" s="67">
        <v>53568516</v>
      </c>
      <c r="D27" s="71">
        <v>1122</v>
      </c>
    </row>
    <row r="28" spans="2:5">
      <c r="B28" s="372"/>
      <c r="E28" s="377">
        <v>3993</v>
      </c>
    </row>
    <row r="29" spans="2:11">
      <c r="B29" s="379"/>
      <c r="C29" s="357"/>
      <c r="D29" s="380"/>
      <c r="E29" s="381"/>
      <c r="J29" s="393">
        <f>SUM(D28,D24,D16,D11,D7)</f>
        <v>0</v>
      </c>
      <c r="K29" s="393">
        <f>SUM(J29-(J29/10))</f>
        <v>0</v>
      </c>
    </row>
    <row r="30" spans="2:4">
      <c r="B30" s="372" t="s">
        <v>23</v>
      </c>
      <c r="C30" s="67">
        <v>59582399</v>
      </c>
      <c r="D30" s="71">
        <v>1980</v>
      </c>
    </row>
    <row r="31" spans="2:4">
      <c r="B31" s="372"/>
      <c r="C31" s="67">
        <v>58943687</v>
      </c>
      <c r="D31" s="71">
        <v>396</v>
      </c>
    </row>
    <row r="32" spans="2:4">
      <c r="B32" s="372"/>
      <c r="C32" s="67">
        <v>52841998</v>
      </c>
      <c r="D32" s="71">
        <v>330</v>
      </c>
    </row>
    <row r="33" spans="2:4">
      <c r="B33" s="372"/>
      <c r="C33" s="67">
        <v>55096219</v>
      </c>
      <c r="D33" s="71">
        <v>528</v>
      </c>
    </row>
    <row r="34" spans="2:8">
      <c r="B34" s="372"/>
      <c r="C34" s="67">
        <v>59068257</v>
      </c>
      <c r="D34" s="71">
        <v>330</v>
      </c>
      <c r="H34" s="382">
        <v>5000</v>
      </c>
    </row>
    <row r="35" spans="2:5">
      <c r="B35" s="372"/>
      <c r="E35" s="377">
        <v>5785</v>
      </c>
    </row>
    <row r="36" spans="2:2">
      <c r="B36" s="372"/>
    </row>
    <row r="37" spans="2:4">
      <c r="B37" s="372" t="s">
        <v>24</v>
      </c>
      <c r="C37" s="67">
        <v>58717486</v>
      </c>
      <c r="D37" s="71">
        <v>528</v>
      </c>
    </row>
    <row r="38" spans="2:4">
      <c r="B38" s="372"/>
      <c r="C38" s="67">
        <v>58253225</v>
      </c>
      <c r="D38" s="71">
        <v>358</v>
      </c>
    </row>
    <row r="39" spans="2:4">
      <c r="B39" s="372"/>
      <c r="C39" s="67">
        <v>53986384</v>
      </c>
      <c r="D39" s="71">
        <v>330</v>
      </c>
    </row>
    <row r="40" spans="2:4">
      <c r="B40" s="372"/>
      <c r="C40" s="67">
        <v>53986384</v>
      </c>
      <c r="D40" s="71">
        <v>337</v>
      </c>
    </row>
    <row r="41" spans="2:5">
      <c r="B41" s="372"/>
      <c r="E41" s="352">
        <v>4387.7</v>
      </c>
    </row>
    <row r="42" spans="2:2">
      <c r="B42" s="372"/>
    </row>
    <row r="43" spans="2:4">
      <c r="B43" s="372" t="s">
        <v>25</v>
      </c>
      <c r="C43" s="67">
        <v>51462510</v>
      </c>
      <c r="D43" s="71">
        <v>330</v>
      </c>
    </row>
    <row r="44" spans="2:4">
      <c r="B44" s="372"/>
      <c r="C44" s="67">
        <v>56626988</v>
      </c>
      <c r="D44" s="71">
        <v>330</v>
      </c>
    </row>
    <row r="45" spans="2:5">
      <c r="B45" s="372"/>
      <c r="E45" s="352">
        <v>3793.7</v>
      </c>
    </row>
    <row r="46" spans="2:2">
      <c r="B46" s="372"/>
    </row>
    <row r="47" spans="2:4">
      <c r="B47" s="372" t="s">
        <v>26</v>
      </c>
      <c r="C47" s="67">
        <v>52899184</v>
      </c>
      <c r="D47" s="71">
        <v>330</v>
      </c>
    </row>
    <row r="48" spans="2:4">
      <c r="B48" s="372"/>
      <c r="C48" s="67">
        <v>53718268</v>
      </c>
      <c r="D48" s="71">
        <v>330</v>
      </c>
    </row>
    <row r="49" spans="2:4">
      <c r="B49" s="372"/>
      <c r="C49" s="67">
        <v>53536147</v>
      </c>
      <c r="D49" s="71">
        <v>1056</v>
      </c>
    </row>
    <row r="50" spans="2:4">
      <c r="B50" s="372"/>
      <c r="C50" s="67">
        <v>53311265</v>
      </c>
      <c r="D50" s="71">
        <v>1522</v>
      </c>
    </row>
    <row r="51" spans="2:4">
      <c r="B51" s="372"/>
      <c r="C51" s="67">
        <v>54420626</v>
      </c>
      <c r="D51" s="71">
        <v>462</v>
      </c>
    </row>
    <row r="52" spans="2:4">
      <c r="B52" s="372"/>
      <c r="C52" s="67">
        <v>54036196</v>
      </c>
      <c r="D52" s="71">
        <v>330</v>
      </c>
    </row>
    <row r="53" spans="2:5">
      <c r="B53" s="372"/>
      <c r="E53" s="352">
        <v>166.7</v>
      </c>
    </row>
    <row r="54" spans="2:2">
      <c r="B54" s="372"/>
    </row>
    <row r="55" spans="2:8">
      <c r="B55" s="372" t="s">
        <v>27</v>
      </c>
      <c r="C55" s="67">
        <v>58435785</v>
      </c>
      <c r="D55" s="71">
        <v>462</v>
      </c>
      <c r="H55" s="383">
        <v>5000</v>
      </c>
    </row>
    <row r="56" spans="2:4">
      <c r="B56" s="372"/>
      <c r="C56" s="67">
        <v>56799133</v>
      </c>
      <c r="D56" s="71">
        <v>660</v>
      </c>
    </row>
    <row r="57" spans="2:4">
      <c r="B57" s="372"/>
      <c r="C57" s="67">
        <v>58717486</v>
      </c>
      <c r="D57" s="71">
        <v>528</v>
      </c>
    </row>
    <row r="58" spans="2:5">
      <c r="B58" s="372"/>
      <c r="E58" s="352">
        <v>3681.7</v>
      </c>
    </row>
    <row r="59" spans="2:2">
      <c r="B59" s="372"/>
    </row>
    <row r="60" spans="2:4">
      <c r="B60" s="372" t="s">
        <v>28</v>
      </c>
      <c r="C60" s="67">
        <v>56127369</v>
      </c>
      <c r="D60" s="71">
        <v>528</v>
      </c>
    </row>
    <row r="61" spans="2:2">
      <c r="B61" s="372"/>
    </row>
    <row r="62" spans="5:5">
      <c r="E62" s="352">
        <v>3206</v>
      </c>
    </row>
    <row r="64" spans="2:4">
      <c r="B64" s="372" t="s">
        <v>29</v>
      </c>
      <c r="C64" s="67">
        <v>56412311</v>
      </c>
      <c r="D64" s="71">
        <v>330</v>
      </c>
    </row>
    <row r="65" spans="2:2">
      <c r="B65" s="372"/>
    </row>
    <row r="66" spans="5:5">
      <c r="E66" s="352">
        <v>2909.5</v>
      </c>
    </row>
    <row r="67" spans="2:11">
      <c r="B67" s="395"/>
      <c r="C67" s="396"/>
      <c r="D67" s="397"/>
      <c r="E67" s="398"/>
      <c r="J67" s="406">
        <f>SUM(D35,D41,D45,D53,D58,D61,D65)</f>
        <v>0</v>
      </c>
      <c r="K67" s="407">
        <f>SUM(J67-(J67/10))</f>
        <v>0</v>
      </c>
    </row>
    <row r="68" spans="2:4">
      <c r="B68" s="372" t="s">
        <v>30</v>
      </c>
      <c r="C68" s="67">
        <v>56544511</v>
      </c>
      <c r="D68" s="71">
        <v>396</v>
      </c>
    </row>
    <row r="69" spans="2:4">
      <c r="B69" s="372"/>
      <c r="C69" s="67">
        <v>58816636</v>
      </c>
      <c r="D69" s="71">
        <v>403</v>
      </c>
    </row>
    <row r="70" spans="2:5">
      <c r="B70" s="372"/>
      <c r="E70" s="352">
        <v>2190.4</v>
      </c>
    </row>
    <row r="72" spans="2:4">
      <c r="B72" s="372" t="s">
        <v>31</v>
      </c>
      <c r="C72" s="67">
        <v>51779569</v>
      </c>
      <c r="D72" s="71">
        <v>330</v>
      </c>
    </row>
    <row r="73" spans="2:4">
      <c r="B73" s="372"/>
      <c r="C73" s="67">
        <v>59487006</v>
      </c>
      <c r="D73" s="71">
        <v>396</v>
      </c>
    </row>
    <row r="74" spans="5:5">
      <c r="E74" s="352">
        <v>1537</v>
      </c>
    </row>
    <row r="76" spans="2:3">
      <c r="B76" s="399">
        <v>44208</v>
      </c>
      <c r="C76" s="67" t="s">
        <v>32</v>
      </c>
    </row>
    <row r="78" spans="2:4">
      <c r="B78" s="399">
        <v>44239</v>
      </c>
      <c r="C78" s="67">
        <v>56412311</v>
      </c>
      <c r="D78" s="71">
        <v>336</v>
      </c>
    </row>
    <row r="79" spans="2:4">
      <c r="B79" s="372"/>
      <c r="C79" s="67">
        <v>55751127</v>
      </c>
      <c r="D79" s="71">
        <v>350</v>
      </c>
    </row>
    <row r="80" spans="2:5">
      <c r="B80" s="372"/>
      <c r="E80" s="352">
        <v>919</v>
      </c>
    </row>
    <row r="81" spans="2:2">
      <c r="B81" s="372"/>
    </row>
    <row r="82" spans="2:4">
      <c r="B82" s="399">
        <v>44267</v>
      </c>
      <c r="C82" s="67">
        <v>54023389</v>
      </c>
      <c r="D82" s="71">
        <v>330</v>
      </c>
    </row>
    <row r="83" spans="2:2">
      <c r="B83" s="372"/>
    </row>
    <row r="85" spans="2:4">
      <c r="B85" s="399">
        <v>44298</v>
      </c>
      <c r="C85" s="67">
        <v>56412311</v>
      </c>
      <c r="D85" s="71">
        <v>335</v>
      </c>
    </row>
    <row r="86" spans="2:2">
      <c r="B86" s="372"/>
    </row>
    <row r="87" spans="2:2">
      <c r="B87" s="372"/>
    </row>
    <row r="88" spans="2:4">
      <c r="B88" s="399">
        <v>44328</v>
      </c>
      <c r="C88" s="67">
        <v>54660213</v>
      </c>
      <c r="D88" s="71">
        <v>369</v>
      </c>
    </row>
    <row r="89" spans="2:4">
      <c r="B89" s="372"/>
      <c r="C89" s="67">
        <v>56626988</v>
      </c>
      <c r="D89" s="71">
        <v>336</v>
      </c>
    </row>
    <row r="90" spans="2:4">
      <c r="B90" s="372"/>
      <c r="C90" s="67">
        <v>55094605</v>
      </c>
      <c r="D90" s="71">
        <v>369</v>
      </c>
    </row>
    <row r="91" spans="2:4">
      <c r="B91" s="372"/>
      <c r="C91" s="67">
        <v>59068257</v>
      </c>
      <c r="D91" s="71">
        <v>336</v>
      </c>
    </row>
    <row r="92" spans="2:2">
      <c r="B92" s="372"/>
    </row>
    <row r="93" spans="2:11">
      <c r="B93" s="395"/>
      <c r="C93" s="396"/>
      <c r="D93" s="397"/>
      <c r="E93" s="398"/>
      <c r="J93" s="393">
        <f>SUM(D70,D74,D80,D83,D86,D92)</f>
        <v>0</v>
      </c>
      <c r="K93" s="393">
        <f>SUM(J93-(J93/10))</f>
        <v>0</v>
      </c>
    </row>
    <row r="94" spans="2:4">
      <c r="B94" s="399">
        <v>44359</v>
      </c>
      <c r="C94" s="67" t="s">
        <v>33</v>
      </c>
      <c r="D94" s="71">
        <v>537</v>
      </c>
    </row>
    <row r="95" spans="2:2">
      <c r="B95" s="372"/>
    </row>
    <row r="97" spans="2:4">
      <c r="B97" s="399">
        <v>44389</v>
      </c>
      <c r="C97" s="67">
        <v>51439774</v>
      </c>
      <c r="D97" s="71">
        <v>396</v>
      </c>
    </row>
    <row r="98" spans="2:4">
      <c r="B98" s="372"/>
      <c r="C98" s="67">
        <v>55999682</v>
      </c>
      <c r="D98" s="71">
        <v>369</v>
      </c>
    </row>
    <row r="99" spans="2:4">
      <c r="B99" s="372"/>
      <c r="C99" s="67">
        <v>58253225</v>
      </c>
      <c r="D99" s="400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9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401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402"/>
      <c r="C125" s="403"/>
      <c r="D125" s="404"/>
      <c r="E125" s="405"/>
      <c r="I125" s="408"/>
      <c r="J125" s="409"/>
      <c r="K125" s="410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5">
        <v>880</v>
      </c>
    </row>
    <row r="137" spans="3:8">
      <c r="C137" s="67">
        <v>56748293</v>
      </c>
      <c r="D137" s="411">
        <v>682</v>
      </c>
      <c r="H137" s="412">
        <f>SUM(D137,D138,D142,D143,D144)</f>
        <v>3609</v>
      </c>
    </row>
    <row r="138" spans="3:4">
      <c r="C138" s="67">
        <v>55013409</v>
      </c>
      <c r="D138" s="411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13">
        <v>818</v>
      </c>
    </row>
    <row r="143" spans="3:4">
      <c r="C143" s="67">
        <v>51467216</v>
      </c>
      <c r="D143" s="413">
        <v>1023</v>
      </c>
    </row>
    <row r="144" spans="3:4">
      <c r="C144" s="67">
        <v>52921146</v>
      </c>
      <c r="D144" s="413">
        <v>342</v>
      </c>
    </row>
    <row r="147" spans="2:8">
      <c r="B147" s="66" t="s">
        <v>46</v>
      </c>
      <c r="C147" s="67">
        <v>59507473</v>
      </c>
      <c r="D147" s="71">
        <v>375</v>
      </c>
      <c r="H147" s="354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54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14"/>
      <c r="C174" s="396"/>
      <c r="D174" s="397"/>
      <c r="E174" s="398"/>
      <c r="J174" s="415"/>
      <c r="K174" s="415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54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402"/>
      <c r="C217" s="403"/>
      <c r="D217" s="404"/>
      <c r="E217" s="405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402"/>
      <c r="C261" s="403"/>
      <c r="D261" s="404"/>
      <c r="E261" s="405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zoomScale="70" zoomScaleNormal="70" topLeftCell="HX1" workbookViewId="0">
      <pane ySplit="1" topLeftCell="A2" activePane="bottomLeft" state="frozen"/>
      <selection/>
      <selection pane="bottomLeft" activeCell="IM10" sqref="IM10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5.7142857142857" customWidth="1"/>
    <col min="247" max="247" width="16.9333333333333" customWidth="1"/>
    <col min="249" max="249" width="16.9333333333333" customWidth="1"/>
  </cols>
  <sheetData>
    <row r="1" s="53" customFormat="1" customHeight="1" spans="1:249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  <c r="IK1" s="60"/>
      <c r="IL1" s="59" t="s">
        <v>108</v>
      </c>
      <c r="IM1" s="58"/>
      <c r="IN1" s="211"/>
      <c r="IO1" s="59" t="s">
        <v>78</v>
      </c>
    </row>
    <row r="2" customHeight="1" spans="2:249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  <c r="IK2" s="61" t="s">
        <v>0</v>
      </c>
      <c r="IL2" s="61"/>
      <c r="IM2" s="61" t="s">
        <v>2</v>
      </c>
      <c r="IN2" s="212"/>
      <c r="IO2" s="148" t="s">
        <v>2</v>
      </c>
    </row>
    <row r="3" customHeight="1" spans="2:249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  <c r="IK3" s="214">
        <v>44690</v>
      </c>
      <c r="IL3" s="184"/>
      <c r="IM3" s="283">
        <v>250</v>
      </c>
      <c r="IO3" s="246">
        <v>1360</v>
      </c>
    </row>
    <row r="4" customHeight="1" spans="2:249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  <c r="IK4" s="214"/>
      <c r="IL4" s="184"/>
      <c r="IM4" s="283">
        <v>250</v>
      </c>
      <c r="IO4" s="246">
        <v>1234.6</v>
      </c>
    </row>
    <row r="5" customHeight="1" spans="2:249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  <c r="IK5" s="214"/>
      <c r="IL5" s="184"/>
      <c r="IM5" s="238"/>
      <c r="IO5" s="246">
        <v>7072</v>
      </c>
    </row>
    <row r="6" customHeight="1" spans="2:249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  <c r="IK6" s="214">
        <v>44721</v>
      </c>
      <c r="IL6" s="184"/>
      <c r="IM6" s="283">
        <v>950</v>
      </c>
      <c r="IO6" s="246"/>
    </row>
    <row r="7" customHeight="1" spans="2:249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  <c r="IK7" s="214"/>
      <c r="IL7" s="184"/>
      <c r="IM7" s="283">
        <v>950</v>
      </c>
      <c r="IO7" s="246">
        <v>6828</v>
      </c>
    </row>
    <row r="8" customHeight="1" spans="2:249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  <c r="IK8" s="214"/>
      <c r="IL8" s="184"/>
      <c r="IM8" s="232">
        <v>748</v>
      </c>
      <c r="IO8" s="246">
        <v>6729</v>
      </c>
    </row>
    <row r="9" customHeight="1" spans="2:249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  <c r="IK9" s="214"/>
      <c r="IL9" s="173"/>
      <c r="IM9" s="232">
        <v>1047.2</v>
      </c>
      <c r="IO9" s="246">
        <v>3501</v>
      </c>
    </row>
    <row r="10" customHeight="1" spans="2:249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  <c r="IK10" s="214"/>
      <c r="IL10" s="173"/>
      <c r="IM10" s="232"/>
      <c r="IO10" s="246">
        <v>6800</v>
      </c>
    </row>
    <row r="11" customHeight="1" spans="2:249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  <c r="IK11" s="214"/>
      <c r="IL11" s="173"/>
      <c r="IM11" s="232"/>
      <c r="IO11" s="246">
        <v>3264</v>
      </c>
    </row>
    <row r="12" customHeight="1" spans="2:249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  <c r="IK12" s="214"/>
      <c r="IL12" s="181"/>
      <c r="IM12" s="232"/>
      <c r="IN12" s="202"/>
      <c r="IO12" s="246">
        <v>6800</v>
      </c>
    </row>
    <row r="13" customHeight="1" spans="2:249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  <c r="IK13" s="214"/>
      <c r="IL13" s="173"/>
      <c r="IM13" s="232"/>
      <c r="IN13" s="284"/>
      <c r="IO13" s="246">
        <v>4352</v>
      </c>
    </row>
    <row r="14" customHeight="1" spans="2:249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  <c r="IK14" s="214"/>
      <c r="IL14" s="173"/>
      <c r="IM14" s="232"/>
      <c r="IN14" s="235"/>
      <c r="IO14" s="246">
        <v>2720</v>
      </c>
    </row>
    <row r="15" customHeight="1" spans="2:249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  <c r="IK15" s="214"/>
      <c r="IL15" s="108"/>
      <c r="IM15" s="232"/>
      <c r="IN15" s="235"/>
      <c r="IO15" s="246">
        <v>691.29</v>
      </c>
    </row>
    <row r="16" customHeight="1" spans="2:250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  <c r="IK16" s="214"/>
      <c r="IL16" s="173"/>
      <c r="IM16" s="232"/>
      <c r="IN16" s="202"/>
      <c r="IO16" s="241">
        <v>6528</v>
      </c>
      <c r="IP16" s="287"/>
    </row>
    <row r="17" customHeight="1" spans="2:249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  <c r="IJ17">
        <v>14292.31</v>
      </c>
      <c r="IK17" s="214"/>
      <c r="IL17" s="173"/>
      <c r="IM17" s="232"/>
      <c r="IN17" s="178"/>
      <c r="IO17" s="246"/>
    </row>
    <row r="18" customHeight="1" spans="2:249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  <c r="IK18" s="214"/>
      <c r="IL18" s="173"/>
      <c r="IM18" s="232"/>
      <c r="IN18" s="202"/>
      <c r="IO18" s="246"/>
    </row>
    <row r="19" customHeight="1" spans="2:249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/>
      <c r="IK19" s="214"/>
      <c r="IL19" s="184"/>
      <c r="IM19" s="232"/>
      <c r="IN19" s="235"/>
      <c r="IO19" s="246"/>
    </row>
    <row r="20" customHeight="1" spans="2:249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/>
      <c r="IK20" s="214"/>
      <c r="IL20" s="223"/>
      <c r="IM20" s="232"/>
      <c r="IN20" s="235"/>
      <c r="IO20" s="246"/>
    </row>
    <row r="21" customHeight="1" spans="2:249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/>
      <c r="IK21" s="214"/>
      <c r="IL21" s="215"/>
      <c r="IM21" s="232"/>
      <c r="IN21" s="235"/>
      <c r="IO21" s="246"/>
    </row>
    <row r="22" customHeight="1" spans="2:249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  <c r="IK22" s="214"/>
      <c r="IL22" s="215"/>
      <c r="IM22" s="285"/>
      <c r="IN22" s="202"/>
      <c r="IO22" s="246"/>
    </row>
    <row r="23" customHeight="1" spans="2:249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/>
      <c r="IK23" s="214"/>
      <c r="IL23" s="184"/>
      <c r="IM23" s="285"/>
      <c r="IN23" s="202"/>
      <c r="IO23" s="246"/>
    </row>
    <row r="24" customHeight="1" spans="2:249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/>
      <c r="IK24" s="214"/>
      <c r="IL24" s="184"/>
      <c r="IM24" s="285"/>
      <c r="IN24" s="202"/>
      <c r="IO24" s="246"/>
    </row>
    <row r="25" customHeight="1" spans="2:249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/>
      <c r="IF25" s="184"/>
      <c r="IG25" s="286"/>
      <c r="IH25" s="235"/>
      <c r="II25" s="246"/>
      <c r="IK25" s="214"/>
      <c r="IL25" s="184"/>
      <c r="IM25" s="286"/>
      <c r="IN25" s="235"/>
      <c r="IO25" s="246"/>
    </row>
    <row r="26" customHeight="1" spans="2:249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86"/>
      <c r="IH26" s="235"/>
      <c r="II26" s="246"/>
      <c r="IK26" s="214"/>
      <c r="IL26" s="184"/>
      <c r="IM26" s="286"/>
      <c r="IN26" s="235"/>
      <c r="IO26" s="246"/>
    </row>
    <row r="27" customHeight="1" spans="2:249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85"/>
      <c r="IH27" s="202"/>
      <c r="II27" s="246"/>
      <c r="IK27" s="214"/>
      <c r="IL27" s="184"/>
      <c r="IM27" s="285"/>
      <c r="IN27" s="202"/>
      <c r="IO27" s="246"/>
    </row>
    <row r="28" customHeight="1" spans="2:249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/>
      <c r="IF28" s="184"/>
      <c r="IG28" s="286"/>
      <c r="IH28" s="202"/>
      <c r="II28" s="246"/>
      <c r="IK28" s="214"/>
      <c r="IL28" s="184"/>
      <c r="IM28" s="286"/>
      <c r="IN28" s="202"/>
      <c r="IO28" s="246"/>
    </row>
    <row r="29" customHeight="1" spans="2:249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86"/>
      <c r="IH29" s="202"/>
      <c r="II29" s="246"/>
      <c r="IK29" s="214"/>
      <c r="IL29" s="184"/>
      <c r="IM29" s="286"/>
      <c r="IN29" s="202"/>
      <c r="IO29" s="246"/>
    </row>
    <row r="30" customHeight="1" spans="2:249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85"/>
      <c r="IH30" s="202"/>
      <c r="II30" s="246"/>
      <c r="IK30" s="214"/>
      <c r="IL30" s="184"/>
      <c r="IM30" s="285"/>
      <c r="IN30" s="202"/>
      <c r="IO30" s="246"/>
    </row>
    <row r="31" customHeight="1" spans="2:249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  <c r="IK31" s="214"/>
      <c r="IL31" s="184"/>
      <c r="IM31" s="232"/>
      <c r="IN31" s="178"/>
      <c r="IO31" s="246"/>
    </row>
    <row r="32" customHeight="1" spans="2:249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  <c r="IK32" s="214"/>
      <c r="IL32" s="184"/>
      <c r="IM32" s="232"/>
      <c r="IN32" s="202"/>
      <c r="IO32" s="246"/>
    </row>
    <row r="33" customHeight="1" spans="2:249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  <c r="IK33" s="214"/>
      <c r="IL33" s="184"/>
      <c r="IM33" s="232"/>
      <c r="IN33" s="178"/>
      <c r="IO33" s="246"/>
    </row>
    <row r="34" customHeight="1" spans="2:249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  <c r="IK34" s="214"/>
      <c r="IL34" s="184"/>
      <c r="IM34" s="232"/>
      <c r="IN34" s="202"/>
      <c r="IO34" s="246"/>
    </row>
    <row r="35" customHeight="1" spans="2:249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  <c r="IK35" s="214"/>
      <c r="IL35" s="184"/>
      <c r="IM35" s="275"/>
      <c r="IN35" s="202"/>
      <c r="IO35" s="275"/>
    </row>
    <row r="36" customHeight="1" spans="2:249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  <c r="IK36" s="214"/>
      <c r="IL36" s="184"/>
      <c r="IM36" s="232"/>
      <c r="IN36" s="202"/>
      <c r="IO36" s="246"/>
    </row>
    <row r="37" customHeight="1" spans="2:249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  <c r="IK37" s="214"/>
      <c r="IL37" s="184"/>
      <c r="IM37" s="232"/>
      <c r="IN37" s="202"/>
      <c r="IO37" s="246"/>
    </row>
    <row r="38" customHeight="1" spans="2:249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  <c r="IK38" s="214"/>
      <c r="IL38" s="184"/>
      <c r="IM38" s="232"/>
      <c r="IN38" s="202"/>
      <c r="IO38" s="246"/>
    </row>
    <row r="39" customHeight="1" spans="2:249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  <c r="IK39" s="214"/>
      <c r="IL39" s="184"/>
      <c r="IM39" s="232"/>
      <c r="IN39" s="202"/>
      <c r="IO39" s="246"/>
    </row>
    <row r="40" customHeight="1" spans="2:249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  <c r="IK40" s="214"/>
      <c r="IL40" s="184"/>
      <c r="IM40" s="232"/>
      <c r="IN40" s="202"/>
      <c r="IO40" s="246"/>
    </row>
    <row r="41" customHeight="1" spans="2:249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  <c r="IK41" s="214"/>
      <c r="IL41" s="184"/>
      <c r="IM41" s="232"/>
      <c r="IN41" s="178"/>
      <c r="IO41" s="246"/>
    </row>
    <row r="42" customHeight="1" spans="2:249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  <c r="IK42" s="214"/>
      <c r="IL42" s="184"/>
      <c r="IM42" s="232"/>
      <c r="IN42" s="178"/>
      <c r="IO42" s="246"/>
    </row>
    <row r="43" customHeight="1" spans="2:249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  <c r="IK43" s="214"/>
      <c r="IL43" s="184"/>
      <c r="IM43" s="245"/>
      <c r="IN43" s="202"/>
      <c r="IO43" s="246"/>
    </row>
    <row r="44" customHeight="1" spans="2:249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  <c r="IK44" s="214"/>
      <c r="IL44" s="184"/>
      <c r="IM44" s="245"/>
      <c r="IN44" s="178"/>
      <c r="IO44" s="246"/>
    </row>
    <row r="45" customHeight="1" spans="2:249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54445.103</v>
      </c>
      <c r="IH45" s="202"/>
      <c r="II45" s="246"/>
      <c r="IK45" s="196" t="s">
        <v>161</v>
      </c>
      <c r="IL45" s="197"/>
      <c r="IM45" s="250">
        <f>SUM(IM48-(IM48/10),IO47,)</f>
        <v>61655.57</v>
      </c>
      <c r="IN45" s="202"/>
      <c r="IO45" s="246"/>
    </row>
    <row r="46" customHeight="1" spans="2:249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Internet'!D39-'Exterior - Internet'!J57)</f>
        <v>67115.09</v>
      </c>
      <c r="IH46" s="178"/>
      <c r="II46" s="246"/>
      <c r="IK46" s="188" t="s">
        <v>164</v>
      </c>
      <c r="IL46" s="175"/>
      <c r="IM46" s="251">
        <f>SUM(IM47-IM45-'Exterior - Internet'!D42)</f>
        <v>5459.52</v>
      </c>
      <c r="IN46" s="178"/>
      <c r="IO46" s="246"/>
    </row>
    <row r="47" customHeight="1" spans="2:249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33098.21</v>
      </c>
      <c r="IK47" s="175"/>
      <c r="IL47" s="175"/>
      <c r="IM47" s="252">
        <f>SUM(IG46)</f>
        <v>67115.09</v>
      </c>
      <c r="IN47" s="178"/>
      <c r="IO47" s="253">
        <f>SUM(IO3:IO46)</f>
        <v>57879.89</v>
      </c>
    </row>
    <row r="48" customHeight="1" spans="2:249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23718.77</v>
      </c>
      <c r="IH48" s="219"/>
      <c r="II48" s="175"/>
      <c r="IK48" s="175"/>
      <c r="IL48" s="175"/>
      <c r="IM48" s="252">
        <f>SUM(IM3:IM44)</f>
        <v>4195.2</v>
      </c>
      <c r="IN48" s="219"/>
      <c r="IO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7"/>
      <c r="BU67" s="126"/>
      <c r="BZ67" s="115"/>
      <c r="CA67" s="117"/>
      <c r="CB67" s="317"/>
      <c r="CC67" s="126"/>
      <c r="CH67" s="115"/>
      <c r="CI67" s="117"/>
      <c r="CJ67" s="317"/>
      <c r="CK67" s="126"/>
      <c r="CP67" s="115"/>
      <c r="CQ67" s="117"/>
      <c r="CR67" s="317"/>
      <c r="CS67" s="126"/>
      <c r="CX67" s="115"/>
      <c r="CY67" s="117"/>
      <c r="CZ67" s="317"/>
      <c r="DA67" s="126"/>
      <c r="DF67" s="170"/>
      <c r="DG67" s="330"/>
      <c r="DH67" s="158"/>
      <c r="DI67" s="185"/>
      <c r="DJ67" s="175"/>
      <c r="DK67" s="175"/>
      <c r="DL67" s="175"/>
      <c r="DM67" s="175"/>
      <c r="DN67" s="192"/>
      <c r="DO67" s="339"/>
      <c r="DP67" s="158"/>
      <c r="DQ67" s="185"/>
      <c r="DR67" s="175"/>
      <c r="DS67" s="175"/>
      <c r="DT67" s="175"/>
      <c r="DU67" s="193"/>
      <c r="DV67" s="192"/>
      <c r="DW67" s="339"/>
      <c r="DX67" s="158"/>
      <c r="DY67" s="185"/>
      <c r="DZ67" s="175"/>
      <c r="EA67" s="175"/>
      <c r="EB67" s="175"/>
      <c r="ED67" s="192"/>
      <c r="EE67" s="339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14"/>
      <c r="AT68" s="313"/>
      <c r="AU68" s="108"/>
      <c r="AV68" s="314"/>
      <c r="BB68" s="313"/>
      <c r="BC68" s="108"/>
      <c r="BD68" s="314"/>
      <c r="BJ68" s="313"/>
      <c r="BK68" s="108"/>
      <c r="BL68" s="314"/>
      <c r="BM68" s="126"/>
      <c r="BR68" s="119"/>
      <c r="BS68" s="108"/>
      <c r="BT68" s="318"/>
      <c r="BU68" s="126"/>
      <c r="BZ68" s="119"/>
      <c r="CA68" s="108"/>
      <c r="CB68" s="318"/>
      <c r="CC68" s="126"/>
      <c r="CH68" s="119"/>
      <c r="CI68" s="108"/>
      <c r="CJ68" s="318"/>
      <c r="CK68" s="126"/>
      <c r="CP68" s="119"/>
      <c r="CQ68" s="108"/>
      <c r="CR68" s="318"/>
      <c r="CS68" s="126"/>
      <c r="CX68" s="119"/>
      <c r="CY68" s="108"/>
      <c r="CZ68" s="318"/>
      <c r="DA68" s="126"/>
      <c r="DF68" s="331"/>
      <c r="DG68" s="160"/>
      <c r="DH68" s="195"/>
      <c r="DI68" s="185"/>
      <c r="DJ68" s="175"/>
      <c r="DK68" s="175"/>
      <c r="DL68" s="175"/>
      <c r="DM68" s="175"/>
      <c r="DN68" s="340"/>
      <c r="DO68" s="184"/>
      <c r="DP68" s="195"/>
      <c r="DQ68" s="185"/>
      <c r="DR68" s="175"/>
      <c r="DS68" s="175"/>
      <c r="DT68" s="175"/>
      <c r="DU68" s="193"/>
      <c r="DV68" s="340"/>
      <c r="DW68" s="184"/>
      <c r="DX68" s="195"/>
      <c r="DY68" s="185"/>
      <c r="DZ68" s="175"/>
      <c r="EA68" s="175"/>
      <c r="EB68" s="175"/>
      <c r="ED68" s="340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6"/>
      <c r="AE69" s="110"/>
      <c r="AF69" s="71">
        <v>471</v>
      </c>
      <c r="AH69" s="111"/>
      <c r="AI69" s="110"/>
      <c r="AJ69" s="71"/>
      <c r="AP69" s="124"/>
      <c r="AQ69" s="110"/>
      <c r="AR69" s="304">
        <f>SUM(AR72-(AR72/10))</f>
        <v>29063.7</v>
      </c>
      <c r="AT69" s="307" t="s">
        <v>161</v>
      </c>
      <c r="AU69" s="308"/>
      <c r="AV69" s="304">
        <f>SUM(AV72-(AV72/10),SUM(AZ3))</f>
        <v>28079.5</v>
      </c>
      <c r="BB69" s="307" t="s">
        <v>161</v>
      </c>
      <c r="BC69" s="308"/>
      <c r="BD69" s="304">
        <f>SUM(BD72-(BD72/10),BH3)</f>
        <v>11304.6</v>
      </c>
      <c r="BJ69" s="307" t="s">
        <v>161</v>
      </c>
      <c r="BK69" s="308"/>
      <c r="BL69" s="304">
        <f>SUM(BL72-(BL72/10),BP13)</f>
        <v>26325.3</v>
      </c>
      <c r="BM69" s="319"/>
      <c r="BR69" s="119"/>
      <c r="BS69" s="108"/>
      <c r="BT69" s="318"/>
      <c r="BU69" s="126"/>
      <c r="BZ69" s="119"/>
      <c r="CA69" s="108"/>
      <c r="CB69" s="318"/>
      <c r="CC69" s="126"/>
      <c r="CH69" s="119"/>
      <c r="CI69" s="108"/>
      <c r="CJ69" s="318"/>
      <c r="CK69" s="126"/>
      <c r="CP69" s="119"/>
      <c r="CQ69" s="108"/>
      <c r="CR69" s="318"/>
      <c r="CS69" s="126"/>
      <c r="CX69" s="119"/>
      <c r="CY69" s="108"/>
      <c r="CZ69" s="318"/>
      <c r="DA69" s="126"/>
      <c r="DF69" s="331"/>
      <c r="DG69" s="160"/>
      <c r="DH69" s="195"/>
      <c r="DI69" s="185"/>
      <c r="DJ69" s="175"/>
      <c r="DK69" s="175"/>
      <c r="DL69" s="175"/>
      <c r="DM69" s="175"/>
      <c r="DN69" s="340"/>
      <c r="DO69" s="184"/>
      <c r="DP69" s="195"/>
      <c r="DQ69" s="185"/>
      <c r="DR69" s="175"/>
      <c r="DS69" s="175"/>
      <c r="DT69" s="175"/>
      <c r="DU69" s="193"/>
      <c r="DV69" s="340"/>
      <c r="DW69" s="184"/>
      <c r="DX69" s="195"/>
      <c r="DY69" s="185"/>
      <c r="DZ69" s="175"/>
      <c r="EA69" s="175"/>
      <c r="EB69" s="175"/>
      <c r="ED69" s="340"/>
      <c r="EE69" s="184"/>
      <c r="EF69" s="333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6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10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20">
        <v>189</v>
      </c>
      <c r="BN70" s="321">
        <f>SUM(BL70-BM70)</f>
        <v>368.350000000002</v>
      </c>
      <c r="BO70" s="322"/>
      <c r="BR70" s="119"/>
      <c r="BS70" s="108"/>
      <c r="BT70" s="318"/>
      <c r="BU70" s="126"/>
      <c r="BZ70" s="119"/>
      <c r="CA70" s="108"/>
      <c r="CB70" s="318"/>
      <c r="CC70" s="126"/>
      <c r="CH70" s="119"/>
      <c r="CI70" s="108"/>
      <c r="CJ70" s="318"/>
      <c r="CK70" s="126"/>
      <c r="CP70" s="119"/>
      <c r="CQ70" s="108"/>
      <c r="CR70" s="318"/>
      <c r="CS70" s="126"/>
      <c r="CX70" s="119"/>
      <c r="CY70" s="108"/>
      <c r="CZ70" s="318"/>
      <c r="DA70" s="126"/>
      <c r="DF70" s="331"/>
      <c r="DG70" s="160"/>
      <c r="DH70" s="195"/>
      <c r="DI70" s="185"/>
      <c r="DJ70" s="175"/>
      <c r="DK70" s="175"/>
      <c r="DL70" s="175"/>
      <c r="DM70" s="175"/>
      <c r="DN70" s="340"/>
      <c r="DO70" s="184"/>
      <c r="DP70" s="195"/>
      <c r="DQ70" s="185"/>
      <c r="DR70" s="175"/>
      <c r="DS70" s="175"/>
      <c r="DT70" s="175"/>
      <c r="DU70" s="193"/>
      <c r="DV70" s="340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42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6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12">
        <f>SUM(AJ98,AS23)</f>
        <v>46370.45</v>
      </c>
      <c r="AV71" s="315">
        <f>SUM(AR70,AW4,AW25)</f>
        <v>46766.75</v>
      </c>
      <c r="BD71" s="316">
        <f>SUM(AV70)</f>
        <v>18687.25</v>
      </c>
      <c r="BL71" s="312">
        <f>SUM(BD70,BM10)</f>
        <v>26882.65</v>
      </c>
      <c r="BM71" s="305"/>
      <c r="BN71" s="305"/>
      <c r="BR71" s="119"/>
      <c r="BS71" s="108"/>
      <c r="BT71" s="318"/>
      <c r="BU71" s="126"/>
      <c r="BZ71" s="119"/>
      <c r="CA71" s="108"/>
      <c r="CB71" s="318"/>
      <c r="CC71" s="126"/>
      <c r="CH71" s="119"/>
      <c r="CI71" s="108"/>
      <c r="CJ71" s="318"/>
      <c r="CK71" s="126"/>
      <c r="CP71" s="119"/>
      <c r="CQ71" s="108"/>
      <c r="CR71" s="318"/>
      <c r="CS71" s="126"/>
      <c r="CX71" s="119"/>
      <c r="CY71" s="108"/>
      <c r="CZ71" s="318"/>
      <c r="DA71" s="126"/>
      <c r="DF71" s="331"/>
      <c r="DG71" s="160"/>
      <c r="DH71" s="195"/>
      <c r="DI71" s="185"/>
      <c r="DJ71" s="175"/>
      <c r="DK71" s="175"/>
      <c r="DL71" s="175"/>
      <c r="DM71" s="175"/>
      <c r="DN71" s="340"/>
      <c r="DO71" s="184"/>
      <c r="DP71" s="195"/>
      <c r="DQ71" s="185"/>
      <c r="DR71" s="175"/>
      <c r="DS71" s="175"/>
      <c r="DT71" s="175"/>
      <c r="DU71" s="193"/>
      <c r="DV71" s="340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5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12">
        <f>SUM(AR3:AR68)</f>
        <v>32293</v>
      </c>
      <c r="AV72" s="312">
        <f>SUM(AV3:AV68)</f>
        <v>30755</v>
      </c>
      <c r="BD72" s="312">
        <f>SUM(BD3:BD68)</f>
        <v>11194</v>
      </c>
      <c r="BL72" s="312">
        <f>SUM(BL3:BL68)</f>
        <v>24057</v>
      </c>
      <c r="BR72" s="119"/>
      <c r="BS72" s="108"/>
      <c r="BT72" s="318"/>
      <c r="BU72" s="126"/>
      <c r="BZ72" s="119"/>
      <c r="CA72" s="108"/>
      <c r="CB72" s="318"/>
      <c r="CC72" s="126"/>
      <c r="CH72" s="119"/>
      <c r="CI72" s="108"/>
      <c r="CJ72" s="318"/>
      <c r="CK72" s="126"/>
      <c r="CP72" s="119"/>
      <c r="CQ72" s="108"/>
      <c r="CR72" s="318"/>
      <c r="CS72" s="126"/>
      <c r="CX72" s="119"/>
      <c r="CY72" s="108"/>
      <c r="CZ72" s="318"/>
      <c r="DA72" s="126"/>
      <c r="DF72" s="331"/>
      <c r="DG72" s="160"/>
      <c r="DH72" s="195"/>
      <c r="DI72" s="185"/>
      <c r="DJ72" s="175"/>
      <c r="DK72" s="175"/>
      <c r="DL72" s="175"/>
      <c r="DM72" s="175"/>
      <c r="DN72" s="340"/>
      <c r="DO72" s="184"/>
      <c r="DP72" s="195"/>
      <c r="DQ72" s="185"/>
      <c r="DR72" s="175"/>
      <c r="DS72" s="175"/>
      <c r="DT72" s="175"/>
      <c r="DU72" s="193"/>
      <c r="DV72" s="340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7"/>
      <c r="GQ72" s="349">
        <f>SUM(GE46-GP74)</f>
        <v>2376.27000000001</v>
      </c>
      <c r="GV72" s="351">
        <v>-679.64</v>
      </c>
      <c r="HB72" s="351">
        <v>-500</v>
      </c>
      <c r="HH72" s="351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8"/>
      <c r="BU73" s="126"/>
      <c r="BZ73" s="119"/>
      <c r="CA73" s="108"/>
      <c r="CB73" s="318"/>
      <c r="CC73" s="126"/>
      <c r="CH73" s="119"/>
      <c r="CI73" s="108"/>
      <c r="CJ73" s="318"/>
      <c r="CK73" s="126"/>
      <c r="CP73" s="119"/>
      <c r="CQ73" s="108"/>
      <c r="CR73" s="318"/>
      <c r="CS73" s="126"/>
      <c r="CX73" s="119"/>
      <c r="CY73" s="108"/>
      <c r="CZ73" s="318"/>
      <c r="DA73" s="126"/>
      <c r="DF73" s="331"/>
      <c r="DG73" s="160"/>
      <c r="DH73" s="195"/>
      <c r="DI73" s="185"/>
      <c r="DJ73" s="175"/>
      <c r="DK73" s="175"/>
      <c r="DL73" s="175"/>
      <c r="DM73" s="175"/>
      <c r="DN73" s="340"/>
      <c r="DO73" s="184"/>
      <c r="DP73" s="195"/>
      <c r="DQ73" s="185"/>
      <c r="DR73" s="175"/>
      <c r="DS73" s="175"/>
      <c r="DT73" s="175"/>
      <c r="DU73" s="193"/>
      <c r="DV73" s="340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8">
        <v>-582.91</v>
      </c>
      <c r="GV73" s="351">
        <v>-800</v>
      </c>
      <c r="HB73" s="351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6"/>
      <c r="AE74" s="110"/>
      <c r="AF74" s="71"/>
      <c r="AH74" s="111"/>
      <c r="AI74" s="110"/>
      <c r="AJ74" s="71"/>
      <c r="AP74" s="110"/>
      <c r="AQ74" s="110"/>
      <c r="BE74">
        <v>30.74</v>
      </c>
      <c r="BR74" s="313"/>
      <c r="BS74" s="108"/>
      <c r="BT74" s="323"/>
      <c r="BU74" s="126"/>
      <c r="BZ74" s="313"/>
      <c r="CA74" s="108"/>
      <c r="CB74" s="323"/>
      <c r="CC74" s="126"/>
      <c r="CH74" s="313"/>
      <c r="CI74" s="108"/>
      <c r="CJ74" s="323"/>
      <c r="CK74" s="126"/>
      <c r="CP74" s="313"/>
      <c r="CQ74" s="108"/>
      <c r="CR74" s="323"/>
      <c r="CS74" s="126"/>
      <c r="CX74" s="313"/>
      <c r="CY74" s="108"/>
      <c r="CZ74" s="323"/>
      <c r="DA74" s="126"/>
      <c r="DF74" s="332"/>
      <c r="DG74" s="160"/>
      <c r="DH74" s="333"/>
      <c r="DI74" s="185"/>
      <c r="DJ74" s="175"/>
      <c r="DK74" s="175"/>
      <c r="DL74" s="175"/>
      <c r="DM74" s="175"/>
      <c r="DN74" s="341"/>
      <c r="DO74" s="184"/>
      <c r="DP74" s="333"/>
      <c r="DQ74" s="185"/>
      <c r="DR74" s="175"/>
      <c r="DS74" s="175"/>
      <c r="DT74" s="175"/>
      <c r="DU74" s="193"/>
      <c r="DV74" s="341"/>
      <c r="DW74" s="184"/>
      <c r="DX74" s="333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50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7" t="s">
        <v>161</v>
      </c>
      <c r="BS75" s="308"/>
      <c r="BT75" s="324">
        <f>SUM(BT78-(BT78/10),BX29)</f>
        <v>89470.3</v>
      </c>
      <c r="BU75" s="319"/>
      <c r="BZ75" s="307" t="s">
        <v>161</v>
      </c>
      <c r="CA75" s="308"/>
      <c r="CB75" s="324">
        <f>SUM(CB78-(CB78/10),CF44)</f>
        <v>100494.2</v>
      </c>
      <c r="CC75" s="319"/>
      <c r="CH75" s="307" t="s">
        <v>161</v>
      </c>
      <c r="CI75" s="308"/>
      <c r="CJ75" s="324">
        <f>SUM(CJ78-(CJ78/10),CN44)</f>
        <v>86006.2</v>
      </c>
      <c r="CK75" s="319"/>
      <c r="CP75" s="307" t="s">
        <v>161</v>
      </c>
      <c r="CQ75" s="308"/>
      <c r="CR75" s="324">
        <f>SUM(CR78-(CR78/10),CV44)</f>
        <v>61216.3</v>
      </c>
      <c r="CS75" s="319">
        <v>3449</v>
      </c>
      <c r="CX75" s="307" t="s">
        <v>161</v>
      </c>
      <c r="CY75" s="308"/>
      <c r="CZ75" s="324">
        <f>SUM(CZ78-(CZ78/10),DD44)</f>
        <v>55591.3</v>
      </c>
      <c r="DA75" s="319">
        <v>5898</v>
      </c>
      <c r="DF75" s="334" t="s">
        <v>161</v>
      </c>
      <c r="DG75" s="335"/>
      <c r="DH75" s="336">
        <f>SUM(DH78-(DH78/10),DL44)</f>
        <v>90785.3</v>
      </c>
      <c r="DI75" s="342">
        <v>2224</v>
      </c>
      <c r="DJ75" s="175"/>
      <c r="DK75" s="175"/>
      <c r="DL75" s="175"/>
      <c r="DM75" s="175"/>
      <c r="DN75" s="196" t="s">
        <v>161</v>
      </c>
      <c r="DO75" s="197"/>
      <c r="DP75" s="336">
        <f>SUM(DP78-(DP78/10),DT44)</f>
        <v>74028.1</v>
      </c>
      <c r="DQ75" s="342">
        <v>3631</v>
      </c>
      <c r="DR75" s="175"/>
      <c r="DS75" s="175"/>
      <c r="DT75" s="175"/>
      <c r="DU75" s="193"/>
      <c r="DV75" s="196" t="s">
        <v>161</v>
      </c>
      <c r="DW75" s="197"/>
      <c r="DX75" s="336">
        <f>SUM(DX78-(DX78/10),EB44)</f>
        <v>102786.7</v>
      </c>
      <c r="DY75" s="342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5">
        <f>SUM(BT77-BT75)</f>
        <v>32480.05</v>
      </c>
      <c r="BU76" s="326"/>
      <c r="BV76" s="1"/>
      <c r="BZ76" s="77" t="s">
        <v>164</v>
      </c>
      <c r="CB76" s="327">
        <f>SUM(CB77-CB75)</f>
        <v>535.850000000006</v>
      </c>
      <c r="CC76" s="326"/>
      <c r="CD76" s="1"/>
      <c r="CH76" s="77" t="s">
        <v>164</v>
      </c>
      <c r="CJ76" s="327">
        <f>SUM(CJ77-CJ75)</f>
        <v>13994.65</v>
      </c>
      <c r="CK76" s="1"/>
      <c r="CP76" s="77" t="s">
        <v>164</v>
      </c>
      <c r="CR76" s="328">
        <f>SUM(CR77-CR75)</f>
        <v>42233.35</v>
      </c>
      <c r="CS76" s="1"/>
      <c r="CX76" s="77" t="s">
        <v>164</v>
      </c>
      <c r="CZ76" s="328">
        <f>SUM(CZ77-CZ75)</f>
        <v>307.050000000003</v>
      </c>
      <c r="DA76" s="337"/>
      <c r="DF76" s="164" t="s">
        <v>164</v>
      </c>
      <c r="DG76" s="193"/>
      <c r="DH76" s="199">
        <f>SUM(DH77-DH75)</f>
        <v>174.75</v>
      </c>
      <c r="DI76" s="343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43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43"/>
      <c r="DZ76" s="346">
        <v>524</v>
      </c>
      <c r="EA76" s="175"/>
      <c r="EB76" s="175"/>
      <c r="EG76" s="343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301">
        <f>SUM((P84,U59,U58))</f>
        <v>34928.72</v>
      </c>
      <c r="V77" s="110"/>
      <c r="W77" s="110"/>
      <c r="X77" s="71"/>
      <c r="Y77" s="305">
        <f>SUM(Y47,T83)</f>
        <v>30622.72</v>
      </c>
      <c r="Z77" s="110"/>
      <c r="AA77" s="110"/>
      <c r="AB77" s="71">
        <v>500</v>
      </c>
      <c r="AD77" s="307" t="s">
        <v>161</v>
      </c>
      <c r="AE77" s="308"/>
      <c r="AF77" s="304">
        <v>29879.1</v>
      </c>
      <c r="AH77" s="110"/>
      <c r="AI77" s="110"/>
      <c r="AJ77" s="71"/>
      <c r="AP77" s="113"/>
      <c r="AQ77" s="112"/>
      <c r="BT77" s="315">
        <f>SUM(BL70,BU17,BU3,BU24,BU22)</f>
        <v>121950.35</v>
      </c>
      <c r="CB77" s="315">
        <f>SUM(BT76,CC17,CC3,CC24,CC20,CC46)</f>
        <v>101030.05</v>
      </c>
      <c r="CJ77" s="315">
        <f>SUM(CB76,,CK3,CK14)-535</f>
        <v>100000.85</v>
      </c>
      <c r="CK77" s="329"/>
      <c r="CR77" s="315">
        <f>SUM(CJ76,CS7,CS19)</f>
        <v>103449.65</v>
      </c>
      <c r="CS77" s="329"/>
      <c r="CZ77" s="315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5">
        <f>SUM(BT3:BT74)</f>
        <v>21567</v>
      </c>
      <c r="CB78" s="315">
        <f>SUM(CB3:CB74)</f>
        <v>42608</v>
      </c>
      <c r="CJ78" s="315">
        <f>SUM(CJ3:CJ74)</f>
        <v>25848</v>
      </c>
      <c r="CK78" s="329"/>
      <c r="CR78" s="315">
        <f>SUM(CR3:CR74)</f>
        <v>20187</v>
      </c>
      <c r="CS78" s="329"/>
      <c r="CZ78" s="315">
        <f>SUM(CZ3:CZ74)</f>
        <v>22667</v>
      </c>
      <c r="DA78" s="329"/>
      <c r="DF78" s="193"/>
      <c r="DG78" s="193"/>
      <c r="DH78" s="200">
        <f>SUM(DH3:DH74)</f>
        <v>20887</v>
      </c>
      <c r="DI78" s="343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43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43"/>
      <c r="DZ78" s="175"/>
      <c r="EA78" s="175"/>
      <c r="EB78" s="175"/>
      <c r="EG78" s="343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8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9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9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44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9"/>
      <c r="C82" s="290" t="s">
        <v>161</v>
      </c>
      <c r="D82" s="291">
        <v>20846.7</v>
      </c>
      <c r="E82" s="292">
        <v>875</v>
      </c>
      <c r="F82" s="293"/>
      <c r="G82" s="290" t="s">
        <v>161</v>
      </c>
      <c r="H82" s="291">
        <v>22477.6</v>
      </c>
      <c r="I82" s="297">
        <v>1090</v>
      </c>
      <c r="J82" s="298"/>
      <c r="K82" s="299" t="s">
        <v>161</v>
      </c>
      <c r="L82" s="291">
        <f>SUM(K88-(K88/10))</f>
        <v>23058.09</v>
      </c>
      <c r="M82" s="297">
        <v>1120</v>
      </c>
      <c r="N82" s="86"/>
      <c r="O82" s="86"/>
      <c r="P82" s="86"/>
      <c r="R82" s="298"/>
      <c r="S82" s="299" t="s">
        <v>161</v>
      </c>
      <c r="T82" s="291">
        <f>SUM(S85-(S85/10))</f>
        <v>21906</v>
      </c>
      <c r="V82" s="302" t="s">
        <v>161</v>
      </c>
      <c r="W82" s="303"/>
      <c r="X82" s="304">
        <f>SUM(W85-(W85/10))</f>
        <v>24014.16</v>
      </c>
      <c r="Y82" s="310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94"/>
      <c r="H83" s="295"/>
      <c r="J83" s="77"/>
      <c r="K83" s="62" t="s">
        <v>164</v>
      </c>
      <c r="L83" s="300">
        <v>14951.7</v>
      </c>
      <c r="N83" s="298"/>
      <c r="O83" s="299" t="s">
        <v>161</v>
      </c>
      <c r="P83" s="291">
        <f>SUM(O85-(O85/10))</f>
        <v>19693.98</v>
      </c>
      <c r="Q83" s="297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6"/>
      <c r="J85" s="77"/>
      <c r="K85" s="77"/>
      <c r="L85" s="77"/>
      <c r="O85" s="296">
        <f>SUM(P3:P80)</f>
        <v>21882.2</v>
      </c>
      <c r="S85" s="296">
        <f>SUM(T3:T81)</f>
        <v>24340</v>
      </c>
      <c r="W85" s="305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8"/>
      <c r="DI85" s="338"/>
      <c r="DJ85" s="338"/>
      <c r="DK85" s="338"/>
      <c r="DL85" s="338"/>
      <c r="DM85" s="338"/>
      <c r="DN85" s="338"/>
      <c r="DO85" s="338"/>
      <c r="DP85" s="338"/>
      <c r="DQ85" s="338"/>
      <c r="DR85" s="338"/>
      <c r="DS85" s="338"/>
      <c r="DT85" s="338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8"/>
      <c r="DI86" s="338"/>
      <c r="DJ86" s="338"/>
      <c r="DK86" s="338"/>
      <c r="DL86" s="338"/>
      <c r="DM86" s="338"/>
      <c r="DN86" s="338"/>
      <c r="DO86" s="338"/>
      <c r="DP86" s="338"/>
      <c r="DQ86" s="338"/>
      <c r="DR86" s="338"/>
      <c r="DS86" s="338"/>
      <c r="DT86" s="338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8"/>
      <c r="DI87" s="338"/>
      <c r="DJ87" s="338"/>
      <c r="DK87" s="338"/>
      <c r="DL87" s="338"/>
      <c r="DM87" s="338"/>
      <c r="DN87" s="338"/>
      <c r="DO87" s="338"/>
      <c r="DP87" s="338"/>
      <c r="DQ87" s="338"/>
      <c r="DR87" s="338"/>
      <c r="DS87" s="338"/>
      <c r="DT87" s="338"/>
      <c r="EO87" s="185"/>
      <c r="EV87" s="185"/>
      <c r="FB87" s="185"/>
    </row>
    <row r="88" customHeight="1" spans="10:158">
      <c r="J88" s="77"/>
      <c r="K88" s="296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8"/>
      <c r="DI88" s="338"/>
      <c r="DJ88" s="338"/>
      <c r="DK88" s="338"/>
      <c r="DL88" s="338"/>
      <c r="DM88" s="338"/>
      <c r="DN88" s="338"/>
      <c r="DO88" s="338"/>
      <c r="DP88" s="338"/>
      <c r="DQ88" s="338"/>
      <c r="DR88" s="338"/>
      <c r="DS88" s="338"/>
      <c r="DT88" s="338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8"/>
      <c r="DI89" s="338"/>
      <c r="DJ89" s="338"/>
      <c r="DK89" s="338"/>
      <c r="DL89" s="338"/>
      <c r="DM89" s="338"/>
      <c r="DN89" s="338"/>
      <c r="DO89" s="338"/>
      <c r="DP89" s="338"/>
      <c r="DQ89" s="338"/>
      <c r="DR89" s="338"/>
      <c r="DS89" s="338"/>
      <c r="DT89" s="338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13"/>
      <c r="AQ90" s="108"/>
      <c r="DH90" s="338"/>
      <c r="DI90" s="338"/>
      <c r="DJ90" s="338"/>
      <c r="DK90" s="338"/>
      <c r="DL90" s="338"/>
      <c r="DM90" s="338"/>
      <c r="DN90" s="338"/>
      <c r="DO90" s="338"/>
      <c r="DP90" s="338"/>
      <c r="DQ90" s="338"/>
      <c r="DR90" s="338"/>
      <c r="DS90" s="338"/>
      <c r="DT90" s="338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7" t="s">
        <v>161</v>
      </c>
      <c r="AQ91" s="308"/>
      <c r="DH91" s="338"/>
      <c r="DI91" s="338"/>
      <c r="DJ91" s="338"/>
      <c r="DK91" s="338"/>
      <c r="DL91" s="338"/>
      <c r="DM91" s="338"/>
      <c r="DN91" s="338"/>
      <c r="DO91" s="338"/>
      <c r="DP91" s="338"/>
      <c r="DQ91" s="338"/>
      <c r="DR91" s="338"/>
      <c r="DS91" s="338"/>
      <c r="DT91" s="338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8"/>
      <c r="DI92" s="338"/>
      <c r="DJ92" s="338"/>
      <c r="DK92" s="338"/>
      <c r="DL92" s="338"/>
      <c r="DM92" s="338"/>
      <c r="DN92" s="338"/>
      <c r="DO92" s="338"/>
      <c r="DP92" s="338"/>
      <c r="DQ92" s="338"/>
      <c r="DR92" s="338"/>
      <c r="DS92" s="338"/>
      <c r="DT92" s="338"/>
      <c r="EO92" s="185"/>
      <c r="EV92" s="185"/>
      <c r="FB92" s="185"/>
    </row>
    <row r="93" customHeight="1" spans="10:158">
      <c r="J93" s="77"/>
      <c r="K93" s="77"/>
      <c r="L93" s="77"/>
      <c r="Z93" s="307" t="s">
        <v>161</v>
      </c>
      <c r="AA93" s="311"/>
      <c r="AB93" s="304">
        <f>SUM(AB96-(AB96/10))</f>
        <v>37161.9</v>
      </c>
      <c r="AC93" s="310">
        <v>1430</v>
      </c>
      <c r="AH93" s="119"/>
      <c r="AI93" s="108"/>
      <c r="AJ93" s="120"/>
      <c r="DH93" s="338"/>
      <c r="DI93" s="338"/>
      <c r="DJ93" s="338"/>
      <c r="DK93" s="338"/>
      <c r="DL93" s="338"/>
      <c r="DM93" s="338"/>
      <c r="DN93" s="338"/>
      <c r="DO93" s="338"/>
      <c r="DP93" s="338"/>
      <c r="DQ93" s="338"/>
      <c r="DR93" s="338"/>
      <c r="DS93" s="338"/>
      <c r="DT93" s="338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8"/>
      <c r="DI94" s="338"/>
      <c r="DJ94" s="338"/>
      <c r="DK94" s="338"/>
      <c r="DL94" s="338"/>
      <c r="DM94" s="338"/>
      <c r="DN94" s="338"/>
      <c r="DO94" s="338"/>
      <c r="DP94" s="338"/>
      <c r="DQ94" s="338"/>
      <c r="DR94" s="338"/>
      <c r="DS94" s="338"/>
      <c r="DT94" s="338"/>
      <c r="EO94" s="185"/>
      <c r="EV94" s="185"/>
      <c r="FB94" s="185"/>
    </row>
    <row r="95" customHeight="1" spans="10:158">
      <c r="J95" s="77"/>
      <c r="K95" s="77"/>
      <c r="L95" s="77"/>
      <c r="AB95" s="312">
        <f>SUM(AC4,X83,AC71,AC86)</f>
        <v>47508.56</v>
      </c>
      <c r="AH95" s="119"/>
      <c r="AI95" s="108"/>
      <c r="AJ95" s="120"/>
      <c r="DH95" s="338"/>
      <c r="DI95" s="338"/>
      <c r="DJ95" s="338"/>
      <c r="DK95" s="338"/>
      <c r="DL95" s="338"/>
      <c r="DM95" s="338"/>
      <c r="DN95" s="338"/>
      <c r="DO95" s="338"/>
      <c r="DP95" s="338"/>
      <c r="DQ95" s="338"/>
      <c r="DR95" s="338"/>
      <c r="DS95" s="338"/>
      <c r="DT95" s="338"/>
      <c r="EO95" s="185"/>
      <c r="EV95" s="185"/>
      <c r="FB95" s="185"/>
    </row>
    <row r="96" customHeight="1" spans="10:158">
      <c r="J96" s="77"/>
      <c r="K96" s="77"/>
      <c r="L96" s="77"/>
      <c r="AB96" s="312">
        <f>SUM(AB3:AB92)</f>
        <v>41291</v>
      </c>
      <c r="AH96" s="313"/>
      <c r="AI96" s="108"/>
      <c r="AJ96" s="314"/>
      <c r="DH96" s="338"/>
      <c r="DI96" s="338"/>
      <c r="DJ96" s="338"/>
      <c r="DK96" s="338"/>
      <c r="DL96" s="338"/>
      <c r="DM96" s="338"/>
      <c r="DN96" s="338"/>
      <c r="DO96" s="338"/>
      <c r="DP96" s="338"/>
      <c r="DQ96" s="338"/>
      <c r="DR96" s="338"/>
      <c r="DS96" s="338"/>
      <c r="DT96" s="338"/>
      <c r="EO96" s="185"/>
      <c r="EV96" s="185"/>
      <c r="FB96" s="185"/>
    </row>
    <row r="97" customHeight="1" spans="12:158">
      <c r="L97" s="77"/>
      <c r="AH97" s="307" t="s">
        <v>161</v>
      </c>
      <c r="AI97" s="308"/>
      <c r="AJ97" s="304">
        <f>SUM(AJ100-(AJ100/10))</f>
        <v>10978.11</v>
      </c>
      <c r="DH97" s="338"/>
      <c r="DI97" s="338"/>
      <c r="DJ97" s="338"/>
      <c r="DK97" s="338"/>
      <c r="DL97" s="338"/>
      <c r="DM97" s="338"/>
      <c r="DN97" s="338"/>
      <c r="DO97" s="338"/>
      <c r="DP97" s="338"/>
      <c r="DQ97" s="338"/>
      <c r="DR97" s="338"/>
      <c r="DS97" s="338"/>
      <c r="DT97" s="338"/>
      <c r="EO97" s="342" t="s">
        <v>90</v>
      </c>
      <c r="EV97" s="342"/>
      <c r="FB97" s="342"/>
    </row>
    <row r="98" customHeight="1" spans="12:158">
      <c r="L98" s="77"/>
      <c r="AG98" s="310">
        <v>1175</v>
      </c>
      <c r="AH98" s="77" t="s">
        <v>164</v>
      </c>
      <c r="AJ98" s="91">
        <f>SUM(AJ99-AJ97-AN3)</f>
        <v>17870.45</v>
      </c>
      <c r="AK98" s="310">
        <v>495</v>
      </c>
      <c r="DH98" s="338"/>
      <c r="DI98" s="338"/>
      <c r="DJ98" s="338"/>
      <c r="DK98" s="338"/>
      <c r="DL98" s="338"/>
      <c r="DM98" s="338"/>
      <c r="DN98" s="338"/>
      <c r="DO98" s="338"/>
      <c r="DP98" s="338"/>
      <c r="DQ98" s="338"/>
      <c r="DR98" s="338"/>
      <c r="DS98" s="338"/>
      <c r="DT98" s="338"/>
      <c r="EO98" s="343"/>
      <c r="EV98" s="343"/>
      <c r="FB98" s="343"/>
    </row>
    <row r="99" customHeight="1" spans="12:158">
      <c r="L99" s="77"/>
      <c r="AJ99" s="312">
        <f>SUM(AF78,AK4)</f>
        <v>30567.56</v>
      </c>
      <c r="DH99" s="338"/>
      <c r="DI99" s="338"/>
      <c r="DJ99" s="338"/>
      <c r="DK99" s="338"/>
      <c r="DL99" s="338"/>
      <c r="DM99" s="338"/>
      <c r="DN99" s="338"/>
      <c r="DO99" s="338"/>
      <c r="DP99" s="338"/>
      <c r="DQ99" s="338"/>
      <c r="DR99" s="338"/>
      <c r="DS99" s="338"/>
      <c r="DT99" s="338"/>
      <c r="EO99" s="175"/>
      <c r="EV99" s="175"/>
      <c r="FB99" s="175"/>
    </row>
    <row r="100" customHeight="1" spans="10:158">
      <c r="J100" s="77"/>
      <c r="K100" s="77"/>
      <c r="L100" s="77"/>
      <c r="AJ100" s="312">
        <f>SUM(AJ3:AJ96)</f>
        <v>12197.9</v>
      </c>
      <c r="DH100" s="338"/>
      <c r="DI100" s="338"/>
      <c r="DJ100" s="338"/>
      <c r="DK100" s="338"/>
      <c r="DL100" s="338"/>
      <c r="DM100" s="338"/>
      <c r="DN100" s="338"/>
      <c r="DO100" s="338"/>
      <c r="DP100" s="338"/>
      <c r="DQ100" s="338"/>
      <c r="DR100" s="338"/>
      <c r="DS100" s="338"/>
      <c r="DT100" s="338"/>
      <c r="EO100" s="343"/>
      <c r="EV100" s="343"/>
      <c r="FB100" s="343"/>
    </row>
    <row r="101" spans="10:124">
      <c r="J101" s="77"/>
      <c r="K101" s="77"/>
      <c r="L101" s="77"/>
      <c r="DH101" s="338"/>
      <c r="DI101" s="338"/>
      <c r="DJ101" s="338"/>
      <c r="DK101" s="338"/>
      <c r="DL101" s="338"/>
      <c r="DM101" s="338"/>
      <c r="DN101" s="338"/>
      <c r="DO101" s="338"/>
      <c r="DP101" s="338"/>
      <c r="DQ101" s="338"/>
      <c r="DR101" s="338"/>
      <c r="DS101" s="338"/>
      <c r="DT101" s="338"/>
    </row>
    <row r="102" spans="10:124">
      <c r="J102" s="77"/>
      <c r="K102" s="77"/>
      <c r="L102" s="77"/>
      <c r="DH102" s="338"/>
      <c r="DI102" s="338"/>
      <c r="DJ102" s="338"/>
      <c r="DK102" s="338"/>
      <c r="DL102" s="338"/>
      <c r="DM102" s="338"/>
      <c r="DN102" s="338"/>
      <c r="DO102" s="338"/>
      <c r="DP102" s="338"/>
      <c r="DQ102" s="338"/>
      <c r="DR102" s="338"/>
      <c r="DS102" s="338"/>
      <c r="DT102" s="338"/>
    </row>
    <row r="103" spans="10:124">
      <c r="J103" s="77"/>
      <c r="K103" s="77"/>
      <c r="L103" s="77"/>
      <c r="DH103" s="338"/>
      <c r="DI103" s="338"/>
      <c r="DJ103" s="338"/>
      <c r="DK103" s="338"/>
      <c r="DL103" s="338"/>
      <c r="DM103" s="338"/>
      <c r="DN103" s="338"/>
      <c r="DO103" s="338"/>
      <c r="DP103" s="338"/>
      <c r="DQ103" s="338"/>
      <c r="DR103" s="338"/>
      <c r="DS103" s="338"/>
      <c r="DT103" s="338"/>
    </row>
    <row r="104" spans="10:124">
      <c r="J104" s="77"/>
      <c r="K104" s="77"/>
      <c r="L104" s="77"/>
      <c r="DH104" s="338"/>
      <c r="DI104" s="338"/>
      <c r="DJ104" s="338"/>
      <c r="DK104" s="338"/>
      <c r="DL104" s="338"/>
      <c r="DM104" s="338"/>
      <c r="DN104" s="338"/>
      <c r="DO104" s="338"/>
      <c r="DP104" s="338"/>
      <c r="DQ104" s="338"/>
      <c r="DR104" s="338"/>
      <c r="DS104" s="338"/>
      <c r="DT104" s="338"/>
    </row>
    <row r="105" spans="10:124">
      <c r="J105" s="77"/>
      <c r="K105" s="77"/>
      <c r="L105" s="77"/>
      <c r="DH105" s="338"/>
      <c r="DI105" s="338"/>
      <c r="DJ105" s="338"/>
      <c r="DK105" s="338"/>
      <c r="DL105" s="338"/>
      <c r="DM105" s="338"/>
      <c r="DN105" s="338"/>
      <c r="DO105" s="338"/>
      <c r="DP105" s="338"/>
      <c r="DQ105" s="338"/>
      <c r="DR105" s="338"/>
      <c r="DS105" s="338"/>
      <c r="DT105" s="338"/>
    </row>
    <row r="106" spans="10:124">
      <c r="J106" s="77"/>
      <c r="K106" s="77"/>
      <c r="L106" s="77"/>
      <c r="DH106" s="338"/>
      <c r="DI106" s="338"/>
      <c r="DJ106" s="338"/>
      <c r="DK106" s="338"/>
      <c r="DL106" s="338"/>
      <c r="DM106" s="338"/>
      <c r="DN106" s="338"/>
      <c r="DO106" s="338"/>
      <c r="DP106" s="338"/>
      <c r="DQ106" s="338"/>
      <c r="DR106" s="338"/>
      <c r="DS106" s="338"/>
      <c r="DT106" s="338"/>
    </row>
    <row r="107" spans="10:124">
      <c r="J107" s="77"/>
      <c r="K107" s="77"/>
      <c r="L107" s="77"/>
      <c r="DH107" s="338"/>
      <c r="DI107" s="338"/>
      <c r="DJ107" s="338"/>
      <c r="DK107" s="338"/>
      <c r="DL107" s="338"/>
      <c r="DM107" s="338"/>
      <c r="DN107" s="338"/>
      <c r="DO107" s="338"/>
      <c r="DP107" s="338"/>
      <c r="DQ107" s="338"/>
      <c r="DR107" s="338"/>
      <c r="DS107" s="338"/>
      <c r="DT107" s="338"/>
    </row>
    <row r="108" spans="10:124">
      <c r="J108" s="77"/>
      <c r="K108" s="77"/>
      <c r="L108" s="77"/>
      <c r="DH108" s="338"/>
      <c r="DI108" s="338"/>
      <c r="DJ108" s="338"/>
      <c r="DK108" s="338"/>
      <c r="DL108" s="338"/>
      <c r="DM108" s="338"/>
      <c r="DN108" s="338"/>
      <c r="DO108" s="338"/>
      <c r="DP108" s="338"/>
      <c r="DQ108" s="338"/>
      <c r="DR108" s="338"/>
      <c r="DS108" s="338"/>
      <c r="DT108" s="338"/>
    </row>
    <row r="109" spans="112:124">
      <c r="DH109" s="338"/>
      <c r="DI109" s="338"/>
      <c r="DJ109" s="338"/>
      <c r="DK109" s="338"/>
      <c r="DL109" s="338"/>
      <c r="DM109" s="338"/>
      <c r="DN109" s="338"/>
      <c r="DO109" s="338"/>
      <c r="DP109" s="338"/>
      <c r="DQ109" s="338"/>
      <c r="DR109" s="338"/>
      <c r="DS109" s="338"/>
      <c r="DT109" s="338"/>
    </row>
    <row r="110" spans="112:124">
      <c r="DH110" s="338"/>
      <c r="DI110" s="338"/>
      <c r="DJ110" s="338"/>
      <c r="DK110" s="338"/>
      <c r="DL110" s="338"/>
      <c r="DM110" s="338"/>
      <c r="DN110" s="338"/>
      <c r="DO110" s="338"/>
      <c r="DP110" s="338"/>
      <c r="DQ110" s="338"/>
      <c r="DR110" s="338"/>
      <c r="DS110" s="338"/>
      <c r="DT110" s="338"/>
    </row>
    <row r="111" spans="112:124">
      <c r="DH111" s="338"/>
      <c r="DI111" s="338"/>
      <c r="DJ111" s="338"/>
      <c r="DK111" s="338"/>
      <c r="DL111" s="338"/>
      <c r="DM111" s="338"/>
      <c r="DN111" s="338"/>
      <c r="DO111" s="338"/>
      <c r="DP111" s="338"/>
      <c r="DQ111" s="338"/>
      <c r="DR111" s="338"/>
      <c r="DS111" s="338"/>
      <c r="DT111" s="33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tabSelected="1" zoomScale="70" zoomScaleNormal="70" topLeftCell="A6" workbookViewId="0">
      <selection activeCell="I35" sqref="I35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>
        <f>SUM(C34+5)</f>
        <v>746.97</v>
      </c>
    </row>
    <row r="35" spans="2:4">
      <c r="B35" s="44"/>
      <c r="C35" s="45"/>
      <c r="D35" s="45"/>
    </row>
    <row r="36" spans="2:4">
      <c r="B36" s="46">
        <v>44721</v>
      </c>
      <c r="C36" s="42">
        <v>1047.2</v>
      </c>
      <c r="D36" s="43">
        <f>SUM(C36+5)</f>
        <v>1052.2</v>
      </c>
    </row>
    <row r="37" ht="15.75" spans="2:6">
      <c r="B37" s="39" t="s">
        <v>161</v>
      </c>
      <c r="C37" s="49">
        <f>SUM(D37-F38)</f>
        <v>56248.4</v>
      </c>
      <c r="D37" s="50">
        <f>SUM(D3:D36)</f>
        <v>56398.4</v>
      </c>
      <c r="F37" s="51">
        <f>SUM(J3+J8+J11+J9+J12+J26+J31+J33+J16-D37-F38)</f>
        <v>8109.40000000001</v>
      </c>
    </row>
    <row r="38" spans="6:6">
      <c r="F38" s="52">
        <f>COUNT(C3:C36)*5</f>
        <v>150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topLeftCell="A10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6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 t="shared" si="2"/>
        <v>225</v>
      </c>
    </row>
    <row r="56" spans="8:10">
      <c r="H56" s="8">
        <v>44629</v>
      </c>
      <c r="I56" s="9">
        <v>250</v>
      </c>
      <c r="J56" s="30">
        <f t="shared" si="2"/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2022-09-05T23:30:23Z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