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<sst xmlns="http://schemas.openxmlformats.org/spreadsheetml/2006/main" count="621" uniqueCount="281">
  <si>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</si>
  <si>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</si>
  <si>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</si>
  <si>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</si>
  <si>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</si>
  <si>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</si>
  <si>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</si>
  <si>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</si>
  <si>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</si>
  <si>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</si>
  <si>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</si>
  <si>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</si>
  <si>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</si>
  <si>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</si>
  <si>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</si>
  <si>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</si>
  <si>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</si>
  <si>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</si>
  <si>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</si>
  <si>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</si>
  <si>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</si>
  <si>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</si>
  <si>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</si>
  <si>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</si>
  <si>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</si>
  <si>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</si>
  <si>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</si>
  <si>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</si>
  <si>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</si>
  <si>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</si>
  <si>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</si>
  <si>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</si>
  <si>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</si>
  <si>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</si>
  <si>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</si>
  <si>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</si>
  <si>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</si>
  <si>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</si>
  <si>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</si>
  <si>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</si>
  <si>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</si>
  <si>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</si>
  <si>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</si>
  <si>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</si>
  <si>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</si>
  <si>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</si>
  <si>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</si>
  <si>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</si>
  <si>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</si>
  <si>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</si>
  <si>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</si>
  <si>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</si>
  <si>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</si>
  <si>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</si>
  <si>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</si>
  <si>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</si>
  <si>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</si>
  <si>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</si>
  <si>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</si>
  <si>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</si>
  <si>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</si>
  <si>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</si>
  <si>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</si>
  <si>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</si>
  <si>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</si>
  <si>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</si>
  <si>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</si>
  <si>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</si>
  <si>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</si>
  <si>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</si>
  <si>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</si>
  <si>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</si>
  <si>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</si>
  <si>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</si>
  <si>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</si>
  <si>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</si>
  <si>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</si>
  <si>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</si>
  <si>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</si>
  <si>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</si>
  <si>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</si>
  <si>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</si>
  <si>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</si>
  <si>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</si>
  <si>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</si>
  <si>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</si>
  <si>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</si>
  <si>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</si>
  <si>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</si>
  <si>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</si>
  <si>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</si>
  <si>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</si>
  <si>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</si>
  <si>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</si>
  <si>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</si>
  <si>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</si>
  <si>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</si>
  <si>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</si>
  <si>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</si>
  <si>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</si>
  <si>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</si>
  <si>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</si>
  <si>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</si>
  <si>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</si>
  <si>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</si>
  <si>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</si>
  <si>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</si>
  <si>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</si>
  <si>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</si>
  <si>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</si>
  <si>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</si>
  <si>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</si>
  <si>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</si>
  <si>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</si>
  <si>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 xml:space="preserve">      Semana del 10 oct - 17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</si>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</sst>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81" hidden="1" customWidth="1"/>
    <col min="6" max="6" width="7.28571428571429" style="382" hidden="1" customWidth="1"/>
    <col min="7" max="7" width="9.14285714285714" style="68"/>
    <col min="8" max="8" width="14" style="383"/>
    <col min="9" max="9" width="9.14285714285714" style="384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2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85" t="s">
        <v>0</v>
      </c>
      <c r="C1" s="386" t="s">
        <v>1</v>
      </c>
      <c r="D1" s="387" t="s">
        <v>2</v>
      </c>
      <c r="E1" s="388" t="s">
        <v>3</v>
      </c>
      <c r="F1" s="382" t="s">
        <v>4</v>
      </c>
      <c r="H1" s="389" t="s">
        <v>5</v>
      </c>
      <c r="J1" s="413" t="s">
        <v>6</v>
      </c>
      <c r="K1" s="414">
        <f>SUM(D2:D2150)</f>
        <v>207784.7</v>
      </c>
      <c r="L1" s="415" t="s">
        <v>7</v>
      </c>
      <c r="M1" s="416">
        <f>COUNT(C2,C3,C4,C5,C6,C9,C10,C13,C14,C15,C18,C19,C20,C21,C22,C23,C26,C27,C30,C31,C32,C33,C34,C37,C39,39,C40,C43,C44,C47,C48,C49,C50,C51,C52,C55,C56,C57,C60,C64,C68,C69,C72,C1:C73)</f>
        <v>87</v>
      </c>
      <c r="N1" s="101"/>
      <c r="O1" s="417" t="s">
        <v>8</v>
      </c>
      <c r="P1" s="92"/>
      <c r="Q1" s="422">
        <f>SUM(K1-(K1/10))</f>
        <v>187006.23</v>
      </c>
    </row>
    <row r="2" spans="2:15">
      <c r="B2" s="390" t="s">
        <v>9</v>
      </c>
      <c r="C2" s="82">
        <v>54410743</v>
      </c>
      <c r="D2" s="391">
        <v>319</v>
      </c>
      <c r="E2" s="392"/>
      <c r="F2" s="393"/>
      <c r="H2" s="394">
        <v>5000</v>
      </c>
      <c r="J2" s="382"/>
      <c r="K2" s="311"/>
      <c r="N2" s="101" t="s">
        <v>10</v>
      </c>
      <c r="O2" s="418">
        <v>515</v>
      </c>
    </row>
    <row r="3" spans="2:15">
      <c r="B3" s="390"/>
      <c r="C3" s="82">
        <v>58140426</v>
      </c>
      <c r="D3" s="391">
        <v>316</v>
      </c>
      <c r="E3" s="392"/>
      <c r="N3" s="101" t="s">
        <v>11</v>
      </c>
      <c r="O3" s="418"/>
    </row>
    <row r="4" spans="2:15">
      <c r="B4" s="390"/>
      <c r="C4" s="82">
        <v>55251468</v>
      </c>
      <c r="D4" s="391">
        <v>574</v>
      </c>
      <c r="E4" s="392"/>
      <c r="N4" s="101" t="s">
        <v>12</v>
      </c>
      <c r="O4" s="418"/>
    </row>
    <row r="5" spans="2:15">
      <c r="B5" s="390"/>
      <c r="C5" s="82">
        <v>55691141</v>
      </c>
      <c r="D5" s="391">
        <v>957</v>
      </c>
      <c r="E5" s="392"/>
      <c r="N5" s="101" t="s">
        <v>13</v>
      </c>
      <c r="O5" s="418"/>
    </row>
    <row r="6" spans="2:15">
      <c r="B6" s="390"/>
      <c r="C6" s="82">
        <v>54565108</v>
      </c>
      <c r="D6" s="391">
        <v>1140</v>
      </c>
      <c r="E6" s="392"/>
      <c r="J6" s="419"/>
      <c r="N6" s="101" t="s">
        <v>14</v>
      </c>
      <c r="O6" s="418"/>
    </row>
    <row r="7" spans="2:15">
      <c r="B7" s="395"/>
      <c r="C7" s="396"/>
      <c r="D7" s="397"/>
      <c r="E7" s="398">
        <f>SUM(5000-D7)</f>
        <v>5000</v>
      </c>
      <c r="F7" s="399"/>
      <c r="N7" s="101" t="s">
        <v>15</v>
      </c>
      <c r="O7" s="420"/>
    </row>
    <row r="8" spans="2:15">
      <c r="B8" s="390"/>
      <c r="D8" s="391"/>
      <c r="E8" s="392"/>
      <c r="N8" s="101" t="s">
        <v>16</v>
      </c>
      <c r="O8" s="418"/>
    </row>
    <row r="9" spans="2:15">
      <c r="B9" s="390" t="s">
        <v>17</v>
      </c>
      <c r="C9" s="82">
        <v>55234336</v>
      </c>
      <c r="D9" s="391">
        <v>1021</v>
      </c>
      <c r="E9" s="392"/>
      <c r="H9" s="394">
        <v>5000</v>
      </c>
      <c r="N9" s="101" t="s">
        <v>18</v>
      </c>
      <c r="O9" s="418"/>
    </row>
    <row r="10" spans="2:15">
      <c r="B10" s="390"/>
      <c r="C10" s="82">
        <v>54395472</v>
      </c>
      <c r="D10" s="391">
        <v>1925</v>
      </c>
      <c r="E10" s="392"/>
      <c r="N10" s="101" t="s">
        <v>19</v>
      </c>
      <c r="O10" s="418"/>
    </row>
    <row r="11" spans="2:6">
      <c r="B11" s="395"/>
      <c r="C11" s="396"/>
      <c r="D11" s="397"/>
      <c r="E11" s="398">
        <v>4373.2</v>
      </c>
      <c r="F11" s="400"/>
    </row>
    <row r="12" spans="2:2">
      <c r="B12" s="401"/>
    </row>
    <row r="13" spans="2:8">
      <c r="B13" s="390" t="s">
        <v>20</v>
      </c>
      <c r="C13" s="82">
        <v>54335675</v>
      </c>
      <c r="D13" s="391">
        <v>528</v>
      </c>
      <c r="E13" s="392"/>
      <c r="H13" s="402"/>
    </row>
    <row r="14" spans="2:8">
      <c r="B14" s="390"/>
      <c r="C14" s="82">
        <v>54932894</v>
      </c>
      <c r="D14" s="391">
        <v>330</v>
      </c>
      <c r="E14" s="392"/>
      <c r="H14" s="402"/>
    </row>
    <row r="15" spans="2:5">
      <c r="B15" s="390"/>
      <c r="C15" s="82">
        <v>53783764</v>
      </c>
      <c r="D15" s="391">
        <v>330</v>
      </c>
      <c r="E15" s="392"/>
    </row>
    <row r="16" spans="2:5">
      <c r="B16" s="390"/>
      <c r="D16" s="403"/>
      <c r="E16" s="392">
        <v>3304</v>
      </c>
    </row>
    <row r="17" spans="2:5">
      <c r="B17" s="390"/>
      <c r="D17" s="403"/>
      <c r="E17" s="392"/>
    </row>
    <row r="18" spans="2:8">
      <c r="B18" s="390" t="s">
        <v>21</v>
      </c>
      <c r="C18" s="82">
        <v>52446634</v>
      </c>
      <c r="D18" s="403">
        <v>360</v>
      </c>
      <c r="E18" s="392"/>
      <c r="H18" s="402"/>
    </row>
    <row r="19" spans="2:8">
      <c r="B19" s="390"/>
      <c r="C19" s="404">
        <v>51963617</v>
      </c>
      <c r="D19" s="403">
        <v>660</v>
      </c>
      <c r="E19" s="392"/>
      <c r="H19" s="402"/>
    </row>
    <row r="20" spans="2:5">
      <c r="B20" s="390"/>
      <c r="C20" s="82">
        <v>53051695</v>
      </c>
      <c r="D20" s="403">
        <v>660</v>
      </c>
      <c r="E20" s="392"/>
    </row>
    <row r="21" spans="2:4">
      <c r="B21" s="401"/>
      <c r="C21" s="82">
        <v>58166785</v>
      </c>
      <c r="D21" s="86">
        <v>1001</v>
      </c>
    </row>
    <row r="22" spans="2:4">
      <c r="B22" s="401"/>
      <c r="C22" s="82">
        <v>58618066</v>
      </c>
      <c r="D22" s="86">
        <v>327</v>
      </c>
    </row>
    <row r="23" spans="2:4">
      <c r="B23" s="401"/>
      <c r="C23" s="82">
        <v>59487006</v>
      </c>
      <c r="D23" s="86">
        <v>330</v>
      </c>
    </row>
    <row r="24" spans="2:8">
      <c r="B24" s="401"/>
      <c r="C24" s="405"/>
      <c r="E24" s="406">
        <v>5299.8</v>
      </c>
      <c r="H24" s="407">
        <v>5000</v>
      </c>
    </row>
    <row r="25" spans="2:3">
      <c r="B25" s="401"/>
      <c r="C25" s="405"/>
    </row>
    <row r="26" spans="2:4">
      <c r="B26" s="401" t="s">
        <v>22</v>
      </c>
      <c r="C26" s="82">
        <v>54670169</v>
      </c>
      <c r="D26" s="86">
        <v>330</v>
      </c>
    </row>
    <row r="27" spans="2:4">
      <c r="B27" s="401"/>
      <c r="C27" s="82">
        <v>53568516</v>
      </c>
      <c r="D27" s="86">
        <v>1122</v>
      </c>
    </row>
    <row r="28" spans="2:5">
      <c r="B28" s="401"/>
      <c r="E28" s="406">
        <v>3993</v>
      </c>
    </row>
    <row r="29" spans="2:11">
      <c r="B29" s="408"/>
      <c r="C29" s="386"/>
      <c r="D29" s="409"/>
      <c r="E29" s="410"/>
      <c r="J29" s="421">
        <f>SUM(D28,D24,D16,D11,D7)</f>
        <v>0</v>
      </c>
      <c r="K29" s="421">
        <f>SUM(J29-(J29/10))</f>
        <v>0</v>
      </c>
    </row>
    <row r="30" spans="2:4">
      <c r="B30" s="401" t="s">
        <v>23</v>
      </c>
      <c r="C30" s="82">
        <v>59582399</v>
      </c>
      <c r="D30" s="86">
        <v>1980</v>
      </c>
    </row>
    <row r="31" spans="2:4">
      <c r="B31" s="401"/>
      <c r="C31" s="82">
        <v>58943687</v>
      </c>
      <c r="D31" s="86">
        <v>396</v>
      </c>
    </row>
    <row r="32" spans="2:4">
      <c r="B32" s="401"/>
      <c r="C32" s="82">
        <v>52841998</v>
      </c>
      <c r="D32" s="86">
        <v>330</v>
      </c>
    </row>
    <row r="33" spans="2:4">
      <c r="B33" s="401"/>
      <c r="C33" s="82">
        <v>55096219</v>
      </c>
      <c r="D33" s="86">
        <v>528</v>
      </c>
    </row>
    <row r="34" spans="2:8">
      <c r="B34" s="401"/>
      <c r="C34" s="82">
        <v>59068257</v>
      </c>
      <c r="D34" s="86">
        <v>330</v>
      </c>
      <c r="H34" s="411">
        <v>5000</v>
      </c>
    </row>
    <row r="35" spans="2:5">
      <c r="B35" s="401"/>
      <c r="E35" s="406">
        <v>5785</v>
      </c>
    </row>
    <row r="36" spans="2:2">
      <c r="B36" s="401"/>
    </row>
    <row r="37" spans="2:4">
      <c r="B37" s="401" t="s">
        <v>24</v>
      </c>
      <c r="C37" s="82">
        <v>58717486</v>
      </c>
      <c r="D37" s="86">
        <v>528</v>
      </c>
    </row>
    <row r="38" spans="2:4">
      <c r="B38" s="401"/>
      <c r="C38" s="82">
        <v>58253225</v>
      </c>
      <c r="D38" s="86">
        <v>358</v>
      </c>
    </row>
    <row r="39" spans="2:4">
      <c r="B39" s="401"/>
      <c r="C39" s="82">
        <v>53986384</v>
      </c>
      <c r="D39" s="86">
        <v>330</v>
      </c>
    </row>
    <row r="40" spans="2:4">
      <c r="B40" s="401"/>
      <c r="C40" s="82">
        <v>53986384</v>
      </c>
      <c r="D40" s="86">
        <v>337</v>
      </c>
    </row>
    <row r="41" spans="2:5">
      <c r="B41" s="401"/>
      <c r="E41" s="381">
        <v>4387.7</v>
      </c>
    </row>
    <row r="42" spans="2:2">
      <c r="B42" s="401"/>
    </row>
    <row r="43" spans="2:4">
      <c r="B43" s="401" t="s">
        <v>25</v>
      </c>
      <c r="C43" s="82">
        <v>51462510</v>
      </c>
      <c r="D43" s="86">
        <v>330</v>
      </c>
    </row>
    <row r="44" spans="2:4">
      <c r="B44" s="401"/>
      <c r="C44" s="82">
        <v>56626988</v>
      </c>
      <c r="D44" s="86">
        <v>330</v>
      </c>
    </row>
    <row r="45" spans="2:5">
      <c r="B45" s="401"/>
      <c r="E45" s="381">
        <v>3793.7</v>
      </c>
    </row>
    <row r="46" spans="2:2">
      <c r="B46" s="401"/>
    </row>
    <row r="47" spans="2:4">
      <c r="B47" s="401" t="s">
        <v>26</v>
      </c>
      <c r="C47" s="82">
        <v>52899184</v>
      </c>
      <c r="D47" s="86">
        <v>330</v>
      </c>
    </row>
    <row r="48" spans="2:4">
      <c r="B48" s="401"/>
      <c r="C48" s="82">
        <v>53718268</v>
      </c>
      <c r="D48" s="86">
        <v>330</v>
      </c>
    </row>
    <row r="49" spans="2:4">
      <c r="B49" s="401"/>
      <c r="C49" s="82">
        <v>53536147</v>
      </c>
      <c r="D49" s="86">
        <v>1056</v>
      </c>
    </row>
    <row r="50" spans="2:4">
      <c r="B50" s="401"/>
      <c r="C50" s="82">
        <v>53311265</v>
      </c>
      <c r="D50" s="86">
        <v>1522</v>
      </c>
    </row>
    <row r="51" spans="2:4">
      <c r="B51" s="401"/>
      <c r="C51" s="82">
        <v>54420626</v>
      </c>
      <c r="D51" s="86">
        <v>462</v>
      </c>
    </row>
    <row r="52" spans="2:4">
      <c r="B52" s="401"/>
      <c r="C52" s="82">
        <v>54036196</v>
      </c>
      <c r="D52" s="86">
        <v>330</v>
      </c>
    </row>
    <row r="53" spans="2:5">
      <c r="B53" s="401"/>
      <c r="E53" s="381">
        <v>166.7</v>
      </c>
    </row>
    <row r="54" spans="2:2">
      <c r="B54" s="401"/>
    </row>
    <row r="55" spans="2:8">
      <c r="B55" s="401" t="s">
        <v>27</v>
      </c>
      <c r="C55" s="82">
        <v>58435785</v>
      </c>
      <c r="D55" s="86">
        <v>462</v>
      </c>
      <c r="H55" s="412">
        <v>5000</v>
      </c>
    </row>
    <row r="56" spans="2:4">
      <c r="B56" s="401"/>
      <c r="C56" s="82">
        <v>56799133</v>
      </c>
      <c r="D56" s="86">
        <v>660</v>
      </c>
    </row>
    <row r="57" spans="2:4">
      <c r="B57" s="401"/>
      <c r="C57" s="82">
        <v>58717486</v>
      </c>
      <c r="D57" s="86">
        <v>528</v>
      </c>
    </row>
    <row r="58" spans="2:5">
      <c r="B58" s="401"/>
      <c r="E58" s="381">
        <v>3681.7</v>
      </c>
    </row>
    <row r="59" spans="2:2">
      <c r="B59" s="401"/>
    </row>
    <row r="60" spans="2:4">
      <c r="B60" s="401" t="s">
        <v>28</v>
      </c>
      <c r="C60" s="82">
        <v>56127369</v>
      </c>
      <c r="D60" s="86">
        <v>528</v>
      </c>
    </row>
    <row r="61" spans="2:2">
      <c r="B61" s="401"/>
    </row>
    <row r="62" spans="5:5">
      <c r="E62" s="381">
        <v>3206</v>
      </c>
    </row>
    <row r="64" spans="2:4">
      <c r="B64" s="401" t="s">
        <v>29</v>
      </c>
      <c r="C64" s="82">
        <v>56412311</v>
      </c>
      <c r="D64" s="86">
        <v>330</v>
      </c>
    </row>
    <row r="65" spans="2:2">
      <c r="B65" s="401"/>
    </row>
    <row r="66" spans="5:5">
      <c r="E66" s="381">
        <v>2909.5</v>
      </c>
    </row>
    <row r="67" spans="2:11">
      <c r="B67" s="423"/>
      <c r="C67" s="424"/>
      <c r="D67" s="425"/>
      <c r="E67" s="426"/>
      <c r="J67" s="434">
        <f>SUM(D35,D41,D45,D53,D58,D61,D65)</f>
        <v>0</v>
      </c>
      <c r="K67" s="435">
        <f>SUM(J67-(J67/10))</f>
        <v>0</v>
      </c>
    </row>
    <row r="68" spans="2:4">
      <c r="B68" s="401" t="s">
        <v>30</v>
      </c>
      <c r="C68" s="82">
        <v>56544511</v>
      </c>
      <c r="D68" s="86">
        <v>396</v>
      </c>
    </row>
    <row r="69" spans="2:4">
      <c r="B69" s="401"/>
      <c r="C69" s="82">
        <v>58816636</v>
      </c>
      <c r="D69" s="86">
        <v>403</v>
      </c>
    </row>
    <row r="70" spans="2:5">
      <c r="B70" s="401"/>
      <c r="E70" s="381">
        <v>2190.4</v>
      </c>
    </row>
    <row r="72" spans="2:4">
      <c r="B72" s="401" t="s">
        <v>31</v>
      </c>
      <c r="C72" s="82">
        <v>51779569</v>
      </c>
      <c r="D72" s="86">
        <v>330</v>
      </c>
    </row>
    <row r="73" spans="2:4">
      <c r="B73" s="401"/>
      <c r="C73" s="82">
        <v>59487006</v>
      </c>
      <c r="D73" s="86">
        <v>396</v>
      </c>
    </row>
    <row r="74" spans="5:5">
      <c r="E74" s="381">
        <v>1537</v>
      </c>
    </row>
    <row r="76" spans="2:3">
      <c r="B76" s="427">
        <v>44208</v>
      </c>
      <c r="C76" s="82" t="s">
        <v>32</v>
      </c>
    </row>
    <row r="78" spans="2:4">
      <c r="B78" s="427">
        <v>44239</v>
      </c>
      <c r="C78" s="82">
        <v>56412311</v>
      </c>
      <c r="D78" s="86">
        <v>336</v>
      </c>
    </row>
    <row r="79" spans="2:4">
      <c r="B79" s="401"/>
      <c r="C79" s="82">
        <v>55751127</v>
      </c>
      <c r="D79" s="86">
        <v>350</v>
      </c>
    </row>
    <row r="80" spans="2:5">
      <c r="B80" s="401"/>
      <c r="E80" s="381">
        <v>919</v>
      </c>
    </row>
    <row r="81" spans="2:2">
      <c r="B81" s="401"/>
    </row>
    <row r="82" spans="2:4">
      <c r="B82" s="427">
        <v>44267</v>
      </c>
      <c r="C82" s="82">
        <v>54023389</v>
      </c>
      <c r="D82" s="86">
        <v>330</v>
      </c>
    </row>
    <row r="83" spans="2:2">
      <c r="B83" s="401"/>
    </row>
    <row r="85" spans="2:4">
      <c r="B85" s="427">
        <v>44298</v>
      </c>
      <c r="C85" s="82">
        <v>56412311</v>
      </c>
      <c r="D85" s="86">
        <v>335</v>
      </c>
    </row>
    <row r="86" spans="2:2">
      <c r="B86" s="401"/>
    </row>
    <row r="87" spans="2:2">
      <c r="B87" s="401"/>
    </row>
    <row r="88" spans="2:4">
      <c r="B88" s="427">
        <v>44328</v>
      </c>
      <c r="C88" s="82">
        <v>54660213</v>
      </c>
      <c r="D88" s="86">
        <v>369</v>
      </c>
    </row>
    <row r="89" spans="2:4">
      <c r="B89" s="401"/>
      <c r="C89" s="82">
        <v>56626988</v>
      </c>
      <c r="D89" s="86">
        <v>336</v>
      </c>
    </row>
    <row r="90" spans="2:4">
      <c r="B90" s="401"/>
      <c r="C90" s="82">
        <v>55094605</v>
      </c>
      <c r="D90" s="86">
        <v>369</v>
      </c>
    </row>
    <row r="91" spans="2:4">
      <c r="B91" s="401"/>
      <c r="C91" s="82">
        <v>59068257</v>
      </c>
      <c r="D91" s="86">
        <v>336</v>
      </c>
    </row>
    <row r="92" spans="2:2">
      <c r="B92" s="401"/>
    </row>
    <row r="93" spans="2:11">
      <c r="B93" s="423"/>
      <c r="C93" s="424"/>
      <c r="D93" s="425"/>
      <c r="E93" s="426"/>
      <c r="J93" s="421">
        <f>SUM(D70,D74,D80,D83,D86,D92)</f>
        <v>0</v>
      </c>
      <c r="K93" s="421">
        <f>SUM(J93-(J93/10))</f>
        <v>0</v>
      </c>
    </row>
    <row r="94" spans="2:4">
      <c r="B94" s="427">
        <v>44359</v>
      </c>
      <c r="C94" s="82" t="s">
        <v>33</v>
      </c>
      <c r="D94" s="86">
        <v>537</v>
      </c>
    </row>
    <row r="95" spans="2:2">
      <c r="B95" s="401"/>
    </row>
    <row r="97" spans="2:4">
      <c r="B97" s="427">
        <v>44389</v>
      </c>
      <c r="C97" s="82">
        <v>51439774</v>
      </c>
      <c r="D97" s="86">
        <v>396</v>
      </c>
    </row>
    <row r="98" spans="2:4">
      <c r="B98" s="401"/>
      <c r="C98" s="82">
        <v>55999682</v>
      </c>
      <c r="D98" s="86">
        <v>369</v>
      </c>
    </row>
    <row r="99" spans="2:4">
      <c r="B99" s="401"/>
      <c r="C99" s="82">
        <v>58253225</v>
      </c>
      <c r="D99" s="428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27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9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30"/>
      <c r="C125" s="431"/>
      <c r="D125" s="432"/>
      <c r="E125" s="433"/>
      <c r="I125" s="436"/>
      <c r="J125" s="437"/>
      <c r="K125" s="438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84">
        <v>880</v>
      </c>
    </row>
    <row r="137" spans="3:8">
      <c r="C137" s="82">
        <v>56748293</v>
      </c>
      <c r="D137" s="439">
        <v>682</v>
      </c>
      <c r="H137" s="440">
        <f>SUM(D137,D138,D142,D143,D144)</f>
        <v>3609</v>
      </c>
    </row>
    <row r="138" spans="3:4">
      <c r="C138" s="82">
        <v>55013409</v>
      </c>
      <c r="D138" s="439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41">
        <v>818</v>
      </c>
    </row>
    <row r="143" spans="3:4">
      <c r="C143" s="82">
        <v>51467216</v>
      </c>
      <c r="D143" s="441">
        <v>1023</v>
      </c>
    </row>
    <row r="144" spans="3:4">
      <c r="C144" s="82">
        <v>52921146</v>
      </c>
      <c r="D144" s="441">
        <v>342</v>
      </c>
    </row>
    <row r="147" spans="2:8">
      <c r="B147" s="81" t="s">
        <v>46</v>
      </c>
      <c r="C147" s="82">
        <v>59507473</v>
      </c>
      <c r="D147" s="86">
        <v>375</v>
      </c>
      <c r="H147" s="383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83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42"/>
      <c r="C174" s="424"/>
      <c r="D174" s="425"/>
      <c r="E174" s="426"/>
      <c r="J174" s="443"/>
      <c r="K174" s="443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83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30"/>
      <c r="C217" s="431"/>
      <c r="D217" s="432"/>
      <c r="E217" s="433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8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30"/>
      <c r="C261" s="431"/>
      <c r="D261" s="432"/>
      <c r="E261" s="433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8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8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8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8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8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S111"/>
  <sheetViews>
    <sheetView tabSelected="1" zoomScale="59" zoomScaleNormal="59" topLeftCell="JA1" workbookViewId="0">
      <pane ySplit="1" topLeftCell="A28" activePane="bottomLeft" state="frozen"/>
      <selection/>
      <selection pane="bottomLeft" activeCell="JS14" sqref="JS14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  <col min="275" max="275" width="12.5904761904762" customWidth="1"/>
    <col min="277" max="277" width="20.3333333333333" customWidth="1"/>
    <col min="278" max="278" width="15.2571428571429" style="72" customWidth="1"/>
    <col min="279" max="279" width="17.6761904761905" customWidth="1"/>
  </cols>
  <sheetData>
    <row r="1" s="67" customFormat="1" customHeight="1" spans="1:279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113</v>
      </c>
      <c r="JK1" s="73"/>
      <c r="JL1" s="225"/>
      <c r="JM1" s="309" t="s">
        <v>78</v>
      </c>
      <c r="JO1" s="75"/>
      <c r="JP1" s="74" t="s">
        <v>114</v>
      </c>
      <c r="JQ1" s="73"/>
      <c r="JR1" s="312"/>
      <c r="JS1" s="309" t="s">
        <v>78</v>
      </c>
    </row>
    <row r="2" customHeight="1" spans="2:279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115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  <c r="JO2" s="76" t="s">
        <v>0</v>
      </c>
      <c r="JP2" s="76"/>
      <c r="JQ2" s="76" t="s">
        <v>2</v>
      </c>
      <c r="JR2" s="313"/>
      <c r="JS2" s="76" t="s">
        <v>2</v>
      </c>
    </row>
    <row r="3" customHeight="1" spans="2:279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116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117</v>
      </c>
      <c r="AQ3" s="82"/>
      <c r="AR3" s="86">
        <v>1030</v>
      </c>
      <c r="AT3" s="93" t="s">
        <v>118</v>
      </c>
      <c r="AU3" s="82"/>
      <c r="AV3" s="86">
        <v>601</v>
      </c>
      <c r="AX3" s="93" t="s">
        <v>118</v>
      </c>
      <c r="AY3" s="82"/>
      <c r="AZ3" s="86">
        <v>400</v>
      </c>
      <c r="BB3" s="93" t="s">
        <v>119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120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121</v>
      </c>
      <c r="CA3" s="82"/>
      <c r="CB3" s="141">
        <v>502</v>
      </c>
      <c r="CC3" s="146"/>
      <c r="CD3" s="93"/>
      <c r="CE3" s="82"/>
      <c r="CF3" s="147">
        <v>4316</v>
      </c>
      <c r="CH3" s="93" t="s">
        <v>122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123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124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125</v>
      </c>
      <c r="EM3" s="187"/>
      <c r="EN3" s="169">
        <v>505</v>
      </c>
      <c r="EO3" s="217">
        <v>48465</v>
      </c>
      <c r="EP3" s="188"/>
      <c r="ES3" s="93" t="s">
        <v>126</v>
      </c>
      <c r="ET3" s="187"/>
      <c r="EU3" s="169">
        <v>614</v>
      </c>
      <c r="EV3" s="217">
        <v>19400</v>
      </c>
      <c r="EW3" s="220">
        <v>800</v>
      </c>
      <c r="EY3" s="93" t="s">
        <v>127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128</v>
      </c>
      <c r="FL3" s="187"/>
      <c r="FM3" s="169">
        <v>580</v>
      </c>
      <c r="FN3" s="234"/>
      <c r="FO3" s="223">
        <v>541</v>
      </c>
      <c r="FQ3" s="93" t="s">
        <v>129</v>
      </c>
      <c r="FR3" s="187"/>
      <c r="FS3" s="169">
        <v>12728</v>
      </c>
      <c r="FT3" s="235">
        <v>53000</v>
      </c>
      <c r="FU3" s="223">
        <v>3000</v>
      </c>
      <c r="FW3" s="93" t="s">
        <v>130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131</v>
      </c>
      <c r="GP3" s="187"/>
      <c r="GQ3" s="246"/>
      <c r="GR3" s="249"/>
      <c r="GS3" s="248">
        <v>5250</v>
      </c>
      <c r="GU3" s="228" t="s">
        <v>132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133</v>
      </c>
      <c r="HP3" s="286">
        <v>2336.4</v>
      </c>
      <c r="HS3" s="228" t="s">
        <v>134</v>
      </c>
      <c r="HT3" s="187"/>
      <c r="HU3" s="246"/>
      <c r="HW3" s="248">
        <v>6018</v>
      </c>
      <c r="HY3" s="228" t="s">
        <v>135</v>
      </c>
      <c r="HZ3" s="187"/>
      <c r="IA3" s="246">
        <v>681.68</v>
      </c>
      <c r="IC3" s="248">
        <v>1860.39</v>
      </c>
      <c r="IE3" s="228" t="s">
        <v>136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137</v>
      </c>
      <c r="IX3" s="198"/>
      <c r="IY3" s="298">
        <v>2059.21</v>
      </c>
      <c r="JA3" s="301">
        <v>5460</v>
      </c>
      <c r="JC3" s="228" t="s">
        <v>138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  <c r="JO3" s="228">
        <v>44844</v>
      </c>
      <c r="JP3" s="198"/>
      <c r="JQ3" s="298">
        <v>950</v>
      </c>
      <c r="JR3" s="314"/>
      <c r="JS3" s="301">
        <v>2088</v>
      </c>
    </row>
    <row r="4" customHeight="1" spans="2:279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139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  <c r="JO4" s="228"/>
      <c r="JP4" s="198"/>
      <c r="JQ4" s="298">
        <v>1148.43</v>
      </c>
      <c r="JS4" s="301">
        <v>1740</v>
      </c>
    </row>
    <row r="5" customHeight="1" spans="2:279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140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141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142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143</v>
      </c>
      <c r="HP5" s="287">
        <v>1168.21</v>
      </c>
      <c r="HS5" s="228" t="s">
        <v>139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144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  <c r="JO5" s="228"/>
      <c r="JP5" s="198"/>
      <c r="JQ5" s="298">
        <v>1148.43</v>
      </c>
      <c r="JS5" s="301"/>
    </row>
    <row r="6" customHeight="1" spans="2:279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145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146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  <c r="JO6" s="228"/>
      <c r="JP6" s="198"/>
      <c r="JQ6" s="298"/>
      <c r="JS6" s="301">
        <v>6960</v>
      </c>
    </row>
    <row r="7" customHeight="1" spans="2:279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147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148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  <c r="JO7" s="228">
        <v>44875</v>
      </c>
      <c r="JP7" s="198"/>
      <c r="JQ7" s="298">
        <v>1250.03</v>
      </c>
      <c r="JS7" s="301">
        <v>5220.01</v>
      </c>
    </row>
    <row r="8" customHeight="1" spans="2:279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149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150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  <c r="JO8" s="228"/>
      <c r="JP8" s="198"/>
      <c r="JQ8" s="298">
        <v>950</v>
      </c>
      <c r="JS8" s="301">
        <v>4524.01</v>
      </c>
    </row>
    <row r="9" customHeight="1" spans="2:279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151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152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153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154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155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143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  <c r="JO9" s="228"/>
      <c r="JP9" s="187"/>
      <c r="JQ9" s="298">
        <v>110</v>
      </c>
      <c r="JS9" s="301">
        <v>4698</v>
      </c>
    </row>
    <row r="10" customHeight="1" spans="2:279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156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157</v>
      </c>
      <c r="HP10" s="287">
        <v>2662</v>
      </c>
      <c r="HS10" s="228"/>
      <c r="HT10" s="187"/>
      <c r="HU10" s="246">
        <v>649</v>
      </c>
      <c r="HW10" s="255"/>
      <c r="HY10" s="228" t="s">
        <v>158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  <c r="JO10" s="6"/>
      <c r="JP10" s="187"/>
      <c r="JQ10" s="298">
        <v>4210.8</v>
      </c>
      <c r="JS10" s="301">
        <v>2088</v>
      </c>
    </row>
    <row r="11" customHeight="1" spans="2:279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159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160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161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>
        <v>44751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  <c r="JO11" s="228"/>
      <c r="JP11" s="187"/>
      <c r="JQ11" s="298">
        <v>1148.42</v>
      </c>
      <c r="JS11" s="301">
        <v>5742</v>
      </c>
    </row>
    <row r="12" customHeight="1" spans="2:279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162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163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164</v>
      </c>
      <c r="EM12" s="195"/>
      <c r="EN12" s="172">
        <v>556</v>
      </c>
      <c r="EO12" s="191"/>
      <c r="EP12" s="194">
        <v>505</v>
      </c>
      <c r="ES12" s="93" t="s">
        <v>165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166</v>
      </c>
      <c r="GP12" s="195"/>
      <c r="GQ12" s="256">
        <v>1501.5</v>
      </c>
      <c r="GR12" s="216"/>
      <c r="GS12" s="255">
        <v>2100</v>
      </c>
      <c r="GU12" s="228" t="s">
        <v>167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168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>
        <v>44691</v>
      </c>
      <c r="JJ12" s="195"/>
      <c r="JK12" s="298">
        <v>2537</v>
      </c>
      <c r="JL12" s="310">
        <f>SUM(53581-225)</f>
        <v>53356</v>
      </c>
      <c r="JM12" s="301">
        <v>3480</v>
      </c>
      <c r="JO12" s="228"/>
      <c r="JP12" s="195"/>
      <c r="JQ12" s="298">
        <v>950</v>
      </c>
      <c r="JR12" s="314"/>
      <c r="JS12" s="301">
        <v>3480</v>
      </c>
    </row>
    <row r="13" customHeight="1" spans="2:279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169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170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171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172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>
        <v>250</v>
      </c>
      <c r="JL13" s="249"/>
      <c r="JM13" s="301">
        <v>2400</v>
      </c>
      <c r="JO13" s="228"/>
      <c r="JP13" s="187"/>
      <c r="JQ13" s="298">
        <v>1914</v>
      </c>
      <c r="JR13" s="315"/>
      <c r="JS13" s="301">
        <v>2436</v>
      </c>
    </row>
    <row r="14" customHeight="1" spans="2:279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173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174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175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176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177</v>
      </c>
      <c r="JD14" s="187"/>
      <c r="JE14" s="298">
        <v>1910.95</v>
      </c>
      <c r="JF14" s="249"/>
      <c r="JG14" s="301">
        <v>1730</v>
      </c>
      <c r="JI14" s="228"/>
      <c r="JJ14" s="187"/>
      <c r="JK14" s="298">
        <v>2105.4</v>
      </c>
      <c r="JL14" s="249"/>
      <c r="JM14" s="301">
        <v>4350</v>
      </c>
      <c r="JO14" s="228"/>
      <c r="JP14" s="187"/>
      <c r="JQ14" s="298">
        <v>2105.39</v>
      </c>
      <c r="JR14" s="315"/>
      <c r="JS14" s="301"/>
    </row>
    <row r="15" customHeight="1" spans="2:279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178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170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179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180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>
        <v>2000.13</v>
      </c>
      <c r="JL15" s="249"/>
      <c r="JM15" s="301">
        <v>1914</v>
      </c>
      <c r="JO15" s="228"/>
      <c r="JP15" s="6"/>
      <c r="JQ15" s="298"/>
      <c r="JR15" s="315"/>
      <c r="JS15" s="301"/>
    </row>
    <row r="16" customHeight="1" spans="2:279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181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174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182</v>
      </c>
      <c r="FR16" s="187"/>
      <c r="FS16" s="169">
        <v>2068</v>
      </c>
      <c r="FT16" s="216"/>
      <c r="FU16" s="194">
        <v>1800</v>
      </c>
      <c r="FW16" s="228" t="s">
        <v>183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184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  <c r="JO16" s="228"/>
      <c r="JP16" s="187"/>
      <c r="JQ16" s="298"/>
      <c r="JR16" s="316"/>
      <c r="JS16" s="304"/>
    </row>
    <row r="17" customHeight="1" spans="2:279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185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186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187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188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>
        <v>44722</v>
      </c>
      <c r="JJ17" s="187"/>
      <c r="JK17" s="298">
        <v>957</v>
      </c>
      <c r="JL17" s="192"/>
      <c r="JM17" s="301"/>
      <c r="JO17" s="228"/>
      <c r="JP17" s="187"/>
      <c r="JQ17" s="298"/>
      <c r="JR17" s="317"/>
      <c r="JS17" s="301"/>
    </row>
    <row r="18" customHeight="1" spans="2:279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189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170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>
        <v>1001</v>
      </c>
      <c r="JL18" s="216"/>
      <c r="JM18" s="301">
        <v>6316.2</v>
      </c>
      <c r="JO18" s="228"/>
      <c r="JP18" s="187"/>
      <c r="JQ18" s="298"/>
      <c r="JR18" s="316"/>
      <c r="JS18" s="301"/>
    </row>
    <row r="19" customHeight="1" spans="2:279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174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190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191</v>
      </c>
      <c r="JF19" s="249"/>
      <c r="JG19" s="301"/>
      <c r="JI19" s="228"/>
      <c r="JJ19" s="198"/>
      <c r="JK19" s="298">
        <v>1001.01</v>
      </c>
      <c r="JL19" s="249"/>
      <c r="JM19" s="301">
        <v>6501</v>
      </c>
      <c r="JO19" s="228"/>
      <c r="JP19" s="198"/>
      <c r="JQ19" s="298"/>
      <c r="JR19" s="315"/>
      <c r="JS19" s="301"/>
    </row>
    <row r="20" customHeight="1" spans="2:279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192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157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193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>
        <v>1001.03</v>
      </c>
      <c r="JL20" s="249"/>
      <c r="JM20" s="301">
        <v>1218</v>
      </c>
      <c r="JO20" s="228"/>
      <c r="JP20" s="237"/>
      <c r="JQ20" s="298"/>
      <c r="JR20" s="315"/>
      <c r="JS20" s="301"/>
    </row>
    <row r="21" customHeight="1" spans="2:279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194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195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196</v>
      </c>
      <c r="GP21" s="229"/>
      <c r="GQ21" s="259">
        <v>539.01</v>
      </c>
      <c r="GR21" s="234"/>
      <c r="GS21" s="260">
        <v>5103</v>
      </c>
      <c r="GU21" s="228" t="s">
        <v>197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>
        <v>2000.13</v>
      </c>
      <c r="JL21" s="249"/>
      <c r="JM21" s="301">
        <v>6500.64</v>
      </c>
      <c r="JO21" s="228"/>
      <c r="JP21" s="229"/>
      <c r="JQ21" s="298"/>
      <c r="JR21" s="315"/>
      <c r="JS21" s="301"/>
    </row>
    <row r="22" customHeight="1" spans="2:279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198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199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>
        <v>1914</v>
      </c>
      <c r="JL22" s="216"/>
      <c r="JM22" s="301"/>
      <c r="JO22" s="228"/>
      <c r="JP22" s="229"/>
      <c r="JQ22" s="298"/>
      <c r="JR22" s="316"/>
      <c r="JS22" s="301"/>
    </row>
    <row r="23" customHeight="1" spans="2:279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200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201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202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>
        <v>3399.4</v>
      </c>
      <c r="JO23" s="228"/>
      <c r="JP23" s="198"/>
      <c r="JQ23" s="298"/>
      <c r="JR23" s="316"/>
      <c r="JS23" s="301"/>
    </row>
    <row r="24" customHeight="1" spans="2:279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203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>
        <v>44752</v>
      </c>
      <c r="JJ24" s="198"/>
      <c r="JK24" s="298">
        <v>110</v>
      </c>
      <c r="JL24" s="247">
        <v>100000</v>
      </c>
      <c r="JM24" s="301">
        <v>2000</v>
      </c>
      <c r="JO24" s="228"/>
      <c r="JP24" s="198"/>
      <c r="JQ24" s="298"/>
      <c r="JR24" s="314"/>
      <c r="JS24" s="301"/>
    </row>
    <row r="25" customHeight="1" spans="2:279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204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205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206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>
        <v>2105.4</v>
      </c>
      <c r="JL25" s="249"/>
      <c r="JM25" s="301">
        <v>5220</v>
      </c>
      <c r="JO25" s="228"/>
      <c r="JP25" s="198"/>
      <c r="JQ25" s="298"/>
      <c r="JR25" s="315"/>
      <c r="JS25" s="301"/>
    </row>
    <row r="26" customHeight="1" spans="2:279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207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208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>
        <v>200</v>
      </c>
      <c r="JL26" s="249"/>
      <c r="JM26" s="301">
        <v>5220</v>
      </c>
      <c r="JO26" s="228"/>
      <c r="JP26" s="198"/>
      <c r="JQ26" s="298"/>
      <c r="JR26" s="315"/>
      <c r="JS26" s="301"/>
    </row>
    <row r="27" customHeight="1" spans="2:279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209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210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211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>
        <v>2105.4</v>
      </c>
      <c r="JL27" s="216"/>
      <c r="JM27" s="301"/>
      <c r="JO27" s="228"/>
      <c r="JP27" s="198"/>
      <c r="JQ27" s="298"/>
      <c r="JR27" s="316"/>
      <c r="JS27" s="301"/>
    </row>
    <row r="28" customHeight="1" spans="2:279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133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>
        <v>958.57</v>
      </c>
      <c r="JL28" s="216"/>
      <c r="JM28" s="301">
        <v>1000</v>
      </c>
      <c r="JO28" s="228"/>
      <c r="JP28" s="198"/>
      <c r="JQ28" s="298"/>
      <c r="JR28" s="316"/>
      <c r="JS28" s="301"/>
    </row>
    <row r="29" customHeight="1" spans="2:279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212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213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>
        <v>1714</v>
      </c>
      <c r="JO29" s="228"/>
      <c r="JP29" s="198"/>
      <c r="JQ29" s="298"/>
      <c r="JR29" s="316"/>
      <c r="JS29" s="301"/>
    </row>
    <row r="30" customHeight="1" spans="2:279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8"/>
      <c r="AV30" s="86">
        <v>812</v>
      </c>
      <c r="BB30" s="90"/>
      <c r="BC30" s="68"/>
      <c r="BD30" s="86"/>
      <c r="BJ30" s="90"/>
      <c r="BK30" s="68"/>
      <c r="BL30" s="86"/>
      <c r="BM30" s="140"/>
      <c r="BR30" s="81"/>
      <c r="BS30" s="82"/>
      <c r="BT30" s="141">
        <v>2008</v>
      </c>
      <c r="BU30" s="140"/>
      <c r="BZ30" s="101" t="s">
        <v>214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>
        <v>44783</v>
      </c>
      <c r="JJ30" s="198"/>
      <c r="JK30" s="298">
        <v>2296.8</v>
      </c>
      <c r="JL30" s="216"/>
      <c r="JM30" s="301">
        <v>1581.45</v>
      </c>
      <c r="JO30" s="228"/>
      <c r="JP30" s="198"/>
      <c r="JQ30" s="298"/>
      <c r="JR30" s="316"/>
      <c r="JS30" s="301"/>
    </row>
    <row r="31" customHeight="1" spans="2:279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215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216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>
        <v>104.85</v>
      </c>
      <c r="JL31" s="192"/>
      <c r="JM31" s="301">
        <v>2434.53</v>
      </c>
      <c r="JO31" s="228"/>
      <c r="JP31" s="198"/>
      <c r="JQ31" s="298"/>
      <c r="JR31" s="317"/>
      <c r="JS31" s="301"/>
    </row>
    <row r="32" customHeight="1" spans="2:279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217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>
        <v>3253.82</v>
      </c>
      <c r="JL32" s="249"/>
      <c r="JM32" s="301">
        <v>2100</v>
      </c>
      <c r="JO32" s="228"/>
      <c r="JP32" s="198"/>
      <c r="JQ32" s="298"/>
      <c r="JR32" s="315"/>
      <c r="JS32" s="301"/>
    </row>
    <row r="33" customHeight="1" spans="2:279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211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218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219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  <c r="JO33" s="228"/>
      <c r="JP33" s="198"/>
      <c r="JQ33" s="298"/>
      <c r="JR33" s="317"/>
      <c r="JS33" s="301"/>
    </row>
    <row r="34" customHeight="1" spans="2:279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>
        <v>44814</v>
      </c>
      <c r="JJ34" s="198"/>
      <c r="JK34" s="298">
        <v>110</v>
      </c>
      <c r="JL34" s="216"/>
      <c r="JM34" s="301"/>
      <c r="JO34" s="228"/>
      <c r="JP34" s="198"/>
      <c r="JQ34" s="298"/>
      <c r="JR34" s="316"/>
      <c r="JS34" s="301"/>
    </row>
    <row r="35" customHeight="1" spans="2:279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220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>
        <v>500</v>
      </c>
      <c r="JL35" s="216"/>
      <c r="JM35" s="301"/>
      <c r="JO35" s="228"/>
      <c r="JP35" s="198"/>
      <c r="JQ35" s="298"/>
      <c r="JR35" s="316"/>
      <c r="JS35" s="301"/>
    </row>
    <row r="36" customHeight="1" spans="2:279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8"/>
      <c r="BT36" s="86"/>
      <c r="BU36" s="140"/>
      <c r="BZ36" s="90"/>
      <c r="CA36" s="68"/>
      <c r="CB36" s="86">
        <v>456</v>
      </c>
      <c r="CC36" s="140"/>
      <c r="CD36" s="6"/>
      <c r="CE36" s="6"/>
      <c r="CF36" s="149"/>
      <c r="CH36" s="90"/>
      <c r="CI36" s="68"/>
      <c r="CJ36" s="86"/>
      <c r="CK36" s="140"/>
      <c r="CL36" s="6"/>
      <c r="CM36" s="6"/>
      <c r="CN36" s="156"/>
      <c r="CP36" s="90"/>
      <c r="CQ36" s="68"/>
      <c r="CR36" s="86"/>
      <c r="CS36" s="140"/>
      <c r="CT36" s="6"/>
      <c r="CU36" s="6"/>
      <c r="CV36" s="147"/>
      <c r="CX36" s="90"/>
      <c r="CY36" s="68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>
        <v>3636.59</v>
      </c>
      <c r="JL36" s="216"/>
      <c r="JM36" s="301"/>
      <c r="JO36" s="228"/>
      <c r="JP36" s="198"/>
      <c r="JQ36" s="298"/>
      <c r="JR36" s="316"/>
      <c r="JS36" s="301"/>
    </row>
    <row r="37" customHeight="1" spans="2:279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221</v>
      </c>
      <c r="IR37" s="198"/>
      <c r="IS37" s="298">
        <v>2059.2</v>
      </c>
      <c r="IT37" s="216"/>
      <c r="IU37" s="301"/>
      <c r="IW37" s="228" t="s">
        <v>222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>
        <v>1531.2</v>
      </c>
      <c r="JL37" s="216"/>
      <c r="JM37" s="301"/>
      <c r="JO37" s="228"/>
      <c r="JP37" s="198"/>
      <c r="JQ37" s="298"/>
      <c r="JR37" s="316"/>
      <c r="JS37" s="301"/>
    </row>
    <row r="38" customHeight="1" spans="2:279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223</v>
      </c>
      <c r="AQ38" s="82"/>
      <c r="AR38" s="86">
        <v>1030</v>
      </c>
      <c r="AT38" s="81" t="s">
        <v>224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>
        <v>2732.02</v>
      </c>
      <c r="JL38" s="216"/>
      <c r="JM38" s="301"/>
      <c r="JO38" s="228"/>
      <c r="JP38" s="198"/>
      <c r="JQ38" s="298"/>
      <c r="JR38" s="316"/>
      <c r="JS38" s="301"/>
    </row>
    <row r="39" customHeight="1" spans="2:279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>
        <v>1000</v>
      </c>
      <c r="JL39" s="216"/>
      <c r="JM39" s="301"/>
      <c r="JO39" s="228"/>
      <c r="JP39" s="198"/>
      <c r="JQ39" s="298"/>
      <c r="JR39" s="316"/>
      <c r="JS39" s="301"/>
    </row>
    <row r="40" customHeight="1" spans="2:279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>
        <v>3828</v>
      </c>
      <c r="JL40" s="216"/>
      <c r="JM40" s="301"/>
      <c r="JO40" s="228"/>
      <c r="JP40" s="198"/>
      <c r="JQ40" s="298"/>
      <c r="JR40" s="316"/>
      <c r="JS40" s="301"/>
    </row>
    <row r="41" customHeight="1" spans="2:279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225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>
        <v>1914</v>
      </c>
      <c r="JL41" s="192"/>
      <c r="JM41" s="301"/>
      <c r="JO41" s="228"/>
      <c r="JP41" s="198"/>
      <c r="JQ41" s="298"/>
      <c r="JR41" s="317"/>
      <c r="JS41" s="301"/>
    </row>
    <row r="42" customHeight="1" spans="2:279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226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  <c r="JO42" s="228"/>
      <c r="JP42" s="198"/>
      <c r="JQ42" s="298"/>
      <c r="JR42" s="317"/>
      <c r="JS42" s="301"/>
    </row>
    <row r="43" customHeight="1" spans="2:279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  <c r="JO43" s="6"/>
      <c r="JP43" s="6"/>
      <c r="JQ43" s="298"/>
      <c r="JR43" s="316"/>
      <c r="JS43" s="301"/>
    </row>
    <row r="44" customHeight="1" spans="2:279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  <c r="JO44" s="305"/>
      <c r="JP44" s="306"/>
      <c r="JQ44" s="298"/>
      <c r="JR44" s="317"/>
      <c r="JS44" s="301"/>
    </row>
    <row r="45" customHeight="1" spans="2:279">
      <c r="B45" s="78"/>
      <c r="C45" s="79"/>
      <c r="D45" s="80"/>
      <c r="F45" s="81" t="s">
        <v>55</v>
      </c>
      <c r="G45" s="82"/>
      <c r="H45" s="83">
        <v>1048</v>
      </c>
      <c r="I45" s="95" t="s">
        <v>227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228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170</v>
      </c>
      <c r="FF45" s="211"/>
      <c r="FG45" s="232">
        <f>SUM(FG48-(FG48/10),FI47)</f>
        <v>108446.95</v>
      </c>
      <c r="FH45" s="216"/>
      <c r="FI45" s="188"/>
      <c r="FK45" s="210" t="s">
        <v>170</v>
      </c>
      <c r="FL45" s="211"/>
      <c r="FM45" s="232">
        <f>SUM(FM48-(FM48/10),FO47)</f>
        <v>45497.1</v>
      </c>
      <c r="FN45" s="216"/>
      <c r="FO45" s="188"/>
      <c r="FQ45" s="210" t="s">
        <v>170</v>
      </c>
      <c r="FR45" s="211"/>
      <c r="FS45" s="232">
        <f>SUM(FS48-(FS48/10),FU47)</f>
        <v>100281.5</v>
      </c>
      <c r="FT45" s="216"/>
      <c r="FU45" s="188"/>
      <c r="FW45" s="210" t="s">
        <v>170</v>
      </c>
      <c r="FX45" s="211"/>
      <c r="FY45" s="232">
        <f>SUM(FY48-(FY48/10),GA47)</f>
        <v>65879.4</v>
      </c>
      <c r="FZ45" s="216"/>
      <c r="GA45" s="188"/>
      <c r="GC45" s="210" t="s">
        <v>170</v>
      </c>
      <c r="GD45" s="211"/>
      <c r="GE45" s="232">
        <f>SUM(GE48-(GE48/10),GG47)</f>
        <v>79216.3</v>
      </c>
      <c r="GF45" s="216"/>
      <c r="GG45" s="188"/>
      <c r="GI45" s="210" t="s">
        <v>170</v>
      </c>
      <c r="GJ45" s="211"/>
      <c r="GK45" s="264">
        <f>SUM(GK48-(GK48/10),GM47)</f>
        <v>73152.643</v>
      </c>
      <c r="GL45" s="216"/>
      <c r="GM45" s="250"/>
      <c r="GO45" s="210" t="s">
        <v>170</v>
      </c>
      <c r="GP45" s="211"/>
      <c r="GQ45" s="264">
        <f>SUM(GQ48-(GQ48/10),GS47)</f>
        <v>97504.445</v>
      </c>
      <c r="GR45" s="216"/>
      <c r="GS45" s="250"/>
      <c r="GU45" s="210" t="s">
        <v>170</v>
      </c>
      <c r="GV45" s="211"/>
      <c r="GW45" s="264">
        <f>SUM(GW48-(GW48/10),GY47)</f>
        <v>71506.004</v>
      </c>
      <c r="GX45" s="216"/>
      <c r="GY45" s="260"/>
      <c r="HC45" s="210" t="s">
        <v>170</v>
      </c>
      <c r="HD45" s="211"/>
      <c r="HE45" s="264">
        <f>SUM(HE48-(HE48/10),HG47)</f>
        <v>101282.093</v>
      </c>
      <c r="HF45" s="216"/>
      <c r="HG45" s="260"/>
      <c r="HI45" s="210" t="s">
        <v>170</v>
      </c>
      <c r="HJ45" s="211"/>
      <c r="HK45" s="264">
        <f>SUM(HK48-(HK48/10),HM47)</f>
        <v>71893.59</v>
      </c>
      <c r="HL45" s="216"/>
      <c r="HM45" s="263"/>
      <c r="HN45" s="288"/>
      <c r="HS45" s="210" t="s">
        <v>170</v>
      </c>
      <c r="HT45" s="211"/>
      <c r="HU45" s="264">
        <f>SUM(HU48-(HU48/10),HW47)</f>
        <v>113559.748</v>
      </c>
      <c r="HV45" s="216"/>
      <c r="HW45" s="260"/>
      <c r="HY45" s="210" t="s">
        <v>170</v>
      </c>
      <c r="HZ45" s="211"/>
      <c r="IA45" s="264">
        <f>SUM(IA48-(IA48/10),IC47,)</f>
        <v>46370.464</v>
      </c>
      <c r="IB45" s="216"/>
      <c r="IC45" s="260"/>
      <c r="IE45" s="210" t="s">
        <v>170</v>
      </c>
      <c r="IF45" s="211"/>
      <c r="IG45" s="264">
        <f>SUM(IG48-(IG48/10),II47,)</f>
        <v>55118.303</v>
      </c>
      <c r="IH45" s="216"/>
      <c r="II45" s="260"/>
      <c r="IK45" s="210" t="s">
        <v>170</v>
      </c>
      <c r="IL45" s="211"/>
      <c r="IM45" s="264">
        <f>SUM(IM48-(IM48/10),IO47,)</f>
        <v>139103.663</v>
      </c>
      <c r="IN45" s="216"/>
      <c r="IO45" s="260"/>
      <c r="IQ45" s="307" t="s">
        <v>170</v>
      </c>
      <c r="IR45" s="187"/>
      <c r="IS45" s="264">
        <f>SUM(IS48-(IS48/10),IU47,)</f>
        <v>122805.032</v>
      </c>
      <c r="IT45" s="216"/>
      <c r="IU45" s="301"/>
      <c r="IW45" s="307" t="s">
        <v>170</v>
      </c>
      <c r="IX45" s="187"/>
      <c r="IY45" s="264">
        <f>SUM(IY48-(IY48/10),JA47,)</f>
        <v>103828.34</v>
      </c>
      <c r="IZ45" s="216"/>
      <c r="JA45" s="301"/>
      <c r="JC45" s="307" t="s">
        <v>170</v>
      </c>
      <c r="JD45" s="187"/>
      <c r="JE45" s="264">
        <f>SUM(JE48-(JE48/10),JG47,)</f>
        <v>61471.632</v>
      </c>
      <c r="JF45" s="216"/>
      <c r="JG45" s="301"/>
      <c r="JI45" s="307" t="s">
        <v>170</v>
      </c>
      <c r="JJ45" s="187"/>
      <c r="JK45" s="264">
        <f>SUM(JK48*0.9,JM47,)</f>
        <v>131605.895</v>
      </c>
      <c r="JL45" s="216"/>
      <c r="JM45" s="301"/>
      <c r="JO45" s="307" t="s">
        <v>170</v>
      </c>
      <c r="JP45" s="187"/>
      <c r="JQ45" s="264">
        <f>SUM(JQ48*0.9,JS47,)</f>
        <v>53272.97</v>
      </c>
      <c r="JR45" s="316"/>
      <c r="JS45" s="301"/>
    </row>
    <row r="46" customHeight="1" spans="2:279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229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174</v>
      </c>
      <c r="FF46" s="189"/>
      <c r="FG46" s="213">
        <f>SUM(FG47-FG45)</f>
        <v>41306.95</v>
      </c>
      <c r="FH46" s="192"/>
      <c r="FI46" s="188"/>
      <c r="FK46" s="202" t="s">
        <v>174</v>
      </c>
      <c r="FL46" s="189"/>
      <c r="FM46" s="213">
        <f>SUM(FM47-FM45)</f>
        <v>-4190.15</v>
      </c>
      <c r="FN46" s="192"/>
      <c r="FO46" s="188"/>
      <c r="FQ46" s="202" t="s">
        <v>174</v>
      </c>
      <c r="FR46" s="189"/>
      <c r="FS46" s="213">
        <f>SUM(FS47-FS45)</f>
        <v>2028.35000000001</v>
      </c>
      <c r="FT46" s="192"/>
      <c r="FU46" s="188"/>
      <c r="FW46" s="202" t="s">
        <v>174</v>
      </c>
      <c r="FX46" s="189"/>
      <c r="FY46" s="241">
        <f>SUM(FY47-FY45)</f>
        <v>39710.95</v>
      </c>
      <c r="FZ46" s="192"/>
      <c r="GA46" s="188"/>
      <c r="GC46" s="202" t="s">
        <v>174</v>
      </c>
      <c r="GD46" s="189"/>
      <c r="GE46" s="241">
        <f>SUM(GE47-GE45)</f>
        <v>5294.65000000001</v>
      </c>
      <c r="GF46" s="192"/>
      <c r="GG46" s="188"/>
      <c r="GI46" s="202" t="s">
        <v>174</v>
      </c>
      <c r="GJ46" s="189"/>
      <c r="GK46" s="265">
        <f>SUM(GK47-GK45)</f>
        <v>25932.007</v>
      </c>
      <c r="GL46" s="192"/>
      <c r="GM46" s="250"/>
      <c r="GO46" s="202" t="s">
        <v>174</v>
      </c>
      <c r="GP46" s="189"/>
      <c r="GQ46" s="265">
        <f>SUM(GQ47-GQ45)</f>
        <v>36927.562</v>
      </c>
      <c r="GR46" s="192"/>
      <c r="GS46" s="250"/>
      <c r="GU46" s="202" t="s">
        <v>174</v>
      </c>
      <c r="GV46" s="189"/>
      <c r="GW46" s="265">
        <f>SUM(GW47-GW45)</f>
        <v>15421.558</v>
      </c>
      <c r="GX46" s="192"/>
      <c r="GY46" s="260"/>
      <c r="HC46" s="202" t="s">
        <v>174</v>
      </c>
      <c r="HD46" s="189"/>
      <c r="HE46" s="265">
        <f>SUM(HE47-HE45)</f>
        <v>7570.46500000001</v>
      </c>
      <c r="HF46" s="192"/>
      <c r="HG46" s="260"/>
      <c r="HI46" s="202" t="s">
        <v>174</v>
      </c>
      <c r="HJ46" s="189"/>
      <c r="HK46" s="265">
        <f>SUM(HK47-HK45)</f>
        <v>62676.875</v>
      </c>
      <c r="HL46" s="192"/>
      <c r="HM46" s="263"/>
      <c r="HN46" s="288"/>
      <c r="HS46" s="202" t="s">
        <v>174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174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174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174</v>
      </c>
      <c r="IL46" s="189"/>
      <c r="IM46" s="265">
        <v>60686.43</v>
      </c>
      <c r="IN46" s="192"/>
      <c r="IO46" s="260"/>
      <c r="IQ46" s="202" t="s">
        <v>174</v>
      </c>
      <c r="IR46" s="189"/>
      <c r="IS46" s="265">
        <f>SUM(IS47-IS45-'Exterior - Internet'!D45)</f>
        <v>60006.398</v>
      </c>
      <c r="IT46" s="192"/>
      <c r="IU46" s="301"/>
      <c r="IW46" s="202" t="s">
        <v>174</v>
      </c>
      <c r="IX46" s="189"/>
      <c r="IY46" s="265">
        <f>SUM(IY47-IY45)</f>
        <v>56178.058</v>
      </c>
      <c r="IZ46" s="192"/>
      <c r="JA46" s="301"/>
      <c r="JC46" s="202" t="s">
        <v>174</v>
      </c>
      <c r="JD46" s="189"/>
      <c r="JE46" s="265">
        <f>SUM(JE47-JE45-'Exterior - Internet'!D48)</f>
        <v>-6418.574</v>
      </c>
      <c r="JF46" s="192"/>
      <c r="JG46" s="301"/>
      <c r="JI46" s="202" t="s">
        <v>174</v>
      </c>
      <c r="JJ46" s="189"/>
      <c r="JK46" s="265">
        <f>SUM(JK47-JK45)</f>
        <v>65331.531</v>
      </c>
      <c r="JL46" s="192"/>
      <c r="JM46" s="301"/>
      <c r="JO46" s="202" t="s">
        <v>174</v>
      </c>
      <c r="JP46" s="189"/>
      <c r="JQ46" s="265">
        <f>SUM(JQ47-JQ45)</f>
        <v>12058.561</v>
      </c>
      <c r="JR46" s="317"/>
      <c r="JS46" s="301"/>
    </row>
    <row r="47" customHeight="1" spans="2:279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230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SUM(JE46+JL3+JL12+JL24)</f>
        <v>196937.426</v>
      </c>
      <c r="JL47" s="192"/>
      <c r="JM47" s="267">
        <f>SUM(JM3:JM46)</f>
        <v>87406.22</v>
      </c>
      <c r="JO47" s="189"/>
      <c r="JP47" s="189"/>
      <c r="JQ47" s="266">
        <f>SUM(JK46+JR3+JR12+JR24)</f>
        <v>65331.531</v>
      </c>
      <c r="JR47" s="317"/>
      <c r="JS47" s="267">
        <f>SUM(JS3:JS46)</f>
        <v>38976.02</v>
      </c>
    </row>
    <row r="48" customHeight="1" spans="2:279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231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49110.75</v>
      </c>
      <c r="JL48" s="233"/>
      <c r="JM48" s="308"/>
      <c r="JO48" s="189"/>
      <c r="JP48" s="189"/>
      <c r="JQ48" s="266">
        <f>SUM(JQ3:JQ44)</f>
        <v>15885.5</v>
      </c>
      <c r="JR48" s="318"/>
      <c r="JS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232</v>
      </c>
      <c r="HD50" s="279"/>
      <c r="HE50" s="279"/>
      <c r="HF50" s="279"/>
      <c r="HK50" s="295" t="s">
        <v>233</v>
      </c>
      <c r="HU50" s="295" t="s">
        <v>234</v>
      </c>
      <c r="JE50" s="311"/>
      <c r="JF50" s="311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235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236</v>
      </c>
      <c r="HK51" s="295" t="s">
        <v>237</v>
      </c>
      <c r="HU51" s="295" t="s">
        <v>238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239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240</v>
      </c>
      <c r="GV53" s="271"/>
      <c r="GW53" s="271"/>
      <c r="GX53" s="271"/>
      <c r="GY53" s="271"/>
      <c r="GZ53" s="271"/>
      <c r="HA53" s="271"/>
      <c r="HB53" s="271"/>
      <c r="HU53" s="295" t="s">
        <v>241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242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243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244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245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8"/>
      <c r="X58" s="86">
        <v>1008</v>
      </c>
      <c r="Z58" s="90"/>
      <c r="AA58" s="68"/>
      <c r="AB58" s="86">
        <v>1716</v>
      </c>
      <c r="AD58" s="90"/>
      <c r="AE58" s="68"/>
      <c r="AF58" s="86"/>
      <c r="AH58" s="90"/>
      <c r="AI58" s="68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246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8"/>
      <c r="BU67" s="140"/>
      <c r="BZ67" s="129"/>
      <c r="CA67" s="131"/>
      <c r="CB67" s="348"/>
      <c r="CC67" s="140"/>
      <c r="CH67" s="129"/>
      <c r="CI67" s="131"/>
      <c r="CJ67" s="348"/>
      <c r="CK67" s="140"/>
      <c r="CP67" s="129"/>
      <c r="CQ67" s="131"/>
      <c r="CR67" s="348"/>
      <c r="CS67" s="140"/>
      <c r="CX67" s="129"/>
      <c r="CY67" s="131"/>
      <c r="CZ67" s="348"/>
      <c r="DA67" s="140"/>
      <c r="DF67" s="184"/>
      <c r="DG67" s="360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247</v>
      </c>
      <c r="AQ68" s="124"/>
      <c r="AR68" s="345"/>
      <c r="AT68" s="344"/>
      <c r="AU68" s="6"/>
      <c r="AV68" s="345"/>
      <c r="BB68" s="344"/>
      <c r="BC68" s="6"/>
      <c r="BD68" s="345"/>
      <c r="BJ68" s="344"/>
      <c r="BK68" s="6"/>
      <c r="BL68" s="345"/>
      <c r="BM68" s="140"/>
      <c r="BR68" s="133"/>
      <c r="BS68" s="6"/>
      <c r="BT68" s="349"/>
      <c r="BU68" s="140"/>
      <c r="BZ68" s="133"/>
      <c r="CA68" s="6"/>
      <c r="CB68" s="349"/>
      <c r="CC68" s="140"/>
      <c r="CH68" s="133"/>
      <c r="CI68" s="6"/>
      <c r="CJ68" s="349"/>
      <c r="CK68" s="140"/>
      <c r="CP68" s="133"/>
      <c r="CQ68" s="6"/>
      <c r="CR68" s="349"/>
      <c r="CS68" s="140"/>
      <c r="CX68" s="133"/>
      <c r="CY68" s="6"/>
      <c r="CZ68" s="349"/>
      <c r="DA68" s="140"/>
      <c r="DF68" s="361"/>
      <c r="DG68" s="174"/>
      <c r="DH68" s="209"/>
      <c r="DI68" s="199"/>
      <c r="DJ68" s="189"/>
      <c r="DK68" s="189"/>
      <c r="DL68" s="189"/>
      <c r="DM68" s="189"/>
      <c r="DN68" s="369"/>
      <c r="DO68" s="198"/>
      <c r="DP68" s="209"/>
      <c r="DQ68" s="199"/>
      <c r="DR68" s="189"/>
      <c r="DS68" s="189"/>
      <c r="DT68" s="189"/>
      <c r="DU68" s="207"/>
      <c r="DV68" s="369"/>
      <c r="DW68" s="198"/>
      <c r="DX68" s="209"/>
      <c r="DY68" s="199"/>
      <c r="DZ68" s="189"/>
      <c r="EA68" s="189"/>
      <c r="EB68" s="189"/>
      <c r="ED68" s="369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37"/>
      <c r="AE69" s="124"/>
      <c r="AF69" s="86">
        <v>471</v>
      </c>
      <c r="AH69" s="125"/>
      <c r="AI69" s="124"/>
      <c r="AJ69" s="86"/>
      <c r="AP69" s="138"/>
      <c r="AQ69" s="124"/>
      <c r="AR69" s="335">
        <f>SUM(AR72-(AR72/10))</f>
        <v>29063.7</v>
      </c>
      <c r="AT69" s="338" t="s">
        <v>170</v>
      </c>
      <c r="AU69" s="339"/>
      <c r="AV69" s="335">
        <f>SUM(AV72-(AV72/10),SUM(AZ3))</f>
        <v>28079.5</v>
      </c>
      <c r="BB69" s="338" t="s">
        <v>170</v>
      </c>
      <c r="BC69" s="339"/>
      <c r="BD69" s="335">
        <f>SUM(BD72-(BD72/10),BH3)</f>
        <v>11304.6</v>
      </c>
      <c r="BJ69" s="338" t="s">
        <v>170</v>
      </c>
      <c r="BK69" s="339"/>
      <c r="BL69" s="335">
        <f>SUM(BL72-(BL72/10),BP13)</f>
        <v>26325.3</v>
      </c>
      <c r="BM69" s="350"/>
      <c r="BR69" s="133"/>
      <c r="BS69" s="6"/>
      <c r="BT69" s="349"/>
      <c r="BU69" s="140"/>
      <c r="BZ69" s="133"/>
      <c r="CA69" s="6"/>
      <c r="CB69" s="349"/>
      <c r="CC69" s="140"/>
      <c r="CH69" s="133"/>
      <c r="CI69" s="6"/>
      <c r="CJ69" s="349"/>
      <c r="CK69" s="140"/>
      <c r="CP69" s="133"/>
      <c r="CQ69" s="6"/>
      <c r="CR69" s="349"/>
      <c r="CS69" s="140"/>
      <c r="CX69" s="133"/>
      <c r="CY69" s="6"/>
      <c r="CZ69" s="349"/>
      <c r="DA69" s="140"/>
      <c r="DF69" s="361"/>
      <c r="DG69" s="174"/>
      <c r="DH69" s="209"/>
      <c r="DI69" s="199"/>
      <c r="DJ69" s="189"/>
      <c r="DK69" s="189"/>
      <c r="DL69" s="189"/>
      <c r="DM69" s="189"/>
      <c r="DN69" s="369"/>
      <c r="DO69" s="198"/>
      <c r="DP69" s="209"/>
      <c r="DQ69" s="199"/>
      <c r="DR69" s="189"/>
      <c r="DS69" s="189"/>
      <c r="DT69" s="189"/>
      <c r="DU69" s="207"/>
      <c r="DV69" s="369"/>
      <c r="DW69" s="198"/>
      <c r="DX69" s="209"/>
      <c r="DY69" s="199"/>
      <c r="DZ69" s="189"/>
      <c r="EA69" s="189"/>
      <c r="EB69" s="189"/>
      <c r="ED69" s="369"/>
      <c r="EE69" s="198"/>
      <c r="EF69" s="363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37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41">
        <v>1070</v>
      </c>
      <c r="AT70" s="92" t="s">
        <v>174</v>
      </c>
      <c r="AV70" s="106">
        <f>SUM(AV71-AV69-AX68)</f>
        <v>18687.25</v>
      </c>
      <c r="BB70" s="92" t="s">
        <v>174</v>
      </c>
      <c r="BD70" s="106">
        <f>SUM(BD71-BD69)</f>
        <v>7382.65</v>
      </c>
      <c r="BJ70" s="92" t="s">
        <v>174</v>
      </c>
      <c r="BL70" s="106">
        <f>SUM(BL71-BL69)</f>
        <v>557.350000000002</v>
      </c>
      <c r="BM70" s="351">
        <v>189</v>
      </c>
      <c r="BN70" s="352">
        <f>SUM(BL70-BM70)</f>
        <v>368.350000000002</v>
      </c>
      <c r="BO70" s="353"/>
      <c r="BR70" s="133"/>
      <c r="BS70" s="6"/>
      <c r="BT70" s="349"/>
      <c r="BU70" s="140"/>
      <c r="BZ70" s="133"/>
      <c r="CA70" s="6"/>
      <c r="CB70" s="349"/>
      <c r="CC70" s="140"/>
      <c r="CH70" s="133"/>
      <c r="CI70" s="6"/>
      <c r="CJ70" s="349"/>
      <c r="CK70" s="140"/>
      <c r="CP70" s="133"/>
      <c r="CQ70" s="6"/>
      <c r="CR70" s="349"/>
      <c r="CS70" s="140"/>
      <c r="CX70" s="133"/>
      <c r="CY70" s="6"/>
      <c r="CZ70" s="349"/>
      <c r="DA70" s="140"/>
      <c r="DF70" s="361"/>
      <c r="DG70" s="174"/>
      <c r="DH70" s="209"/>
      <c r="DI70" s="199"/>
      <c r="DJ70" s="189"/>
      <c r="DK70" s="189"/>
      <c r="DL70" s="189"/>
      <c r="DM70" s="189"/>
      <c r="DN70" s="369"/>
      <c r="DO70" s="198"/>
      <c r="DP70" s="209"/>
      <c r="DQ70" s="199"/>
      <c r="DR70" s="189"/>
      <c r="DS70" s="189"/>
      <c r="DT70" s="189"/>
      <c r="DU70" s="207"/>
      <c r="DV70" s="369"/>
      <c r="DW70" s="198"/>
      <c r="DX70" s="209"/>
      <c r="DY70" s="199"/>
      <c r="DZ70" s="189"/>
      <c r="EA70" s="189"/>
      <c r="EB70" s="189"/>
      <c r="ED70" s="210" t="s">
        <v>170</v>
      </c>
      <c r="EE70" s="211"/>
      <c r="EF70" s="212">
        <f>SUM(EF73-(EF73/10),EJ30)</f>
        <v>105513.9</v>
      </c>
      <c r="EG70" s="371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27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43">
        <f>SUM(AJ98,AS23)</f>
        <v>46370.45</v>
      </c>
      <c r="AV71" s="346">
        <f>SUM(AR70,AW4,AW25)</f>
        <v>46766.75</v>
      </c>
      <c r="BD71" s="347">
        <f>SUM(AV70)</f>
        <v>18687.25</v>
      </c>
      <c r="BL71" s="343">
        <f>SUM(BD70,BM10)</f>
        <v>26882.65</v>
      </c>
      <c r="BM71" s="336"/>
      <c r="BN71" s="336"/>
      <c r="BR71" s="133"/>
      <c r="BS71" s="6"/>
      <c r="BT71" s="349"/>
      <c r="BU71" s="140"/>
      <c r="BZ71" s="133"/>
      <c r="CA71" s="6"/>
      <c r="CB71" s="349"/>
      <c r="CC71" s="140"/>
      <c r="CH71" s="133"/>
      <c r="CI71" s="6"/>
      <c r="CJ71" s="349"/>
      <c r="CK71" s="140"/>
      <c r="CP71" s="133"/>
      <c r="CQ71" s="6"/>
      <c r="CR71" s="349"/>
      <c r="CS71" s="140"/>
      <c r="CX71" s="133"/>
      <c r="CY71" s="6"/>
      <c r="CZ71" s="349"/>
      <c r="DA71" s="140"/>
      <c r="DF71" s="361"/>
      <c r="DG71" s="174"/>
      <c r="DH71" s="209"/>
      <c r="DI71" s="199"/>
      <c r="DJ71" s="189"/>
      <c r="DK71" s="189"/>
      <c r="DL71" s="189"/>
      <c r="DM71" s="189"/>
      <c r="DN71" s="369"/>
      <c r="DO71" s="198"/>
      <c r="DP71" s="209"/>
      <c r="DQ71" s="199"/>
      <c r="DR71" s="189"/>
      <c r="DS71" s="189"/>
      <c r="DT71" s="189"/>
      <c r="DU71" s="207"/>
      <c r="DV71" s="369"/>
      <c r="DW71" s="198"/>
      <c r="DX71" s="209"/>
      <c r="DY71" s="199"/>
      <c r="DZ71" s="189"/>
      <c r="EA71" s="189"/>
      <c r="EB71" s="189"/>
      <c r="ED71" s="202" t="s">
        <v>174</v>
      </c>
      <c r="EE71" s="189"/>
      <c r="EF71" s="374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43">
        <f>SUM(AR3:AR68)</f>
        <v>32293</v>
      </c>
      <c r="AV72" s="343">
        <f>SUM(AV3:AV68)</f>
        <v>30755</v>
      </c>
      <c r="BD72" s="343">
        <f>SUM(BD3:BD68)</f>
        <v>11194</v>
      </c>
      <c r="BL72" s="343">
        <f>SUM(BL3:BL68)</f>
        <v>24057</v>
      </c>
      <c r="BR72" s="133"/>
      <c r="BS72" s="6"/>
      <c r="BT72" s="349"/>
      <c r="BU72" s="140"/>
      <c r="BZ72" s="133"/>
      <c r="CA72" s="6"/>
      <c r="CB72" s="349"/>
      <c r="CC72" s="140"/>
      <c r="CH72" s="133"/>
      <c r="CI72" s="6"/>
      <c r="CJ72" s="349"/>
      <c r="CK72" s="140"/>
      <c r="CP72" s="133"/>
      <c r="CQ72" s="6"/>
      <c r="CR72" s="349"/>
      <c r="CS72" s="140"/>
      <c r="CX72" s="133"/>
      <c r="CY72" s="6"/>
      <c r="CZ72" s="349"/>
      <c r="DA72" s="140"/>
      <c r="DF72" s="361"/>
      <c r="DG72" s="174"/>
      <c r="DH72" s="209"/>
      <c r="DI72" s="199"/>
      <c r="DJ72" s="189"/>
      <c r="DK72" s="189"/>
      <c r="DL72" s="189"/>
      <c r="DM72" s="189"/>
      <c r="DN72" s="369"/>
      <c r="DO72" s="198"/>
      <c r="DP72" s="209"/>
      <c r="DQ72" s="199"/>
      <c r="DR72" s="189"/>
      <c r="DS72" s="189"/>
      <c r="DT72" s="189"/>
      <c r="DU72" s="207"/>
      <c r="DV72" s="369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76"/>
      <c r="GQ72" s="378">
        <f>SUM(GE46-GP74)</f>
        <v>2376.27000000001</v>
      </c>
      <c r="GV72" s="380">
        <v>-679.64</v>
      </c>
      <c r="HB72" s="380">
        <v>-500</v>
      </c>
      <c r="HH72" s="380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9"/>
      <c r="BU73" s="140"/>
      <c r="BZ73" s="133"/>
      <c r="CA73" s="6"/>
      <c r="CB73" s="349"/>
      <c r="CC73" s="140"/>
      <c r="CH73" s="133"/>
      <c r="CI73" s="6"/>
      <c r="CJ73" s="349"/>
      <c r="CK73" s="140"/>
      <c r="CP73" s="133"/>
      <c r="CQ73" s="6"/>
      <c r="CR73" s="349"/>
      <c r="CS73" s="140"/>
      <c r="CX73" s="133"/>
      <c r="CY73" s="6"/>
      <c r="CZ73" s="349"/>
      <c r="DA73" s="140"/>
      <c r="DF73" s="361"/>
      <c r="DG73" s="174"/>
      <c r="DH73" s="209"/>
      <c r="DI73" s="199"/>
      <c r="DJ73" s="189"/>
      <c r="DK73" s="189"/>
      <c r="DL73" s="189"/>
      <c r="DM73" s="189"/>
      <c r="DN73" s="369"/>
      <c r="DO73" s="198"/>
      <c r="DP73" s="209"/>
      <c r="DQ73" s="199"/>
      <c r="DR73" s="189"/>
      <c r="DS73" s="189"/>
      <c r="DT73" s="189"/>
      <c r="DU73" s="207"/>
      <c r="DV73" s="369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77">
        <v>-582.91</v>
      </c>
      <c r="GV73" s="380">
        <v>-800</v>
      </c>
      <c r="HB73" s="380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37"/>
      <c r="AE74" s="124"/>
      <c r="AF74" s="86"/>
      <c r="AH74" s="125"/>
      <c r="AI74" s="124"/>
      <c r="AJ74" s="86"/>
      <c r="AP74" s="124"/>
      <c r="AQ74" s="124"/>
      <c r="BE74">
        <v>30.74</v>
      </c>
      <c r="BR74" s="344"/>
      <c r="BS74" s="6"/>
      <c r="BT74" s="354"/>
      <c r="BU74" s="140"/>
      <c r="BZ74" s="344"/>
      <c r="CA74" s="6"/>
      <c r="CB74" s="354"/>
      <c r="CC74" s="140"/>
      <c r="CH74" s="344"/>
      <c r="CI74" s="6"/>
      <c r="CJ74" s="354"/>
      <c r="CK74" s="140"/>
      <c r="CP74" s="344"/>
      <c r="CQ74" s="6"/>
      <c r="CR74" s="354"/>
      <c r="CS74" s="140"/>
      <c r="CX74" s="344"/>
      <c r="CY74" s="6"/>
      <c r="CZ74" s="354"/>
      <c r="DA74" s="140"/>
      <c r="DF74" s="362"/>
      <c r="DG74" s="174"/>
      <c r="DH74" s="363"/>
      <c r="DI74" s="199"/>
      <c r="DJ74" s="189"/>
      <c r="DK74" s="189"/>
      <c r="DL74" s="189"/>
      <c r="DM74" s="189"/>
      <c r="DN74" s="370"/>
      <c r="DO74" s="198"/>
      <c r="DP74" s="363"/>
      <c r="DQ74" s="199"/>
      <c r="DR74" s="189"/>
      <c r="DS74" s="189"/>
      <c r="DT74" s="189"/>
      <c r="DU74" s="207"/>
      <c r="DV74" s="370"/>
      <c r="DW74" s="198"/>
      <c r="DX74" s="363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9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8" t="s">
        <v>170</v>
      </c>
      <c r="BS75" s="339"/>
      <c r="BT75" s="355">
        <f>SUM(BT78-(BT78/10),BX29)</f>
        <v>89470.3</v>
      </c>
      <c r="BU75" s="350"/>
      <c r="BZ75" s="338" t="s">
        <v>170</v>
      </c>
      <c r="CA75" s="339"/>
      <c r="CB75" s="355">
        <f>SUM(CB78-(CB78/10),CF44)</f>
        <v>100494.2</v>
      </c>
      <c r="CC75" s="350"/>
      <c r="CH75" s="338" t="s">
        <v>170</v>
      </c>
      <c r="CI75" s="339"/>
      <c r="CJ75" s="355">
        <f>SUM(CJ78-(CJ78/10),CN44)</f>
        <v>86006.2</v>
      </c>
      <c r="CK75" s="350"/>
      <c r="CP75" s="338" t="s">
        <v>170</v>
      </c>
      <c r="CQ75" s="339"/>
      <c r="CR75" s="355">
        <f>SUM(CR78-(CR78/10),CV44)</f>
        <v>61216.3</v>
      </c>
      <c r="CS75" s="350">
        <v>3449</v>
      </c>
      <c r="CX75" s="338" t="s">
        <v>170</v>
      </c>
      <c r="CY75" s="339"/>
      <c r="CZ75" s="355">
        <f>SUM(CZ78-(CZ78/10),DD44)</f>
        <v>55591.3</v>
      </c>
      <c r="DA75" s="350">
        <v>5898</v>
      </c>
      <c r="DF75" s="364" t="s">
        <v>170</v>
      </c>
      <c r="DG75" s="365"/>
      <c r="DH75" s="366">
        <f>SUM(DH78-(DH78/10),DL44)</f>
        <v>90785.3</v>
      </c>
      <c r="DI75" s="371">
        <v>2224</v>
      </c>
      <c r="DJ75" s="189"/>
      <c r="DK75" s="189"/>
      <c r="DL75" s="189"/>
      <c r="DM75" s="189"/>
      <c r="DN75" s="210" t="s">
        <v>170</v>
      </c>
      <c r="DO75" s="211"/>
      <c r="DP75" s="366">
        <f>SUM(DP78-(DP78/10),DT44)</f>
        <v>74028.1</v>
      </c>
      <c r="DQ75" s="371">
        <v>3631</v>
      </c>
      <c r="DR75" s="189"/>
      <c r="DS75" s="189"/>
      <c r="DT75" s="189"/>
      <c r="DU75" s="207"/>
      <c r="DV75" s="210" t="s">
        <v>170</v>
      </c>
      <c r="DW75" s="211"/>
      <c r="DX75" s="366">
        <f>SUM(DX78-(DX78/10),EB44)</f>
        <v>102786.7</v>
      </c>
      <c r="DY75" s="371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174</v>
      </c>
      <c r="BT76" s="356">
        <f>SUM(BT77-BT75)</f>
        <v>32480.05</v>
      </c>
      <c r="BU76" s="357"/>
      <c r="BV76" s="12"/>
      <c r="BZ76" s="92" t="s">
        <v>174</v>
      </c>
      <c r="CB76" s="358">
        <f>SUM(CB77-CB75)</f>
        <v>535.850000000006</v>
      </c>
      <c r="CC76" s="357"/>
      <c r="CD76" s="12"/>
      <c r="CH76" s="92" t="s">
        <v>174</v>
      </c>
      <c r="CJ76" s="358">
        <f>SUM(CJ77-CJ75)</f>
        <v>13994.65</v>
      </c>
      <c r="CK76" s="12"/>
      <c r="CP76" s="92" t="s">
        <v>174</v>
      </c>
      <c r="CR76" s="359">
        <f>SUM(CR77-CR75)</f>
        <v>42233.35</v>
      </c>
      <c r="CS76" s="12"/>
      <c r="CX76" s="92" t="s">
        <v>174</v>
      </c>
      <c r="CZ76" s="359">
        <f>SUM(CZ77-CZ75)</f>
        <v>307.050000000003</v>
      </c>
      <c r="DA76" s="367"/>
      <c r="DF76" s="178" t="s">
        <v>174</v>
      </c>
      <c r="DG76" s="207"/>
      <c r="DH76" s="213">
        <f>SUM(DH77-DH75)</f>
        <v>174.75</v>
      </c>
      <c r="DI76" s="372"/>
      <c r="DJ76" s="189"/>
      <c r="DK76" s="189"/>
      <c r="DL76" s="189"/>
      <c r="DM76" s="189"/>
      <c r="DN76" s="202" t="s">
        <v>174</v>
      </c>
      <c r="DO76" s="189"/>
      <c r="DP76" s="213">
        <f>SUM(DP77-DP75)</f>
        <v>-16553.35</v>
      </c>
      <c r="DQ76" s="372">
        <v>225</v>
      </c>
      <c r="DR76" s="189"/>
      <c r="DS76" s="189"/>
      <c r="DT76" s="189"/>
      <c r="DU76" s="207"/>
      <c r="DV76" s="202" t="s">
        <v>174</v>
      </c>
      <c r="DW76" s="189"/>
      <c r="DX76" s="213">
        <f>SUM(DX77-DX75)</f>
        <v>4044.3</v>
      </c>
      <c r="DY76" s="372"/>
      <c r="DZ76" s="375">
        <v>524</v>
      </c>
      <c r="EA76" s="189"/>
      <c r="EB76" s="189"/>
      <c r="EG76" s="372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32">
        <f>SUM((P84,U59,U58))</f>
        <v>34928.72</v>
      </c>
      <c r="V77" s="124"/>
      <c r="W77" s="124"/>
      <c r="X77" s="86"/>
      <c r="Y77" s="336">
        <f>SUM(Y47,T83)</f>
        <v>30622.72</v>
      </c>
      <c r="Z77" s="124"/>
      <c r="AA77" s="124"/>
      <c r="AB77" s="86">
        <v>500</v>
      </c>
      <c r="AD77" s="338" t="s">
        <v>170</v>
      </c>
      <c r="AE77" s="339"/>
      <c r="AF77" s="335">
        <v>29879.1</v>
      </c>
      <c r="AH77" s="124"/>
      <c r="AI77" s="124"/>
      <c r="AJ77" s="86"/>
      <c r="AP77" s="127"/>
      <c r="AQ77" s="126"/>
      <c r="BT77" s="346">
        <f>SUM(BL70,BU17,BU3,BU24,BU22)</f>
        <v>121950.35</v>
      </c>
      <c r="CB77" s="346">
        <f>SUM(BT76,CC17,CC3,CC24,CC20,CC46)</f>
        <v>101030.05</v>
      </c>
      <c r="CJ77" s="346">
        <f>SUM(CB76,,CK3,CK14)-535</f>
        <v>100000.85</v>
      </c>
      <c r="CK77" s="303"/>
      <c r="CR77" s="346">
        <f>SUM(CJ76,CS7,CS19)</f>
        <v>103449.65</v>
      </c>
      <c r="CS77" s="303"/>
      <c r="CZ77" s="346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174</v>
      </c>
      <c r="AF78" s="106">
        <f>SUM(AF79-AF77)</f>
        <v>2367.56</v>
      </c>
      <c r="AH78" s="124"/>
      <c r="AI78" s="124"/>
      <c r="AJ78" s="123"/>
      <c r="AP78" s="127"/>
      <c r="AQ78" s="126"/>
      <c r="BT78" s="346">
        <f>SUM(BT3:BT74)</f>
        <v>21567</v>
      </c>
      <c r="CB78" s="346">
        <f>SUM(CB3:CB74)</f>
        <v>42608</v>
      </c>
      <c r="CJ78" s="346">
        <f>SUM(CJ3:CJ74)</f>
        <v>25848</v>
      </c>
      <c r="CK78" s="303"/>
      <c r="CR78" s="346">
        <f>SUM(CR3:CR74)</f>
        <v>20187</v>
      </c>
      <c r="CS78" s="303"/>
      <c r="CZ78" s="346">
        <f>SUM(CZ3:CZ74)</f>
        <v>22667</v>
      </c>
      <c r="DA78" s="303"/>
      <c r="DF78" s="207"/>
      <c r="DG78" s="207"/>
      <c r="DH78" s="214">
        <f>SUM(DH3:DH74)</f>
        <v>20887</v>
      </c>
      <c r="DI78" s="372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72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72"/>
      <c r="DZ78" s="189"/>
      <c r="EA78" s="189"/>
      <c r="EB78" s="189"/>
      <c r="EG78" s="372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9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40" t="s">
        <v>248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40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73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20"/>
      <c r="C82" s="321" t="s">
        <v>170</v>
      </c>
      <c r="D82" s="322">
        <v>20846.7</v>
      </c>
      <c r="E82" s="323">
        <v>875</v>
      </c>
      <c r="F82" s="324"/>
      <c r="G82" s="321" t="s">
        <v>170</v>
      </c>
      <c r="H82" s="322">
        <v>22477.6</v>
      </c>
      <c r="I82" s="328">
        <v>1090</v>
      </c>
      <c r="J82" s="329"/>
      <c r="K82" s="330" t="s">
        <v>170</v>
      </c>
      <c r="L82" s="322">
        <f>SUM(K88-(K88/10))</f>
        <v>23058.09</v>
      </c>
      <c r="M82" s="328">
        <v>1120</v>
      </c>
      <c r="N82" s="101"/>
      <c r="O82" s="101"/>
      <c r="P82" s="101"/>
      <c r="R82" s="329"/>
      <c r="S82" s="330" t="s">
        <v>170</v>
      </c>
      <c r="T82" s="322">
        <f>SUM(S85-(S85/10))</f>
        <v>21906</v>
      </c>
      <c r="V82" s="333" t="s">
        <v>170</v>
      </c>
      <c r="W82" s="334"/>
      <c r="X82" s="335">
        <f>SUM(W85-(W85/10))</f>
        <v>24014.16</v>
      </c>
      <c r="Y82" s="341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25"/>
      <c r="H83" s="326"/>
      <c r="J83" s="92"/>
      <c r="K83" s="77" t="s">
        <v>174</v>
      </c>
      <c r="L83" s="331">
        <v>14951.7</v>
      </c>
      <c r="N83" s="329"/>
      <c r="O83" s="330" t="s">
        <v>170</v>
      </c>
      <c r="P83" s="322">
        <f>SUM(O85-(O85/10))</f>
        <v>19693.98</v>
      </c>
      <c r="Q83" s="328">
        <v>670</v>
      </c>
      <c r="R83" s="92"/>
      <c r="S83" s="77" t="s">
        <v>249</v>
      </c>
      <c r="T83" s="106">
        <f>SUM(U77-T82)</f>
        <v>13022.72</v>
      </c>
      <c r="V83" s="92" t="s">
        <v>174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174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27"/>
      <c r="J85" s="92"/>
      <c r="K85" s="92"/>
      <c r="L85" s="92"/>
      <c r="O85" s="327">
        <f>SUM(P3:P80)</f>
        <v>21882.2</v>
      </c>
      <c r="S85" s="327">
        <f>SUM(T3:T81)</f>
        <v>24340</v>
      </c>
      <c r="W85" s="336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EO87" s="199"/>
      <c r="EV87" s="199"/>
      <c r="FB87" s="199"/>
    </row>
    <row r="88" customHeight="1" spans="10:158">
      <c r="J88" s="92"/>
      <c r="K88" s="327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250</v>
      </c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44"/>
      <c r="AQ90" s="6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8" t="s">
        <v>170</v>
      </c>
      <c r="AQ91" s="339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174</v>
      </c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EO92" s="199"/>
      <c r="EV92" s="199"/>
      <c r="FB92" s="199"/>
    </row>
    <row r="93" customHeight="1" spans="10:158">
      <c r="J93" s="92"/>
      <c r="K93" s="92"/>
      <c r="L93" s="92"/>
      <c r="Z93" s="338" t="s">
        <v>170</v>
      </c>
      <c r="AA93" s="342"/>
      <c r="AB93" s="335">
        <f>SUM(AB96-(AB96/10))</f>
        <v>37161.9</v>
      </c>
      <c r="AC93" s="341">
        <v>1430</v>
      </c>
      <c r="AH93" s="133"/>
      <c r="AI93" s="6"/>
      <c r="AJ93" s="134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EO93" s="199"/>
      <c r="EV93" s="199"/>
      <c r="FB93" s="199"/>
    </row>
    <row r="94" customHeight="1" spans="10:158">
      <c r="J94" s="92"/>
      <c r="K94" s="92"/>
      <c r="L94" s="92"/>
      <c r="Z94" s="92" t="s">
        <v>174</v>
      </c>
      <c r="AB94" s="106">
        <f>SUM(AB95-AB93)</f>
        <v>10346.66</v>
      </c>
      <c r="AH94" s="133"/>
      <c r="AI94" s="6"/>
      <c r="AJ94" s="134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EO94" s="199"/>
      <c r="EV94" s="199"/>
      <c r="FB94" s="199"/>
    </row>
    <row r="95" customHeight="1" spans="10:158">
      <c r="J95" s="92"/>
      <c r="K95" s="92"/>
      <c r="L95" s="92"/>
      <c r="AB95" s="343">
        <f>SUM(AC4,X83,AC71,AC86)</f>
        <v>47508.56</v>
      </c>
      <c r="AH95" s="133"/>
      <c r="AI95" s="6"/>
      <c r="AJ95" s="134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EO95" s="199"/>
      <c r="EV95" s="199"/>
      <c r="FB95" s="199"/>
    </row>
    <row r="96" customHeight="1" spans="10:158">
      <c r="J96" s="92"/>
      <c r="K96" s="92"/>
      <c r="L96" s="92"/>
      <c r="AB96" s="343">
        <f>SUM(AB3:AB92)</f>
        <v>41291</v>
      </c>
      <c r="AH96" s="344"/>
      <c r="AI96" s="6"/>
      <c r="AJ96" s="345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EO96" s="199"/>
      <c r="EV96" s="199"/>
      <c r="FB96" s="199"/>
    </row>
    <row r="97" customHeight="1" spans="12:158">
      <c r="L97" s="92"/>
      <c r="AH97" s="338" t="s">
        <v>170</v>
      </c>
      <c r="AI97" s="339"/>
      <c r="AJ97" s="335">
        <f>SUM(AJ100-(AJ100/10))</f>
        <v>10978.11</v>
      </c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EO97" s="371" t="s">
        <v>90</v>
      </c>
      <c r="EV97" s="371"/>
      <c r="FB97" s="371"/>
    </row>
    <row r="98" customHeight="1" spans="12:158">
      <c r="L98" s="92"/>
      <c r="AG98" s="341">
        <v>1175</v>
      </c>
      <c r="AH98" s="92" t="s">
        <v>174</v>
      </c>
      <c r="AJ98" s="106">
        <f>SUM(AJ99-AJ97-AN3)</f>
        <v>17870.45</v>
      </c>
      <c r="AK98" s="341">
        <v>495</v>
      </c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EO98" s="372"/>
      <c r="EV98" s="372"/>
      <c r="FB98" s="372"/>
    </row>
    <row r="99" customHeight="1" spans="12:158">
      <c r="L99" s="92"/>
      <c r="AJ99" s="343">
        <f>SUM(AF78,AK4)</f>
        <v>30567.56</v>
      </c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EO99" s="189"/>
      <c r="EV99" s="189"/>
      <c r="FB99" s="189"/>
    </row>
    <row r="100" customHeight="1" spans="10:158">
      <c r="J100" s="92"/>
      <c r="K100" s="92"/>
      <c r="L100" s="92"/>
      <c r="AJ100" s="343">
        <f>SUM(AJ3:AJ96)</f>
        <v>12197.9</v>
      </c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EO100" s="372"/>
      <c r="EV100" s="372"/>
      <c r="FB100" s="372"/>
    </row>
    <row r="101" spans="10:124">
      <c r="J101" s="92"/>
      <c r="K101" s="92"/>
      <c r="L101" s="92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</row>
    <row r="102" spans="10:124">
      <c r="J102" s="92"/>
      <c r="K102" s="92"/>
      <c r="L102" s="92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</row>
    <row r="103" spans="10:124">
      <c r="J103" s="92"/>
      <c r="K103" s="92"/>
      <c r="L103" s="92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</row>
    <row r="104" spans="10:124">
      <c r="J104" s="92"/>
      <c r="K104" s="92"/>
      <c r="L104" s="92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</row>
    <row r="105" spans="10:124">
      <c r="J105" s="92"/>
      <c r="K105" s="92"/>
      <c r="L105" s="92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</row>
    <row r="106" spans="10:124">
      <c r="J106" s="92"/>
      <c r="K106" s="92"/>
      <c r="L106" s="92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</row>
    <row r="107" spans="10:124">
      <c r="J107" s="92"/>
      <c r="K107" s="92"/>
      <c r="L107" s="92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</row>
    <row r="108" spans="10:124">
      <c r="J108" s="92"/>
      <c r="K108" s="92"/>
      <c r="L108" s="92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</row>
    <row r="109" spans="112:124"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</row>
    <row r="110" spans="112:124"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</row>
    <row r="111" spans="112:124"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251</v>
      </c>
      <c r="D2" s="53" t="s">
        <v>252</v>
      </c>
    </row>
    <row r="3" spans="1:11">
      <c r="A3" s="54" t="s">
        <v>253</v>
      </c>
      <c r="B3" s="55" t="s">
        <v>133</v>
      </c>
      <c r="C3" s="56">
        <v>2336.4</v>
      </c>
      <c r="D3" s="57">
        <f>SUM(C3+5)</f>
        <v>2341.4</v>
      </c>
      <c r="E3" s="52" t="s">
        <v>254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255</v>
      </c>
      <c r="B5" s="55" t="s">
        <v>139</v>
      </c>
      <c r="C5" s="56">
        <v>3000.97</v>
      </c>
      <c r="D5" s="57">
        <f t="shared" ref="D5:D16" si="0">SUM(C5+5)</f>
        <v>3005.97</v>
      </c>
    </row>
    <row r="6" spans="2:4">
      <c r="B6" s="55" t="s">
        <v>143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256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256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157</v>
      </c>
      <c r="C11" s="56">
        <v>2662</v>
      </c>
      <c r="D11" s="57">
        <f t="shared" si="0"/>
        <v>2667</v>
      </c>
      <c r="E11" t="s">
        <v>257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258</v>
      </c>
      <c r="J12" s="50">
        <v>9000</v>
      </c>
      <c r="K12" s="51">
        <v>7830</v>
      </c>
    </row>
    <row r="13" spans="2:4">
      <c r="B13" s="55" t="s">
        <v>202</v>
      </c>
      <c r="C13" s="56">
        <v>2046</v>
      </c>
      <c r="D13" s="57">
        <f t="shared" si="0"/>
        <v>2051</v>
      </c>
    </row>
    <row r="14" spans="2:4">
      <c r="B14" s="55" t="s">
        <v>207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213</v>
      </c>
      <c r="C16" s="56">
        <v>2694.95</v>
      </c>
      <c r="D16" s="57">
        <f t="shared" si="0"/>
        <v>2699.95</v>
      </c>
      <c r="E16" t="s">
        <v>259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260</v>
      </c>
      <c r="B18" s="55" t="s">
        <v>261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262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263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264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265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266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264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265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170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157</v>
      </c>
      <c r="C3" s="21">
        <v>1325</v>
      </c>
      <c r="D3" s="22">
        <v>1125</v>
      </c>
      <c r="H3" s="20" t="s">
        <v>202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135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207</v>
      </c>
      <c r="I9" s="21">
        <v>110</v>
      </c>
      <c r="J9" s="35">
        <f t="shared" si="0"/>
        <v>99</v>
      </c>
    </row>
    <row r="10" spans="2:10">
      <c r="B10" s="20" t="s">
        <v>146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150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168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176</v>
      </c>
      <c r="C28" s="21">
        <v>1325</v>
      </c>
      <c r="D28" s="22">
        <v>1125</v>
      </c>
      <c r="H28" s="20" t="s">
        <v>150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161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136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144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177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160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2022-10-07T15:33:01Z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