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tabRatio="692" activeTab="5"/>
  </bookViews>
  <sheets>
    <sheet name="ANPs" sheetId="1" r:id="rId1"/>
    <sheet name="Superficies" sheetId="5" r:id="rId2"/>
    <sheet name="Partidos" sheetId="2" r:id="rId3"/>
    <sheet name="Ecorregiones" sheetId="3" r:id="rId4"/>
    <sheet name="Administración" sheetId="4" r:id="rId5"/>
    <sheet name="Decadas" sheetId="6" r:id="rId6"/>
    <sheet name="Categoría Internacional" sheetId="7" r:id="rId7"/>
    <sheet name="Plan de Manejo" sheetId="8" r:id="rId8"/>
    <sheet name="Guardaparques" sheetId="9" r:id="rId9"/>
    <sheet name="Infraestructura" sheetId="10" r:id="rId10"/>
    <sheet name="Atención a visitantes" sheetId="11" r:id="rId11"/>
    <sheet name="Proyectos Potenciales" sheetId="12" r:id="rId12"/>
  </sheets>
  <definedNames>
    <definedName name="_xlnm._FilterDatabase" localSheetId="0" hidden="1">ANPs!$A$1:$L$48</definedName>
    <definedName name="_xlnm._FilterDatabase" localSheetId="2" hidden="1">Partidos!$A$1:$K$45</definedName>
  </definedNames>
  <calcPr calcId="144525"/>
</workbook>
</file>

<file path=xl/calcChain.xml><?xml version="1.0" encoding="utf-8"?>
<calcChain xmlns="http://schemas.openxmlformats.org/spreadsheetml/2006/main">
  <c r="K8" i="2" l="1"/>
  <c r="C5" i="4"/>
  <c r="D7" i="7"/>
  <c r="B15" i="12"/>
  <c r="F43" i="2" l="1"/>
  <c r="B6" i="4"/>
  <c r="B5" i="4"/>
  <c r="B4" i="4"/>
  <c r="B3" i="4"/>
  <c r="B2" i="4"/>
  <c r="C2" i="3"/>
  <c r="C3" i="3"/>
  <c r="C4" i="3"/>
  <c r="C3" i="4"/>
  <c r="J21" i="6" l="1"/>
  <c r="J22" i="6"/>
  <c r="J23" i="6"/>
  <c r="J20" i="6"/>
  <c r="J19" i="6"/>
  <c r="I51" i="6"/>
  <c r="I25" i="6"/>
  <c r="C26" i="8"/>
  <c r="C26" i="9"/>
  <c r="C26" i="10"/>
  <c r="C23" i="11"/>
  <c r="C7" i="6" l="1"/>
  <c r="C8" i="6" s="1"/>
  <c r="C9" i="6" s="1"/>
  <c r="C6" i="6"/>
  <c r="C5" i="6"/>
  <c r="C4" i="6"/>
  <c r="C3" i="6"/>
  <c r="B3" i="11" l="1"/>
  <c r="B2" i="11"/>
  <c r="B3" i="10"/>
  <c r="B2" i="10"/>
  <c r="B3" i="8"/>
  <c r="B2" i="8"/>
  <c r="B3" i="9"/>
  <c r="B2" i="9"/>
  <c r="D6" i="7"/>
  <c r="D5" i="7"/>
  <c r="D4" i="7"/>
  <c r="C6" i="4"/>
  <c r="C2" i="4"/>
  <c r="C48" i="1"/>
  <c r="C7" i="4" l="1"/>
  <c r="B4" i="11"/>
  <c r="B4" i="8"/>
  <c r="B4" i="10"/>
  <c r="B7" i="4"/>
  <c r="B4" i="9"/>
  <c r="D8" i="7"/>
  <c r="E43" i="2" l="1"/>
  <c r="D4" i="2"/>
  <c r="G4" i="2" s="1"/>
  <c r="D5" i="2"/>
  <c r="G5" i="2" s="1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D12" i="2"/>
  <c r="G12" i="2" s="1"/>
  <c r="D13" i="2"/>
  <c r="G13" i="2" s="1"/>
  <c r="D14" i="2"/>
  <c r="G14" i="2" s="1"/>
  <c r="D15" i="2"/>
  <c r="G15" i="2" s="1"/>
  <c r="D16" i="2"/>
  <c r="D17" i="2"/>
  <c r="G17" i="2" s="1"/>
  <c r="D18" i="2"/>
  <c r="G18" i="2" s="1"/>
  <c r="D19" i="2"/>
  <c r="G19" i="2" s="1"/>
  <c r="D20" i="2"/>
  <c r="G20" i="2" s="1"/>
  <c r="D21" i="2"/>
  <c r="G21" i="2" s="1"/>
  <c r="D22" i="2"/>
  <c r="G22" i="2" s="1"/>
  <c r="D23" i="2"/>
  <c r="G23" i="2" s="1"/>
  <c r="D24" i="2"/>
  <c r="G24" i="2" s="1"/>
  <c r="D25" i="2"/>
  <c r="G25" i="2" s="1"/>
  <c r="D26" i="2"/>
  <c r="G26" i="2" s="1"/>
  <c r="D27" i="2"/>
  <c r="G27" i="2" s="1"/>
  <c r="D28" i="2"/>
  <c r="G28" i="2" s="1"/>
  <c r="D29" i="2"/>
  <c r="G29" i="2" s="1"/>
  <c r="D30" i="2"/>
  <c r="G30" i="2" s="1"/>
  <c r="D31" i="2"/>
  <c r="G31" i="2" s="1"/>
  <c r="D32" i="2"/>
  <c r="G32" i="2" s="1"/>
  <c r="D33" i="2"/>
  <c r="G33" i="2" s="1"/>
  <c r="D34" i="2"/>
  <c r="G34" i="2" s="1"/>
  <c r="D35" i="2"/>
  <c r="G35" i="2" s="1"/>
  <c r="D36" i="2"/>
  <c r="G36" i="2" s="1"/>
  <c r="D37" i="2"/>
  <c r="G37" i="2" s="1"/>
  <c r="D38" i="2"/>
  <c r="G38" i="2" s="1"/>
  <c r="D39" i="2"/>
  <c r="G39" i="2" s="1"/>
  <c r="D40" i="2"/>
  <c r="G40" i="2" s="1"/>
  <c r="D41" i="2"/>
  <c r="G41" i="2" s="1"/>
  <c r="D42" i="2"/>
  <c r="G42" i="2" s="1"/>
  <c r="D3" i="2"/>
  <c r="G3" i="2" s="1"/>
  <c r="D2" i="2"/>
  <c r="G2" i="2" s="1"/>
  <c r="C43" i="2"/>
  <c r="B10" i="6"/>
  <c r="C5" i="3" l="1"/>
  <c r="D43" i="2"/>
  <c r="G43" i="2" s="1"/>
  <c r="B17" i="12"/>
  <c r="B18" i="12" l="1"/>
  <c r="B19" i="12"/>
</calcChain>
</file>

<file path=xl/sharedStrings.xml><?xml version="1.0" encoding="utf-8"?>
<sst xmlns="http://schemas.openxmlformats.org/spreadsheetml/2006/main" count="662" uniqueCount="175">
  <si>
    <t>Paisaje Protegido "Bosque Alegre"</t>
  </si>
  <si>
    <t>Paisaje Protegido "Cuenca del arroyo El Pescado"</t>
  </si>
  <si>
    <t>Paisaje Protegido "Monte Ribereño Isla Paulino - Isla Santiago"</t>
  </si>
  <si>
    <t>Paisaje Protegido "Reserva Parque - Paseo del bosque"</t>
  </si>
  <si>
    <t xml:space="preserve">Paisaje Protegido Barrio Parque Residencial Suhr Horeis </t>
  </si>
  <si>
    <t xml:space="preserve">Parque  Natural  Municipal Barranca de la Quinta Los Ombúes </t>
  </si>
  <si>
    <t>Parque Municipal Dique Ingeniero Roggero</t>
  </si>
  <si>
    <t>Parque Natural Municipal Barranca Pueyrredón</t>
  </si>
  <si>
    <t>Parque Natural y Reserva Ecológica Municipal Selva Marginal Quilmeña</t>
  </si>
  <si>
    <t>Parque Natural y Zona de Reserva Costanera Sur</t>
  </si>
  <si>
    <t>Parque Provincial Guillermo Enrique Hudson</t>
  </si>
  <si>
    <t>Parque Provincial Pereyra Iraola</t>
  </si>
  <si>
    <t xml:space="preserve">Reserva de Uso Múltiple Isla Botija </t>
  </si>
  <si>
    <t>Reserva Ecológica Ciudad Universitaria - Costanera Norte</t>
  </si>
  <si>
    <t xml:space="preserve">Reserva Ecológica Municipal La Saladita </t>
  </si>
  <si>
    <t xml:space="preserve">Reserva Lago Lugano </t>
  </si>
  <si>
    <t>Reserva Municipal Refugio Educativo Ribera Norte</t>
  </si>
  <si>
    <t xml:space="preserve">Reserva Natural Ciudad Evita </t>
  </si>
  <si>
    <t xml:space="preserve">Reserva Natural Costera de Avellaneda </t>
  </si>
  <si>
    <t>Reserva Natural de Morón</t>
  </si>
  <si>
    <t>Reserva Natural de Toyota</t>
  </si>
  <si>
    <t xml:space="preserve">Reserva Natural de Uso Múltiple Isla Martín García </t>
  </si>
  <si>
    <t>Reserva Natural de Uso Múltiple Río Luján</t>
  </si>
  <si>
    <t xml:space="preserve">Reserva Natural del Pilar </t>
  </si>
  <si>
    <t xml:space="preserve">Reserva Natural Guardia del Juncal </t>
  </si>
  <si>
    <t>Reserva Natural Integral Punta Lara</t>
  </si>
  <si>
    <t xml:space="preserve">Reserva Natural Integral y Mixta Laguna de Rocha </t>
  </si>
  <si>
    <t xml:space="preserve">Reserva Natural Lagunas de San Vicente </t>
  </si>
  <si>
    <t xml:space="preserve">Reserva Natural Municipal Santa Catalina </t>
  </si>
  <si>
    <t>Reserva Natural Provincial Santa Catalina</t>
  </si>
  <si>
    <t>Reserva Natural Municipal Vicente Lopez</t>
  </si>
  <si>
    <t xml:space="preserve">Reserva Natural Otamendi </t>
  </si>
  <si>
    <t>Reserva Natural Provincial de Objetivo Definido Educativo "Arroyo el Durazno"</t>
  </si>
  <si>
    <t xml:space="preserve">Reserva Natural Selva Marginal de Hudson </t>
  </si>
  <si>
    <t xml:space="preserve">Reserva Paleontologica "Francisco Moreno" </t>
  </si>
  <si>
    <t>Reserva Privada Club Náutico Escobar</t>
  </si>
  <si>
    <t>Reserva Privada del CEAMSE "Santa María"</t>
  </si>
  <si>
    <t xml:space="preserve">Reserva Privada el Talar de Belén </t>
  </si>
  <si>
    <t>Reserva Urbana Quinta Cigordia</t>
  </si>
  <si>
    <t>Área Natural Protegida</t>
  </si>
  <si>
    <t xml:space="preserve">Reserva Natural Urbana "El Corredor" </t>
  </si>
  <si>
    <t>Paisaje Protegido Delta Terra</t>
  </si>
  <si>
    <t>Reserva de Biosfera Delta del Paraná</t>
  </si>
  <si>
    <t>Reserva Natural El Morejón</t>
  </si>
  <si>
    <t>Superficie (ha.)</t>
  </si>
  <si>
    <t>Administración</t>
  </si>
  <si>
    <t>Ecorregión</t>
  </si>
  <si>
    <t>Año de creación</t>
  </si>
  <si>
    <t>Plan de Manejo</t>
  </si>
  <si>
    <t>Guardaparques</t>
  </si>
  <si>
    <t>Infraestructura</t>
  </si>
  <si>
    <t>Municipio</t>
  </si>
  <si>
    <t>Atención a visitantes</t>
  </si>
  <si>
    <t>Privada</t>
  </si>
  <si>
    <t>Delta e Islas del Paraná</t>
  </si>
  <si>
    <t>Tigre</t>
  </si>
  <si>
    <t>Si</t>
  </si>
  <si>
    <t>Pampa</t>
  </si>
  <si>
    <t>San Isidro</t>
  </si>
  <si>
    <t>Municipal</t>
  </si>
  <si>
    <t>La Plata</t>
  </si>
  <si>
    <t>Marcos paz</t>
  </si>
  <si>
    <t>Provincial</t>
  </si>
  <si>
    <t>No</t>
  </si>
  <si>
    <t>La Matanza</t>
  </si>
  <si>
    <t>C.A.B.A.</t>
  </si>
  <si>
    <t>Escobar</t>
  </si>
  <si>
    <t>Avellaneda</t>
  </si>
  <si>
    <t>Categoría Internacional</t>
  </si>
  <si>
    <t>Reserva de Biósfera</t>
  </si>
  <si>
    <t>San Fernando</t>
  </si>
  <si>
    <t>Reserva Natural Integral Delta en Formación</t>
  </si>
  <si>
    <t>San Miguel</t>
  </si>
  <si>
    <t>Campana</t>
  </si>
  <si>
    <t>Cañuelas</t>
  </si>
  <si>
    <t>Zárate</t>
  </si>
  <si>
    <t>Esteban Echeverría</t>
  </si>
  <si>
    <t>Mixta</t>
  </si>
  <si>
    <t>Moreno</t>
  </si>
  <si>
    <t>Morón</t>
  </si>
  <si>
    <t>Nacional</t>
  </si>
  <si>
    <t>AICA</t>
  </si>
  <si>
    <t>Florencio Varela</t>
  </si>
  <si>
    <t>Berazategui</t>
  </si>
  <si>
    <t>Marcos Paz</t>
  </si>
  <si>
    <t>Pilar</t>
  </si>
  <si>
    <t>Ensenada y Berazategui</t>
  </si>
  <si>
    <t>Luján</t>
  </si>
  <si>
    <t>San Vicente</t>
  </si>
  <si>
    <t>Lomas de Zamora</t>
  </si>
  <si>
    <t>Ituzaingó y Hurlingham</t>
  </si>
  <si>
    <t>Quilmes</t>
  </si>
  <si>
    <t>Vicente López</t>
  </si>
  <si>
    <t>San isidro</t>
  </si>
  <si>
    <t>n/a</t>
  </si>
  <si>
    <t>San Martín</t>
  </si>
  <si>
    <t>Ensenada y Berisso</t>
  </si>
  <si>
    <t>Almirante Brown</t>
  </si>
  <si>
    <t>Ezeiza</t>
  </si>
  <si>
    <t>Hurlingham</t>
  </si>
  <si>
    <t>Ituzaingó</t>
  </si>
  <si>
    <t>José C. Paz</t>
  </si>
  <si>
    <t>Lanús</t>
  </si>
  <si>
    <t>Malvinas Argentinas</t>
  </si>
  <si>
    <t>Merlo</t>
  </si>
  <si>
    <t>Tres de Febrero</t>
  </si>
  <si>
    <t>Ensenada</t>
  </si>
  <si>
    <t>Berisso</t>
  </si>
  <si>
    <t>Vicente Lopez</t>
  </si>
  <si>
    <t>General Rodriguez</t>
  </si>
  <si>
    <t>Ciudad Autónoma de Buenos Aires</t>
  </si>
  <si>
    <t>General Las Heras</t>
  </si>
  <si>
    <t>Exaltación de La Cruz</t>
  </si>
  <si>
    <t>Presidente Perón</t>
  </si>
  <si>
    <t>Brandsen</t>
  </si>
  <si>
    <t>N°</t>
  </si>
  <si>
    <t>Total</t>
  </si>
  <si>
    <t>TOTAL</t>
  </si>
  <si>
    <t>80'</t>
  </si>
  <si>
    <t>2000'</t>
  </si>
  <si>
    <t>2010'</t>
  </si>
  <si>
    <t>90'</t>
  </si>
  <si>
    <t>70'</t>
  </si>
  <si>
    <t>60'</t>
  </si>
  <si>
    <t>50'</t>
  </si>
  <si>
    <t>40'</t>
  </si>
  <si>
    <t>Año</t>
  </si>
  <si>
    <t>Cantidad</t>
  </si>
  <si>
    <t>Categoria Internacional</t>
  </si>
  <si>
    <t>No posee</t>
  </si>
  <si>
    <t>Sitio Ramsar y AICA</t>
  </si>
  <si>
    <t>Plan De Manejo</t>
  </si>
  <si>
    <t>Posee</t>
  </si>
  <si>
    <t>ANPs</t>
  </si>
  <si>
    <t>Superficie (km2)</t>
  </si>
  <si>
    <t>%</t>
  </si>
  <si>
    <t>Campo de Mayo</t>
  </si>
  <si>
    <t>Centro Atómico Ezeiza</t>
  </si>
  <si>
    <t>San Sebastián</t>
  </si>
  <si>
    <t>Reserva Natural y Parque Municipal General Rodriguez</t>
  </si>
  <si>
    <t>Reserva Natural Rio Reconquista</t>
  </si>
  <si>
    <t>Isla Verde</t>
  </si>
  <si>
    <t>Reserva Natural Yrigoyen</t>
  </si>
  <si>
    <t>Arroyo Raggio</t>
  </si>
  <si>
    <t>El Renacer de la Laguna</t>
  </si>
  <si>
    <t>Bioparque Metropolitano</t>
  </si>
  <si>
    <t>Pampa y Delta e islas del Paraná</t>
  </si>
  <si>
    <t>Pampa y Delta e Islas del Paraná</t>
  </si>
  <si>
    <t>Superficie</t>
  </si>
  <si>
    <t>Sitio RAMSAR y AICA</t>
  </si>
  <si>
    <t>ANP Potencial</t>
  </si>
  <si>
    <t>Porcentaje en aumento</t>
  </si>
  <si>
    <t>Superfice ANPs actuales</t>
  </si>
  <si>
    <t>Superficie ANPs potenciales</t>
  </si>
  <si>
    <t>Parque Ecológico Municipal (Ambiente Pastizal Pampeano)</t>
  </si>
  <si>
    <t>Aumento</t>
  </si>
  <si>
    <t>Categorización Internacional</t>
  </si>
  <si>
    <t>Monumento Natural Ciervo de los Pantanos</t>
  </si>
  <si>
    <t>Zárate, Campana y Delta en Formación</t>
  </si>
  <si>
    <t>Berazategui, Florencio Varela, La Plata y Ensenada</t>
  </si>
  <si>
    <t>Laguna de Rocha</t>
  </si>
  <si>
    <t>Ciudad Evita</t>
  </si>
  <si>
    <t>Zona Sur</t>
  </si>
  <si>
    <t>Zona</t>
  </si>
  <si>
    <t>Sur</t>
  </si>
  <si>
    <t>Norte</t>
  </si>
  <si>
    <t>Oeste</t>
  </si>
  <si>
    <t>Centro</t>
  </si>
  <si>
    <t>Zona Oeste</t>
  </si>
  <si>
    <t>Zona Norte</t>
  </si>
  <si>
    <t>Zona Centro</t>
  </si>
  <si>
    <t>Sup. (ha.)</t>
  </si>
  <si>
    <t>Superficie ANP (ha.)</t>
  </si>
  <si>
    <t>Superficie RMBA (ha.)</t>
  </si>
  <si>
    <t>Reserva Natural Municipal de Tigre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</si>
</sst>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0" borderId="1" xfId="0" applyFont="1" applyBorder="1"/>
    <xf numFmtId="0" fontId="1" fillId="2" borderId="1" xfId="0" applyFont="1" applyFill="1" applyBorder="1" applyAlignment="1"/>
    <xf numFmtId="0" fontId="0" fillId="0" borderId="2" xfId="0" applyBorder="1"/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horizontal="center"/>
    </xf>
    <xf numFmtId="0" fontId="0" fillId="0" borderId="5" xfId="0" applyFill="1" applyBorder="1" applyAlignment="1">
      <alignment horizontal="center" vertical="center"/>
    </xf>
    <xf numFmtId="164" fontId="0" fillId="0" borderId="0" xfId="0" applyNumberFormat="1"/>
    <xf numFmtId="0" fontId="1" fillId="2" borderId="1" xfId="0" applyFont="1" applyFill="1" applyBorder="1"/>
    <xf numFmtId="165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3" fontId="0" fillId="0" borderId="0" xfId="0" applyNumberFormat="1"/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 wrapText="1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ANPs!$C$1</c:f>
              <c:strCache>
                <c:ptCount val="1"/>
                <c:pt idx="0">
                  <c:v>Superficie (ha.)</c:v>
                </c:pt>
              </c:strCache>
            </c:strRef>
          </c:tx>
          <c:invertIfNegative val="0"/>
          <c:cat>
            <c:strRef>
              <c:f>ANPs!$B$2:$B$46</c:f>
              <c:strCache>
                <c:ptCount val="45"/>
                <c:pt idx="0">
                  <c:v>Paisaje Protegido "Bosque Alegre"</c:v>
                </c:pt>
                <c:pt idx="1">
                  <c:v>Paisaje Protegido "Cuenca del arroyo El Pescado"</c:v>
                </c:pt>
                <c:pt idx="2">
                  <c:v>Paisaje Protegido "Monte Ribereño Isla Paulino - Isla Santiago"</c:v>
                </c:pt>
                <c:pt idx="3">
                  <c:v>Paisaje Protegido "Reserva Parque - Paseo del bosque"</c:v>
                </c:pt>
                <c:pt idx="4">
                  <c:v>Paisaje Protegido Barrio Parque Residencial Suhr Horeis </c:v>
                </c:pt>
                <c:pt idx="5">
                  <c:v>Paisaje Protegido Delta Terra</c:v>
                </c:pt>
                <c:pt idx="6">
                  <c:v>Parque  Natural  Municipal Barranca de la Quinta Los Ombúes </c:v>
                </c:pt>
                <c:pt idx="7">
                  <c:v>Parque Ecológico Municipal (Ambiente Pastizal Pampeano)</c:v>
                </c:pt>
                <c:pt idx="8">
                  <c:v>Parque Municipal Dique Ingeniero Roggero</c:v>
                </c:pt>
                <c:pt idx="9">
                  <c:v>Parque Natural Municipal Barranca Pueyrredón</c:v>
                </c:pt>
                <c:pt idx="10">
                  <c:v>Parque Natural y Reserva Ecológica Municipal Selva Marginal Quilmeña</c:v>
                </c:pt>
                <c:pt idx="11">
                  <c:v>Parque Natural y Zona de Reserva Costanera Sur</c:v>
                </c:pt>
                <c:pt idx="12">
                  <c:v>Parque Provincial Guillermo Enrique Hudson</c:v>
                </c:pt>
                <c:pt idx="13">
                  <c:v>Parque Provincial Pereyra Iraola</c:v>
                </c:pt>
                <c:pt idx="14">
                  <c:v>Reserva de Biosfera Delta del Paraná</c:v>
                </c:pt>
                <c:pt idx="15">
                  <c:v>Reserva de Uso Múltiple Isla Botija </c:v>
                </c:pt>
                <c:pt idx="16">
                  <c:v>Reserva Ecológica Ciudad Universitaria - Costanera Norte</c:v>
                </c:pt>
                <c:pt idx="17">
                  <c:v>Reserva Ecológica Municipal La Saladita </c:v>
                </c:pt>
                <c:pt idx="18">
                  <c:v>Reserva Lago Lugano </c:v>
                </c:pt>
                <c:pt idx="19">
                  <c:v>Reserva Municipal Refugio Educativo Ribera Norte</c:v>
                </c:pt>
                <c:pt idx="20">
                  <c:v>Reserva Natural Ciudad Evita </c:v>
                </c:pt>
                <c:pt idx="21">
                  <c:v>Reserva Natural Costera de Avellaneda </c:v>
                </c:pt>
                <c:pt idx="22">
                  <c:v>Reserva Natural de Morón</c:v>
                </c:pt>
                <c:pt idx="23">
                  <c:v>Reserva Natural de Toyota</c:v>
                </c:pt>
                <c:pt idx="24">
                  <c:v>Reserva Natural de Uso Múltiple Isla Martín García </c:v>
                </c:pt>
                <c:pt idx="25">
                  <c:v>Reserva Natural de Uso Múltiple Río Luján</c:v>
                </c:pt>
                <c:pt idx="26">
                  <c:v>Reserva Natural del Pilar </c:v>
                </c:pt>
                <c:pt idx="27">
                  <c:v>Reserva Natural El Morejón</c:v>
                </c:pt>
                <c:pt idx="28">
                  <c:v>Reserva Natural Guardia del Juncal </c:v>
                </c:pt>
                <c:pt idx="29">
                  <c:v>Reserva Natural Integral Delta en Formación</c:v>
                </c:pt>
                <c:pt idx="30">
                  <c:v>Reserva Natural Integral Punta Lara</c:v>
                </c:pt>
                <c:pt idx="31">
                  <c:v>Reserva Natural Integral y Mixta Laguna de Rocha </c:v>
                </c:pt>
                <c:pt idx="32">
                  <c:v>Reserva Natural Lagunas de San Vicente </c:v>
                </c:pt>
                <c:pt idx="33">
                  <c:v>Reserva Natural Municipal Santa Catalina </c:v>
                </c:pt>
                <c:pt idx="34">
                  <c:v>Reserva Natural Municipal Vicente Lopez</c:v>
                </c:pt>
                <c:pt idx="35">
                  <c:v>Reserva Natural Otamendi </c:v>
                </c:pt>
                <c:pt idx="36">
                  <c:v>Reserva Natural Provincial de Objetivo Definido Educativo "Arroyo el Durazno"</c:v>
                </c:pt>
                <c:pt idx="37">
                  <c:v>Reserva Natural Provincial Santa Catalina</c:v>
                </c:pt>
                <c:pt idx="38">
                  <c:v>Reserva Natural Selva Marginal de Hudson </c:v>
                </c:pt>
                <c:pt idx="39">
                  <c:v>Reserva Natural Urbana "El Corredor" </c:v>
                </c:pt>
                <c:pt idx="40">
                  <c:v>Reserva Paleontologica "Francisco Moreno" </c:v>
                </c:pt>
                <c:pt idx="41">
                  <c:v>Reserva Privada Club Náutico Escobar</c:v>
                </c:pt>
                <c:pt idx="42">
                  <c:v>Reserva Privada del CEAMSE "Santa María"</c:v>
                </c:pt>
                <c:pt idx="43">
                  <c:v>Reserva Privada el Talar de Belén </c:v>
                </c:pt>
                <c:pt idx="44">
                  <c:v>Reserva Urbana Quinta Cigordia</c:v>
                </c:pt>
              </c:strCache>
            </c:strRef>
          </c:cat>
          <c:val>
            <c:numRef>
              <c:f>ANPs!$C$2:$C$46</c:f>
              <c:numCache>
                <c:formatCode>General</c:formatCode>
                <c:ptCount val="45"/>
                <c:pt idx="0">
                  <c:v>3</c:v>
                </c:pt>
                <c:pt idx="1">
                  <c:v>40000</c:v>
                </c:pt>
                <c:pt idx="2">
                  <c:v>2300</c:v>
                </c:pt>
                <c:pt idx="3">
                  <c:v>115</c:v>
                </c:pt>
                <c:pt idx="4">
                  <c:v>22</c:v>
                </c:pt>
                <c:pt idx="5">
                  <c:v>40</c:v>
                </c:pt>
                <c:pt idx="6">
                  <c:v>1</c:v>
                </c:pt>
                <c:pt idx="7">
                  <c:v>45</c:v>
                </c:pt>
                <c:pt idx="8">
                  <c:v>1000</c:v>
                </c:pt>
                <c:pt idx="9">
                  <c:v>1.5</c:v>
                </c:pt>
                <c:pt idx="10">
                  <c:v>150</c:v>
                </c:pt>
                <c:pt idx="11">
                  <c:v>353</c:v>
                </c:pt>
                <c:pt idx="12">
                  <c:v>54</c:v>
                </c:pt>
                <c:pt idx="13">
                  <c:v>4000</c:v>
                </c:pt>
                <c:pt idx="14">
                  <c:v>88624</c:v>
                </c:pt>
                <c:pt idx="15">
                  <c:v>4108</c:v>
                </c:pt>
                <c:pt idx="16">
                  <c:v>35</c:v>
                </c:pt>
                <c:pt idx="17">
                  <c:v>22</c:v>
                </c:pt>
                <c:pt idx="18">
                  <c:v>36</c:v>
                </c:pt>
                <c:pt idx="19">
                  <c:v>50</c:v>
                </c:pt>
                <c:pt idx="20">
                  <c:v>300</c:v>
                </c:pt>
                <c:pt idx="21">
                  <c:v>130</c:v>
                </c:pt>
                <c:pt idx="22">
                  <c:v>14.5</c:v>
                </c:pt>
                <c:pt idx="23">
                  <c:v>23</c:v>
                </c:pt>
                <c:pt idx="24">
                  <c:v>200</c:v>
                </c:pt>
                <c:pt idx="25">
                  <c:v>1257</c:v>
                </c:pt>
                <c:pt idx="26">
                  <c:v>297</c:v>
                </c:pt>
                <c:pt idx="27">
                  <c:v>110</c:v>
                </c:pt>
                <c:pt idx="28">
                  <c:v>129</c:v>
                </c:pt>
                <c:pt idx="29">
                  <c:v>30841</c:v>
                </c:pt>
                <c:pt idx="30">
                  <c:v>6000</c:v>
                </c:pt>
                <c:pt idx="31">
                  <c:v>630</c:v>
                </c:pt>
                <c:pt idx="32">
                  <c:v>132</c:v>
                </c:pt>
                <c:pt idx="33">
                  <c:v>16.5</c:v>
                </c:pt>
                <c:pt idx="34">
                  <c:v>3</c:v>
                </c:pt>
                <c:pt idx="35">
                  <c:v>4088</c:v>
                </c:pt>
                <c:pt idx="36">
                  <c:v>435</c:v>
                </c:pt>
                <c:pt idx="37">
                  <c:v>728</c:v>
                </c:pt>
                <c:pt idx="38">
                  <c:v>1200</c:v>
                </c:pt>
                <c:pt idx="39">
                  <c:v>8</c:v>
                </c:pt>
                <c:pt idx="40">
                  <c:v>25</c:v>
                </c:pt>
                <c:pt idx="41">
                  <c:v>9</c:v>
                </c:pt>
                <c:pt idx="42">
                  <c:v>43.5</c:v>
                </c:pt>
                <c:pt idx="43">
                  <c:v>90</c:v>
                </c:pt>
                <c:pt idx="4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339200"/>
        <c:axId val="66340736"/>
      </c:barChart>
      <c:catAx>
        <c:axId val="66339200"/>
        <c:scaling>
          <c:orientation val="minMax"/>
        </c:scaling>
        <c:delete val="0"/>
        <c:axPos val="b"/>
        <c:majorTickMark val="out"/>
        <c:minorTickMark val="none"/>
        <c:tickLblPos val="nextTo"/>
        <c:crossAx val="66340736"/>
        <c:crosses val="autoZero"/>
        <c:auto val="1"/>
        <c:lblAlgn val="ctr"/>
        <c:lblOffset val="100"/>
        <c:noMultiLvlLbl val="0"/>
      </c:catAx>
      <c:valAx>
        <c:axId val="6634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ANPs</a:t>
            </a:r>
            <a:r>
              <a:rPr lang="es-AR" baseline="0"/>
              <a:t> por década</a:t>
            </a:r>
            <a:endParaRPr lang="es-AR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Decadas!$B$1</c:f>
              <c:strCache>
                <c:ptCount val="1"/>
                <c:pt idx="0">
                  <c:v>Cantidad</c:v>
                </c:pt>
              </c:strCache>
            </c:strRef>
          </c:tx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Decadas!$A$2:$A$9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Decadas!$B$2:$B$9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14</c:v>
                </c:pt>
                <c:pt idx="6">
                  <c:v>8</c:v>
                </c:pt>
                <c:pt idx="7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Decadas!$A$19</c:f>
              <c:strCache>
                <c:ptCount val="1"/>
                <c:pt idx="0">
                  <c:v>Nacional</c:v>
                </c:pt>
              </c:strCache>
            </c:strRef>
          </c:tx>
          <c:invertIfNegative val="0"/>
          <c:cat>
            <c:strRef>
              <c:f>Decadas!$B$18:$I$18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Decadas!$B$19:$I$19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strRef>
              <c:f>Decadas!$A$20</c:f>
              <c:strCache>
                <c:ptCount val="1"/>
                <c:pt idx="0">
                  <c:v>Provincial</c:v>
                </c:pt>
              </c:strCache>
            </c:strRef>
          </c:tx>
          <c:invertIfNegative val="0"/>
          <c:cat>
            <c:strRef>
              <c:f>Decadas!$B$18:$I$18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Decadas!$B$20:$I$20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</c:ser>
        <c:ser>
          <c:idx val="2"/>
          <c:order val="2"/>
          <c:tx>
            <c:strRef>
              <c:f>Decadas!$A$21</c:f>
              <c:strCache>
                <c:ptCount val="1"/>
                <c:pt idx="0">
                  <c:v>Municipal</c:v>
                </c:pt>
              </c:strCache>
            </c:strRef>
          </c:tx>
          <c:invertIfNegative val="0"/>
          <c:cat>
            <c:strRef>
              <c:f>Decadas!$B$18:$I$18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Decadas!$B$21:$I$21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</c:numCache>
            </c:numRef>
          </c:val>
        </c:ser>
        <c:ser>
          <c:idx val="3"/>
          <c:order val="3"/>
          <c:tx>
            <c:strRef>
              <c:f>Decadas!$A$22</c:f>
              <c:strCache>
                <c:ptCount val="1"/>
                <c:pt idx="0">
                  <c:v>Mixta</c:v>
                </c:pt>
              </c:strCache>
            </c:strRef>
          </c:tx>
          <c:invertIfNegative val="0"/>
          <c:cat>
            <c:strRef>
              <c:f>Decadas!$B$18:$I$18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Decadas!$B$22:$I$22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</c:numCache>
            </c:numRef>
          </c:val>
        </c:ser>
        <c:ser>
          <c:idx val="4"/>
          <c:order val="4"/>
          <c:tx>
            <c:strRef>
              <c:f>Decadas!$A$23</c:f>
              <c:strCache>
                <c:ptCount val="1"/>
                <c:pt idx="0">
                  <c:v>Privada</c:v>
                </c:pt>
              </c:strCache>
            </c:strRef>
          </c:tx>
          <c:invertIfNegative val="0"/>
          <c:cat>
            <c:strRef>
              <c:f>Decadas!$B$18:$I$18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Decadas!$B$23:$I$23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681792"/>
        <c:axId val="75683328"/>
        <c:axId val="0"/>
      </c:bar3DChart>
      <c:catAx>
        <c:axId val="7568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75683328"/>
        <c:crosses val="autoZero"/>
        <c:auto val="1"/>
        <c:lblAlgn val="ctr"/>
        <c:lblOffset val="100"/>
        <c:noMultiLvlLbl val="0"/>
      </c:catAx>
      <c:valAx>
        <c:axId val="7568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8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Decadas!$A$45</c:f>
              <c:strCache>
                <c:ptCount val="1"/>
                <c:pt idx="0">
                  <c:v>Nacional</c:v>
                </c:pt>
              </c:strCache>
            </c:strRef>
          </c:tx>
          <c:marker>
            <c:symbol val="none"/>
          </c:marker>
          <c:cat>
            <c:strRef>
              <c:f>Decadas!$B$44:$I$44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Decadas!$B$45:$I$45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Decadas!$A$46</c:f>
              <c:strCache>
                <c:ptCount val="1"/>
                <c:pt idx="0">
                  <c:v>Provincial</c:v>
                </c:pt>
              </c:strCache>
            </c:strRef>
          </c:tx>
          <c:marker>
            <c:symbol val="none"/>
          </c:marker>
          <c:cat>
            <c:strRef>
              <c:f>Decadas!$B$44:$I$44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Decadas!$B$46:$I$46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6</c:v>
                </c:pt>
                <c:pt idx="6">
                  <c:v>6</c:v>
                </c:pt>
                <c:pt idx="7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Decadas!$A$47</c:f>
              <c:strCache>
                <c:ptCount val="1"/>
                <c:pt idx="0">
                  <c:v>Municipal</c:v>
                </c:pt>
              </c:strCache>
            </c:strRef>
          </c:tx>
          <c:marker>
            <c:symbol val="none"/>
          </c:marker>
          <c:cat>
            <c:strRef>
              <c:f>Decadas!$B$44:$I$44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Decadas!$B$47:$I$47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  <c:pt idx="5">
                  <c:v>10</c:v>
                </c:pt>
                <c:pt idx="6">
                  <c:v>14</c:v>
                </c:pt>
                <c:pt idx="7">
                  <c:v>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Decadas!$A$48</c:f>
              <c:strCache>
                <c:ptCount val="1"/>
                <c:pt idx="0">
                  <c:v>Mixta</c:v>
                </c:pt>
              </c:strCache>
            </c:strRef>
          </c:tx>
          <c:marker>
            <c:symbol val="none"/>
          </c:marker>
          <c:cat>
            <c:strRef>
              <c:f>Decadas!$B$44:$I$44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Decadas!$B$48:$I$48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Decadas!$A$49</c:f>
              <c:strCache>
                <c:ptCount val="1"/>
                <c:pt idx="0">
                  <c:v>Privada</c:v>
                </c:pt>
              </c:strCache>
            </c:strRef>
          </c:tx>
          <c:marker>
            <c:symbol val="none"/>
          </c:marker>
          <c:cat>
            <c:strRef>
              <c:f>Decadas!$B$44:$I$44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Decadas!$B$49:$I$49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042624"/>
        <c:axId val="76044160"/>
      </c:lineChart>
      <c:catAx>
        <c:axId val="76042624"/>
        <c:scaling>
          <c:orientation val="minMax"/>
        </c:scaling>
        <c:delete val="0"/>
        <c:axPos val="b"/>
        <c:majorTickMark val="out"/>
        <c:minorTickMark val="none"/>
        <c:tickLblPos val="nextTo"/>
        <c:crossAx val="76044160"/>
        <c:crosses val="autoZero"/>
        <c:auto val="1"/>
        <c:lblAlgn val="ctr"/>
        <c:lblOffset val="100"/>
        <c:noMultiLvlLbl val="0"/>
      </c:catAx>
      <c:valAx>
        <c:axId val="7604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04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Categoría Internacional</c:v>
          </c:tx>
          <c:invertIfNegative val="0"/>
          <c:cat>
            <c:strRef>
              <c:f>'Categoría Internacional'!$C$4:$C$7</c:f>
              <c:strCache>
                <c:ptCount val="4"/>
                <c:pt idx="0">
                  <c:v>Reserva de Biósfera</c:v>
                </c:pt>
                <c:pt idx="1">
                  <c:v>AICA</c:v>
                </c:pt>
                <c:pt idx="2">
                  <c:v>Sitio Ramsar y AICA</c:v>
                </c:pt>
                <c:pt idx="3">
                  <c:v>No posee</c:v>
                </c:pt>
              </c:strCache>
            </c:strRef>
          </c:cat>
          <c:val>
            <c:numRef>
              <c:f>'Categoría Internacional'!$D$4:$D$7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40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63744640"/>
        <c:axId val="75989376"/>
      </c:barChart>
      <c:catAx>
        <c:axId val="63744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75989376"/>
        <c:crosses val="autoZero"/>
        <c:auto val="1"/>
        <c:lblAlgn val="ctr"/>
        <c:lblOffset val="100"/>
        <c:noMultiLvlLbl val="0"/>
      </c:catAx>
      <c:valAx>
        <c:axId val="75989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637446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'Categoría Internacional'!$F$3:$G$3</c:f>
              <c:strCache>
                <c:ptCount val="1"/>
                <c:pt idx="0">
                  <c:v>Categorización Internacional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'Categoría Internacional'!$F$4:$F$5</c:f>
              <c:strCache>
                <c:ptCount val="2"/>
                <c:pt idx="0">
                  <c:v>Posee</c:v>
                </c:pt>
                <c:pt idx="1">
                  <c:v>No posee</c:v>
                </c:pt>
              </c:strCache>
            </c:strRef>
          </c:cat>
          <c:val>
            <c:numRef>
              <c:f>'Categoría Internacional'!$G$4:$G$5</c:f>
              <c:numCache>
                <c:formatCode>General</c:formatCode>
                <c:ptCount val="2"/>
                <c:pt idx="0">
                  <c:v>6</c:v>
                </c:pt>
                <c:pt idx="1">
                  <c:v>39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Plan de Manejo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'Plan de Manejo'!$A$2:$A$3</c:f>
              <c:strCache>
                <c:ptCount val="2"/>
                <c:pt idx="0">
                  <c:v>Posee</c:v>
                </c:pt>
                <c:pt idx="1">
                  <c:v>No posee</c:v>
                </c:pt>
              </c:strCache>
            </c:strRef>
          </c:cat>
          <c:val>
            <c:numRef>
              <c:f>'Plan de Manejo'!$B$2:$B$3</c:f>
              <c:numCache>
                <c:formatCode>General</c:formatCode>
                <c:ptCount val="2"/>
                <c:pt idx="0">
                  <c:v>19</c:v>
                </c:pt>
                <c:pt idx="1">
                  <c:v>26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543963254593173E-2"/>
          <c:y val="5.1400554097404488E-2"/>
          <c:w val="0.72699846894138231"/>
          <c:h val="0.8326195683872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'Plan de Manejo'!$B$19</c:f>
              <c:strCache>
                <c:ptCount val="1"/>
                <c:pt idx="0">
                  <c:v>Posee</c:v>
                </c:pt>
              </c:strCache>
            </c:strRef>
          </c:tx>
          <c:invertIfNegative val="0"/>
          <c:cat>
            <c:strRef>
              <c:f>'Plan de Manejo'!$A$20:$A$24</c:f>
              <c:strCache>
                <c:ptCount val="5"/>
                <c:pt idx="0">
                  <c:v>Nacional</c:v>
                </c:pt>
                <c:pt idx="1">
                  <c:v>Provincial</c:v>
                </c:pt>
                <c:pt idx="2">
                  <c:v>Municipal</c:v>
                </c:pt>
                <c:pt idx="3">
                  <c:v>Mixta</c:v>
                </c:pt>
                <c:pt idx="4">
                  <c:v>Privada</c:v>
                </c:pt>
              </c:strCache>
            </c:strRef>
          </c:cat>
          <c:val>
            <c:numRef>
              <c:f>'Plan de Manejo'!$B$20:$B$24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12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</c:ser>
        <c:ser>
          <c:idx val="1"/>
          <c:order val="1"/>
          <c:tx>
            <c:strRef>
              <c:f>'Plan de Manejo'!$C$19</c:f>
              <c:strCache>
                <c:ptCount val="1"/>
                <c:pt idx="0">
                  <c:v>No posee</c:v>
                </c:pt>
              </c:strCache>
            </c:strRef>
          </c:tx>
          <c:invertIfNegative val="0"/>
          <c:cat>
            <c:strRef>
              <c:f>'Plan de Manejo'!$A$20:$A$24</c:f>
              <c:strCache>
                <c:ptCount val="5"/>
                <c:pt idx="0">
                  <c:v>Nacional</c:v>
                </c:pt>
                <c:pt idx="1">
                  <c:v>Provincial</c:v>
                </c:pt>
                <c:pt idx="2">
                  <c:v>Municipal</c:v>
                </c:pt>
                <c:pt idx="3">
                  <c:v>Mixta</c:v>
                </c:pt>
                <c:pt idx="4">
                  <c:v>Privada</c:v>
                </c:pt>
              </c:strCache>
            </c:strRef>
          </c:cat>
          <c:val>
            <c:numRef>
              <c:f>'Plan de Manejo'!$C$20:$C$24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06720"/>
        <c:axId val="77008256"/>
      </c:barChart>
      <c:catAx>
        <c:axId val="77006720"/>
        <c:scaling>
          <c:orientation val="minMax"/>
        </c:scaling>
        <c:delete val="0"/>
        <c:axPos val="b"/>
        <c:majorTickMark val="out"/>
        <c:minorTickMark val="none"/>
        <c:tickLblPos val="nextTo"/>
        <c:crossAx val="77008256"/>
        <c:crosses val="autoZero"/>
        <c:auto val="1"/>
        <c:lblAlgn val="ctr"/>
        <c:lblOffset val="100"/>
        <c:noMultiLvlLbl val="0"/>
      </c:catAx>
      <c:valAx>
        <c:axId val="77008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06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Guardaparques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Guardaparques!$A$2:$A$3</c:f>
              <c:strCache>
                <c:ptCount val="2"/>
                <c:pt idx="0">
                  <c:v>Posee</c:v>
                </c:pt>
                <c:pt idx="1">
                  <c:v>No posee</c:v>
                </c:pt>
              </c:strCache>
            </c:strRef>
          </c:cat>
          <c:val>
            <c:numRef>
              <c:f>Guardaparques!$B$2:$B$3</c:f>
              <c:numCache>
                <c:formatCode>General</c:formatCode>
                <c:ptCount val="2"/>
                <c:pt idx="0">
                  <c:v>23</c:v>
                </c:pt>
                <c:pt idx="1">
                  <c:v>17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Guardaparques!$B$19</c:f>
              <c:strCache>
                <c:ptCount val="1"/>
                <c:pt idx="0">
                  <c:v>Posee</c:v>
                </c:pt>
              </c:strCache>
            </c:strRef>
          </c:tx>
          <c:invertIfNegative val="0"/>
          <c:cat>
            <c:strRef>
              <c:f>Guardaparques!$A$20:$A$24</c:f>
              <c:strCache>
                <c:ptCount val="5"/>
                <c:pt idx="0">
                  <c:v>Nacional</c:v>
                </c:pt>
                <c:pt idx="1">
                  <c:v>Provincial</c:v>
                </c:pt>
                <c:pt idx="2">
                  <c:v>Municipal</c:v>
                </c:pt>
                <c:pt idx="3">
                  <c:v>Mixta</c:v>
                </c:pt>
                <c:pt idx="4">
                  <c:v>Privada</c:v>
                </c:pt>
              </c:strCache>
            </c:strRef>
          </c:cat>
          <c:val>
            <c:numRef>
              <c:f>Guardaparques!$B$20:$B$24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2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x>
            <c:strRef>
              <c:f>Guardaparques!$C$19</c:f>
              <c:strCache>
                <c:ptCount val="1"/>
                <c:pt idx="0">
                  <c:v>No posee</c:v>
                </c:pt>
              </c:strCache>
            </c:strRef>
          </c:tx>
          <c:invertIfNegative val="0"/>
          <c:cat>
            <c:strRef>
              <c:f>Guardaparques!$A$20:$A$24</c:f>
              <c:strCache>
                <c:ptCount val="5"/>
                <c:pt idx="0">
                  <c:v>Nacional</c:v>
                </c:pt>
                <c:pt idx="1">
                  <c:v>Provincial</c:v>
                </c:pt>
                <c:pt idx="2">
                  <c:v>Municipal</c:v>
                </c:pt>
                <c:pt idx="3">
                  <c:v>Mixta</c:v>
                </c:pt>
                <c:pt idx="4">
                  <c:v>Privada</c:v>
                </c:pt>
              </c:strCache>
            </c:strRef>
          </c:cat>
          <c:val>
            <c:numRef>
              <c:f>Guardaparques!$C$20:$C$24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10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9040"/>
        <c:axId val="77181312"/>
      </c:barChart>
      <c:catAx>
        <c:axId val="77159040"/>
        <c:scaling>
          <c:orientation val="minMax"/>
        </c:scaling>
        <c:delete val="0"/>
        <c:axPos val="b"/>
        <c:majorTickMark val="out"/>
        <c:minorTickMark val="none"/>
        <c:tickLblPos val="nextTo"/>
        <c:crossAx val="77181312"/>
        <c:crosses val="autoZero"/>
        <c:auto val="1"/>
        <c:lblAlgn val="ctr"/>
        <c:lblOffset val="100"/>
        <c:noMultiLvlLbl val="0"/>
      </c:catAx>
      <c:valAx>
        <c:axId val="77181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159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Infraestructura</a:t>
            </a:r>
          </a:p>
        </c:rich>
      </c:tx>
      <c:layout>
        <c:manualLayout>
          <c:xMode val="edge"/>
          <c:yMode val="edge"/>
          <c:x val="0.32523600174978129"/>
          <c:y val="3.7037037037037035E-2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Infraestructura!$A$2:$A$3</c:f>
              <c:strCache>
                <c:ptCount val="2"/>
                <c:pt idx="0">
                  <c:v>Posee</c:v>
                </c:pt>
                <c:pt idx="1">
                  <c:v>No posee</c:v>
                </c:pt>
              </c:strCache>
            </c:strRef>
          </c:cat>
          <c:val>
            <c:numRef>
              <c:f>Infraestructura!$B$2:$B$3</c:f>
              <c:numCache>
                <c:formatCode>General</c:formatCode>
                <c:ptCount val="2"/>
                <c:pt idx="0">
                  <c:v>30</c:v>
                </c:pt>
                <c:pt idx="1">
                  <c:v>10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Superficie</a:t>
            </a:r>
            <a:r>
              <a:rPr lang="es-AR" baseline="0"/>
              <a:t> de</a:t>
            </a:r>
            <a:r>
              <a:rPr lang="es-AR"/>
              <a:t> ANPs por zonas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Sup. ANPs por zonas</c:v>
          </c:tx>
          <c:invertIfNegative val="0"/>
          <c:cat>
            <c:strRef>
              <c:f>Partidos!$J$4:$J$7</c:f>
              <c:strCache>
                <c:ptCount val="4"/>
                <c:pt idx="0">
                  <c:v>Zona Sur</c:v>
                </c:pt>
                <c:pt idx="1">
                  <c:v>Zona Oeste</c:v>
                </c:pt>
                <c:pt idx="2">
                  <c:v>Zona Norte</c:v>
                </c:pt>
                <c:pt idx="3">
                  <c:v>Zona Centro</c:v>
                </c:pt>
              </c:strCache>
            </c:strRef>
          </c:cat>
          <c:val>
            <c:numRef>
              <c:f>Partidos!$K$4:$K$7</c:f>
              <c:numCache>
                <c:formatCode>General</c:formatCode>
                <c:ptCount val="4"/>
                <c:pt idx="0">
                  <c:v>85492.5</c:v>
                </c:pt>
                <c:pt idx="1">
                  <c:v>1841</c:v>
                </c:pt>
                <c:pt idx="2">
                  <c:v>98726.5</c:v>
                </c:pt>
                <c:pt idx="3">
                  <c:v>424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26976"/>
        <c:axId val="68128768"/>
      </c:barChart>
      <c:catAx>
        <c:axId val="6812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68128768"/>
        <c:crosses val="autoZero"/>
        <c:auto val="1"/>
        <c:lblAlgn val="ctr"/>
        <c:lblOffset val="100"/>
        <c:noMultiLvlLbl val="0"/>
      </c:catAx>
      <c:valAx>
        <c:axId val="68128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12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Infraestructura!$B$19</c:f>
              <c:strCache>
                <c:ptCount val="1"/>
                <c:pt idx="0">
                  <c:v>Posee</c:v>
                </c:pt>
              </c:strCache>
            </c:strRef>
          </c:tx>
          <c:invertIfNegative val="0"/>
          <c:cat>
            <c:strRef>
              <c:f>Infraestructura!$A$20:$A$24</c:f>
              <c:strCache>
                <c:ptCount val="5"/>
                <c:pt idx="0">
                  <c:v>Nacional</c:v>
                </c:pt>
                <c:pt idx="1">
                  <c:v>Provincial</c:v>
                </c:pt>
                <c:pt idx="2">
                  <c:v>Municipal</c:v>
                </c:pt>
                <c:pt idx="3">
                  <c:v>Mixta</c:v>
                </c:pt>
                <c:pt idx="4">
                  <c:v>Privada</c:v>
                </c:pt>
              </c:strCache>
            </c:strRef>
          </c:cat>
          <c:val>
            <c:numRef>
              <c:f>Infraestructura!$B$20:$B$24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3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Infraestructura!$C$19</c:f>
              <c:strCache>
                <c:ptCount val="1"/>
                <c:pt idx="0">
                  <c:v>No posee</c:v>
                </c:pt>
              </c:strCache>
            </c:strRef>
          </c:tx>
          <c:invertIfNegative val="0"/>
          <c:cat>
            <c:strRef>
              <c:f>Infraestructura!$A$20:$A$24</c:f>
              <c:strCache>
                <c:ptCount val="5"/>
                <c:pt idx="0">
                  <c:v>Nacional</c:v>
                </c:pt>
                <c:pt idx="1">
                  <c:v>Provincial</c:v>
                </c:pt>
                <c:pt idx="2">
                  <c:v>Municipal</c:v>
                </c:pt>
                <c:pt idx="3">
                  <c:v>Mixta</c:v>
                </c:pt>
                <c:pt idx="4">
                  <c:v>Privada</c:v>
                </c:pt>
              </c:strCache>
            </c:strRef>
          </c:cat>
          <c:val>
            <c:numRef>
              <c:f>Infraestructura!$C$20:$C$24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98368"/>
        <c:axId val="77120640"/>
      </c:barChart>
      <c:catAx>
        <c:axId val="77098368"/>
        <c:scaling>
          <c:orientation val="minMax"/>
        </c:scaling>
        <c:delete val="0"/>
        <c:axPos val="b"/>
        <c:majorTickMark val="out"/>
        <c:minorTickMark val="none"/>
        <c:tickLblPos val="nextTo"/>
        <c:crossAx val="77120640"/>
        <c:crosses val="autoZero"/>
        <c:auto val="1"/>
        <c:lblAlgn val="ctr"/>
        <c:lblOffset val="100"/>
        <c:noMultiLvlLbl val="0"/>
      </c:catAx>
      <c:valAx>
        <c:axId val="77120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09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Atención</a:t>
            </a:r>
            <a:r>
              <a:rPr lang="es-AR" baseline="0"/>
              <a:t> a visitantes</a:t>
            </a:r>
            <a:endParaRPr lang="es-AR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'Atención a visitantes'!$A$2:$A$3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'Atención a visitantes'!$B$2:$B$3</c:f>
              <c:numCache>
                <c:formatCode>General</c:formatCode>
                <c:ptCount val="2"/>
                <c:pt idx="0">
                  <c:v>28</c:v>
                </c:pt>
                <c:pt idx="1">
                  <c:v>12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'Atención a visitantes'!$B$16</c:f>
              <c:strCache>
                <c:ptCount val="1"/>
                <c:pt idx="0">
                  <c:v>Posee</c:v>
                </c:pt>
              </c:strCache>
            </c:strRef>
          </c:tx>
          <c:invertIfNegative val="0"/>
          <c:cat>
            <c:strRef>
              <c:f>'Atención a visitantes'!$A$17:$A$21</c:f>
              <c:strCache>
                <c:ptCount val="5"/>
                <c:pt idx="0">
                  <c:v>Nacional</c:v>
                </c:pt>
                <c:pt idx="1">
                  <c:v>Provincial</c:v>
                </c:pt>
                <c:pt idx="2">
                  <c:v>Municipal</c:v>
                </c:pt>
                <c:pt idx="3">
                  <c:v>Mixta</c:v>
                </c:pt>
                <c:pt idx="4">
                  <c:v>Privada</c:v>
                </c:pt>
              </c:strCache>
            </c:strRef>
          </c:cat>
          <c:val>
            <c:numRef>
              <c:f>'Atención a visitantes'!$B$17:$B$21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15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tx>
            <c:strRef>
              <c:f>'Atención a visitantes'!$C$16</c:f>
              <c:strCache>
                <c:ptCount val="1"/>
                <c:pt idx="0">
                  <c:v>No posee</c:v>
                </c:pt>
              </c:strCache>
            </c:strRef>
          </c:tx>
          <c:invertIfNegative val="0"/>
          <c:cat>
            <c:strRef>
              <c:f>'Atención a visitantes'!$A$17:$A$21</c:f>
              <c:strCache>
                <c:ptCount val="5"/>
                <c:pt idx="0">
                  <c:v>Nacional</c:v>
                </c:pt>
                <c:pt idx="1">
                  <c:v>Provincial</c:v>
                </c:pt>
                <c:pt idx="2">
                  <c:v>Municipal</c:v>
                </c:pt>
                <c:pt idx="3">
                  <c:v>Mixta</c:v>
                </c:pt>
                <c:pt idx="4">
                  <c:v>Privada</c:v>
                </c:pt>
              </c:strCache>
            </c:strRef>
          </c:cat>
          <c:val>
            <c:numRef>
              <c:f>'Atención a visitantes'!$C$17:$C$21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287808"/>
        <c:axId val="77289344"/>
      </c:barChart>
      <c:catAx>
        <c:axId val="7728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77289344"/>
        <c:crosses val="autoZero"/>
        <c:auto val="1"/>
        <c:lblAlgn val="ctr"/>
        <c:lblOffset val="100"/>
        <c:noMultiLvlLbl val="0"/>
      </c:catAx>
      <c:valAx>
        <c:axId val="7728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8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Aumento de ANPs</c:v>
          </c:tx>
          <c:marker>
            <c:symbol val="none"/>
          </c:marker>
          <c:cat>
            <c:strRef>
              <c:f>'Proyectos Potenciales'!$A$17:$A$18</c:f>
              <c:strCache>
                <c:ptCount val="2"/>
                <c:pt idx="0">
                  <c:v>Superfice ANPs actuales</c:v>
                </c:pt>
                <c:pt idx="1">
                  <c:v>Superficie ANPs potenciales</c:v>
                </c:pt>
              </c:strCache>
            </c:strRef>
          </c:cat>
          <c:val>
            <c:numRef>
              <c:f>'Proyectos Potenciales'!$B$17:$B$18</c:f>
              <c:numCache>
                <c:formatCode>General</c:formatCode>
                <c:ptCount val="2"/>
                <c:pt idx="0">
                  <c:v>186484</c:v>
                </c:pt>
                <c:pt idx="1">
                  <c:v>190342.5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22112"/>
        <c:axId val="77323648"/>
      </c:lineChart>
      <c:catAx>
        <c:axId val="77322112"/>
        <c:scaling>
          <c:orientation val="minMax"/>
        </c:scaling>
        <c:delete val="0"/>
        <c:axPos val="b"/>
        <c:majorTickMark val="out"/>
        <c:minorTickMark val="none"/>
        <c:tickLblPos val="nextTo"/>
        <c:crossAx val="77323648"/>
        <c:crosses val="autoZero"/>
        <c:auto val="1"/>
        <c:lblAlgn val="ctr"/>
        <c:lblOffset val="100"/>
        <c:noMultiLvlLbl val="0"/>
      </c:catAx>
      <c:valAx>
        <c:axId val="77323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32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v>Superficie Municipios (ha.)</c:v>
          </c:tx>
          <c:invertIfNegative val="0"/>
          <c:cat>
            <c:strRef>
              <c:f>Partidos!$B$2:$B$42</c:f>
              <c:strCache>
                <c:ptCount val="41"/>
                <c:pt idx="0">
                  <c:v>Almirante Brown</c:v>
                </c:pt>
                <c:pt idx="1">
                  <c:v>Avellaneda</c:v>
                </c:pt>
                <c:pt idx="2">
                  <c:v>Berazategui</c:v>
                </c:pt>
                <c:pt idx="3">
                  <c:v>Berisso</c:v>
                </c:pt>
                <c:pt idx="4">
                  <c:v>Brandsen</c:v>
                </c:pt>
                <c:pt idx="5">
                  <c:v>Campana</c:v>
                </c:pt>
                <c:pt idx="6">
                  <c:v>Cañuelas</c:v>
                </c:pt>
                <c:pt idx="7">
                  <c:v>Ciudad Autónoma de Buenos Aires</c:v>
                </c:pt>
                <c:pt idx="8">
                  <c:v>Ensenada</c:v>
                </c:pt>
                <c:pt idx="9">
                  <c:v>Escobar</c:v>
                </c:pt>
                <c:pt idx="10">
                  <c:v>Esteban Echeverría</c:v>
                </c:pt>
                <c:pt idx="11">
                  <c:v>Exaltación de La Cruz</c:v>
                </c:pt>
                <c:pt idx="12">
                  <c:v>Ezeiza</c:v>
                </c:pt>
                <c:pt idx="13">
                  <c:v>Florencio Varela</c:v>
                </c:pt>
                <c:pt idx="14">
                  <c:v>General Las Heras</c:v>
                </c:pt>
                <c:pt idx="15">
                  <c:v>General Rodriguez</c:v>
                </c:pt>
                <c:pt idx="16">
                  <c:v>Hurlingham</c:v>
                </c:pt>
                <c:pt idx="17">
                  <c:v>Ituzaingó</c:v>
                </c:pt>
                <c:pt idx="18">
                  <c:v>José C. Paz</c:v>
                </c:pt>
                <c:pt idx="19">
                  <c:v>La Matanza</c:v>
                </c:pt>
                <c:pt idx="20">
                  <c:v>La Plata</c:v>
                </c:pt>
                <c:pt idx="21">
                  <c:v>Lanús</c:v>
                </c:pt>
                <c:pt idx="22">
                  <c:v>Lomas de Zamora</c:v>
                </c:pt>
                <c:pt idx="23">
                  <c:v>Luján</c:v>
                </c:pt>
                <c:pt idx="24">
                  <c:v>Malvinas Argentinas</c:v>
                </c:pt>
                <c:pt idx="25">
                  <c:v>Marcos Paz</c:v>
                </c:pt>
                <c:pt idx="26">
                  <c:v>Merlo</c:v>
                </c:pt>
                <c:pt idx="27">
                  <c:v>Moreno</c:v>
                </c:pt>
                <c:pt idx="28">
                  <c:v>Morón</c:v>
                </c:pt>
                <c:pt idx="29">
                  <c:v>Pilar</c:v>
                </c:pt>
                <c:pt idx="30">
                  <c:v>Presidente Perón</c:v>
                </c:pt>
                <c:pt idx="31">
                  <c:v>Quilmes</c:v>
                </c:pt>
                <c:pt idx="32">
                  <c:v>San Fernando</c:v>
                </c:pt>
                <c:pt idx="33">
                  <c:v>San Isidro</c:v>
                </c:pt>
                <c:pt idx="34">
                  <c:v>San Martín</c:v>
                </c:pt>
                <c:pt idx="35">
                  <c:v>San Miguel</c:v>
                </c:pt>
                <c:pt idx="36">
                  <c:v>San Vicente</c:v>
                </c:pt>
                <c:pt idx="37">
                  <c:v>Tigre</c:v>
                </c:pt>
                <c:pt idx="38">
                  <c:v>Tres de Febrero</c:v>
                </c:pt>
                <c:pt idx="39">
                  <c:v>Vicente Lopez</c:v>
                </c:pt>
                <c:pt idx="40">
                  <c:v>Zárate</c:v>
                </c:pt>
              </c:strCache>
            </c:strRef>
          </c:cat>
          <c:val>
            <c:numRef>
              <c:f>Partidos!$D$2:$D$42</c:f>
              <c:numCache>
                <c:formatCode>General</c:formatCode>
                <c:ptCount val="41"/>
                <c:pt idx="0">
                  <c:v>12933.000000000002</c:v>
                </c:pt>
                <c:pt idx="1">
                  <c:v>5242</c:v>
                </c:pt>
                <c:pt idx="2">
                  <c:v>18800</c:v>
                </c:pt>
                <c:pt idx="3">
                  <c:v>13500</c:v>
                </c:pt>
                <c:pt idx="4">
                  <c:v>113000</c:v>
                </c:pt>
                <c:pt idx="5">
                  <c:v>89200</c:v>
                </c:pt>
                <c:pt idx="6">
                  <c:v>120300</c:v>
                </c:pt>
                <c:pt idx="7">
                  <c:v>20330</c:v>
                </c:pt>
                <c:pt idx="8">
                  <c:v>10100</c:v>
                </c:pt>
                <c:pt idx="9">
                  <c:v>27700</c:v>
                </c:pt>
                <c:pt idx="10">
                  <c:v>12022</c:v>
                </c:pt>
                <c:pt idx="11">
                  <c:v>66200</c:v>
                </c:pt>
                <c:pt idx="12">
                  <c:v>22300</c:v>
                </c:pt>
                <c:pt idx="13">
                  <c:v>19000</c:v>
                </c:pt>
                <c:pt idx="14">
                  <c:v>76000</c:v>
                </c:pt>
                <c:pt idx="15">
                  <c:v>36000</c:v>
                </c:pt>
                <c:pt idx="16">
                  <c:v>3543</c:v>
                </c:pt>
                <c:pt idx="17">
                  <c:v>3824</c:v>
                </c:pt>
                <c:pt idx="18">
                  <c:v>5016</c:v>
                </c:pt>
                <c:pt idx="19">
                  <c:v>32922</c:v>
                </c:pt>
                <c:pt idx="20">
                  <c:v>92600</c:v>
                </c:pt>
                <c:pt idx="21">
                  <c:v>4835</c:v>
                </c:pt>
                <c:pt idx="22">
                  <c:v>8730</c:v>
                </c:pt>
                <c:pt idx="23">
                  <c:v>80000</c:v>
                </c:pt>
                <c:pt idx="24">
                  <c:v>6309</c:v>
                </c:pt>
                <c:pt idx="25">
                  <c:v>47000</c:v>
                </c:pt>
                <c:pt idx="26">
                  <c:v>17313</c:v>
                </c:pt>
                <c:pt idx="27">
                  <c:v>18613</c:v>
                </c:pt>
                <c:pt idx="28">
                  <c:v>5566</c:v>
                </c:pt>
                <c:pt idx="29">
                  <c:v>35200</c:v>
                </c:pt>
                <c:pt idx="30">
                  <c:v>12100</c:v>
                </c:pt>
                <c:pt idx="31">
                  <c:v>9149</c:v>
                </c:pt>
                <c:pt idx="32">
                  <c:v>97300</c:v>
                </c:pt>
                <c:pt idx="33">
                  <c:v>4800</c:v>
                </c:pt>
                <c:pt idx="34">
                  <c:v>5600</c:v>
                </c:pt>
                <c:pt idx="35">
                  <c:v>8300</c:v>
                </c:pt>
                <c:pt idx="36">
                  <c:v>66600</c:v>
                </c:pt>
                <c:pt idx="37">
                  <c:v>36800</c:v>
                </c:pt>
                <c:pt idx="38">
                  <c:v>4600</c:v>
                </c:pt>
                <c:pt idx="39">
                  <c:v>3900</c:v>
                </c:pt>
                <c:pt idx="40">
                  <c:v>120200</c:v>
                </c:pt>
              </c:numCache>
            </c:numRef>
          </c:val>
        </c:ser>
        <c:ser>
          <c:idx val="1"/>
          <c:order val="1"/>
          <c:tx>
            <c:v>Superficie ANPs (ha.)</c:v>
          </c:tx>
          <c:invertIfNegative val="0"/>
          <c:cat>
            <c:strRef>
              <c:f>Partidos!$B$2:$B$42</c:f>
              <c:strCache>
                <c:ptCount val="41"/>
                <c:pt idx="0">
                  <c:v>Almirante Brown</c:v>
                </c:pt>
                <c:pt idx="1">
                  <c:v>Avellaneda</c:v>
                </c:pt>
                <c:pt idx="2">
                  <c:v>Berazategui</c:v>
                </c:pt>
                <c:pt idx="3">
                  <c:v>Berisso</c:v>
                </c:pt>
                <c:pt idx="4">
                  <c:v>Brandsen</c:v>
                </c:pt>
                <c:pt idx="5">
                  <c:v>Campana</c:v>
                </c:pt>
                <c:pt idx="6">
                  <c:v>Cañuelas</c:v>
                </c:pt>
                <c:pt idx="7">
                  <c:v>Ciudad Autónoma de Buenos Aires</c:v>
                </c:pt>
                <c:pt idx="8">
                  <c:v>Ensenada</c:v>
                </c:pt>
                <c:pt idx="9">
                  <c:v>Escobar</c:v>
                </c:pt>
                <c:pt idx="10">
                  <c:v>Esteban Echeverría</c:v>
                </c:pt>
                <c:pt idx="11">
                  <c:v>Exaltación de La Cruz</c:v>
                </c:pt>
                <c:pt idx="12">
                  <c:v>Ezeiza</c:v>
                </c:pt>
                <c:pt idx="13">
                  <c:v>Florencio Varela</c:v>
                </c:pt>
                <c:pt idx="14">
                  <c:v>General Las Heras</c:v>
                </c:pt>
                <c:pt idx="15">
                  <c:v>General Rodriguez</c:v>
                </c:pt>
                <c:pt idx="16">
                  <c:v>Hurlingham</c:v>
                </c:pt>
                <c:pt idx="17">
                  <c:v>Ituzaingó</c:v>
                </c:pt>
                <c:pt idx="18">
                  <c:v>José C. Paz</c:v>
                </c:pt>
                <c:pt idx="19">
                  <c:v>La Matanza</c:v>
                </c:pt>
                <c:pt idx="20">
                  <c:v>La Plata</c:v>
                </c:pt>
                <c:pt idx="21">
                  <c:v>Lanús</c:v>
                </c:pt>
                <c:pt idx="22">
                  <c:v>Lomas de Zamora</c:v>
                </c:pt>
                <c:pt idx="23">
                  <c:v>Luján</c:v>
                </c:pt>
                <c:pt idx="24">
                  <c:v>Malvinas Argentinas</c:v>
                </c:pt>
                <c:pt idx="25">
                  <c:v>Marcos Paz</c:v>
                </c:pt>
                <c:pt idx="26">
                  <c:v>Merlo</c:v>
                </c:pt>
                <c:pt idx="27">
                  <c:v>Moreno</c:v>
                </c:pt>
                <c:pt idx="28">
                  <c:v>Morón</c:v>
                </c:pt>
                <c:pt idx="29">
                  <c:v>Pilar</c:v>
                </c:pt>
                <c:pt idx="30">
                  <c:v>Presidente Perón</c:v>
                </c:pt>
                <c:pt idx="31">
                  <c:v>Quilmes</c:v>
                </c:pt>
                <c:pt idx="32">
                  <c:v>San Fernando</c:v>
                </c:pt>
                <c:pt idx="33">
                  <c:v>San Isidro</c:v>
                </c:pt>
                <c:pt idx="34">
                  <c:v>San Martín</c:v>
                </c:pt>
                <c:pt idx="35">
                  <c:v>San Miguel</c:v>
                </c:pt>
                <c:pt idx="36">
                  <c:v>San Vicente</c:v>
                </c:pt>
                <c:pt idx="37">
                  <c:v>Tigre</c:v>
                </c:pt>
                <c:pt idx="38">
                  <c:v>Tres de Febrero</c:v>
                </c:pt>
                <c:pt idx="39">
                  <c:v>Vicente Lopez</c:v>
                </c:pt>
                <c:pt idx="40">
                  <c:v>Zárate</c:v>
                </c:pt>
              </c:strCache>
            </c:strRef>
          </c:cat>
          <c:val>
            <c:numRef>
              <c:f>Partidos!$F$2:$F$42</c:f>
              <c:numCache>
                <c:formatCode>General</c:formatCode>
                <c:ptCount val="41"/>
                <c:pt idx="0">
                  <c:v>0</c:v>
                </c:pt>
                <c:pt idx="1">
                  <c:v>152</c:v>
                </c:pt>
                <c:pt idx="2">
                  <c:v>8200</c:v>
                </c:pt>
                <c:pt idx="3">
                  <c:v>1500</c:v>
                </c:pt>
                <c:pt idx="4">
                  <c:v>0</c:v>
                </c:pt>
                <c:pt idx="5">
                  <c:v>5455</c:v>
                </c:pt>
                <c:pt idx="6">
                  <c:v>129</c:v>
                </c:pt>
                <c:pt idx="7">
                  <c:v>424</c:v>
                </c:pt>
                <c:pt idx="8">
                  <c:v>2200</c:v>
                </c:pt>
                <c:pt idx="9">
                  <c:v>99</c:v>
                </c:pt>
                <c:pt idx="10">
                  <c:v>630</c:v>
                </c:pt>
                <c:pt idx="11">
                  <c:v>0</c:v>
                </c:pt>
                <c:pt idx="12">
                  <c:v>0</c:v>
                </c:pt>
                <c:pt idx="13">
                  <c:v>254</c:v>
                </c:pt>
                <c:pt idx="14">
                  <c:v>0</c:v>
                </c:pt>
                <c:pt idx="15">
                  <c:v>0</c:v>
                </c:pt>
                <c:pt idx="16">
                  <c:v>34.799999999999997</c:v>
                </c:pt>
                <c:pt idx="17">
                  <c:v>8.6999999999999993</c:v>
                </c:pt>
                <c:pt idx="18">
                  <c:v>0</c:v>
                </c:pt>
                <c:pt idx="19">
                  <c:v>300</c:v>
                </c:pt>
                <c:pt idx="20">
                  <c:v>71401</c:v>
                </c:pt>
                <c:pt idx="21">
                  <c:v>0</c:v>
                </c:pt>
                <c:pt idx="22">
                  <c:v>744.5</c:v>
                </c:pt>
                <c:pt idx="23">
                  <c:v>15</c:v>
                </c:pt>
                <c:pt idx="24">
                  <c:v>0</c:v>
                </c:pt>
                <c:pt idx="25">
                  <c:v>460</c:v>
                </c:pt>
                <c:pt idx="26">
                  <c:v>0</c:v>
                </c:pt>
                <c:pt idx="27">
                  <c:v>1000</c:v>
                </c:pt>
                <c:pt idx="28">
                  <c:v>14.5</c:v>
                </c:pt>
                <c:pt idx="29">
                  <c:v>297</c:v>
                </c:pt>
                <c:pt idx="30">
                  <c:v>0</c:v>
                </c:pt>
                <c:pt idx="31">
                  <c:v>150</c:v>
                </c:pt>
                <c:pt idx="32">
                  <c:v>88624</c:v>
                </c:pt>
                <c:pt idx="33">
                  <c:v>55.5</c:v>
                </c:pt>
                <c:pt idx="34">
                  <c:v>22</c:v>
                </c:pt>
                <c:pt idx="35">
                  <c:v>8</c:v>
                </c:pt>
                <c:pt idx="36">
                  <c:v>132</c:v>
                </c:pt>
                <c:pt idx="37">
                  <c:v>40</c:v>
                </c:pt>
                <c:pt idx="38">
                  <c:v>0</c:v>
                </c:pt>
                <c:pt idx="39">
                  <c:v>3</c:v>
                </c:pt>
                <c:pt idx="40">
                  <c:v>4131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207552"/>
        <c:axId val="69209088"/>
      </c:barChart>
      <c:catAx>
        <c:axId val="692075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9209088"/>
        <c:crosses val="autoZero"/>
        <c:auto val="1"/>
        <c:lblAlgn val="ctr"/>
        <c:lblOffset val="100"/>
        <c:noMultiLvlLbl val="0"/>
      </c:catAx>
      <c:valAx>
        <c:axId val="69209088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6920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v>Superficie ANPs en la RMBA</c:v>
          </c:tx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Superficie RMBA (ha.)
87%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Superficie ANP (ha.)
13%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</c:dLbl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(Partidos!$D$1,Partidos!$F$1)</c:f>
              <c:strCache>
                <c:ptCount val="2"/>
                <c:pt idx="0">
                  <c:v>Superficie RMBA (ha.)</c:v>
                </c:pt>
                <c:pt idx="1">
                  <c:v>Superficie ANP (ha.)</c:v>
                </c:pt>
              </c:strCache>
            </c:strRef>
          </c:cat>
          <c:val>
            <c:numRef>
              <c:f>(Partidos!$D$43,Partidos!$F$43)</c:f>
              <c:numCache>
                <c:formatCode>General</c:formatCode>
                <c:ptCount val="2"/>
                <c:pt idx="0">
                  <c:v>1393447</c:v>
                </c:pt>
                <c:pt idx="1">
                  <c:v>186484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Ecorregiones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Ecorregiones</c:v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Ecorregiones!$B$2:$B$4</c:f>
              <c:strCache>
                <c:ptCount val="3"/>
                <c:pt idx="0">
                  <c:v>Pampa</c:v>
                </c:pt>
                <c:pt idx="1">
                  <c:v>Delta e Islas del Paraná</c:v>
                </c:pt>
                <c:pt idx="2">
                  <c:v>Pampa y Delta e Islas del Paraná</c:v>
                </c:pt>
              </c:strCache>
            </c:strRef>
          </c:cat>
          <c:val>
            <c:numRef>
              <c:f>Ecorregiones!$C$2:$C$4</c:f>
              <c:numCache>
                <c:formatCode>General</c:formatCode>
                <c:ptCount val="3"/>
                <c:pt idx="0">
                  <c:v>26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Administración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Administración!$A$2:$A$6</c:f>
              <c:strCache>
                <c:ptCount val="5"/>
                <c:pt idx="0">
                  <c:v>Nacional</c:v>
                </c:pt>
                <c:pt idx="1">
                  <c:v>Provincial</c:v>
                </c:pt>
                <c:pt idx="2">
                  <c:v>Municipal</c:v>
                </c:pt>
                <c:pt idx="3">
                  <c:v>Privada</c:v>
                </c:pt>
                <c:pt idx="4">
                  <c:v>Mixta</c:v>
                </c:pt>
              </c:strCache>
            </c:strRef>
          </c:cat>
          <c:val>
            <c:numRef>
              <c:f>Administración!$B$2:$B$6</c:f>
              <c:numCache>
                <c:formatCode>General</c:formatCode>
                <c:ptCount val="5"/>
                <c:pt idx="0">
                  <c:v>1</c:v>
                </c:pt>
                <c:pt idx="1">
                  <c:v>10</c:v>
                </c:pt>
                <c:pt idx="2">
                  <c:v>22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Superficie según administración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Superficie Administración</c:v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Administración!$A$2:$A$6</c:f>
              <c:strCache>
                <c:ptCount val="5"/>
                <c:pt idx="0">
                  <c:v>Nacional</c:v>
                </c:pt>
                <c:pt idx="1">
                  <c:v>Provincial</c:v>
                </c:pt>
                <c:pt idx="2">
                  <c:v>Municipal</c:v>
                </c:pt>
                <c:pt idx="3">
                  <c:v>Privada</c:v>
                </c:pt>
                <c:pt idx="4">
                  <c:v>Mixta</c:v>
                </c:pt>
              </c:strCache>
            </c:strRef>
          </c:cat>
          <c:val>
            <c:numRef>
              <c:f>Administración!$C$2:$C$6</c:f>
              <c:numCache>
                <c:formatCode>General</c:formatCode>
                <c:ptCount val="5"/>
                <c:pt idx="0">
                  <c:v>4088</c:v>
                </c:pt>
                <c:pt idx="1">
                  <c:v>47701</c:v>
                </c:pt>
                <c:pt idx="2">
                  <c:v>91129.5</c:v>
                </c:pt>
                <c:pt idx="3">
                  <c:v>315.5</c:v>
                </c:pt>
                <c:pt idx="4">
                  <c:v>43250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ANPs por</a:t>
            </a:r>
            <a:r>
              <a:rPr lang="es-AR" baseline="0"/>
              <a:t> década</a:t>
            </a:r>
            <a:endParaRPr lang="es-AR"/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ANPs creadas</c:v>
          </c:tx>
          <c:invertIfNegative val="0"/>
          <c:cat>
            <c:strRef>
              <c:f>Decadas!$A$2:$A$9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Decadas!$B$2:$B$9</c:f>
              <c:numCache>
                <c:formatCode>General</c:formatCode>
                <c:ptCount val="8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14</c:v>
                </c:pt>
                <c:pt idx="6">
                  <c:v>8</c:v>
                </c:pt>
                <c:pt idx="7">
                  <c:v>16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5700864"/>
        <c:axId val="75714944"/>
        <c:axId val="0"/>
      </c:bar3DChart>
      <c:catAx>
        <c:axId val="75700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75714944"/>
        <c:crosses val="autoZero"/>
        <c:auto val="1"/>
        <c:lblAlgn val="ctr"/>
        <c:lblOffset val="100"/>
        <c:noMultiLvlLbl val="0"/>
      </c:catAx>
      <c:valAx>
        <c:axId val="757149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75700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Aumento en las últimas décadas</c:v>
          </c:tx>
          <c:marker>
            <c:symbol val="none"/>
          </c:marker>
          <c:cat>
            <c:strRef>
              <c:f>Decadas!$A$2:$A$9</c:f>
              <c:strCache>
                <c:ptCount val="8"/>
                <c:pt idx="0">
                  <c:v>40'</c:v>
                </c:pt>
                <c:pt idx="1">
                  <c:v>50'</c:v>
                </c:pt>
                <c:pt idx="2">
                  <c:v>60'</c:v>
                </c:pt>
                <c:pt idx="3">
                  <c:v>70'</c:v>
                </c:pt>
                <c:pt idx="4">
                  <c:v>80'</c:v>
                </c:pt>
                <c:pt idx="5">
                  <c:v>90'</c:v>
                </c:pt>
                <c:pt idx="6">
                  <c:v>2000'</c:v>
                </c:pt>
                <c:pt idx="7">
                  <c:v>2010'</c:v>
                </c:pt>
              </c:strCache>
            </c:strRef>
          </c:cat>
          <c:val>
            <c:numRef>
              <c:f>Decadas!$C$2:$C$9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22</c:v>
                </c:pt>
                <c:pt idx="6">
                  <c:v>30</c:v>
                </c:pt>
                <c:pt idx="7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39136"/>
        <c:axId val="75740672"/>
      </c:lineChart>
      <c:catAx>
        <c:axId val="75739136"/>
        <c:scaling>
          <c:orientation val="minMax"/>
        </c:scaling>
        <c:delete val="0"/>
        <c:axPos val="b"/>
        <c:majorTickMark val="out"/>
        <c:minorTickMark val="none"/>
        <c:tickLblPos val="nextTo"/>
        <c:crossAx val="75740672"/>
        <c:crosses val="autoZero"/>
        <c:auto val="1"/>
        <c:lblAlgn val="ctr"/>
        <c:lblOffset val="100"/>
        <c:noMultiLvlLbl val="0"/>
      </c:catAx>
      <c:valAx>
        <c:axId val="7574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3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133350</xdr:rowOff>
    </xdr:from>
    <xdr:to>
      <xdr:col>21</xdr:col>
      <xdr:colOff>571500</xdr:colOff>
      <xdr:row>24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1</xdr:rowOff>
    </xdr:from>
    <xdr:to>
      <xdr:col>9</xdr:col>
      <xdr:colOff>390525</xdr:colOff>
      <xdr:row>13</xdr:row>
      <xdr:rowOff>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95250</xdr:colOff>
      <xdr:row>14</xdr:row>
      <xdr:rowOff>176212</xdr:rowOff>
    </xdr:from>
    <xdr:to>
      <xdr:col>11</xdr:col>
      <xdr:colOff>400050</xdr:colOff>
      <xdr:row>29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4</xdr:row>
      <xdr:rowOff>376237</xdr:rowOff>
    </xdr:from>
    <xdr:to>
      <xdr:col>11</xdr:col>
      <xdr:colOff>571500</xdr:colOff>
      <xdr:row>18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10</xdr:row>
      <xdr:rowOff>23812</xdr:rowOff>
    </xdr:from>
    <xdr:to>
      <xdr:col>14</xdr:col>
      <xdr:colOff>190500</xdr:colOff>
      <xdr:row>24</xdr:row>
      <xdr:rowOff>100012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52</xdr:row>
      <xdr:rowOff>152401</xdr:rowOff>
    </xdr:from>
    <xdr:to>
      <xdr:col>11</xdr:col>
      <xdr:colOff>381000</xdr:colOff>
      <xdr:row>71</xdr:row>
      <xdr:rowOff>95251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514350</xdr:colOff>
      <xdr:row>27</xdr:row>
      <xdr:rowOff>71436</xdr:rowOff>
    </xdr:from>
    <xdr:to>
      <xdr:col>15</xdr:col>
      <xdr:colOff>228600</xdr:colOff>
      <xdr:row>44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2</xdr:row>
      <xdr:rowOff>157161</xdr:rowOff>
    </xdr:from>
    <xdr:to>
      <xdr:col>15</xdr:col>
      <xdr:colOff>342899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0</xdr:row>
      <xdr:rowOff>119060</xdr:rowOff>
    </xdr:from>
    <xdr:to>
      <xdr:col>13</xdr:col>
      <xdr:colOff>400051</xdr:colOff>
      <xdr:row>19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561975</xdr:colOff>
      <xdr:row>7</xdr:row>
      <xdr:rowOff>61912</xdr:rowOff>
    </xdr:from>
    <xdr:to>
      <xdr:col>19</xdr:col>
      <xdr:colOff>257175</xdr:colOff>
      <xdr:row>21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185737</xdr:rowOff>
    </xdr:from>
    <xdr:to>
      <xdr:col>11</xdr:col>
      <xdr:colOff>304800</xdr:colOff>
      <xdr:row>15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</xdr:row>
      <xdr:rowOff>42862</xdr:rowOff>
    </xdr:from>
    <xdr:to>
      <xdr:col>19</xdr:col>
      <xdr:colOff>333375</xdr:colOff>
      <xdr:row>15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561975</xdr:colOff>
      <xdr:row>17</xdr:row>
      <xdr:rowOff>71437</xdr:rowOff>
    </xdr:from>
    <xdr:to>
      <xdr:col>20</xdr:col>
      <xdr:colOff>257175</xdr:colOff>
      <xdr:row>31</xdr:row>
      <xdr:rowOff>147637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828675</xdr:colOff>
      <xdr:row>24</xdr:row>
      <xdr:rowOff>152400</xdr:rowOff>
    </xdr:from>
    <xdr:to>
      <xdr:col>9</xdr:col>
      <xdr:colOff>47625</xdr:colOff>
      <xdr:row>40</xdr:row>
      <xdr:rowOff>109537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514350</xdr:colOff>
      <xdr:row>39</xdr:row>
      <xdr:rowOff>71437</xdr:rowOff>
    </xdr:from>
    <xdr:to>
      <xdr:col>17</xdr:col>
      <xdr:colOff>209550</xdr:colOff>
      <xdr:row>53</xdr:row>
      <xdr:rowOff>147637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10</xdr:row>
      <xdr:rowOff>23812</xdr:rowOff>
    </xdr:from>
    <xdr:to>
      <xdr:col>6</xdr:col>
      <xdr:colOff>314325</xdr:colOff>
      <xdr:row>24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323849</xdr:colOff>
      <xdr:row>3</xdr:row>
      <xdr:rowOff>166687</xdr:rowOff>
    </xdr:from>
    <xdr:to>
      <xdr:col>15</xdr:col>
      <xdr:colOff>276224</xdr:colOff>
      <xdr:row>18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</xdr:row>
      <xdr:rowOff>90487</xdr:rowOff>
    </xdr:from>
    <xdr:to>
      <xdr:col>12</xdr:col>
      <xdr:colOff>495300</xdr:colOff>
      <xdr:row>15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</xdr:colOff>
      <xdr:row>18</xdr:row>
      <xdr:rowOff>4762</xdr:rowOff>
    </xdr:from>
    <xdr:to>
      <xdr:col>12</xdr:col>
      <xdr:colOff>333375</xdr:colOff>
      <xdr:row>32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0</xdr:row>
      <xdr:rowOff>80962</xdr:rowOff>
    </xdr:from>
    <xdr:to>
      <xdr:col>11</xdr:col>
      <xdr:colOff>161925</xdr:colOff>
      <xdr:row>14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16</xdr:row>
      <xdr:rowOff>119062</xdr:rowOff>
    </xdr:from>
    <xdr:to>
      <xdr:col>12</xdr:col>
      <xdr:colOff>295275</xdr:colOff>
      <xdr:row>31</xdr:row>
      <xdr:rowOff>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1</xdr:row>
      <xdr:rowOff>0</xdr:rowOff>
    </xdr:from>
    <xdr:to>
      <xdr:col>12</xdr:col>
      <xdr:colOff>247650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17</xdr:row>
      <xdr:rowOff>52387</xdr:rowOff>
    </xdr:from>
    <xdr:to>
      <xdr:col>12</xdr:col>
      <xdr:colOff>457200</xdr:colOff>
      <xdr:row>31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zoomScale="85" zoomScaleNormal="85" workbookViewId="0">
      <pane xSplit="2" topLeftCell="C1" activePane="topRight" state="frozen"/>
      <selection pane="topRight" activeCell="B47" sqref="B2:B47"/>
    </sheetView>
  </sheetViews>
  <sheetFormatPr defaultRowHeight="15" x14ac:dyDescent="0.25"/>
  <cols>
    <col min="1" max="1" width="9.140625" style="1"/>
    <col min="2" max="2" width="50.5703125" customWidth="1"/>
    <col min="3" max="3" width="16" customWidth="1"/>
    <col min="4" max="4" width="13.140625" style="9" customWidth="1"/>
    <col min="5" max="5" width="12.5703125" style="1" customWidth="1"/>
    <col min="6" max="6" width="15.42578125" customWidth="1"/>
    <col min="7" max="7" width="15.7109375" customWidth="1"/>
    <col min="8" max="8" width="21.42578125" style="1" customWidth="1"/>
    <col min="9" max="9" width="15.42578125" customWidth="1"/>
    <col min="10" max="10" width="14.85546875" customWidth="1"/>
    <col min="11" max="11" width="17" customWidth="1"/>
    <col min="12" max="12" width="20.5703125" customWidth="1"/>
  </cols>
  <sheetData>
    <row r="1" spans="1:14" s="1" customFormat="1" x14ac:dyDescent="0.25">
      <c r="A1" s="4" t="s">
        <v>115</v>
      </c>
      <c r="B1" s="4" t="s">
        <v>39</v>
      </c>
      <c r="C1" s="4" t="s">
        <v>44</v>
      </c>
      <c r="D1" s="4" t="s">
        <v>46</v>
      </c>
      <c r="E1" s="4" t="s">
        <v>51</v>
      </c>
      <c r="F1" s="4" t="s">
        <v>45</v>
      </c>
      <c r="G1" s="4" t="s">
        <v>47</v>
      </c>
      <c r="H1" s="4" t="s">
        <v>68</v>
      </c>
      <c r="I1" s="4" t="s">
        <v>48</v>
      </c>
      <c r="J1" s="4" t="s">
        <v>49</v>
      </c>
      <c r="K1" s="4" t="s">
        <v>50</v>
      </c>
      <c r="L1" s="4" t="s">
        <v>52</v>
      </c>
    </row>
    <row r="2" spans="1:14" s="1" customFormat="1" x14ac:dyDescent="0.25">
      <c r="A2" s="19">
        <v>1</v>
      </c>
      <c r="B2" s="5" t="s">
        <v>0</v>
      </c>
      <c r="C2" s="3">
        <v>3</v>
      </c>
      <c r="D2" s="7" t="s">
        <v>57</v>
      </c>
      <c r="E2" s="3" t="s">
        <v>93</v>
      </c>
      <c r="F2" s="3" t="s">
        <v>59</v>
      </c>
      <c r="G2" s="3">
        <v>2012</v>
      </c>
      <c r="H2" s="3" t="s">
        <v>63</v>
      </c>
      <c r="I2" s="3" t="s">
        <v>63</v>
      </c>
      <c r="J2" s="3" t="s">
        <v>94</v>
      </c>
      <c r="K2" s="3" t="s">
        <v>94</v>
      </c>
      <c r="L2" s="3" t="s">
        <v>94</v>
      </c>
    </row>
    <row r="3" spans="1:14" s="1" customFormat="1" ht="45" x14ac:dyDescent="0.25">
      <c r="A3" s="19">
        <v>2</v>
      </c>
      <c r="B3" s="5" t="s">
        <v>1</v>
      </c>
      <c r="C3" s="3">
        <v>40000</v>
      </c>
      <c r="D3" s="7" t="s">
        <v>146</v>
      </c>
      <c r="E3" s="3" t="s">
        <v>60</v>
      </c>
      <c r="F3" s="3" t="s">
        <v>77</v>
      </c>
      <c r="G3" s="3">
        <v>1999</v>
      </c>
      <c r="H3" s="3" t="s">
        <v>63</v>
      </c>
      <c r="I3" s="3" t="s">
        <v>63</v>
      </c>
      <c r="J3" s="3" t="s">
        <v>94</v>
      </c>
      <c r="K3" s="3" t="s">
        <v>94</v>
      </c>
      <c r="L3" s="3" t="s">
        <v>94</v>
      </c>
    </row>
    <row r="4" spans="1:14" s="1" customFormat="1" ht="45" x14ac:dyDescent="0.25">
      <c r="A4" s="19">
        <v>3</v>
      </c>
      <c r="B4" s="5" t="s">
        <v>2</v>
      </c>
      <c r="C4" s="3">
        <v>2300</v>
      </c>
      <c r="D4" s="7" t="s">
        <v>146</v>
      </c>
      <c r="E4" s="2" t="s">
        <v>96</v>
      </c>
      <c r="F4" s="3" t="s">
        <v>77</v>
      </c>
      <c r="G4" s="3">
        <v>2001</v>
      </c>
      <c r="H4" s="3" t="s">
        <v>63</v>
      </c>
      <c r="I4" s="3" t="s">
        <v>63</v>
      </c>
      <c r="J4" s="3" t="s">
        <v>94</v>
      </c>
      <c r="K4" s="3" t="s">
        <v>94</v>
      </c>
      <c r="L4" s="3" t="s">
        <v>94</v>
      </c>
    </row>
    <row r="5" spans="1:14" s="1" customFormat="1" x14ac:dyDescent="0.25">
      <c r="A5" s="19">
        <v>4</v>
      </c>
      <c r="B5" s="5" t="s">
        <v>3</v>
      </c>
      <c r="C5" s="3">
        <v>115</v>
      </c>
      <c r="D5" s="8" t="s">
        <v>57</v>
      </c>
      <c r="E5" s="3" t="s">
        <v>60</v>
      </c>
      <c r="F5" s="3" t="s">
        <v>77</v>
      </c>
      <c r="G5" s="3">
        <v>2007</v>
      </c>
      <c r="H5" s="3" t="s">
        <v>63</v>
      </c>
      <c r="I5" s="3" t="s">
        <v>63</v>
      </c>
      <c r="J5" s="3" t="s">
        <v>94</v>
      </c>
      <c r="K5" s="3" t="s">
        <v>94</v>
      </c>
      <c r="L5" s="3" t="s">
        <v>94</v>
      </c>
    </row>
    <row r="6" spans="1:14" s="1" customFormat="1" x14ac:dyDescent="0.25">
      <c r="A6" s="19">
        <v>5</v>
      </c>
      <c r="B6" s="5" t="s">
        <v>4</v>
      </c>
      <c r="C6" s="3">
        <v>22</v>
      </c>
      <c r="D6" s="8" t="s">
        <v>57</v>
      </c>
      <c r="E6" s="3" t="s">
        <v>95</v>
      </c>
      <c r="F6" s="3" t="s">
        <v>77</v>
      </c>
      <c r="G6" s="3">
        <v>1999</v>
      </c>
      <c r="H6" s="3" t="s">
        <v>63</v>
      </c>
      <c r="I6" s="3" t="s">
        <v>63</v>
      </c>
      <c r="J6" s="3" t="s">
        <v>94</v>
      </c>
      <c r="K6" s="3" t="s">
        <v>94</v>
      </c>
      <c r="L6" s="3" t="s">
        <v>94</v>
      </c>
    </row>
    <row r="7" spans="1:14" s="1" customFormat="1" ht="30" x14ac:dyDescent="0.25">
      <c r="A7" s="19">
        <v>6</v>
      </c>
      <c r="B7" s="5" t="s">
        <v>41</v>
      </c>
      <c r="C7" s="3">
        <v>40</v>
      </c>
      <c r="D7" s="7" t="s">
        <v>54</v>
      </c>
      <c r="E7" s="3" t="s">
        <v>55</v>
      </c>
      <c r="F7" s="3" t="s">
        <v>53</v>
      </c>
      <c r="G7" s="3">
        <v>2013</v>
      </c>
      <c r="H7" s="3" t="s">
        <v>63</v>
      </c>
      <c r="I7" s="3" t="s">
        <v>56</v>
      </c>
      <c r="J7" s="3" t="s">
        <v>56</v>
      </c>
      <c r="K7" s="3" t="s">
        <v>56</v>
      </c>
      <c r="L7" s="3" t="s">
        <v>56</v>
      </c>
      <c r="N7" s="28"/>
    </row>
    <row r="8" spans="1:14" s="1" customFormat="1" x14ac:dyDescent="0.25">
      <c r="A8" s="19">
        <v>7</v>
      </c>
      <c r="B8" s="5" t="s">
        <v>5</v>
      </c>
      <c r="C8" s="3">
        <v>1</v>
      </c>
      <c r="D8" s="8" t="s">
        <v>57</v>
      </c>
      <c r="E8" s="3" t="s">
        <v>58</v>
      </c>
      <c r="F8" s="3" t="s">
        <v>59</v>
      </c>
      <c r="G8" s="3">
        <v>2009</v>
      </c>
      <c r="H8" s="3" t="s">
        <v>63</v>
      </c>
      <c r="I8" s="3" t="s">
        <v>56</v>
      </c>
      <c r="J8" s="3" t="s">
        <v>56</v>
      </c>
      <c r="K8" s="3" t="s">
        <v>56</v>
      </c>
      <c r="L8" s="3" t="s">
        <v>56</v>
      </c>
    </row>
    <row r="9" spans="1:14" s="1" customFormat="1" x14ac:dyDescent="0.25">
      <c r="A9" s="19">
        <v>8</v>
      </c>
      <c r="B9" s="5" t="s">
        <v>154</v>
      </c>
      <c r="C9" s="3">
        <v>45</v>
      </c>
      <c r="D9" s="8" t="s">
        <v>57</v>
      </c>
      <c r="E9" s="3" t="s">
        <v>60</v>
      </c>
      <c r="F9" s="3" t="s">
        <v>59</v>
      </c>
      <c r="G9" s="3">
        <v>1999</v>
      </c>
      <c r="H9" s="3" t="s">
        <v>63</v>
      </c>
      <c r="I9" s="3" t="s">
        <v>63</v>
      </c>
      <c r="J9" s="3" t="s">
        <v>63</v>
      </c>
      <c r="K9" s="3" t="s">
        <v>56</v>
      </c>
      <c r="L9" s="3" t="s">
        <v>56</v>
      </c>
    </row>
    <row r="10" spans="1:14" s="1" customFormat="1" x14ac:dyDescent="0.25">
      <c r="A10" s="19">
        <v>9</v>
      </c>
      <c r="B10" s="5" t="s">
        <v>6</v>
      </c>
      <c r="C10" s="3">
        <v>1000</v>
      </c>
      <c r="D10" s="8" t="s">
        <v>57</v>
      </c>
      <c r="E10" s="3" t="s">
        <v>78</v>
      </c>
      <c r="F10" s="3" t="s">
        <v>59</v>
      </c>
      <c r="G10" s="3">
        <v>1989</v>
      </c>
      <c r="H10" s="3" t="s">
        <v>63</v>
      </c>
      <c r="I10" s="3" t="s">
        <v>56</v>
      </c>
      <c r="J10" s="3" t="s">
        <v>56</v>
      </c>
      <c r="K10" s="3" t="s">
        <v>56</v>
      </c>
      <c r="L10" s="3" t="s">
        <v>56</v>
      </c>
    </row>
    <row r="11" spans="1:14" s="1" customFormat="1" x14ac:dyDescent="0.25">
      <c r="A11" s="19">
        <v>10</v>
      </c>
      <c r="B11" s="5" t="s">
        <v>7</v>
      </c>
      <c r="C11" s="3">
        <v>1.5</v>
      </c>
      <c r="D11" s="8" t="s">
        <v>57</v>
      </c>
      <c r="E11" s="3" t="s">
        <v>58</v>
      </c>
      <c r="F11" s="3" t="s">
        <v>59</v>
      </c>
      <c r="G11" s="3">
        <v>2009</v>
      </c>
      <c r="H11" s="3" t="s">
        <v>63</v>
      </c>
      <c r="I11" s="3" t="s">
        <v>56</v>
      </c>
      <c r="J11" s="3" t="s">
        <v>56</v>
      </c>
      <c r="K11" s="3" t="s">
        <v>56</v>
      </c>
      <c r="L11" s="3" t="s">
        <v>56</v>
      </c>
    </row>
    <row r="12" spans="1:14" s="1" customFormat="1" ht="45" x14ac:dyDescent="0.25">
      <c r="A12" s="19">
        <v>11</v>
      </c>
      <c r="B12" s="5" t="s">
        <v>8</v>
      </c>
      <c r="C12" s="3">
        <v>150</v>
      </c>
      <c r="D12" s="7" t="s">
        <v>146</v>
      </c>
      <c r="E12" s="3" t="s">
        <v>91</v>
      </c>
      <c r="F12" s="3" t="s">
        <v>59</v>
      </c>
      <c r="G12" s="3">
        <v>2002</v>
      </c>
      <c r="H12" s="3" t="s">
        <v>63</v>
      </c>
      <c r="I12" s="3" t="s">
        <v>63</v>
      </c>
      <c r="J12" s="3" t="s">
        <v>63</v>
      </c>
      <c r="K12" s="3" t="s">
        <v>63</v>
      </c>
      <c r="L12" s="3" t="s">
        <v>63</v>
      </c>
    </row>
    <row r="13" spans="1:14" s="1" customFormat="1" ht="45" x14ac:dyDescent="0.25">
      <c r="A13" s="19">
        <v>12</v>
      </c>
      <c r="B13" s="5" t="s">
        <v>9</v>
      </c>
      <c r="C13" s="3">
        <v>353</v>
      </c>
      <c r="D13" s="7" t="s">
        <v>146</v>
      </c>
      <c r="E13" s="3" t="s">
        <v>65</v>
      </c>
      <c r="F13" s="3" t="s">
        <v>59</v>
      </c>
      <c r="G13" s="3">
        <v>1986</v>
      </c>
      <c r="H13" s="2" t="s">
        <v>149</v>
      </c>
      <c r="I13" s="3" t="s">
        <v>56</v>
      </c>
      <c r="J13" s="3" t="s">
        <v>63</v>
      </c>
      <c r="K13" s="3" t="s">
        <v>56</v>
      </c>
      <c r="L13" s="3" t="s">
        <v>56</v>
      </c>
    </row>
    <row r="14" spans="1:14" s="1" customFormat="1" ht="30" x14ac:dyDescent="0.25">
      <c r="A14" s="19">
        <v>13</v>
      </c>
      <c r="B14" s="5" t="s">
        <v>10</v>
      </c>
      <c r="C14" s="3">
        <v>54</v>
      </c>
      <c r="D14" s="8" t="s">
        <v>57</v>
      </c>
      <c r="E14" s="2" t="s">
        <v>82</v>
      </c>
      <c r="F14" s="3" t="s">
        <v>77</v>
      </c>
      <c r="G14" s="3">
        <v>1999</v>
      </c>
      <c r="H14" s="3" t="s">
        <v>63</v>
      </c>
      <c r="I14" s="3" t="s">
        <v>56</v>
      </c>
      <c r="J14" s="3" t="s">
        <v>63</v>
      </c>
      <c r="K14" s="3" t="s">
        <v>56</v>
      </c>
      <c r="L14" s="3" t="s">
        <v>56</v>
      </c>
    </row>
    <row r="15" spans="1:14" s="1" customFormat="1" ht="75" x14ac:dyDescent="0.25">
      <c r="A15" s="19">
        <v>14</v>
      </c>
      <c r="B15" s="5" t="s">
        <v>11</v>
      </c>
      <c r="C15" s="3">
        <v>4000</v>
      </c>
      <c r="D15" s="8" t="s">
        <v>57</v>
      </c>
      <c r="E15" s="2" t="s">
        <v>159</v>
      </c>
      <c r="F15" s="3" t="s">
        <v>62</v>
      </c>
      <c r="G15" s="3">
        <v>1949</v>
      </c>
      <c r="H15" s="3" t="s">
        <v>69</v>
      </c>
      <c r="I15" s="3" t="s">
        <v>63</v>
      </c>
      <c r="J15" s="3" t="s">
        <v>56</v>
      </c>
      <c r="K15" s="3" t="s">
        <v>56</v>
      </c>
      <c r="L15" s="3" t="s">
        <v>56</v>
      </c>
    </row>
    <row r="16" spans="1:14" s="1" customFormat="1" ht="30" x14ac:dyDescent="0.25">
      <c r="A16" s="19">
        <v>15</v>
      </c>
      <c r="B16" s="5" t="s">
        <v>42</v>
      </c>
      <c r="C16" s="3">
        <v>88624</v>
      </c>
      <c r="D16" s="7" t="s">
        <v>54</v>
      </c>
      <c r="E16" s="3" t="s">
        <v>70</v>
      </c>
      <c r="F16" s="3" t="s">
        <v>59</v>
      </c>
      <c r="G16" s="3">
        <v>2000</v>
      </c>
      <c r="H16" s="3" t="s">
        <v>69</v>
      </c>
      <c r="I16" s="3" t="s">
        <v>56</v>
      </c>
      <c r="J16" s="3" t="s">
        <v>56</v>
      </c>
      <c r="K16" s="3" t="s">
        <v>56</v>
      </c>
      <c r="L16" s="3" t="s">
        <v>56</v>
      </c>
    </row>
    <row r="17" spans="1:12" s="1" customFormat="1" ht="30" x14ac:dyDescent="0.25">
      <c r="A17" s="19">
        <v>16</v>
      </c>
      <c r="B17" s="5" t="s">
        <v>12</v>
      </c>
      <c r="C17" s="3">
        <v>4108</v>
      </c>
      <c r="D17" s="7" t="s">
        <v>54</v>
      </c>
      <c r="E17" s="3" t="s">
        <v>75</v>
      </c>
      <c r="F17" s="3" t="s">
        <v>62</v>
      </c>
      <c r="G17" s="3">
        <v>2010</v>
      </c>
      <c r="H17" s="3" t="s">
        <v>63</v>
      </c>
      <c r="I17" s="3" t="s">
        <v>63</v>
      </c>
      <c r="J17" s="3" t="s">
        <v>56</v>
      </c>
      <c r="K17" s="3" t="s">
        <v>56</v>
      </c>
      <c r="L17" s="3" t="s">
        <v>56</v>
      </c>
    </row>
    <row r="18" spans="1:12" s="1" customFormat="1" ht="45" x14ac:dyDescent="0.25">
      <c r="A18" s="19">
        <v>17</v>
      </c>
      <c r="B18" s="5" t="s">
        <v>13</v>
      </c>
      <c r="C18" s="3">
        <v>35</v>
      </c>
      <c r="D18" s="7" t="s">
        <v>146</v>
      </c>
      <c r="E18" s="3" t="s">
        <v>65</v>
      </c>
      <c r="F18" s="3" t="s">
        <v>59</v>
      </c>
      <c r="G18" s="3">
        <v>2012</v>
      </c>
      <c r="H18" s="3" t="s">
        <v>63</v>
      </c>
      <c r="I18" s="3" t="s">
        <v>63</v>
      </c>
      <c r="J18" s="3" t="s">
        <v>63</v>
      </c>
      <c r="K18" s="3" t="s">
        <v>63</v>
      </c>
      <c r="L18" s="3" t="s">
        <v>63</v>
      </c>
    </row>
    <row r="19" spans="1:12" s="1" customFormat="1" x14ac:dyDescent="0.25">
      <c r="A19" s="19">
        <v>18</v>
      </c>
      <c r="B19" s="5" t="s">
        <v>14</v>
      </c>
      <c r="C19" s="3">
        <v>22</v>
      </c>
      <c r="D19" s="8" t="s">
        <v>57</v>
      </c>
      <c r="E19" s="3" t="s">
        <v>67</v>
      </c>
      <c r="F19" s="3" t="s">
        <v>59</v>
      </c>
      <c r="G19" s="3">
        <v>1994</v>
      </c>
      <c r="H19" s="3" t="s">
        <v>63</v>
      </c>
      <c r="I19" s="3" t="s">
        <v>63</v>
      </c>
      <c r="J19" s="3" t="s">
        <v>63</v>
      </c>
      <c r="K19" s="3" t="s">
        <v>56</v>
      </c>
      <c r="L19" s="3" t="s">
        <v>56</v>
      </c>
    </row>
    <row r="20" spans="1:12" s="1" customFormat="1" x14ac:dyDescent="0.25">
      <c r="A20" s="19">
        <v>19</v>
      </c>
      <c r="B20" s="5" t="s">
        <v>15</v>
      </c>
      <c r="C20" s="3">
        <v>36</v>
      </c>
      <c r="D20" s="8" t="s">
        <v>57</v>
      </c>
      <c r="E20" s="3" t="s">
        <v>65</v>
      </c>
      <c r="F20" s="3" t="s">
        <v>59</v>
      </c>
      <c r="G20" s="3">
        <v>2012</v>
      </c>
      <c r="H20" s="3" t="s">
        <v>63</v>
      </c>
      <c r="I20" s="3" t="s">
        <v>56</v>
      </c>
      <c r="J20" s="3" t="s">
        <v>63</v>
      </c>
      <c r="K20" s="3" t="s">
        <v>56</v>
      </c>
      <c r="L20" s="3" t="s">
        <v>56</v>
      </c>
    </row>
    <row r="21" spans="1:12" s="1" customFormat="1" ht="45" x14ac:dyDescent="0.25">
      <c r="A21" s="19">
        <v>20</v>
      </c>
      <c r="B21" s="5" t="s">
        <v>16</v>
      </c>
      <c r="C21" s="3">
        <v>50</v>
      </c>
      <c r="D21" s="7" t="s">
        <v>147</v>
      </c>
      <c r="E21" s="3" t="s">
        <v>58</v>
      </c>
      <c r="F21" s="3" t="s">
        <v>59</v>
      </c>
      <c r="G21" s="3">
        <v>1988</v>
      </c>
      <c r="H21" s="3" t="s">
        <v>63</v>
      </c>
      <c r="I21" s="3" t="s">
        <v>56</v>
      </c>
      <c r="J21" s="3" t="s">
        <v>56</v>
      </c>
      <c r="K21" s="3" t="s">
        <v>56</v>
      </c>
      <c r="L21" s="3" t="s">
        <v>56</v>
      </c>
    </row>
    <row r="22" spans="1:12" s="1" customFormat="1" x14ac:dyDescent="0.25">
      <c r="A22" s="19">
        <v>21</v>
      </c>
      <c r="B22" s="5" t="s">
        <v>17</v>
      </c>
      <c r="C22" s="3">
        <v>300</v>
      </c>
      <c r="D22" s="8" t="s">
        <v>57</v>
      </c>
      <c r="E22" s="3" t="s">
        <v>64</v>
      </c>
      <c r="F22" s="3" t="s">
        <v>59</v>
      </c>
      <c r="G22" s="3">
        <v>2015</v>
      </c>
      <c r="H22" s="3" t="s">
        <v>63</v>
      </c>
      <c r="I22" s="3" t="s">
        <v>63</v>
      </c>
      <c r="J22" s="3" t="s">
        <v>63</v>
      </c>
      <c r="K22" s="3" t="s">
        <v>63</v>
      </c>
      <c r="L22" s="3" t="s">
        <v>63</v>
      </c>
    </row>
    <row r="23" spans="1:12" s="1" customFormat="1" ht="45" x14ac:dyDescent="0.25">
      <c r="A23" s="19">
        <v>22</v>
      </c>
      <c r="B23" s="5" t="s">
        <v>18</v>
      </c>
      <c r="C23" s="3">
        <v>130</v>
      </c>
      <c r="D23" s="7" t="s">
        <v>146</v>
      </c>
      <c r="E23" s="3" t="s">
        <v>67</v>
      </c>
      <c r="F23" s="3" t="s">
        <v>59</v>
      </c>
      <c r="G23" s="3">
        <v>2015</v>
      </c>
      <c r="H23" s="3" t="s">
        <v>63</v>
      </c>
      <c r="I23" s="3" t="s">
        <v>63</v>
      </c>
      <c r="J23" s="3" t="s">
        <v>63</v>
      </c>
      <c r="K23" s="3" t="s">
        <v>63</v>
      </c>
      <c r="L23" s="3" t="s">
        <v>63</v>
      </c>
    </row>
    <row r="24" spans="1:12" s="1" customFormat="1" x14ac:dyDescent="0.25">
      <c r="A24" s="19">
        <v>23</v>
      </c>
      <c r="B24" s="5" t="s">
        <v>19</v>
      </c>
      <c r="C24" s="3">
        <v>14.5</v>
      </c>
      <c r="D24" s="8" t="s">
        <v>57</v>
      </c>
      <c r="E24" s="3" t="s">
        <v>79</v>
      </c>
      <c r="F24" s="3" t="s">
        <v>59</v>
      </c>
      <c r="G24" s="3">
        <v>2011</v>
      </c>
      <c r="H24" s="3" t="s">
        <v>63</v>
      </c>
      <c r="I24" s="3" t="s">
        <v>56</v>
      </c>
      <c r="J24" s="3" t="s">
        <v>56</v>
      </c>
      <c r="K24" s="3" t="s">
        <v>56</v>
      </c>
      <c r="L24" s="3" t="s">
        <v>56</v>
      </c>
    </row>
    <row r="25" spans="1:12" s="1" customFormat="1" x14ac:dyDescent="0.25">
      <c r="A25" s="19">
        <v>24</v>
      </c>
      <c r="B25" s="5" t="s">
        <v>20</v>
      </c>
      <c r="C25" s="3">
        <v>23</v>
      </c>
      <c r="D25" s="8" t="s">
        <v>57</v>
      </c>
      <c r="E25" s="3" t="s">
        <v>75</v>
      </c>
      <c r="F25" s="3" t="s">
        <v>53</v>
      </c>
      <c r="G25" s="3">
        <v>2017</v>
      </c>
      <c r="H25" s="3" t="s">
        <v>63</v>
      </c>
      <c r="I25" s="3" t="s">
        <v>56</v>
      </c>
      <c r="J25" s="3" t="s">
        <v>56</v>
      </c>
      <c r="K25" s="3" t="s">
        <v>56</v>
      </c>
      <c r="L25" s="3" t="s">
        <v>56</v>
      </c>
    </row>
    <row r="26" spans="1:12" s="1" customFormat="1" ht="30" x14ac:dyDescent="0.25">
      <c r="A26" s="19">
        <v>25</v>
      </c>
      <c r="B26" s="5" t="s">
        <v>21</v>
      </c>
      <c r="C26" s="3">
        <v>200</v>
      </c>
      <c r="D26" s="7" t="s">
        <v>54</v>
      </c>
      <c r="E26" s="3" t="s">
        <v>60</v>
      </c>
      <c r="F26" s="3" t="s">
        <v>62</v>
      </c>
      <c r="G26" s="3">
        <v>1969</v>
      </c>
      <c r="H26" s="3" t="s">
        <v>81</v>
      </c>
      <c r="I26" s="3" t="s">
        <v>63</v>
      </c>
      <c r="J26" s="3" t="s">
        <v>56</v>
      </c>
      <c r="K26" s="3" t="s">
        <v>56</v>
      </c>
      <c r="L26" s="3" t="s">
        <v>56</v>
      </c>
    </row>
    <row r="27" spans="1:12" s="1" customFormat="1" ht="30" x14ac:dyDescent="0.25">
      <c r="A27" s="19">
        <v>26</v>
      </c>
      <c r="B27" s="5" t="s">
        <v>22</v>
      </c>
      <c r="C27" s="3">
        <v>1257</v>
      </c>
      <c r="D27" s="7" t="s">
        <v>54</v>
      </c>
      <c r="E27" s="3" t="s">
        <v>73</v>
      </c>
      <c r="F27" s="3" t="s">
        <v>62</v>
      </c>
      <c r="G27" s="3">
        <v>1996</v>
      </c>
      <c r="H27" s="3" t="s">
        <v>63</v>
      </c>
      <c r="I27" s="3" t="s">
        <v>63</v>
      </c>
      <c r="J27" s="3" t="s">
        <v>63</v>
      </c>
      <c r="K27" s="3" t="s">
        <v>63</v>
      </c>
      <c r="L27" s="3" t="s">
        <v>63</v>
      </c>
    </row>
    <row r="28" spans="1:12" s="1" customFormat="1" x14ac:dyDescent="0.25">
      <c r="A28" s="19">
        <v>27</v>
      </c>
      <c r="B28" s="5" t="s">
        <v>23</v>
      </c>
      <c r="C28" s="3">
        <v>297</v>
      </c>
      <c r="D28" s="8" t="s">
        <v>57</v>
      </c>
      <c r="E28" s="3" t="s">
        <v>85</v>
      </c>
      <c r="F28" s="3" t="s">
        <v>59</v>
      </c>
      <c r="G28" s="3">
        <v>1991</v>
      </c>
      <c r="H28" s="3" t="s">
        <v>63</v>
      </c>
      <c r="I28" s="3" t="s">
        <v>56</v>
      </c>
      <c r="J28" s="3" t="s">
        <v>56</v>
      </c>
      <c r="K28" s="3" t="s">
        <v>56</v>
      </c>
      <c r="L28" s="3" t="s">
        <v>56</v>
      </c>
    </row>
    <row r="29" spans="1:12" s="1" customFormat="1" x14ac:dyDescent="0.25">
      <c r="A29" s="19">
        <v>28</v>
      </c>
      <c r="B29" s="5" t="s">
        <v>43</v>
      </c>
      <c r="C29" s="3">
        <v>110</v>
      </c>
      <c r="D29" s="8" t="s">
        <v>57</v>
      </c>
      <c r="E29" s="3" t="s">
        <v>73</v>
      </c>
      <c r="F29" s="3" t="s">
        <v>53</v>
      </c>
      <c r="G29" s="3">
        <v>2012</v>
      </c>
      <c r="H29" s="3" t="s">
        <v>63</v>
      </c>
      <c r="I29" s="3" t="s">
        <v>56</v>
      </c>
      <c r="J29" s="3" t="s">
        <v>63</v>
      </c>
      <c r="K29" s="3" t="s">
        <v>56</v>
      </c>
      <c r="L29" s="3" t="s">
        <v>56</v>
      </c>
    </row>
    <row r="30" spans="1:12" s="1" customFormat="1" x14ac:dyDescent="0.25">
      <c r="A30" s="19">
        <v>29</v>
      </c>
      <c r="B30" s="5" t="s">
        <v>24</v>
      </c>
      <c r="C30" s="3">
        <v>129</v>
      </c>
      <c r="D30" s="8" t="s">
        <v>57</v>
      </c>
      <c r="E30" s="3" t="s">
        <v>74</v>
      </c>
      <c r="F30" s="3" t="s">
        <v>77</v>
      </c>
      <c r="G30" s="3">
        <v>2006</v>
      </c>
      <c r="H30" s="3" t="s">
        <v>63</v>
      </c>
      <c r="I30" s="3" t="s">
        <v>63</v>
      </c>
      <c r="J30" s="3" t="s">
        <v>56</v>
      </c>
      <c r="K30" s="3" t="s">
        <v>56</v>
      </c>
      <c r="L30" s="3" t="s">
        <v>56</v>
      </c>
    </row>
    <row r="31" spans="1:12" s="1" customFormat="1" ht="30" x14ac:dyDescent="0.25">
      <c r="A31" s="19">
        <v>30</v>
      </c>
      <c r="B31" s="5" t="s">
        <v>71</v>
      </c>
      <c r="C31" s="3">
        <v>30841</v>
      </c>
      <c r="D31" s="7" t="s">
        <v>54</v>
      </c>
      <c r="E31" s="3" t="s">
        <v>60</v>
      </c>
      <c r="F31" s="3" t="s">
        <v>62</v>
      </c>
      <c r="G31" s="3">
        <v>1999</v>
      </c>
      <c r="H31" s="3" t="s">
        <v>63</v>
      </c>
      <c r="I31" s="3" t="s">
        <v>63</v>
      </c>
      <c r="J31" s="3" t="s">
        <v>56</v>
      </c>
      <c r="K31" s="3" t="s">
        <v>63</v>
      </c>
      <c r="L31" s="3" t="s">
        <v>63</v>
      </c>
    </row>
    <row r="32" spans="1:12" s="1" customFormat="1" ht="45" x14ac:dyDescent="0.25">
      <c r="A32" s="19">
        <v>31</v>
      </c>
      <c r="B32" s="5" t="s">
        <v>25</v>
      </c>
      <c r="C32" s="3">
        <v>6000</v>
      </c>
      <c r="D32" s="7" t="s">
        <v>146</v>
      </c>
      <c r="E32" s="2" t="s">
        <v>86</v>
      </c>
      <c r="F32" s="3" t="s">
        <v>62</v>
      </c>
      <c r="G32" s="3">
        <v>1943</v>
      </c>
      <c r="H32" s="3" t="s">
        <v>81</v>
      </c>
      <c r="I32" s="3" t="s">
        <v>63</v>
      </c>
      <c r="J32" s="3" t="s">
        <v>56</v>
      </c>
      <c r="K32" s="3" t="s">
        <v>56</v>
      </c>
      <c r="L32" s="3" t="s">
        <v>56</v>
      </c>
    </row>
    <row r="33" spans="1:12" s="1" customFormat="1" ht="30" x14ac:dyDescent="0.25">
      <c r="A33" s="19">
        <v>32</v>
      </c>
      <c r="B33" s="5" t="s">
        <v>26</v>
      </c>
      <c r="C33" s="3">
        <v>630</v>
      </c>
      <c r="D33" s="8" t="s">
        <v>57</v>
      </c>
      <c r="E33" s="2" t="s">
        <v>76</v>
      </c>
      <c r="F33" s="3" t="s">
        <v>77</v>
      </c>
      <c r="G33" s="3">
        <v>2012</v>
      </c>
      <c r="H33" s="3" t="s">
        <v>63</v>
      </c>
      <c r="I33" s="3" t="s">
        <v>63</v>
      </c>
      <c r="J33" s="3" t="s">
        <v>56</v>
      </c>
      <c r="K33" s="3" t="s">
        <v>56</v>
      </c>
      <c r="L33" s="3" t="s">
        <v>63</v>
      </c>
    </row>
    <row r="34" spans="1:12" s="1" customFormat="1" x14ac:dyDescent="0.25">
      <c r="A34" s="19">
        <v>33</v>
      </c>
      <c r="B34" s="5" t="s">
        <v>27</v>
      </c>
      <c r="C34" s="3">
        <v>132</v>
      </c>
      <c r="D34" s="8" t="s">
        <v>57</v>
      </c>
      <c r="E34" s="3" t="s">
        <v>88</v>
      </c>
      <c r="F34" s="3" t="s">
        <v>62</v>
      </c>
      <c r="G34" s="3">
        <v>2011</v>
      </c>
      <c r="H34" s="3" t="s">
        <v>63</v>
      </c>
      <c r="I34" s="3" t="s">
        <v>63</v>
      </c>
      <c r="J34" s="3" t="s">
        <v>56</v>
      </c>
      <c r="K34" s="3" t="s">
        <v>56</v>
      </c>
      <c r="L34" s="3" t="s">
        <v>56</v>
      </c>
    </row>
    <row r="35" spans="1:12" s="1" customFormat="1" ht="30" x14ac:dyDescent="0.25">
      <c r="A35" s="19">
        <v>34</v>
      </c>
      <c r="B35" s="5" t="s">
        <v>28</v>
      </c>
      <c r="C35" s="3">
        <v>16.5</v>
      </c>
      <c r="D35" s="8" t="s">
        <v>57</v>
      </c>
      <c r="E35" s="2" t="s">
        <v>89</v>
      </c>
      <c r="F35" s="3" t="s">
        <v>59</v>
      </c>
      <c r="G35" s="3">
        <v>1991</v>
      </c>
      <c r="H35" s="3" t="s">
        <v>63</v>
      </c>
      <c r="I35" s="3" t="s">
        <v>56</v>
      </c>
      <c r="J35" s="3" t="s">
        <v>56</v>
      </c>
      <c r="K35" s="3" t="s">
        <v>56</v>
      </c>
      <c r="L35" s="3" t="s">
        <v>56</v>
      </c>
    </row>
    <row r="36" spans="1:12" s="1" customFormat="1" ht="45" x14ac:dyDescent="0.25">
      <c r="A36" s="19">
        <v>35</v>
      </c>
      <c r="B36" s="5" t="s">
        <v>30</v>
      </c>
      <c r="C36" s="3">
        <v>3</v>
      </c>
      <c r="D36" s="7" t="s">
        <v>146</v>
      </c>
      <c r="E36" s="3" t="s">
        <v>92</v>
      </c>
      <c r="F36" s="3" t="s">
        <v>59</v>
      </c>
      <c r="G36" s="3">
        <v>1983</v>
      </c>
      <c r="H36" s="3" t="s">
        <v>63</v>
      </c>
      <c r="I36" s="3" t="s">
        <v>56</v>
      </c>
      <c r="J36" s="3" t="s">
        <v>56</v>
      </c>
      <c r="K36" s="3" t="s">
        <v>56</v>
      </c>
      <c r="L36" s="3" t="s">
        <v>56</v>
      </c>
    </row>
    <row r="37" spans="1:12" s="1" customFormat="1" ht="45" x14ac:dyDescent="0.25">
      <c r="A37" s="19">
        <v>36</v>
      </c>
      <c r="B37" s="5" t="s">
        <v>31</v>
      </c>
      <c r="C37" s="3">
        <v>4088</v>
      </c>
      <c r="D37" s="7" t="s">
        <v>146</v>
      </c>
      <c r="E37" s="3" t="s">
        <v>73</v>
      </c>
      <c r="F37" s="3" t="s">
        <v>80</v>
      </c>
      <c r="G37" s="3">
        <v>1990</v>
      </c>
      <c r="H37" s="2" t="s">
        <v>149</v>
      </c>
      <c r="I37" s="3" t="s">
        <v>56</v>
      </c>
      <c r="J37" s="3" t="s">
        <v>56</v>
      </c>
      <c r="K37" s="3" t="s">
        <v>56</v>
      </c>
      <c r="L37" s="3" t="s">
        <v>56</v>
      </c>
    </row>
    <row r="38" spans="1:12" s="1" customFormat="1" x14ac:dyDescent="0.25">
      <c r="A38" s="19">
        <v>37</v>
      </c>
      <c r="B38" s="5" t="s">
        <v>32</v>
      </c>
      <c r="C38" s="3">
        <v>435</v>
      </c>
      <c r="D38" s="8" t="s">
        <v>57</v>
      </c>
      <c r="E38" s="3" t="s">
        <v>61</v>
      </c>
      <c r="F38" s="3" t="s">
        <v>62</v>
      </c>
      <c r="G38" s="3">
        <v>2011</v>
      </c>
      <c r="H38" s="3" t="s">
        <v>63</v>
      </c>
      <c r="I38" s="3" t="s">
        <v>63</v>
      </c>
      <c r="J38" s="3" t="s">
        <v>63</v>
      </c>
      <c r="K38" s="3" t="s">
        <v>63</v>
      </c>
      <c r="L38" s="3" t="s">
        <v>63</v>
      </c>
    </row>
    <row r="39" spans="1:12" s="1" customFormat="1" ht="30" x14ac:dyDescent="0.25">
      <c r="A39" s="19">
        <v>38</v>
      </c>
      <c r="B39" s="5" t="s">
        <v>29</v>
      </c>
      <c r="C39" s="3">
        <v>728</v>
      </c>
      <c r="D39" s="8" t="s">
        <v>57</v>
      </c>
      <c r="E39" s="2" t="s">
        <v>89</v>
      </c>
      <c r="F39" s="3" t="s">
        <v>62</v>
      </c>
      <c r="G39" s="3">
        <v>2011</v>
      </c>
      <c r="H39" s="3" t="s">
        <v>63</v>
      </c>
      <c r="I39" s="3" t="s">
        <v>63</v>
      </c>
      <c r="J39" s="3" t="s">
        <v>63</v>
      </c>
      <c r="K39" s="3" t="s">
        <v>63</v>
      </c>
      <c r="L39" s="3" t="s">
        <v>63</v>
      </c>
    </row>
    <row r="40" spans="1:12" s="1" customFormat="1" ht="45" x14ac:dyDescent="0.25">
      <c r="A40" s="19">
        <v>39</v>
      </c>
      <c r="B40" s="5" t="s">
        <v>33</v>
      </c>
      <c r="C40" s="22">
        <v>1200</v>
      </c>
      <c r="D40" s="7" t="s">
        <v>146</v>
      </c>
      <c r="E40" s="3" t="s">
        <v>83</v>
      </c>
      <c r="F40" s="3" t="s">
        <v>59</v>
      </c>
      <c r="G40" s="3">
        <v>1991</v>
      </c>
      <c r="H40" s="3" t="s">
        <v>63</v>
      </c>
      <c r="I40" s="3" t="s">
        <v>63</v>
      </c>
      <c r="J40" s="3" t="s">
        <v>63</v>
      </c>
      <c r="K40" s="3" t="s">
        <v>63</v>
      </c>
      <c r="L40" s="3" t="s">
        <v>63</v>
      </c>
    </row>
    <row r="41" spans="1:12" s="1" customFormat="1" x14ac:dyDescent="0.25">
      <c r="A41" s="19">
        <v>40</v>
      </c>
      <c r="B41" s="5" t="s">
        <v>40</v>
      </c>
      <c r="C41" s="3">
        <v>8</v>
      </c>
      <c r="D41" s="8" t="s">
        <v>57</v>
      </c>
      <c r="E41" s="3" t="s">
        <v>72</v>
      </c>
      <c r="F41" s="3" t="s">
        <v>59</v>
      </c>
      <c r="G41" s="3">
        <v>2016</v>
      </c>
      <c r="H41" s="3" t="s">
        <v>63</v>
      </c>
      <c r="I41" s="3" t="s">
        <v>63</v>
      </c>
      <c r="J41" s="3" t="s">
        <v>56</v>
      </c>
      <c r="K41" s="3" t="s">
        <v>63</v>
      </c>
      <c r="L41" s="3" t="s">
        <v>63</v>
      </c>
    </row>
    <row r="42" spans="1:12" s="1" customFormat="1" x14ac:dyDescent="0.25">
      <c r="A42" s="19">
        <v>41</v>
      </c>
      <c r="B42" s="5" t="s">
        <v>34</v>
      </c>
      <c r="C42" s="3">
        <v>25</v>
      </c>
      <c r="D42" s="8" t="s">
        <v>57</v>
      </c>
      <c r="E42" s="3" t="s">
        <v>84</v>
      </c>
      <c r="F42" s="3" t="s">
        <v>59</v>
      </c>
      <c r="G42" s="3">
        <v>2013</v>
      </c>
      <c r="H42" s="3" t="s">
        <v>63</v>
      </c>
      <c r="I42" s="3" t="s">
        <v>56</v>
      </c>
      <c r="J42" s="3" t="s">
        <v>63</v>
      </c>
      <c r="K42" s="3" t="s">
        <v>56</v>
      </c>
      <c r="L42" s="3" t="s">
        <v>56</v>
      </c>
    </row>
    <row r="43" spans="1:12" s="1" customFormat="1" ht="30" x14ac:dyDescent="0.25">
      <c r="A43" s="19">
        <v>42</v>
      </c>
      <c r="B43" s="5" t="s">
        <v>35</v>
      </c>
      <c r="C43" s="3">
        <v>9</v>
      </c>
      <c r="D43" s="7" t="s">
        <v>54</v>
      </c>
      <c r="E43" s="3" t="s">
        <v>66</v>
      </c>
      <c r="F43" s="3" t="s">
        <v>53</v>
      </c>
      <c r="G43" s="3">
        <v>2000</v>
      </c>
      <c r="H43" s="3" t="s">
        <v>63</v>
      </c>
      <c r="I43" s="3" t="s">
        <v>63</v>
      </c>
      <c r="J43" s="3" t="s">
        <v>63</v>
      </c>
      <c r="K43" s="3" t="s">
        <v>56</v>
      </c>
      <c r="L43" s="3" t="s">
        <v>63</v>
      </c>
    </row>
    <row r="44" spans="1:12" s="1" customFormat="1" ht="30" x14ac:dyDescent="0.25">
      <c r="A44" s="19">
        <v>43</v>
      </c>
      <c r="B44" s="5" t="s">
        <v>36</v>
      </c>
      <c r="C44" s="3">
        <v>43.5</v>
      </c>
      <c r="D44" s="8" t="s">
        <v>57</v>
      </c>
      <c r="E44" s="2" t="s">
        <v>90</v>
      </c>
      <c r="F44" s="3" t="s">
        <v>53</v>
      </c>
      <c r="G44" s="3">
        <v>1996</v>
      </c>
      <c r="H44" s="3" t="s">
        <v>63</v>
      </c>
      <c r="I44" s="3" t="s">
        <v>56</v>
      </c>
      <c r="J44" s="3" t="s">
        <v>56</v>
      </c>
      <c r="K44" s="3" t="s">
        <v>56</v>
      </c>
      <c r="L44" s="3" t="s">
        <v>56</v>
      </c>
    </row>
    <row r="45" spans="1:12" s="1" customFormat="1" ht="45" x14ac:dyDescent="0.25">
      <c r="A45" s="19">
        <v>44</v>
      </c>
      <c r="B45" s="5" t="s">
        <v>37</v>
      </c>
      <c r="C45" s="3">
        <v>90</v>
      </c>
      <c r="D45" s="7" t="s">
        <v>146</v>
      </c>
      <c r="E45" s="3" t="s">
        <v>66</v>
      </c>
      <c r="F45" s="3" t="s">
        <v>53</v>
      </c>
      <c r="G45" s="3">
        <v>1991</v>
      </c>
      <c r="H45" s="3" t="s">
        <v>63</v>
      </c>
      <c r="I45" s="3" t="s">
        <v>63</v>
      </c>
      <c r="J45" s="3" t="s">
        <v>63</v>
      </c>
      <c r="K45" s="3" t="s">
        <v>56</v>
      </c>
      <c r="L45" s="3" t="s">
        <v>56</v>
      </c>
    </row>
    <row r="46" spans="1:12" s="1" customFormat="1" x14ac:dyDescent="0.25">
      <c r="A46" s="19">
        <v>45</v>
      </c>
      <c r="B46" s="5" t="s">
        <v>38</v>
      </c>
      <c r="C46" s="3">
        <v>15</v>
      </c>
      <c r="D46" s="8" t="s">
        <v>57</v>
      </c>
      <c r="E46" s="3" t="s">
        <v>87</v>
      </c>
      <c r="F46" s="3" t="s">
        <v>59</v>
      </c>
      <c r="G46" s="3">
        <v>1973</v>
      </c>
      <c r="H46" s="3" t="s">
        <v>63</v>
      </c>
      <c r="I46" s="3" t="s">
        <v>56</v>
      </c>
      <c r="J46" s="3" t="s">
        <v>56</v>
      </c>
      <c r="K46" s="3" t="s">
        <v>56</v>
      </c>
      <c r="L46" s="3" t="s">
        <v>56</v>
      </c>
    </row>
    <row r="47" spans="1:12" s="1" customFormat="1" ht="60" x14ac:dyDescent="0.25">
      <c r="A47" s="19">
        <v>46</v>
      </c>
      <c r="B47" s="5" t="s">
        <v>157</v>
      </c>
      <c r="C47" s="3" t="s">
        <v>94</v>
      </c>
      <c r="D47" s="7" t="s">
        <v>54</v>
      </c>
      <c r="E47" s="2" t="s">
        <v>158</v>
      </c>
      <c r="F47" s="3" t="s">
        <v>62</v>
      </c>
      <c r="G47" s="3">
        <v>1998</v>
      </c>
      <c r="H47" s="3" t="s">
        <v>63</v>
      </c>
      <c r="I47" s="3" t="s">
        <v>94</v>
      </c>
      <c r="J47" s="3" t="s">
        <v>94</v>
      </c>
      <c r="K47" s="3" t="s">
        <v>94</v>
      </c>
      <c r="L47" s="3" t="s">
        <v>94</v>
      </c>
    </row>
    <row r="48" spans="1:12" x14ac:dyDescent="0.25">
      <c r="C48" s="33">
        <f>SUM(C41:C46,C2:C39)</f>
        <v>186484</v>
      </c>
    </row>
  </sheetData>
  <autoFilter ref="A1:L48"/>
  <sortState ref="B3:C47">
    <sortCondition ref="B1"/>
  </sortState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16" workbookViewId="0">
      <selection activeCell="P16" sqref="P16"/>
    </sheetView>
  </sheetViews>
  <sheetFormatPr defaultRowHeight="15" x14ac:dyDescent="0.25"/>
  <sheetData>
    <row r="1" spans="1:2" x14ac:dyDescent="0.25">
      <c r="A1" s="42" t="s">
        <v>50</v>
      </c>
      <c r="B1" s="42"/>
    </row>
    <row r="2" spans="1:2" x14ac:dyDescent="0.25">
      <c r="A2" s="11" t="s">
        <v>132</v>
      </c>
      <c r="B2" s="11">
        <f>COUNTIF(ANPs!K2:K46, "Si")</f>
        <v>30</v>
      </c>
    </row>
    <row r="3" spans="1:2" x14ac:dyDescent="0.25">
      <c r="A3" s="11" t="s">
        <v>129</v>
      </c>
      <c r="B3" s="11">
        <f>COUNTIF(ANPs!K2:K46, "No")</f>
        <v>10</v>
      </c>
    </row>
    <row r="4" spans="1:2" x14ac:dyDescent="0.25">
      <c r="A4" s="13" t="s">
        <v>116</v>
      </c>
      <c r="B4" s="11">
        <f>SUM(B2:B3)</f>
        <v>40</v>
      </c>
    </row>
    <row r="19" spans="1:3" x14ac:dyDescent="0.25">
      <c r="A19" s="6" t="s">
        <v>45</v>
      </c>
      <c r="B19" s="6" t="s">
        <v>132</v>
      </c>
      <c r="C19" s="6" t="s">
        <v>129</v>
      </c>
    </row>
    <row r="20" spans="1:3" x14ac:dyDescent="0.25">
      <c r="A20" s="11" t="s">
        <v>80</v>
      </c>
      <c r="B20" s="11">
        <v>1</v>
      </c>
      <c r="C20" s="11">
        <v>0</v>
      </c>
    </row>
    <row r="21" spans="1:3" x14ac:dyDescent="0.25">
      <c r="A21" s="11" t="s">
        <v>62</v>
      </c>
      <c r="B21" s="11">
        <v>5</v>
      </c>
      <c r="C21" s="11">
        <v>4</v>
      </c>
    </row>
    <row r="22" spans="1:3" x14ac:dyDescent="0.25">
      <c r="A22" s="11" t="s">
        <v>59</v>
      </c>
      <c r="B22" s="11">
        <v>15</v>
      </c>
      <c r="C22" s="11">
        <v>6</v>
      </c>
    </row>
    <row r="23" spans="1:3" x14ac:dyDescent="0.25">
      <c r="A23" s="11" t="s">
        <v>77</v>
      </c>
      <c r="B23" s="11">
        <v>3</v>
      </c>
      <c r="C23" s="11">
        <v>0</v>
      </c>
    </row>
    <row r="24" spans="1:3" x14ac:dyDescent="0.25">
      <c r="A24" s="11" t="s">
        <v>53</v>
      </c>
      <c r="B24" s="11">
        <v>6</v>
      </c>
      <c r="C24" s="11">
        <v>0</v>
      </c>
    </row>
    <row r="26" spans="1:3" x14ac:dyDescent="0.25">
      <c r="B26" t="s">
        <v>116</v>
      </c>
      <c r="C26">
        <f>SUM(B20:C24)</f>
        <v>40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18" sqref="C18"/>
    </sheetView>
  </sheetViews>
  <sheetFormatPr defaultRowHeight="15" x14ac:dyDescent="0.25"/>
  <cols>
    <col min="4" max="4" width="10.7109375" customWidth="1"/>
    <col min="14" max="14" width="14.5703125" customWidth="1"/>
  </cols>
  <sheetData>
    <row r="1" spans="1:3" x14ac:dyDescent="0.25">
      <c r="A1" s="17" t="s">
        <v>52</v>
      </c>
      <c r="B1" s="17"/>
    </row>
    <row r="2" spans="1:3" x14ac:dyDescent="0.25">
      <c r="A2" s="18" t="s">
        <v>56</v>
      </c>
      <c r="B2" s="18">
        <f>COUNTIF(ANPs!L2:L46, "Si")</f>
        <v>28</v>
      </c>
    </row>
    <row r="3" spans="1:3" x14ac:dyDescent="0.25">
      <c r="A3" s="11" t="s">
        <v>63</v>
      </c>
      <c r="B3" s="11">
        <f>COUNTIF(ANPs!L2:L46, "No")</f>
        <v>12</v>
      </c>
    </row>
    <row r="4" spans="1:3" x14ac:dyDescent="0.25">
      <c r="A4" s="13" t="s">
        <v>116</v>
      </c>
      <c r="B4" s="11">
        <f>SUM(B2:B3)</f>
        <v>40</v>
      </c>
    </row>
    <row r="16" spans="1:3" x14ac:dyDescent="0.25">
      <c r="A16" s="6" t="s">
        <v>45</v>
      </c>
      <c r="B16" s="6" t="s">
        <v>132</v>
      </c>
      <c r="C16" s="6" t="s">
        <v>129</v>
      </c>
    </row>
    <row r="17" spans="1:3" x14ac:dyDescent="0.25">
      <c r="A17" s="11" t="s">
        <v>80</v>
      </c>
      <c r="B17" s="11">
        <v>1</v>
      </c>
      <c r="C17" s="11">
        <v>0</v>
      </c>
    </row>
    <row r="18" spans="1:3" x14ac:dyDescent="0.25">
      <c r="A18" s="11" t="s">
        <v>62</v>
      </c>
      <c r="B18" s="11">
        <v>5</v>
      </c>
      <c r="C18" s="11">
        <v>4</v>
      </c>
    </row>
    <row r="19" spans="1:3" x14ac:dyDescent="0.25">
      <c r="A19" s="11" t="s">
        <v>59</v>
      </c>
      <c r="B19" s="11">
        <v>15</v>
      </c>
      <c r="C19" s="11">
        <v>6</v>
      </c>
    </row>
    <row r="20" spans="1:3" x14ac:dyDescent="0.25">
      <c r="A20" s="11" t="s">
        <v>77</v>
      </c>
      <c r="B20" s="11">
        <v>2</v>
      </c>
      <c r="C20" s="11">
        <v>1</v>
      </c>
    </row>
    <row r="21" spans="1:3" x14ac:dyDescent="0.25">
      <c r="A21" s="11" t="s">
        <v>53</v>
      </c>
      <c r="B21" s="11">
        <v>5</v>
      </c>
      <c r="C21" s="11">
        <v>1</v>
      </c>
    </row>
    <row r="23" spans="1:3" x14ac:dyDescent="0.25">
      <c r="B23" t="s">
        <v>116</v>
      </c>
      <c r="C23">
        <f>SUM(B17:C21)</f>
        <v>40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D7" sqref="D7"/>
    </sheetView>
  </sheetViews>
  <sheetFormatPr defaultRowHeight="15" x14ac:dyDescent="0.25"/>
  <cols>
    <col min="1" max="1" width="23.5703125" customWidth="1"/>
    <col min="2" max="2" width="16" customWidth="1"/>
  </cols>
  <sheetData>
    <row r="1" spans="1:2" x14ac:dyDescent="0.25">
      <c r="A1" s="6" t="s">
        <v>150</v>
      </c>
      <c r="B1" s="6" t="s">
        <v>44</v>
      </c>
    </row>
    <row r="2" spans="1:2" x14ac:dyDescent="0.25">
      <c r="A2" s="11" t="s">
        <v>136</v>
      </c>
      <c r="B2" s="3">
        <v>610</v>
      </c>
    </row>
    <row r="3" spans="1:2" x14ac:dyDescent="0.25">
      <c r="A3" s="11" t="s">
        <v>137</v>
      </c>
      <c r="B3" s="3">
        <v>832</v>
      </c>
    </row>
    <row r="4" spans="1:2" x14ac:dyDescent="0.25">
      <c r="A4" s="11" t="s">
        <v>138</v>
      </c>
      <c r="B4" s="3">
        <v>100</v>
      </c>
    </row>
    <row r="5" spans="1:2" ht="45" x14ac:dyDescent="0.25">
      <c r="A5" s="20" t="s">
        <v>139</v>
      </c>
      <c r="B5" s="3">
        <v>722</v>
      </c>
    </row>
    <row r="6" spans="1:2" ht="30" x14ac:dyDescent="0.25">
      <c r="A6" s="20" t="s">
        <v>140</v>
      </c>
      <c r="B6" s="3">
        <v>26.5</v>
      </c>
    </row>
    <row r="7" spans="1:2" x14ac:dyDescent="0.25">
      <c r="A7" s="11" t="s">
        <v>141</v>
      </c>
      <c r="B7" s="3">
        <v>200</v>
      </c>
    </row>
    <row r="8" spans="1:2" x14ac:dyDescent="0.25">
      <c r="A8" s="11" t="s">
        <v>142</v>
      </c>
      <c r="B8" s="3">
        <v>9</v>
      </c>
    </row>
    <row r="9" spans="1:2" x14ac:dyDescent="0.25">
      <c r="A9" s="11" t="s">
        <v>143</v>
      </c>
      <c r="B9" s="3">
        <v>24</v>
      </c>
    </row>
    <row r="10" spans="1:2" x14ac:dyDescent="0.25">
      <c r="A10" s="11" t="s">
        <v>144</v>
      </c>
      <c r="B10" s="3">
        <v>1</v>
      </c>
    </row>
    <row r="11" spans="1:2" ht="30" x14ac:dyDescent="0.25">
      <c r="A11" s="20" t="s">
        <v>174</v>
      </c>
      <c r="B11" s="3">
        <v>21</v>
      </c>
    </row>
    <row r="12" spans="1:2" x14ac:dyDescent="0.25">
      <c r="A12" s="11" t="s">
        <v>145</v>
      </c>
      <c r="B12" s="3">
        <v>343</v>
      </c>
    </row>
    <row r="13" spans="1:2" s="1" customFormat="1" x14ac:dyDescent="0.25">
      <c r="A13" s="11" t="s">
        <v>160</v>
      </c>
      <c r="B13" s="3">
        <v>770</v>
      </c>
    </row>
    <row r="14" spans="1:2" s="1" customFormat="1" x14ac:dyDescent="0.25">
      <c r="A14" s="11" t="s">
        <v>161</v>
      </c>
      <c r="B14" s="3">
        <v>200</v>
      </c>
    </row>
    <row r="15" spans="1:2" x14ac:dyDescent="0.25">
      <c r="A15" s="21" t="s">
        <v>117</v>
      </c>
      <c r="B15" s="21">
        <f>SUM(B2:B14)</f>
        <v>3858.5</v>
      </c>
    </row>
    <row r="17" spans="1:2" x14ac:dyDescent="0.25">
      <c r="A17" s="30" t="s">
        <v>152</v>
      </c>
      <c r="B17" s="11">
        <f>ANPs!C48</f>
        <v>186484</v>
      </c>
    </row>
    <row r="18" spans="1:2" x14ac:dyDescent="0.25">
      <c r="A18" s="30" t="s">
        <v>153</v>
      </c>
      <c r="B18" s="11">
        <f>B15+B17</f>
        <v>190342.5</v>
      </c>
    </row>
    <row r="19" spans="1:2" x14ac:dyDescent="0.25">
      <c r="A19" s="30" t="s">
        <v>151</v>
      </c>
      <c r="B19" s="31">
        <f>(B15*100)/B17</f>
        <v>2.0690783123485126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F4" sqref="F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zoomScaleNormal="100" workbookViewId="0">
      <selection activeCell="C12" sqref="C12"/>
    </sheetView>
  </sheetViews>
  <sheetFormatPr defaultRowHeight="15" x14ac:dyDescent="0.25"/>
  <cols>
    <col min="1" max="1" width="9.140625" style="1"/>
    <col min="2" max="2" width="19.140625" customWidth="1"/>
    <col min="3" max="3" width="16.28515625" customWidth="1"/>
    <col min="4" max="4" width="21.42578125" style="1" customWidth="1"/>
    <col min="5" max="5" width="8.42578125" customWidth="1"/>
    <col min="6" max="6" width="20.85546875" customWidth="1"/>
    <col min="7" max="7" width="9.140625" style="29"/>
    <col min="10" max="10" width="17.28515625" customWidth="1"/>
  </cols>
  <sheetData>
    <row r="1" spans="1:11" x14ac:dyDescent="0.25">
      <c r="A1" s="6" t="s">
        <v>163</v>
      </c>
      <c r="B1" s="6" t="s">
        <v>51</v>
      </c>
      <c r="C1" s="6" t="s">
        <v>134</v>
      </c>
      <c r="D1" s="6" t="s">
        <v>173</v>
      </c>
      <c r="E1" s="6" t="s">
        <v>133</v>
      </c>
      <c r="F1" s="6" t="s">
        <v>172</v>
      </c>
      <c r="G1" s="35" t="s">
        <v>135</v>
      </c>
    </row>
    <row r="2" spans="1:11" x14ac:dyDescent="0.25">
      <c r="A2" s="3" t="s">
        <v>164</v>
      </c>
      <c r="B2" s="3" t="s">
        <v>97</v>
      </c>
      <c r="C2" s="3">
        <v>129.33000000000001</v>
      </c>
      <c r="D2" s="3">
        <f>C2*100</f>
        <v>12933.000000000002</v>
      </c>
      <c r="E2" s="3">
        <v>0</v>
      </c>
      <c r="F2" s="3">
        <v>0</v>
      </c>
      <c r="G2" s="37">
        <f>(F2*100)/D2</f>
        <v>0</v>
      </c>
    </row>
    <row r="3" spans="1:11" x14ac:dyDescent="0.25">
      <c r="A3" s="3" t="s">
        <v>164</v>
      </c>
      <c r="B3" s="3" t="s">
        <v>67</v>
      </c>
      <c r="C3" s="3">
        <v>52.42</v>
      </c>
      <c r="D3" s="3">
        <f>C3*100</f>
        <v>5242</v>
      </c>
      <c r="E3" s="3">
        <v>2</v>
      </c>
      <c r="F3" s="36">
        <v>152</v>
      </c>
      <c r="G3" s="37">
        <f>(F3*100)/D3</f>
        <v>2.8996566196108358</v>
      </c>
      <c r="J3" s="6" t="s">
        <v>163</v>
      </c>
      <c r="K3" s="6" t="s">
        <v>171</v>
      </c>
    </row>
    <row r="4" spans="1:11" x14ac:dyDescent="0.25">
      <c r="A4" s="3" t="s">
        <v>164</v>
      </c>
      <c r="B4" s="3" t="s">
        <v>83</v>
      </c>
      <c r="C4" s="3">
        <v>188</v>
      </c>
      <c r="D4" s="3">
        <f t="shared" ref="D4:D42" si="0">C4*100</f>
        <v>18800</v>
      </c>
      <c r="E4" s="3">
        <v>3</v>
      </c>
      <c r="F4" s="36">
        <v>8200</v>
      </c>
      <c r="G4" s="37">
        <f t="shared" ref="G4:G43" si="1">(F4*100)/D4</f>
        <v>43.617021276595743</v>
      </c>
      <c r="J4" s="11" t="s">
        <v>162</v>
      </c>
      <c r="K4" s="11">
        <v>85492.5</v>
      </c>
    </row>
    <row r="5" spans="1:11" x14ac:dyDescent="0.25">
      <c r="A5" s="3" t="s">
        <v>164</v>
      </c>
      <c r="B5" s="3" t="s">
        <v>107</v>
      </c>
      <c r="C5" s="3">
        <v>135</v>
      </c>
      <c r="D5" s="3">
        <f t="shared" si="0"/>
        <v>13500</v>
      </c>
      <c r="E5" s="3">
        <v>1</v>
      </c>
      <c r="F5" s="36">
        <v>1500</v>
      </c>
      <c r="G5" s="37">
        <f t="shared" si="1"/>
        <v>11.111111111111111</v>
      </c>
      <c r="J5" s="11" t="s">
        <v>168</v>
      </c>
      <c r="K5" s="11">
        <v>1841</v>
      </c>
    </row>
    <row r="6" spans="1:11" x14ac:dyDescent="0.25">
      <c r="A6" s="3" t="s">
        <v>164</v>
      </c>
      <c r="B6" s="3" t="s">
        <v>114</v>
      </c>
      <c r="C6" s="3">
        <v>1130</v>
      </c>
      <c r="D6" s="3">
        <f t="shared" si="0"/>
        <v>113000</v>
      </c>
      <c r="E6" s="3">
        <v>0</v>
      </c>
      <c r="F6" s="36">
        <v>0</v>
      </c>
      <c r="G6" s="37">
        <f t="shared" si="1"/>
        <v>0</v>
      </c>
      <c r="J6" s="11" t="s">
        <v>169</v>
      </c>
      <c r="K6" s="11">
        <v>98726.5</v>
      </c>
    </row>
    <row r="7" spans="1:11" x14ac:dyDescent="0.25">
      <c r="A7" s="3" t="s">
        <v>165</v>
      </c>
      <c r="B7" s="3" t="s">
        <v>73</v>
      </c>
      <c r="C7" s="3">
        <v>892</v>
      </c>
      <c r="D7" s="3">
        <f t="shared" si="0"/>
        <v>89200</v>
      </c>
      <c r="E7" s="3">
        <v>3</v>
      </c>
      <c r="F7" s="36">
        <v>5455</v>
      </c>
      <c r="G7" s="37">
        <f t="shared" si="1"/>
        <v>6.1154708520179373</v>
      </c>
      <c r="J7" s="11" t="s">
        <v>170</v>
      </c>
      <c r="K7" s="11">
        <v>424</v>
      </c>
    </row>
    <row r="8" spans="1:11" x14ac:dyDescent="0.25">
      <c r="A8" s="3" t="s">
        <v>164</v>
      </c>
      <c r="B8" s="3" t="s">
        <v>74</v>
      </c>
      <c r="C8" s="3">
        <v>1203</v>
      </c>
      <c r="D8" s="3">
        <f t="shared" si="0"/>
        <v>120300</v>
      </c>
      <c r="E8" s="3">
        <v>1</v>
      </c>
      <c r="F8" s="36">
        <v>129</v>
      </c>
      <c r="G8" s="37">
        <f t="shared" si="1"/>
        <v>0.10723192019950124</v>
      </c>
      <c r="J8" s="34" t="s">
        <v>116</v>
      </c>
      <c r="K8" s="11">
        <f>SUM(K4:K7)</f>
        <v>186484</v>
      </c>
    </row>
    <row r="9" spans="1:11" ht="30" x14ac:dyDescent="0.25">
      <c r="A9" s="3" t="s">
        <v>167</v>
      </c>
      <c r="B9" s="2" t="s">
        <v>110</v>
      </c>
      <c r="C9" s="3">
        <v>203.3</v>
      </c>
      <c r="D9" s="3">
        <f t="shared" si="0"/>
        <v>20330</v>
      </c>
      <c r="E9" s="3">
        <v>3</v>
      </c>
      <c r="F9" s="36">
        <v>424</v>
      </c>
      <c r="G9" s="37">
        <f t="shared" si="1"/>
        <v>2.0855878012788982</v>
      </c>
    </row>
    <row r="10" spans="1:11" x14ac:dyDescent="0.25">
      <c r="A10" s="3" t="s">
        <v>164</v>
      </c>
      <c r="B10" s="3" t="s">
        <v>106</v>
      </c>
      <c r="C10" s="3">
        <v>101</v>
      </c>
      <c r="D10" s="3">
        <f t="shared" si="0"/>
        <v>10100</v>
      </c>
      <c r="E10" s="3">
        <v>2</v>
      </c>
      <c r="F10" s="36">
        <v>2200</v>
      </c>
      <c r="G10" s="37">
        <f t="shared" si="1"/>
        <v>21.782178217821784</v>
      </c>
    </row>
    <row r="11" spans="1:11" x14ac:dyDescent="0.25">
      <c r="A11" s="3" t="s">
        <v>165</v>
      </c>
      <c r="B11" s="3" t="s">
        <v>66</v>
      </c>
      <c r="C11" s="3">
        <v>277</v>
      </c>
      <c r="D11" s="3">
        <f t="shared" si="0"/>
        <v>27700</v>
      </c>
      <c r="E11" s="3">
        <v>2</v>
      </c>
      <c r="F11" s="36">
        <v>99</v>
      </c>
      <c r="G11" s="37">
        <f t="shared" si="1"/>
        <v>0.35740072202166068</v>
      </c>
    </row>
    <row r="12" spans="1:11" x14ac:dyDescent="0.25">
      <c r="A12" s="3" t="s">
        <v>164</v>
      </c>
      <c r="B12" s="3" t="s">
        <v>76</v>
      </c>
      <c r="C12" s="3">
        <v>120.22</v>
      </c>
      <c r="D12" s="3">
        <f t="shared" si="0"/>
        <v>12022</v>
      </c>
      <c r="E12" s="3">
        <v>1</v>
      </c>
      <c r="F12" s="36">
        <v>630</v>
      </c>
      <c r="G12" s="37">
        <f t="shared" si="1"/>
        <v>5.2403926135418404</v>
      </c>
    </row>
    <row r="13" spans="1:11" x14ac:dyDescent="0.25">
      <c r="A13" s="3" t="s">
        <v>165</v>
      </c>
      <c r="B13" s="3" t="s">
        <v>112</v>
      </c>
      <c r="C13" s="3">
        <v>662</v>
      </c>
      <c r="D13" s="3">
        <f t="shared" si="0"/>
        <v>66200</v>
      </c>
      <c r="E13" s="3">
        <v>0</v>
      </c>
      <c r="F13" s="36">
        <v>0</v>
      </c>
      <c r="G13" s="37">
        <f t="shared" si="1"/>
        <v>0</v>
      </c>
    </row>
    <row r="14" spans="1:11" x14ac:dyDescent="0.25">
      <c r="A14" s="3" t="s">
        <v>164</v>
      </c>
      <c r="B14" s="3" t="s">
        <v>98</v>
      </c>
      <c r="C14" s="3">
        <v>223</v>
      </c>
      <c r="D14" s="3">
        <f t="shared" si="0"/>
        <v>22300</v>
      </c>
      <c r="E14" s="3">
        <v>0</v>
      </c>
      <c r="F14" s="36">
        <v>0</v>
      </c>
      <c r="G14" s="37">
        <f t="shared" si="1"/>
        <v>0</v>
      </c>
    </row>
    <row r="15" spans="1:11" x14ac:dyDescent="0.25">
      <c r="A15" s="3" t="s">
        <v>164</v>
      </c>
      <c r="B15" s="3" t="s">
        <v>82</v>
      </c>
      <c r="C15" s="3">
        <v>190</v>
      </c>
      <c r="D15" s="3">
        <f t="shared" si="0"/>
        <v>19000</v>
      </c>
      <c r="E15" s="3">
        <v>1</v>
      </c>
      <c r="F15" s="36">
        <v>254</v>
      </c>
      <c r="G15" s="37">
        <f t="shared" si="1"/>
        <v>1.3368421052631578</v>
      </c>
    </row>
    <row r="16" spans="1:11" x14ac:dyDescent="0.25">
      <c r="A16" s="3" t="s">
        <v>166</v>
      </c>
      <c r="B16" s="3" t="s">
        <v>111</v>
      </c>
      <c r="C16" s="3">
        <v>760</v>
      </c>
      <c r="D16" s="3">
        <f t="shared" si="0"/>
        <v>76000</v>
      </c>
      <c r="E16" s="3">
        <v>0</v>
      </c>
      <c r="F16" s="38">
        <v>0</v>
      </c>
      <c r="G16" s="37">
        <v>0</v>
      </c>
    </row>
    <row r="17" spans="1:7" x14ac:dyDescent="0.25">
      <c r="A17" s="3" t="s">
        <v>166</v>
      </c>
      <c r="B17" s="3" t="s">
        <v>109</v>
      </c>
      <c r="C17" s="3">
        <v>360</v>
      </c>
      <c r="D17" s="3">
        <f t="shared" si="0"/>
        <v>36000</v>
      </c>
      <c r="E17" s="3">
        <v>0</v>
      </c>
      <c r="F17" s="36">
        <v>0</v>
      </c>
      <c r="G17" s="37">
        <f t="shared" si="1"/>
        <v>0</v>
      </c>
    </row>
    <row r="18" spans="1:7" x14ac:dyDescent="0.25">
      <c r="A18" s="3" t="s">
        <v>166</v>
      </c>
      <c r="B18" s="3" t="s">
        <v>99</v>
      </c>
      <c r="C18" s="3">
        <v>35.43</v>
      </c>
      <c r="D18" s="3">
        <f t="shared" si="0"/>
        <v>3543</v>
      </c>
      <c r="E18" s="3">
        <v>1</v>
      </c>
      <c r="F18" s="36">
        <v>34.799999999999997</v>
      </c>
      <c r="G18" s="37">
        <f t="shared" si="1"/>
        <v>0.98221845893310744</v>
      </c>
    </row>
    <row r="19" spans="1:7" x14ac:dyDescent="0.25">
      <c r="A19" s="3" t="s">
        <v>166</v>
      </c>
      <c r="B19" s="3" t="s">
        <v>100</v>
      </c>
      <c r="C19" s="3">
        <v>38.24</v>
      </c>
      <c r="D19" s="3">
        <f t="shared" si="0"/>
        <v>3824</v>
      </c>
      <c r="E19" s="3">
        <v>1</v>
      </c>
      <c r="F19" s="36">
        <v>8.6999999999999993</v>
      </c>
      <c r="G19" s="37">
        <f t="shared" si="1"/>
        <v>0.22751046025104599</v>
      </c>
    </row>
    <row r="20" spans="1:7" x14ac:dyDescent="0.25">
      <c r="A20" s="3" t="s">
        <v>165</v>
      </c>
      <c r="B20" s="3" t="s">
        <v>101</v>
      </c>
      <c r="C20" s="3">
        <v>50.16</v>
      </c>
      <c r="D20" s="3">
        <f t="shared" si="0"/>
        <v>5016</v>
      </c>
      <c r="E20" s="3">
        <v>0</v>
      </c>
      <c r="F20" s="36">
        <v>0</v>
      </c>
      <c r="G20" s="37">
        <f t="shared" si="1"/>
        <v>0</v>
      </c>
    </row>
    <row r="21" spans="1:7" x14ac:dyDescent="0.25">
      <c r="A21" s="3" t="s">
        <v>166</v>
      </c>
      <c r="B21" s="3" t="s">
        <v>64</v>
      </c>
      <c r="C21" s="3">
        <v>329.22</v>
      </c>
      <c r="D21" s="3">
        <f t="shared" si="0"/>
        <v>32922</v>
      </c>
      <c r="E21" s="3">
        <v>1</v>
      </c>
      <c r="F21" s="36">
        <v>300</v>
      </c>
      <c r="G21" s="37">
        <f t="shared" si="1"/>
        <v>0.91124476034262802</v>
      </c>
    </row>
    <row r="22" spans="1:7" x14ac:dyDescent="0.25">
      <c r="A22" s="3" t="s">
        <v>164</v>
      </c>
      <c r="B22" s="3" t="s">
        <v>60</v>
      </c>
      <c r="C22" s="3">
        <v>926</v>
      </c>
      <c r="D22" s="3">
        <f t="shared" si="0"/>
        <v>92600</v>
      </c>
      <c r="E22" s="3">
        <v>6</v>
      </c>
      <c r="F22" s="36">
        <v>71401</v>
      </c>
      <c r="G22" s="37">
        <f t="shared" si="1"/>
        <v>77.106911447084229</v>
      </c>
    </row>
    <row r="23" spans="1:7" x14ac:dyDescent="0.25">
      <c r="A23" s="3" t="s">
        <v>164</v>
      </c>
      <c r="B23" s="3" t="s">
        <v>102</v>
      </c>
      <c r="C23" s="3">
        <v>48.35</v>
      </c>
      <c r="D23" s="3">
        <f t="shared" si="0"/>
        <v>4835</v>
      </c>
      <c r="E23" s="3">
        <v>0</v>
      </c>
      <c r="F23" s="36">
        <v>0</v>
      </c>
      <c r="G23" s="37">
        <f t="shared" si="1"/>
        <v>0</v>
      </c>
    </row>
    <row r="24" spans="1:7" x14ac:dyDescent="0.25">
      <c r="A24" s="3" t="s">
        <v>164</v>
      </c>
      <c r="B24" s="3" t="s">
        <v>89</v>
      </c>
      <c r="C24" s="3">
        <v>87.3</v>
      </c>
      <c r="D24" s="3">
        <f t="shared" si="0"/>
        <v>8730</v>
      </c>
      <c r="E24" s="3">
        <v>2</v>
      </c>
      <c r="F24" s="36">
        <v>744.5</v>
      </c>
      <c r="G24" s="37">
        <f t="shared" si="1"/>
        <v>8.5280641466208476</v>
      </c>
    </row>
    <row r="25" spans="1:7" x14ac:dyDescent="0.25">
      <c r="A25" s="3" t="s">
        <v>166</v>
      </c>
      <c r="B25" s="3" t="s">
        <v>87</v>
      </c>
      <c r="C25" s="3">
        <v>800</v>
      </c>
      <c r="D25" s="3">
        <f t="shared" si="0"/>
        <v>80000</v>
      </c>
      <c r="E25" s="3">
        <v>1</v>
      </c>
      <c r="F25" s="36">
        <v>15</v>
      </c>
      <c r="G25" s="37">
        <f t="shared" si="1"/>
        <v>1.8749999999999999E-2</v>
      </c>
    </row>
    <row r="26" spans="1:7" x14ac:dyDescent="0.25">
      <c r="A26" s="3" t="s">
        <v>165</v>
      </c>
      <c r="B26" s="3" t="s">
        <v>103</v>
      </c>
      <c r="C26" s="3">
        <v>63.09</v>
      </c>
      <c r="D26" s="3">
        <f t="shared" si="0"/>
        <v>6309</v>
      </c>
      <c r="E26" s="3">
        <v>0</v>
      </c>
      <c r="F26" s="36">
        <v>0</v>
      </c>
      <c r="G26" s="37">
        <f t="shared" si="1"/>
        <v>0</v>
      </c>
    </row>
    <row r="27" spans="1:7" x14ac:dyDescent="0.25">
      <c r="A27" s="3" t="s">
        <v>166</v>
      </c>
      <c r="B27" s="3" t="s">
        <v>84</v>
      </c>
      <c r="C27" s="3">
        <v>470</v>
      </c>
      <c r="D27" s="3">
        <f t="shared" si="0"/>
        <v>47000</v>
      </c>
      <c r="E27" s="3">
        <v>2</v>
      </c>
      <c r="F27" s="36">
        <v>460</v>
      </c>
      <c r="G27" s="37">
        <f t="shared" si="1"/>
        <v>0.97872340425531912</v>
      </c>
    </row>
    <row r="28" spans="1:7" x14ac:dyDescent="0.25">
      <c r="A28" s="3" t="s">
        <v>166</v>
      </c>
      <c r="B28" s="3" t="s">
        <v>104</v>
      </c>
      <c r="C28" s="3">
        <v>173.13</v>
      </c>
      <c r="D28" s="3">
        <f t="shared" si="0"/>
        <v>17313</v>
      </c>
      <c r="E28" s="3">
        <v>0</v>
      </c>
      <c r="F28" s="36">
        <v>0</v>
      </c>
      <c r="G28" s="37">
        <f t="shared" si="1"/>
        <v>0</v>
      </c>
    </row>
    <row r="29" spans="1:7" x14ac:dyDescent="0.25">
      <c r="A29" s="3" t="s">
        <v>166</v>
      </c>
      <c r="B29" s="3" t="s">
        <v>78</v>
      </c>
      <c r="C29" s="3">
        <v>186.13</v>
      </c>
      <c r="D29" s="3">
        <f t="shared" si="0"/>
        <v>18613</v>
      </c>
      <c r="E29" s="3">
        <v>1</v>
      </c>
      <c r="F29" s="36">
        <v>1000</v>
      </c>
      <c r="G29" s="37">
        <f t="shared" si="1"/>
        <v>5.3725890506635148</v>
      </c>
    </row>
    <row r="30" spans="1:7" x14ac:dyDescent="0.25">
      <c r="A30" s="3" t="s">
        <v>166</v>
      </c>
      <c r="B30" s="3" t="s">
        <v>79</v>
      </c>
      <c r="C30" s="3">
        <v>55.66</v>
      </c>
      <c r="D30" s="3">
        <f t="shared" si="0"/>
        <v>5566</v>
      </c>
      <c r="E30" s="3">
        <v>1</v>
      </c>
      <c r="F30" s="36">
        <v>14.5</v>
      </c>
      <c r="G30" s="37">
        <f t="shared" si="1"/>
        <v>0.26051024074739487</v>
      </c>
    </row>
    <row r="31" spans="1:7" x14ac:dyDescent="0.25">
      <c r="A31" s="3" t="s">
        <v>165</v>
      </c>
      <c r="B31" s="3" t="s">
        <v>85</v>
      </c>
      <c r="C31" s="3">
        <v>352</v>
      </c>
      <c r="D31" s="3">
        <f t="shared" si="0"/>
        <v>35200</v>
      </c>
      <c r="E31" s="3">
        <v>1</v>
      </c>
      <c r="F31" s="36">
        <v>297</v>
      </c>
      <c r="G31" s="37">
        <f t="shared" si="1"/>
        <v>0.84375</v>
      </c>
    </row>
    <row r="32" spans="1:7" x14ac:dyDescent="0.25">
      <c r="A32" s="3" t="s">
        <v>164</v>
      </c>
      <c r="B32" s="3" t="s">
        <v>113</v>
      </c>
      <c r="C32" s="3">
        <v>121</v>
      </c>
      <c r="D32" s="3">
        <f t="shared" si="0"/>
        <v>12100</v>
      </c>
      <c r="E32" s="3">
        <v>0</v>
      </c>
      <c r="F32" s="3">
        <v>0</v>
      </c>
      <c r="G32" s="37">
        <f t="shared" si="1"/>
        <v>0</v>
      </c>
    </row>
    <row r="33" spans="1:7" x14ac:dyDescent="0.25">
      <c r="A33" s="3" t="s">
        <v>164</v>
      </c>
      <c r="B33" s="3" t="s">
        <v>91</v>
      </c>
      <c r="C33" s="3">
        <v>91.49</v>
      </c>
      <c r="D33" s="3">
        <f t="shared" si="0"/>
        <v>9149</v>
      </c>
      <c r="E33" s="3">
        <v>1</v>
      </c>
      <c r="F33" s="3">
        <v>150</v>
      </c>
      <c r="G33" s="37">
        <f t="shared" si="1"/>
        <v>1.639523445185266</v>
      </c>
    </row>
    <row r="34" spans="1:7" x14ac:dyDescent="0.25">
      <c r="A34" s="3" t="s">
        <v>165</v>
      </c>
      <c r="B34" s="3" t="s">
        <v>70</v>
      </c>
      <c r="C34" s="3">
        <v>973</v>
      </c>
      <c r="D34" s="3">
        <f t="shared" si="0"/>
        <v>97300</v>
      </c>
      <c r="E34" s="3">
        <v>1</v>
      </c>
      <c r="F34" s="3">
        <v>88624</v>
      </c>
      <c r="G34" s="37">
        <f t="shared" si="1"/>
        <v>91.083247687564239</v>
      </c>
    </row>
    <row r="35" spans="1:7" x14ac:dyDescent="0.25">
      <c r="A35" s="3" t="s">
        <v>165</v>
      </c>
      <c r="B35" s="3" t="s">
        <v>58</v>
      </c>
      <c r="C35" s="3">
        <v>48</v>
      </c>
      <c r="D35" s="3">
        <f t="shared" si="0"/>
        <v>4800</v>
      </c>
      <c r="E35" s="3">
        <v>4</v>
      </c>
      <c r="F35" s="3">
        <v>55.5</v>
      </c>
      <c r="G35" s="37">
        <f t="shared" si="1"/>
        <v>1.15625</v>
      </c>
    </row>
    <row r="36" spans="1:7" x14ac:dyDescent="0.25">
      <c r="A36" s="3" t="s">
        <v>165</v>
      </c>
      <c r="B36" s="3" t="s">
        <v>95</v>
      </c>
      <c r="C36" s="3">
        <v>56</v>
      </c>
      <c r="D36" s="3">
        <f t="shared" si="0"/>
        <v>5600</v>
      </c>
      <c r="E36" s="3">
        <v>1</v>
      </c>
      <c r="F36" s="3">
        <v>22</v>
      </c>
      <c r="G36" s="37">
        <f t="shared" si="1"/>
        <v>0.39285714285714285</v>
      </c>
    </row>
    <row r="37" spans="1:7" x14ac:dyDescent="0.25">
      <c r="A37" s="3" t="s">
        <v>166</v>
      </c>
      <c r="B37" s="3" t="s">
        <v>72</v>
      </c>
      <c r="C37" s="3">
        <v>83</v>
      </c>
      <c r="D37" s="3">
        <f t="shared" si="0"/>
        <v>8300</v>
      </c>
      <c r="E37" s="3">
        <v>1</v>
      </c>
      <c r="F37" s="3">
        <v>8</v>
      </c>
      <c r="G37" s="37">
        <f t="shared" si="1"/>
        <v>9.6385542168674704E-2</v>
      </c>
    </row>
    <row r="38" spans="1:7" x14ac:dyDescent="0.25">
      <c r="A38" s="3" t="s">
        <v>164</v>
      </c>
      <c r="B38" s="3" t="s">
        <v>88</v>
      </c>
      <c r="C38" s="3">
        <v>666</v>
      </c>
      <c r="D38" s="3">
        <f t="shared" si="0"/>
        <v>66600</v>
      </c>
      <c r="E38" s="3">
        <v>1</v>
      </c>
      <c r="F38" s="3">
        <v>132</v>
      </c>
      <c r="G38" s="37">
        <f t="shared" si="1"/>
        <v>0.1981981981981982</v>
      </c>
    </row>
    <row r="39" spans="1:7" x14ac:dyDescent="0.25">
      <c r="A39" s="3" t="s">
        <v>165</v>
      </c>
      <c r="B39" s="3" t="s">
        <v>55</v>
      </c>
      <c r="C39" s="3">
        <v>368</v>
      </c>
      <c r="D39" s="3">
        <f t="shared" si="0"/>
        <v>36800</v>
      </c>
      <c r="E39" s="3">
        <v>1</v>
      </c>
      <c r="F39" s="3">
        <v>40</v>
      </c>
      <c r="G39" s="37">
        <f t="shared" si="1"/>
        <v>0.10869565217391304</v>
      </c>
    </row>
    <row r="40" spans="1:7" x14ac:dyDescent="0.25">
      <c r="A40" s="3" t="s">
        <v>166</v>
      </c>
      <c r="B40" s="3" t="s">
        <v>105</v>
      </c>
      <c r="C40" s="3">
        <v>46</v>
      </c>
      <c r="D40" s="3">
        <f t="shared" si="0"/>
        <v>4600</v>
      </c>
      <c r="E40" s="3">
        <v>0</v>
      </c>
      <c r="F40" s="3">
        <v>0</v>
      </c>
      <c r="G40" s="37">
        <f t="shared" si="1"/>
        <v>0</v>
      </c>
    </row>
    <row r="41" spans="1:7" x14ac:dyDescent="0.25">
      <c r="A41" s="3" t="s">
        <v>165</v>
      </c>
      <c r="B41" s="3" t="s">
        <v>108</v>
      </c>
      <c r="C41" s="3">
        <v>39</v>
      </c>
      <c r="D41" s="3">
        <f t="shared" si="0"/>
        <v>3900</v>
      </c>
      <c r="E41" s="3">
        <v>1</v>
      </c>
      <c r="F41" s="3">
        <v>3</v>
      </c>
      <c r="G41" s="37">
        <f t="shared" si="1"/>
        <v>7.6923076923076927E-2</v>
      </c>
    </row>
    <row r="42" spans="1:7" x14ac:dyDescent="0.25">
      <c r="A42" s="3" t="s">
        <v>165</v>
      </c>
      <c r="B42" s="3" t="s">
        <v>75</v>
      </c>
      <c r="C42" s="3">
        <v>1202</v>
      </c>
      <c r="D42" s="3">
        <f t="shared" si="0"/>
        <v>120200</v>
      </c>
      <c r="E42" s="3">
        <v>2</v>
      </c>
      <c r="F42" s="3">
        <v>4131</v>
      </c>
      <c r="G42" s="37">
        <f t="shared" si="1"/>
        <v>3.4367720465890184</v>
      </c>
    </row>
    <row r="43" spans="1:7" x14ac:dyDescent="0.25">
      <c r="B43" s="12" t="s">
        <v>116</v>
      </c>
      <c r="C43" s="10">
        <f>SUM(C2:C42)</f>
        <v>13934.47</v>
      </c>
      <c r="D43" s="10">
        <f>SUM(D2:D42)</f>
        <v>1393447</v>
      </c>
      <c r="E43" s="16">
        <f>SUM(E2:E42)</f>
        <v>49</v>
      </c>
      <c r="F43" s="16">
        <f>SUM(F2:F42)</f>
        <v>186484</v>
      </c>
      <c r="G43" s="40">
        <f t="shared" si="1"/>
        <v>13.382927373628132</v>
      </c>
    </row>
    <row r="45" spans="1:7" x14ac:dyDescent="0.25">
      <c r="C45" s="39"/>
      <c r="F45" s="39"/>
    </row>
  </sheetData>
  <autoFilter ref="A1:K45"/>
  <sortState ref="B2:E43">
    <sortCondition ref="B1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workbookViewId="0">
      <selection activeCell="F14" sqref="F14"/>
    </sheetView>
  </sheetViews>
  <sheetFormatPr defaultRowHeight="15" x14ac:dyDescent="0.25"/>
  <cols>
    <col min="2" max="2" width="11.28515625" customWidth="1"/>
  </cols>
  <sheetData>
    <row r="1" spans="2:3" x14ac:dyDescent="0.25">
      <c r="B1" s="6" t="s">
        <v>46</v>
      </c>
      <c r="C1" s="6" t="s">
        <v>127</v>
      </c>
    </row>
    <row r="2" spans="2:3" x14ac:dyDescent="0.25">
      <c r="B2" s="25" t="s">
        <v>57</v>
      </c>
      <c r="C2" s="24">
        <f>COUNTIF(ANPs!D2:D47,"Pampa")</f>
        <v>26</v>
      </c>
    </row>
    <row r="3" spans="2:3" ht="45" x14ac:dyDescent="0.25">
      <c r="B3" s="26" t="s">
        <v>54</v>
      </c>
      <c r="C3" s="24">
        <f>COUNTIF(ANPs!D2:D47,"Delta e Islas del Paraná")</f>
        <v>8</v>
      </c>
    </row>
    <row r="4" spans="2:3" ht="60" x14ac:dyDescent="0.25">
      <c r="B4" s="26" t="s">
        <v>147</v>
      </c>
      <c r="C4" s="11">
        <f>COUNTIF(ANPs!D2:D47, "Pampa y Delta e Islas del Paraná")</f>
        <v>12</v>
      </c>
    </row>
    <row r="5" spans="2:3" x14ac:dyDescent="0.25">
      <c r="B5" s="13" t="s">
        <v>116</v>
      </c>
      <c r="C5" s="11">
        <f>SUM(C2:C4)</f>
        <v>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1" sqref="D11"/>
    </sheetView>
  </sheetViews>
  <sheetFormatPr defaultRowHeight="15" x14ac:dyDescent="0.25"/>
  <cols>
    <col min="1" max="1" width="15.140625" customWidth="1"/>
    <col min="3" max="3" width="11.5703125" customWidth="1"/>
  </cols>
  <sheetData>
    <row r="1" spans="1:3" x14ac:dyDescent="0.25">
      <c r="A1" s="6" t="s">
        <v>45</v>
      </c>
      <c r="B1" s="6" t="s">
        <v>127</v>
      </c>
      <c r="C1" s="6" t="s">
        <v>148</v>
      </c>
    </row>
    <row r="2" spans="1:3" x14ac:dyDescent="0.25">
      <c r="A2" s="3" t="s">
        <v>80</v>
      </c>
      <c r="B2" s="11">
        <f>COUNTIF(ANPs!F2:F47, "Nacional")</f>
        <v>1</v>
      </c>
      <c r="C2" s="11">
        <f>SUMIF(ANPs!F2:F46, "Nacional", ANPs!C2:C46)</f>
        <v>4088</v>
      </c>
    </row>
    <row r="3" spans="1:3" x14ac:dyDescent="0.25">
      <c r="A3" s="3" t="s">
        <v>62</v>
      </c>
      <c r="B3" s="11">
        <f>COUNTIF(ANPs!F2:F47, "Provincial")</f>
        <v>10</v>
      </c>
      <c r="C3" s="11">
        <f>SUMIF(ANPs!F2:F46, "Provincial", ANPs!C2:C46)</f>
        <v>47701</v>
      </c>
    </row>
    <row r="4" spans="1:3" x14ac:dyDescent="0.25">
      <c r="A4" s="3" t="s">
        <v>59</v>
      </c>
      <c r="B4" s="11">
        <f>COUNTIF(ANPs!F2:F47, "Municipal")</f>
        <v>22</v>
      </c>
      <c r="C4" s="11">
        <v>91129.5</v>
      </c>
    </row>
    <row r="5" spans="1:3" x14ac:dyDescent="0.25">
      <c r="A5" s="3" t="s">
        <v>53</v>
      </c>
      <c r="B5" s="11">
        <f>COUNTIF(ANPs!F2:F47, "Privada")</f>
        <v>6</v>
      </c>
      <c r="C5" s="11">
        <f>SUMIF(ANPs!F2:F46, "Privada", ANPs!C2:C46)</f>
        <v>315.5</v>
      </c>
    </row>
    <row r="6" spans="1:3" x14ac:dyDescent="0.25">
      <c r="A6" s="3" t="s">
        <v>77</v>
      </c>
      <c r="B6" s="11">
        <f>COUNTIF(ANPs!F2:F47,"Mixta")</f>
        <v>7</v>
      </c>
      <c r="C6" s="11">
        <f>SUMIF(ANPs!F2:F46, "Mixta", ANPs!C2:C46)</f>
        <v>43250</v>
      </c>
    </row>
    <row r="7" spans="1:3" x14ac:dyDescent="0.25">
      <c r="A7" s="23" t="s">
        <v>116</v>
      </c>
      <c r="B7" s="11">
        <f>SUM(B2:B6)</f>
        <v>46</v>
      </c>
      <c r="C7" s="11">
        <f>SUM(C2:C6)</f>
        <v>186484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topLeftCell="A4" workbookViewId="0">
      <selection activeCell="K16" sqref="K16"/>
    </sheetView>
  </sheetViews>
  <sheetFormatPr defaultRowHeight="15" x14ac:dyDescent="0.25"/>
  <cols>
    <col min="1" max="2" width="14.28515625" customWidth="1"/>
  </cols>
  <sheetData>
    <row r="1" spans="1:3" x14ac:dyDescent="0.25">
      <c r="A1" s="4" t="s">
        <v>126</v>
      </c>
      <c r="B1" s="4" t="s">
        <v>127</v>
      </c>
      <c r="C1" s="32" t="s">
        <v>155</v>
      </c>
    </row>
    <row r="2" spans="1:3" x14ac:dyDescent="0.25">
      <c r="A2" s="11" t="s">
        <v>125</v>
      </c>
      <c r="B2" s="11">
        <v>2</v>
      </c>
      <c r="C2" s="11">
        <v>2</v>
      </c>
    </row>
    <row r="3" spans="1:3" x14ac:dyDescent="0.25">
      <c r="A3" s="11" t="s">
        <v>124</v>
      </c>
      <c r="B3" s="11">
        <v>0</v>
      </c>
      <c r="C3" s="11">
        <f t="shared" ref="C3:C9" si="0">C2+B3</f>
        <v>2</v>
      </c>
    </row>
    <row r="4" spans="1:3" x14ac:dyDescent="0.25">
      <c r="A4" s="11" t="s">
        <v>123</v>
      </c>
      <c r="B4" s="11">
        <v>1</v>
      </c>
      <c r="C4" s="11">
        <f t="shared" si="0"/>
        <v>3</v>
      </c>
    </row>
    <row r="5" spans="1:3" x14ac:dyDescent="0.25">
      <c r="A5" s="11" t="s">
        <v>122</v>
      </c>
      <c r="B5" s="11">
        <v>1</v>
      </c>
      <c r="C5" s="11">
        <f t="shared" si="0"/>
        <v>4</v>
      </c>
    </row>
    <row r="6" spans="1:3" x14ac:dyDescent="0.25">
      <c r="A6" s="11" t="s">
        <v>118</v>
      </c>
      <c r="B6" s="11">
        <v>4</v>
      </c>
      <c r="C6" s="11">
        <f t="shared" si="0"/>
        <v>8</v>
      </c>
    </row>
    <row r="7" spans="1:3" x14ac:dyDescent="0.25">
      <c r="A7" s="11" t="s">
        <v>121</v>
      </c>
      <c r="B7" s="11">
        <v>14</v>
      </c>
      <c r="C7" s="11">
        <f t="shared" si="0"/>
        <v>22</v>
      </c>
    </row>
    <row r="8" spans="1:3" x14ac:dyDescent="0.25">
      <c r="A8" s="11" t="s">
        <v>119</v>
      </c>
      <c r="B8" s="11">
        <v>8</v>
      </c>
      <c r="C8" s="11">
        <f t="shared" si="0"/>
        <v>30</v>
      </c>
    </row>
    <row r="9" spans="1:3" x14ac:dyDescent="0.25">
      <c r="A9" s="11" t="s">
        <v>120</v>
      </c>
      <c r="B9" s="11">
        <v>16</v>
      </c>
      <c r="C9" s="11">
        <f t="shared" si="0"/>
        <v>46</v>
      </c>
    </row>
    <row r="10" spans="1:3" x14ac:dyDescent="0.25">
      <c r="A10" s="13" t="s">
        <v>116</v>
      </c>
      <c r="B10" s="11">
        <f>SUM(B2:B9)</f>
        <v>46</v>
      </c>
      <c r="C10" s="11"/>
    </row>
    <row r="18" spans="1:10" x14ac:dyDescent="0.25">
      <c r="A18" s="6" t="s">
        <v>45</v>
      </c>
      <c r="B18" s="6" t="s">
        <v>125</v>
      </c>
      <c r="C18" s="6" t="s">
        <v>124</v>
      </c>
      <c r="D18" s="6" t="s">
        <v>123</v>
      </c>
      <c r="E18" s="6" t="s">
        <v>122</v>
      </c>
      <c r="F18" s="6" t="s">
        <v>118</v>
      </c>
      <c r="G18" s="6" t="s">
        <v>121</v>
      </c>
      <c r="H18" s="6" t="s">
        <v>119</v>
      </c>
      <c r="I18" s="6" t="s">
        <v>120</v>
      </c>
      <c r="J18" s="6" t="s">
        <v>116</v>
      </c>
    </row>
    <row r="19" spans="1:10" x14ac:dyDescent="0.25">
      <c r="A19" s="6" t="s">
        <v>80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1</v>
      </c>
      <c r="H19" s="11">
        <v>0</v>
      </c>
      <c r="I19" s="11">
        <v>0</v>
      </c>
      <c r="J19" s="11">
        <f>SUM(B19:I19)</f>
        <v>1</v>
      </c>
    </row>
    <row r="20" spans="1:10" x14ac:dyDescent="0.25">
      <c r="A20" s="6" t="s">
        <v>62</v>
      </c>
      <c r="B20" s="11">
        <v>2</v>
      </c>
      <c r="C20" s="11">
        <v>0</v>
      </c>
      <c r="D20" s="11">
        <v>1</v>
      </c>
      <c r="E20" s="11">
        <v>0</v>
      </c>
      <c r="F20" s="11">
        <v>0</v>
      </c>
      <c r="G20" s="11">
        <v>3</v>
      </c>
      <c r="H20" s="11">
        <v>0</v>
      </c>
      <c r="I20" s="11">
        <v>4</v>
      </c>
      <c r="J20" s="11">
        <f>SUM(B20:I20)</f>
        <v>10</v>
      </c>
    </row>
    <row r="21" spans="1:10" x14ac:dyDescent="0.25">
      <c r="A21" s="6" t="s">
        <v>59</v>
      </c>
      <c r="B21" s="11">
        <v>0</v>
      </c>
      <c r="C21" s="11">
        <v>0</v>
      </c>
      <c r="D21" s="11">
        <v>0</v>
      </c>
      <c r="E21" s="11">
        <v>1</v>
      </c>
      <c r="F21" s="11">
        <v>4</v>
      </c>
      <c r="G21" s="11">
        <v>5</v>
      </c>
      <c r="H21" s="11">
        <v>4</v>
      </c>
      <c r="I21" s="11">
        <v>8</v>
      </c>
      <c r="J21" s="11">
        <f t="shared" ref="J21:J23" si="1">SUM(B21:I21)</f>
        <v>22</v>
      </c>
    </row>
    <row r="22" spans="1:10" x14ac:dyDescent="0.25">
      <c r="A22" s="6" t="s">
        <v>77</v>
      </c>
      <c r="B22" s="11">
        <v>0</v>
      </c>
      <c r="C22" s="11">
        <v>0</v>
      </c>
      <c r="D22" s="11">
        <v>0</v>
      </c>
      <c r="E22" s="11">
        <v>0</v>
      </c>
      <c r="F22" s="11">
        <v>0</v>
      </c>
      <c r="G22" s="11">
        <v>3</v>
      </c>
      <c r="H22" s="11">
        <v>3</v>
      </c>
      <c r="I22" s="11">
        <v>1</v>
      </c>
      <c r="J22" s="11">
        <f t="shared" si="1"/>
        <v>7</v>
      </c>
    </row>
    <row r="23" spans="1:10" x14ac:dyDescent="0.25">
      <c r="A23" s="6" t="s">
        <v>53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2</v>
      </c>
      <c r="H23" s="11">
        <v>1</v>
      </c>
      <c r="I23" s="11">
        <v>3</v>
      </c>
      <c r="J23" s="11">
        <f t="shared" si="1"/>
        <v>6</v>
      </c>
    </row>
    <row r="25" spans="1:10" x14ac:dyDescent="0.25">
      <c r="H25" t="s">
        <v>116</v>
      </c>
      <c r="I25">
        <f>SUM(B19:I23)</f>
        <v>46</v>
      </c>
    </row>
    <row r="44" spans="1:9" x14ac:dyDescent="0.25">
      <c r="A44" s="6" t="s">
        <v>45</v>
      </c>
      <c r="B44" s="6" t="s">
        <v>125</v>
      </c>
      <c r="C44" s="6" t="s">
        <v>124</v>
      </c>
      <c r="D44" s="6" t="s">
        <v>123</v>
      </c>
      <c r="E44" s="6" t="s">
        <v>122</v>
      </c>
      <c r="F44" s="6" t="s">
        <v>118</v>
      </c>
      <c r="G44" s="6" t="s">
        <v>121</v>
      </c>
      <c r="H44" s="6" t="s">
        <v>119</v>
      </c>
      <c r="I44" s="6" t="s">
        <v>120</v>
      </c>
    </row>
    <row r="45" spans="1:9" x14ac:dyDescent="0.25">
      <c r="A45" s="6" t="s">
        <v>80</v>
      </c>
      <c r="B45" s="11">
        <v>0</v>
      </c>
      <c r="C45" s="11">
        <v>0</v>
      </c>
      <c r="D45" s="11">
        <v>0</v>
      </c>
      <c r="E45" s="11">
        <v>0</v>
      </c>
      <c r="F45" s="11">
        <v>0</v>
      </c>
      <c r="G45" s="11">
        <v>1</v>
      </c>
      <c r="H45" s="11">
        <v>1</v>
      </c>
      <c r="I45" s="11">
        <v>1</v>
      </c>
    </row>
    <row r="46" spans="1:9" x14ac:dyDescent="0.25">
      <c r="A46" s="6" t="s">
        <v>62</v>
      </c>
      <c r="B46" s="11">
        <v>2</v>
      </c>
      <c r="C46" s="11">
        <v>2</v>
      </c>
      <c r="D46" s="11">
        <v>3</v>
      </c>
      <c r="E46" s="11">
        <v>3</v>
      </c>
      <c r="F46" s="11">
        <v>3</v>
      </c>
      <c r="G46" s="11">
        <v>6</v>
      </c>
      <c r="H46" s="11">
        <v>6</v>
      </c>
      <c r="I46" s="11">
        <v>10</v>
      </c>
    </row>
    <row r="47" spans="1:9" x14ac:dyDescent="0.25">
      <c r="A47" s="6" t="s">
        <v>59</v>
      </c>
      <c r="B47" s="11">
        <v>0</v>
      </c>
      <c r="C47" s="11">
        <v>0</v>
      </c>
      <c r="D47" s="11">
        <v>0</v>
      </c>
      <c r="E47" s="11">
        <v>1</v>
      </c>
      <c r="F47" s="11">
        <v>5</v>
      </c>
      <c r="G47" s="11">
        <v>10</v>
      </c>
      <c r="H47" s="11">
        <v>14</v>
      </c>
      <c r="I47" s="11">
        <v>22</v>
      </c>
    </row>
    <row r="48" spans="1:9" x14ac:dyDescent="0.25">
      <c r="A48" s="6" t="s">
        <v>77</v>
      </c>
      <c r="B48" s="11">
        <v>0</v>
      </c>
      <c r="C48" s="11">
        <v>0</v>
      </c>
      <c r="D48" s="11">
        <v>0</v>
      </c>
      <c r="E48" s="11">
        <v>0</v>
      </c>
      <c r="F48" s="11">
        <v>0</v>
      </c>
      <c r="G48" s="11">
        <v>3</v>
      </c>
      <c r="H48" s="11">
        <v>6</v>
      </c>
      <c r="I48" s="11">
        <v>7</v>
      </c>
    </row>
    <row r="49" spans="1:9" x14ac:dyDescent="0.25">
      <c r="A49" s="6" t="s">
        <v>53</v>
      </c>
      <c r="B49" s="11">
        <v>0</v>
      </c>
      <c r="C49" s="11">
        <v>0</v>
      </c>
      <c r="D49" s="11">
        <v>0</v>
      </c>
      <c r="E49" s="11">
        <v>0</v>
      </c>
      <c r="F49" s="11">
        <v>0</v>
      </c>
      <c r="G49" s="11">
        <v>2</v>
      </c>
      <c r="H49" s="11">
        <v>3</v>
      </c>
      <c r="I49" s="11">
        <v>6</v>
      </c>
    </row>
    <row r="51" spans="1:9" x14ac:dyDescent="0.25">
      <c r="H51" t="s">
        <v>116</v>
      </c>
      <c r="I51">
        <f>SUM(I45:I49)</f>
        <v>46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8"/>
  <sheetViews>
    <sheetView workbookViewId="0">
      <selection activeCell="D8" sqref="D8"/>
    </sheetView>
  </sheetViews>
  <sheetFormatPr defaultRowHeight="15" x14ac:dyDescent="0.25"/>
  <cols>
    <col min="3" max="3" width="20" customWidth="1"/>
    <col min="4" max="4" width="13.85546875" customWidth="1"/>
  </cols>
  <sheetData>
    <row r="3" spans="3:7" x14ac:dyDescent="0.25">
      <c r="C3" s="14" t="s">
        <v>128</v>
      </c>
      <c r="D3" s="15"/>
      <c r="F3" s="41" t="s">
        <v>156</v>
      </c>
      <c r="G3" s="41"/>
    </row>
    <row r="4" spans="3:7" x14ac:dyDescent="0.25">
      <c r="C4" s="11" t="s">
        <v>69</v>
      </c>
      <c r="D4" s="11">
        <f>COUNTIF(ANPs!H2:H46, "Reserva de Biósfera")</f>
        <v>2</v>
      </c>
      <c r="F4" t="s">
        <v>132</v>
      </c>
      <c r="G4">
        <v>6</v>
      </c>
    </row>
    <row r="5" spans="3:7" s="1" customFormat="1" x14ac:dyDescent="0.25">
      <c r="C5" s="11" t="s">
        <v>81</v>
      </c>
      <c r="D5" s="11">
        <f>COUNTIF(ANPs!H2:H46, "AICA")</f>
        <v>2</v>
      </c>
      <c r="F5" s="1" t="s">
        <v>129</v>
      </c>
      <c r="G5" s="1">
        <v>39</v>
      </c>
    </row>
    <row r="6" spans="3:7" s="1" customFormat="1" x14ac:dyDescent="0.25">
      <c r="C6" s="11" t="s">
        <v>130</v>
      </c>
      <c r="D6" s="11">
        <f>COUNTIF(ANPs!H2:H46, "Sitio RAMSAR y AICA")</f>
        <v>2</v>
      </c>
    </row>
    <row r="7" spans="3:7" x14ac:dyDescent="0.25">
      <c r="C7" s="11" t="s">
        <v>129</v>
      </c>
      <c r="D7" s="11">
        <f>COUNTIF(ANPs!H2:H47, "No")</f>
        <v>40</v>
      </c>
    </row>
    <row r="8" spans="3:7" x14ac:dyDescent="0.25">
      <c r="C8" s="27" t="s">
        <v>116</v>
      </c>
      <c r="D8" s="11">
        <f>SUM(D4:D7)</f>
        <v>46</v>
      </c>
    </row>
  </sheetData>
  <mergeCells count="1">
    <mergeCell ref="F3:G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opLeftCell="A10" workbookViewId="0">
      <selection activeCell="D26" sqref="D26"/>
    </sheetView>
  </sheetViews>
  <sheetFormatPr defaultRowHeight="15" x14ac:dyDescent="0.25"/>
  <sheetData>
    <row r="1" spans="1:2" x14ac:dyDescent="0.25">
      <c r="A1" s="42" t="s">
        <v>131</v>
      </c>
      <c r="B1" s="42"/>
    </row>
    <row r="2" spans="1:2" x14ac:dyDescent="0.25">
      <c r="A2" s="11" t="s">
        <v>132</v>
      </c>
      <c r="B2" s="11">
        <f>COUNTIF(ANPs!I2:I46, "Si")</f>
        <v>19</v>
      </c>
    </row>
    <row r="3" spans="1:2" x14ac:dyDescent="0.25">
      <c r="A3" s="11" t="s">
        <v>129</v>
      </c>
      <c r="B3" s="11">
        <f>COUNTIF(ANPs!I2:I46, "No")</f>
        <v>26</v>
      </c>
    </row>
    <row r="4" spans="1:2" x14ac:dyDescent="0.25">
      <c r="A4" s="13" t="s">
        <v>116</v>
      </c>
      <c r="B4" s="11">
        <f>SUM(B2:B3)</f>
        <v>45</v>
      </c>
    </row>
    <row r="19" spans="1:3" x14ac:dyDescent="0.25">
      <c r="A19" s="6" t="s">
        <v>45</v>
      </c>
      <c r="B19" s="6" t="s">
        <v>132</v>
      </c>
      <c r="C19" s="6" t="s">
        <v>129</v>
      </c>
    </row>
    <row r="20" spans="1:3" x14ac:dyDescent="0.25">
      <c r="A20" s="11" t="s">
        <v>80</v>
      </c>
      <c r="B20" s="11">
        <v>1</v>
      </c>
      <c r="C20" s="11">
        <v>0</v>
      </c>
    </row>
    <row r="21" spans="1:3" x14ac:dyDescent="0.25">
      <c r="A21" s="11" t="s">
        <v>62</v>
      </c>
      <c r="B21" s="11">
        <v>0</v>
      </c>
      <c r="C21" s="11">
        <v>13</v>
      </c>
    </row>
    <row r="22" spans="1:3" x14ac:dyDescent="0.25">
      <c r="A22" s="11" t="s">
        <v>59</v>
      </c>
      <c r="B22" s="11">
        <v>12</v>
      </c>
      <c r="C22" s="11">
        <v>10</v>
      </c>
    </row>
    <row r="23" spans="1:3" x14ac:dyDescent="0.25">
      <c r="A23" s="11" t="s">
        <v>77</v>
      </c>
      <c r="B23" s="11">
        <v>1</v>
      </c>
      <c r="C23" s="11">
        <v>2</v>
      </c>
    </row>
    <row r="24" spans="1:3" x14ac:dyDescent="0.25">
      <c r="A24" s="11" t="s">
        <v>53</v>
      </c>
      <c r="B24" s="11">
        <v>4</v>
      </c>
      <c r="C24" s="11">
        <v>2</v>
      </c>
    </row>
    <row r="26" spans="1:3" x14ac:dyDescent="0.25">
      <c r="B26" t="s">
        <v>116</v>
      </c>
      <c r="C26">
        <f>SUM(B20:C24)</f>
        <v>45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6" sqref="A26"/>
    </sheetView>
  </sheetViews>
  <sheetFormatPr defaultRowHeight="15" x14ac:dyDescent="0.25"/>
  <cols>
    <col min="3" max="3" width="9.42578125" bestFit="1" customWidth="1"/>
  </cols>
  <sheetData>
    <row r="1" spans="1:2" x14ac:dyDescent="0.25">
      <c r="A1" s="42" t="s">
        <v>49</v>
      </c>
      <c r="B1" s="42"/>
    </row>
    <row r="2" spans="1:2" x14ac:dyDescent="0.25">
      <c r="A2" s="11" t="s">
        <v>132</v>
      </c>
      <c r="B2" s="11">
        <f>COUNTIF(ANPs!J7:J46, "Si")</f>
        <v>23</v>
      </c>
    </row>
    <row r="3" spans="1:2" x14ac:dyDescent="0.25">
      <c r="A3" s="11" t="s">
        <v>129</v>
      </c>
      <c r="B3" s="11">
        <f>COUNTIF(ANPs!J7:J46, "No")</f>
        <v>17</v>
      </c>
    </row>
    <row r="4" spans="1:2" x14ac:dyDescent="0.25">
      <c r="A4" s="13" t="s">
        <v>116</v>
      </c>
      <c r="B4" s="11">
        <f>SUM(B2:B3)</f>
        <v>40</v>
      </c>
    </row>
    <row r="19" spans="1:3" x14ac:dyDescent="0.25">
      <c r="A19" s="6" t="s">
        <v>45</v>
      </c>
      <c r="B19" s="6" t="s">
        <v>132</v>
      </c>
      <c r="C19" s="6" t="s">
        <v>129</v>
      </c>
    </row>
    <row r="20" spans="1:3" x14ac:dyDescent="0.25">
      <c r="A20" s="11" t="s">
        <v>80</v>
      </c>
      <c r="B20" s="11">
        <v>1</v>
      </c>
      <c r="C20" s="11">
        <v>0</v>
      </c>
    </row>
    <row r="21" spans="1:3" x14ac:dyDescent="0.25">
      <c r="A21" s="11" t="s">
        <v>62</v>
      </c>
      <c r="B21" s="11">
        <v>6</v>
      </c>
      <c r="C21" s="11">
        <v>3</v>
      </c>
    </row>
    <row r="22" spans="1:3" x14ac:dyDescent="0.25">
      <c r="A22" s="11" t="s">
        <v>59</v>
      </c>
      <c r="B22" s="11">
        <v>11</v>
      </c>
      <c r="C22" s="11">
        <v>10</v>
      </c>
    </row>
    <row r="23" spans="1:3" x14ac:dyDescent="0.25">
      <c r="A23" s="11" t="s">
        <v>77</v>
      </c>
      <c r="B23" s="11">
        <v>2</v>
      </c>
      <c r="C23" s="11">
        <v>1</v>
      </c>
    </row>
    <row r="24" spans="1:3" x14ac:dyDescent="0.25">
      <c r="A24" s="11" t="s">
        <v>53</v>
      </c>
      <c r="B24" s="11">
        <v>3</v>
      </c>
      <c r="C24" s="11">
        <v>3</v>
      </c>
    </row>
    <row r="26" spans="1:3" x14ac:dyDescent="0.25">
      <c r="B26" t="s">
        <v>116</v>
      </c>
      <c r="C26">
        <f>SUM(B20:C24)</f>
        <v>40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ANPs</vt:lpstr>
      <vt:lpstr>Superficies</vt:lpstr>
      <vt:lpstr>Partidos</vt:lpstr>
      <vt:lpstr>Ecorregiones</vt:lpstr>
      <vt:lpstr>Administración</vt:lpstr>
      <vt:lpstr>Decadas</vt:lpstr>
      <vt:lpstr>Categoría Internacional</vt:lpstr>
      <vt:lpstr>Plan de Manejo</vt:lpstr>
      <vt:lpstr>Guardaparques</vt:lpstr>
      <vt:lpstr>Infraestructura</vt:lpstr>
      <vt:lpstr>Atención a visitantes</vt:lpstr>
      <vt:lpstr>Proyectos Potenciales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Lucfran</dc:creator>
  <cp:lastModifiedBy>Lucfran</cp:lastModifiedBy>
  <dcterms:created xsi:type="dcterms:W3CDTF">2018-01-13T20:53:08Z</dcterms:created>
  <dcterms:modified xsi:type="dcterms:W3CDTF">2018-02-22T22:56:11Z</dcterms:modified>
</cp:coreProperties>
</file>