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fileSharing readOnlyRecommended="1" userName="Mudek, Alec J. (GSFC-5950)" algorithmName="SHA-512" hashValue="lBRtNGriXhU4S/IfwJgoYMraE5lGKTCejSlenAiGfeLZhGHD1xmEWg4bpBa50fibv/wzPexe9rrYMZtjgtyvGw==" saltValue="LCLAETT2iYP65QQOHC1roQ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tg\HardwareModels\"/>
    </mc:Choice>
  </mc:AlternateContent>
  <xr:revisionPtr revIDLastSave="0" documentId="13_ncr:10001_{4A05BA8D-4593-4AFE-A50F-0D7D168B45CD}" xr6:coauthVersionLast="47" xr6:coauthVersionMax="47" xr10:uidLastSave="{00000000-0000-0000-0000-000000000000}"/>
  <bookViews>
    <workbookView xWindow="-120" yWindow="-120" windowWidth="29040" windowHeight="15840" xr2:uid="{7E8CAC51-876C-48F8-8C90-4553D95138FD}"/>
  </bookViews>
  <sheets>
    <sheet name="plots" sheetId="1" r:id="rId1"/>
    <sheet name="data" sheetId="2" r:id="rId2"/>
  </sheets>
  <definedNames>
    <definedName name="_xlnm._FilterDatabase" localSheetId="1" hidden="1">data!$A$3:$N$18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I48" i="2"/>
  <c r="J48" i="2" s="1"/>
  <c r="K48" i="2" s="1"/>
  <c r="D48" i="2"/>
  <c r="I47" i="2"/>
  <c r="J47" i="2" s="1"/>
  <c r="K47" i="2" s="1"/>
  <c r="D47" i="2"/>
  <c r="I46" i="2"/>
  <c r="J46" i="2" s="1"/>
  <c r="K46" i="2" s="1"/>
  <c r="D46" i="2"/>
  <c r="I45" i="2"/>
  <c r="J45" i="2" s="1"/>
  <c r="K45" i="2" s="1"/>
  <c r="D45" i="2"/>
  <c r="I44" i="2"/>
  <c r="J44" i="2" s="1"/>
  <c r="K44" i="2" s="1"/>
  <c r="D44" i="2"/>
  <c r="I43" i="2"/>
  <c r="J43" i="2" s="1"/>
  <c r="K43" i="2" s="1"/>
  <c r="D43" i="2"/>
  <c r="I42" i="2"/>
  <c r="J42" i="2" s="1"/>
  <c r="K42" i="2" s="1"/>
  <c r="D42" i="2"/>
  <c r="I41" i="2"/>
  <c r="J41" i="2" s="1"/>
  <c r="K41" i="2" s="1"/>
  <c r="D41" i="2"/>
  <c r="I40" i="2"/>
  <c r="J40" i="2" s="1"/>
  <c r="K40" i="2" s="1"/>
  <c r="D40" i="2"/>
  <c r="I39" i="2"/>
  <c r="J39" i="2" s="1"/>
  <c r="K39" i="2" s="1"/>
  <c r="D39" i="2"/>
  <c r="I38" i="2"/>
  <c r="J38" i="2" s="1"/>
  <c r="D38" i="2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D15" i="2"/>
  <c r="D16" i="2"/>
  <c r="D17" i="2"/>
  <c r="D18" i="2"/>
  <c r="I55" i="1"/>
  <c r="I56" i="1"/>
  <c r="I57" i="1"/>
  <c r="I54" i="1"/>
  <c r="I43" i="1"/>
  <c r="I44" i="1"/>
  <c r="I45" i="1"/>
  <c r="I46" i="1"/>
  <c r="I47" i="1"/>
  <c r="I48" i="1"/>
  <c r="I49" i="1"/>
  <c r="I50" i="1"/>
  <c r="I42" i="1"/>
  <c r="D55" i="1"/>
  <c r="E55" i="1"/>
  <c r="G55" i="1" s="1"/>
  <c r="F55" i="1"/>
  <c r="D56" i="1"/>
  <c r="E56" i="1"/>
  <c r="G56" i="1" s="1"/>
  <c r="F56" i="1"/>
  <c r="D57" i="1"/>
  <c r="E57" i="1"/>
  <c r="F57" i="1"/>
  <c r="G57" i="1"/>
  <c r="E54" i="1"/>
  <c r="G54" i="1" s="1"/>
  <c r="D54" i="1"/>
  <c r="F54" i="1" s="1"/>
  <c r="P49" i="1"/>
  <c r="Q49" i="1"/>
  <c r="R49" i="1"/>
  <c r="S49" i="1"/>
  <c r="S52" i="1"/>
  <c r="R53" i="1"/>
  <c r="R54" i="1"/>
  <c r="R55" i="1"/>
  <c r="R56" i="1"/>
  <c r="R57" i="1"/>
  <c r="R50" i="1"/>
  <c r="Q57" i="1"/>
  <c r="S57" i="1" s="1"/>
  <c r="Q56" i="1"/>
  <c r="S56" i="1" s="1"/>
  <c r="Q55" i="1"/>
  <c r="S55" i="1" s="1"/>
  <c r="Q54" i="1"/>
  <c r="S54" i="1" s="1"/>
  <c r="Q53" i="1"/>
  <c r="S53" i="1" s="1"/>
  <c r="Q52" i="1"/>
  <c r="Q51" i="1"/>
  <c r="S51" i="1" s="1"/>
  <c r="Q50" i="1"/>
  <c r="S50" i="1" s="1"/>
  <c r="P57" i="1"/>
  <c r="P56" i="1"/>
  <c r="P55" i="1"/>
  <c r="P54" i="1"/>
  <c r="P53" i="1"/>
  <c r="P52" i="1"/>
  <c r="R52" i="1" s="1"/>
  <c r="P51" i="1"/>
  <c r="R51" i="1" s="1"/>
  <c r="P50" i="1"/>
  <c r="D5" i="2"/>
  <c r="D6" i="2"/>
  <c r="D7" i="2"/>
  <c r="D8" i="2"/>
  <c r="D9" i="2"/>
  <c r="D10" i="2"/>
  <c r="D11" i="2"/>
  <c r="D12" i="2"/>
  <c r="D13" i="2"/>
  <c r="D14" i="2"/>
  <c r="D4" i="2"/>
  <c r="I12" i="2"/>
  <c r="J12" i="2" s="1"/>
  <c r="K12" i="2" s="1"/>
  <c r="I13" i="2"/>
  <c r="J13" i="2" s="1"/>
  <c r="K13" i="2" s="1"/>
  <c r="I14" i="2"/>
  <c r="J14" i="2" s="1"/>
  <c r="K14" i="2" s="1"/>
  <c r="I39" i="1"/>
  <c r="I40" i="1"/>
  <c r="I41" i="1"/>
  <c r="I38" i="1"/>
  <c r="U34" i="1"/>
  <c r="I34" i="1"/>
  <c r="I35" i="1"/>
  <c r="U35" i="1"/>
  <c r="Q45" i="1"/>
  <c r="S45" i="1"/>
  <c r="P45" i="1"/>
  <c r="R45" i="1" s="1"/>
  <c r="Q44" i="1"/>
  <c r="S44" i="1"/>
  <c r="P44" i="1"/>
  <c r="R44" i="1" s="1"/>
  <c r="Q43" i="1"/>
  <c r="S43" i="1"/>
  <c r="P43" i="1"/>
  <c r="R43" i="1" s="1"/>
  <c r="Q42" i="1"/>
  <c r="S42" i="1"/>
  <c r="P42" i="1"/>
  <c r="R42" i="1"/>
  <c r="S39" i="1"/>
  <c r="S40" i="1"/>
  <c r="S41" i="1"/>
  <c r="S38" i="1"/>
  <c r="R39" i="1"/>
  <c r="R40" i="1"/>
  <c r="R41" i="1"/>
  <c r="R38" i="1"/>
  <c r="Q39" i="1"/>
  <c r="Q40" i="1"/>
  <c r="Q41" i="1"/>
  <c r="Q38" i="1"/>
  <c r="P39" i="1"/>
  <c r="P40" i="1"/>
  <c r="P41" i="1"/>
  <c r="P38" i="1"/>
  <c r="R35" i="1"/>
  <c r="R34" i="1"/>
  <c r="P35" i="1"/>
  <c r="P34" i="1"/>
  <c r="G39" i="1"/>
  <c r="G40" i="1"/>
  <c r="G41" i="1"/>
  <c r="G42" i="1"/>
  <c r="G43" i="1"/>
  <c r="G44" i="1"/>
  <c r="G45" i="1"/>
  <c r="G46" i="1"/>
  <c r="G47" i="1"/>
  <c r="G48" i="1"/>
  <c r="G49" i="1"/>
  <c r="G50" i="1"/>
  <c r="G38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39" i="1"/>
  <c r="E40" i="1"/>
  <c r="E41" i="1"/>
  <c r="E42" i="1"/>
  <c r="E43" i="1"/>
  <c r="E44" i="1"/>
  <c r="E45" i="1"/>
  <c r="E46" i="1"/>
  <c r="E47" i="1"/>
  <c r="E48" i="1"/>
  <c r="E49" i="1"/>
  <c r="E50" i="1"/>
  <c r="E38" i="1"/>
  <c r="D39" i="1"/>
  <c r="D40" i="1"/>
  <c r="D41" i="1"/>
  <c r="D42" i="1"/>
  <c r="D43" i="1"/>
  <c r="D44" i="1"/>
  <c r="D45" i="1"/>
  <c r="D46" i="1"/>
  <c r="D47" i="1"/>
  <c r="D48" i="1"/>
  <c r="D49" i="1"/>
  <c r="D50" i="1"/>
  <c r="F35" i="1"/>
  <c r="F34" i="1"/>
  <c r="D35" i="1"/>
  <c r="D34" i="1"/>
  <c r="I11" i="2"/>
  <c r="J11" i="2" s="1"/>
  <c r="K11" i="2" s="1"/>
  <c r="I10" i="2"/>
  <c r="J10" i="2" s="1"/>
  <c r="K10" i="2" s="1"/>
  <c r="I9" i="2"/>
  <c r="J9" i="2" s="1"/>
  <c r="K9" i="2" s="1"/>
  <c r="I8" i="2"/>
  <c r="J8" i="2" s="1"/>
  <c r="K8" i="2" s="1"/>
  <c r="I7" i="2"/>
  <c r="J7" i="2" s="1"/>
  <c r="K7" i="2" s="1"/>
  <c r="I6" i="2"/>
  <c r="J6" i="2" s="1"/>
  <c r="K6" i="2" s="1"/>
  <c r="I5" i="2"/>
  <c r="J5" i="2" s="1"/>
  <c r="K5" i="2" s="1"/>
  <c r="I4" i="2"/>
  <c r="J4" i="2" s="1"/>
  <c r="K4" i="2" l="1"/>
  <c r="K38" i="2"/>
</calcChain>
</file>

<file path=xl/sharedStrings.xml><?xml version="1.0" encoding="utf-8"?>
<sst xmlns="http://schemas.openxmlformats.org/spreadsheetml/2006/main" count="108" uniqueCount="49">
  <si>
    <t>From</t>
  </si>
  <si>
    <r>
      <t>VanWoerkom, M., et al. "Test Results of ExoTerra’s Halo Micro Electric Propulsion System." </t>
    </r>
    <r>
      <rPr>
        <i/>
        <sz val="10"/>
        <color rgb="FF222222"/>
        <rFont val="Arial"/>
        <family val="2"/>
      </rPr>
      <t>36th IEPC, Vienna, Austria</t>
    </r>
    <r>
      <rPr>
        <sz val="10"/>
        <color rgb="FF222222"/>
        <rFont val="Arial"/>
        <family val="2"/>
      </rPr>
      <t> (2019).</t>
    </r>
  </si>
  <si>
    <t>Voltage, V</t>
  </si>
  <si>
    <t>Thrust, mN</t>
  </si>
  <si>
    <t>Power, W</t>
  </si>
  <si>
    <t>Power, kW</t>
  </si>
  <si>
    <t>Total Isp, s</t>
  </si>
  <si>
    <t>Efficiency, %</t>
  </si>
  <si>
    <t>Efficiency</t>
  </si>
  <si>
    <t>g0</t>
  </si>
  <si>
    <t>Thrust, N</t>
  </si>
  <si>
    <t>Mass Flow Rate, kg/s</t>
  </si>
  <si>
    <t>mass flow rate, mg/s</t>
  </si>
  <si>
    <t>High Thrust</t>
  </si>
  <si>
    <t>High Isp</t>
  </si>
  <si>
    <t>F = mdot*g0*Isp</t>
  </si>
  <si>
    <t>Point</t>
  </si>
  <si>
    <t>Origin</t>
  </si>
  <si>
    <t>0,40</t>
  </si>
  <si>
    <t>700,0</t>
  </si>
  <si>
    <t>*only digitized points of interest for high thrust or high Isp (highlighted in gold/yellow)</t>
  </si>
  <si>
    <t>Thrust Plot</t>
  </si>
  <si>
    <t>x</t>
  </si>
  <si>
    <t>y</t>
  </si>
  <si>
    <t>*from top left corner</t>
  </si>
  <si>
    <t>"=40"</t>
  </si>
  <si>
    <t>"=700"</t>
  </si>
  <si>
    <t>mV per y</t>
  </si>
  <si>
    <t>W per x</t>
  </si>
  <si>
    <t>dx</t>
  </si>
  <si>
    <t>dy</t>
  </si>
  <si>
    <t>x [W]</t>
  </si>
  <si>
    <t>y [mN]</t>
  </si>
  <si>
    <t>0,1800</t>
  </si>
  <si>
    <t>"=1800"</t>
  </si>
  <si>
    <t>s per y</t>
  </si>
  <si>
    <t>y [s]</t>
  </si>
  <si>
    <t>NOTE: These first 4 points are the same point in each graph. Used the average of the 2 estimated Power values for each in the final table.</t>
  </si>
  <si>
    <t>Approximate Error Margins</t>
  </si>
  <si>
    <t>W</t>
  </si>
  <si>
    <t>mV</t>
  </si>
  <si>
    <t>s</t>
  </si>
  <si>
    <t>Approx. Error Margins</t>
  </si>
  <si>
    <t>Isp Plot</t>
  </si>
  <si>
    <t>Points 5-13 from Thrust plot (need their Isps too)</t>
  </si>
  <si>
    <t>(vTaking avg of the 2 W vals computed)</t>
  </si>
  <si>
    <t>Points 5-8 from Isp plot (Need their thrusts too)</t>
  </si>
  <si>
    <t>Digitized the following plots in powerpoint:</t>
  </si>
  <si>
    <t>NOTE: Using the coordinates of each data point (in powerpoint) to determine their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</si>
</sst>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Total Isp,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data!$D$4:$D$18</c:f>
              <c:numCache>
                <c:formatCode>General</c:formatCode>
                <c:ptCount val="15"/>
                <c:pt idx="0">
                  <c:v>9.6303920045569869E-2</c:v>
                </c:pt>
                <c:pt idx="1">
                  <c:v>0.10868287504531093</c:v>
                </c:pt>
                <c:pt idx="2">
                  <c:v>0.11544145823623839</c:v>
                </c:pt>
                <c:pt idx="3">
                  <c:v>0.12332647195898708</c:v>
                </c:pt>
                <c:pt idx="4">
                  <c:v>0.13065416084097148</c:v>
                </c:pt>
                <c:pt idx="5">
                  <c:v>0.21737753094091444</c:v>
                </c:pt>
                <c:pt idx="6">
                  <c:v>0.2449691885453886</c:v>
                </c:pt>
                <c:pt idx="7">
                  <c:v>0.30241714566827194</c:v>
                </c:pt>
                <c:pt idx="8">
                  <c:v>0.3198709284863549</c:v>
                </c:pt>
                <c:pt idx="9">
                  <c:v>0.42912290922272278</c:v>
                </c:pt>
                <c:pt idx="10">
                  <c:v>0.45220884469991202</c:v>
                </c:pt>
                <c:pt idx="11">
                  <c:v>0.15374009631816066</c:v>
                </c:pt>
                <c:pt idx="12">
                  <c:v>0.22413611413184195</c:v>
                </c:pt>
                <c:pt idx="13">
                  <c:v>0.34858901662265029</c:v>
                </c:pt>
                <c:pt idx="14">
                  <c:v>0.54400704261819677</c:v>
                </c:pt>
              </c:numCache>
            </c:numRef>
          </c:xVal>
          <c:yVal>
            <c:numRef>
              <c:f>data!$E$4:$E$18</c:f>
              <c:numCache>
                <c:formatCode>General</c:formatCode>
                <c:ptCount val="15"/>
                <c:pt idx="0">
                  <c:v>745.71428571428567</c:v>
                </c:pt>
                <c:pt idx="1">
                  <c:v>812.57142857142844</c:v>
                </c:pt>
                <c:pt idx="2">
                  <c:v>858.85714285714266</c:v>
                </c:pt>
                <c:pt idx="3">
                  <c:v>879.42857142857122</c:v>
                </c:pt>
                <c:pt idx="4">
                  <c:v>879.42857142857122</c:v>
                </c:pt>
                <c:pt idx="5">
                  <c:v>838.28571428571411</c:v>
                </c:pt>
                <c:pt idx="6">
                  <c:v>843.42857142857133</c:v>
                </c:pt>
                <c:pt idx="7">
                  <c:v>843.42857142857133</c:v>
                </c:pt>
                <c:pt idx="8">
                  <c:v>853.71428571428567</c:v>
                </c:pt>
                <c:pt idx="9">
                  <c:v>987.42857142857122</c:v>
                </c:pt>
                <c:pt idx="10">
                  <c:v>956.57142857142833</c:v>
                </c:pt>
                <c:pt idx="11">
                  <c:v>1100.5714285714284</c:v>
                </c:pt>
                <c:pt idx="12">
                  <c:v>1254.8571428571427</c:v>
                </c:pt>
                <c:pt idx="13">
                  <c:v>1357.7142857142858</c:v>
                </c:pt>
                <c:pt idx="14">
                  <c:v>1558.285714285714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2-456C-9B20-4F9E63BB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4480"/>
        <c:axId val="271524784"/>
      </c:scatterChart>
      <c:valAx>
        <c:axId val="1438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4784"/>
        <c:crosses val="autoZero"/>
        <c:crossBetween val="midCat"/>
      </c:valAx>
      <c:valAx>
        <c:axId val="2715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Thrust,</a:t>
            </a:r>
            <a:r>
              <a:rPr lang="en-US" baseline="0"/>
              <a:t>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data!$D$3:$D$18</c:f>
              <c:strCache>
                <c:ptCount val="16"/>
                <c:pt idx="0">
                  <c:v>Power, kW</c:v>
                </c:pt>
                <c:pt idx="1">
                  <c:v>0.09630392</c:v>
                </c:pt>
                <c:pt idx="2">
                  <c:v>0.108682875</c:v>
                </c:pt>
                <c:pt idx="3">
                  <c:v>0.115441458</c:v>
                </c:pt>
                <c:pt idx="4">
                  <c:v>0.123326472</c:v>
                </c:pt>
                <c:pt idx="5">
                  <c:v>0.130654161</c:v>
                </c:pt>
                <c:pt idx="6">
                  <c:v>0.217377531</c:v>
                </c:pt>
                <c:pt idx="7">
                  <c:v>0.244969189</c:v>
                </c:pt>
                <c:pt idx="8">
                  <c:v>0.302417146</c:v>
                </c:pt>
                <c:pt idx="9">
                  <c:v>0.319870928</c:v>
                </c:pt>
                <c:pt idx="10">
                  <c:v>0.429122909</c:v>
                </c:pt>
                <c:pt idx="11">
                  <c:v>0.452208845</c:v>
                </c:pt>
                <c:pt idx="12">
                  <c:v>0.153740096</c:v>
                </c:pt>
                <c:pt idx="13">
                  <c:v>0.224136114</c:v>
                </c:pt>
                <c:pt idx="14">
                  <c:v>0.348589017</c:v>
                </c:pt>
                <c:pt idx="15">
                  <c:v>0.544007043</c:v>
                </c:pt>
              </c:strCache>
            </c:strRef>
          </c:xVal>
          <c:yVal>
            <c:numRef>
              <c:f>data!$B$3:$B$18</c:f>
              <c:numCache>
                <c:formatCode>General</c:formatCode>
                <c:ptCount val="16"/>
                <c:pt idx="0">
                  <c:v>0</c:v>
                </c:pt>
                <c:pt idx="1">
                  <c:v>3.8032786885245908</c:v>
                </c:pt>
                <c:pt idx="2">
                  <c:v>4.7213114754098289</c:v>
                </c:pt>
                <c:pt idx="3">
                  <c:v>5.3770491803278588</c:v>
                </c:pt>
                <c:pt idx="4">
                  <c:v>5.9016393442622856</c:v>
                </c:pt>
                <c:pt idx="5">
                  <c:v>6.2950819672131093</c:v>
                </c:pt>
                <c:pt idx="6">
                  <c:v>14.426229508196718</c:v>
                </c:pt>
                <c:pt idx="7">
                  <c:v>17.04918032786885</c:v>
                </c:pt>
                <c:pt idx="8">
                  <c:v>21.901639344262289</c:v>
                </c:pt>
                <c:pt idx="9">
                  <c:v>22.950819672131143</c:v>
                </c:pt>
                <c:pt idx="10">
                  <c:v>29.377049180327866</c:v>
                </c:pt>
                <c:pt idx="11">
                  <c:v>33.573770491803273</c:v>
                </c:pt>
                <c:pt idx="12">
                  <c:v>5.6393442622950785</c:v>
                </c:pt>
                <c:pt idx="13">
                  <c:v>7.8688524590163889</c:v>
                </c:pt>
                <c:pt idx="14">
                  <c:v>15.344262295081961</c:v>
                </c:pt>
                <c:pt idx="15">
                  <c:v>24.918032786885238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C0F-82BF-5715CFC9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07472"/>
        <c:axId val="379122672"/>
      </c:scatterChart>
      <c:valAx>
        <c:axId val="6254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2672"/>
        <c:crosses val="autoZero"/>
        <c:crossBetween val="midCat"/>
      </c:valAx>
      <c:valAx>
        <c:axId val="3791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data!$J$37</c:f>
              <c:strCache>
                <c:ptCount val="1"/>
                <c:pt idx="0">
                  <c:v>Mass Flow Rate, kg/s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9752187226596669E-2"/>
                  <c:y val="0.5254855643044619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data!$D$38:$D$48</c:f>
              <c:numCache>
                <c:formatCode>General</c:formatCode>
                <c:ptCount val="11"/>
                <c:pt idx="0">
                  <c:v>9.6303920045569869E-2</c:v>
                </c:pt>
                <c:pt idx="1">
                  <c:v>0.10868287504531093</c:v>
                </c:pt>
                <c:pt idx="2">
                  <c:v>0.11544145823623839</c:v>
                </c:pt>
                <c:pt idx="3">
                  <c:v>0.12332647195898708</c:v>
                </c:pt>
                <c:pt idx="4">
                  <c:v>0.13065416084097148</c:v>
                </c:pt>
                <c:pt idx="5">
                  <c:v>0.21737753094091444</c:v>
                </c:pt>
                <c:pt idx="6">
                  <c:v>0.2449691885453886</c:v>
                </c:pt>
                <c:pt idx="7">
                  <c:v>0.30241714566827194</c:v>
                </c:pt>
                <c:pt idx="8">
                  <c:v>0.3198709284863549</c:v>
                </c:pt>
                <c:pt idx="9">
                  <c:v>0.42912290922272278</c:v>
                </c:pt>
                <c:pt idx="10">
                  <c:v>0.45220884469991202</c:v>
                </c:pt>
              </c:numCache>
            </c:numRef>
          </c:xVal>
          <c:yVal>
            <c:numRef>
              <c:f>data!$K$38:$K$48</c:f>
              <c:numCache>
                <c:formatCode>General</c:formatCode>
                <c:ptCount val="11"/>
                <c:pt idx="0">
                  <c:v>0.5200738426845537</c:v>
                </c:pt>
                <c:pt idx="1">
                  <c:v>0.59248918786847804</c:v>
                </c:pt>
                <c:pt idx="2">
                  <c:v>0.63841399850498992</c:v>
                </c:pt>
                <c:pt idx="3">
                  <c:v>0.68430768774283268</c:v>
                </c:pt>
                <c:pt idx="4">
                  <c:v>0.72992820025902216</c:v>
                </c:pt>
                <c:pt idx="5">
                  <c:v>1.7548503894264078</c:v>
                </c:pt>
                <c:pt idx="6">
                  <c:v>2.0612682789326819</c:v>
                </c:pt>
                <c:pt idx="7">
                  <c:v>2.6479369429365986</c:v>
                </c:pt>
                <c:pt idx="8">
                  <c:v>2.7413530864396645</c:v>
                </c:pt>
                <c:pt idx="9">
                  <c:v>3.033764082326563</c:v>
                </c:pt>
                <c:pt idx="10">
                  <c:v>3.5790027883668212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7-4B08-8DE4-C68FB2C4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4480"/>
        <c:axId val="271526224"/>
      </c:scatterChart>
      <c:valAx>
        <c:axId val="1438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26224"/>
        <c:crosses val="autoZero"/>
        <c:crossBetween val="midCat"/>
      </c:valAx>
      <c:valAx>
        <c:axId val="2715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Total Isp,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9364173228346458E-2"/>
                  <c:y val="0.49409412365121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data!$D$38:$D$48</c:f>
              <c:numCache>
                <c:formatCode>General</c:formatCode>
                <c:ptCount val="11"/>
                <c:pt idx="0">
                  <c:v>9.6303920045569869E-2</c:v>
                </c:pt>
                <c:pt idx="1">
                  <c:v>0.10868287504531093</c:v>
                </c:pt>
                <c:pt idx="2">
                  <c:v>0.11544145823623839</c:v>
                </c:pt>
                <c:pt idx="3">
                  <c:v>0.12332647195898708</c:v>
                </c:pt>
                <c:pt idx="4">
                  <c:v>0.13065416084097148</c:v>
                </c:pt>
                <c:pt idx="5">
                  <c:v>0.21737753094091444</c:v>
                </c:pt>
                <c:pt idx="6">
                  <c:v>0.2449691885453886</c:v>
                </c:pt>
                <c:pt idx="7">
                  <c:v>0.30241714566827194</c:v>
                </c:pt>
                <c:pt idx="8">
                  <c:v>0.3198709284863549</c:v>
                </c:pt>
                <c:pt idx="9">
                  <c:v>0.42912290922272278</c:v>
                </c:pt>
                <c:pt idx="10">
                  <c:v>0.45220884469991202</c:v>
                </c:pt>
              </c:numCache>
            </c:numRef>
          </c:xVal>
          <c:yVal>
            <c:numRef>
              <c:f>data!$E$38:$E$48</c:f>
              <c:numCache>
                <c:formatCode>General</c:formatCode>
                <c:ptCount val="11"/>
                <c:pt idx="0">
                  <c:v>745.71428571428567</c:v>
                </c:pt>
                <c:pt idx="1">
                  <c:v>812.57142857142844</c:v>
                </c:pt>
                <c:pt idx="2">
                  <c:v>858.85714285714266</c:v>
                </c:pt>
                <c:pt idx="3">
                  <c:v>879.42857142857122</c:v>
                </c:pt>
                <c:pt idx="4">
                  <c:v>879.42857142857122</c:v>
                </c:pt>
                <c:pt idx="5">
                  <c:v>838.28571428571411</c:v>
                </c:pt>
                <c:pt idx="6">
                  <c:v>843.42857142857133</c:v>
                </c:pt>
                <c:pt idx="7">
                  <c:v>843.42857142857133</c:v>
                </c:pt>
                <c:pt idx="8">
                  <c:v>853.71428571428567</c:v>
                </c:pt>
                <c:pt idx="9">
                  <c:v>987.42857142857122</c:v>
                </c:pt>
                <c:pt idx="10">
                  <c:v>956.57142857142833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F-44F1-808E-FE457C0B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96336"/>
        <c:axId val="2126136096"/>
      </c:scatterChart>
      <c:valAx>
        <c:axId val="6253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36096"/>
        <c:crosses val="autoZero"/>
        <c:crossBetween val="midCat"/>
      </c:valAx>
      <c:valAx>
        <c:axId val="21261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Thrust,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574671916010498"/>
                  <c:y val="0.5269316856226304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data!$D$37:$D$48</c:f>
              <c:strCache>
                <c:ptCount val="12"/>
                <c:pt idx="0">
                  <c:v>Power, kW</c:v>
                </c:pt>
                <c:pt idx="1">
                  <c:v>0.09630392</c:v>
                </c:pt>
                <c:pt idx="2">
                  <c:v>0.108682875</c:v>
                </c:pt>
                <c:pt idx="3">
                  <c:v>0.115441458</c:v>
                </c:pt>
                <c:pt idx="4">
                  <c:v>0.123326472</c:v>
                </c:pt>
                <c:pt idx="5">
                  <c:v>0.130654161</c:v>
                </c:pt>
                <c:pt idx="6">
                  <c:v>0.217377531</c:v>
                </c:pt>
                <c:pt idx="7">
                  <c:v>0.244969189</c:v>
                </c:pt>
                <c:pt idx="8">
                  <c:v>0.302417146</c:v>
                </c:pt>
                <c:pt idx="9">
                  <c:v>0.319870928</c:v>
                </c:pt>
                <c:pt idx="10">
                  <c:v>0.429122909</c:v>
                </c:pt>
                <c:pt idx="11">
                  <c:v>0.452208845</c:v>
                </c:pt>
              </c:strCache>
            </c:strRef>
          </c:xVal>
          <c:yVal>
            <c:numRef>
              <c:f>data!$B$37:$B$48</c:f>
              <c:numCache>
                <c:formatCode>General</c:formatCode>
                <c:ptCount val="12"/>
                <c:pt idx="0">
                  <c:v>0</c:v>
                </c:pt>
                <c:pt idx="1">
                  <c:v>3.8032786885245908</c:v>
                </c:pt>
                <c:pt idx="2">
                  <c:v>4.7213114754098289</c:v>
                </c:pt>
                <c:pt idx="3">
                  <c:v>5.3770491803278588</c:v>
                </c:pt>
                <c:pt idx="4">
                  <c:v>5.9016393442622856</c:v>
                </c:pt>
                <c:pt idx="5">
                  <c:v>6.2950819672131093</c:v>
                </c:pt>
                <c:pt idx="6">
                  <c:v>14.426229508196718</c:v>
                </c:pt>
                <c:pt idx="7">
                  <c:v>17.04918032786885</c:v>
                </c:pt>
                <c:pt idx="8">
                  <c:v>21.901639344262289</c:v>
                </c:pt>
                <c:pt idx="9">
                  <c:v>22.950819672131143</c:v>
                </c:pt>
                <c:pt idx="10">
                  <c:v>29.377049180327866</c:v>
                </c:pt>
                <c:pt idx="11">
                  <c:v>33.573770491803273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001-BCC4-C6401E64C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89808"/>
        <c:axId val="213716048"/>
      </c:scatterChart>
      <c:valAx>
        <c:axId val="4007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6048"/>
        <c:crosses val="autoZero"/>
        <c:crossBetween val="midCat"/>
      </c:valAx>
      <c:valAx>
        <c:axId val="2137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data!$J$53</c:f>
              <c:strCache>
                <c:ptCount val="1"/>
                <c:pt idx="0">
                  <c:v>Mass Flow Rate, kg/s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8926429210199193E-2"/>
                  <c:y val="0.4555329777326221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data!$D$54:$D$59</c:f>
              <c:numCache>
                <c:formatCode>General</c:formatCode>
                <c:ptCount val="6"/>
                <c:pt idx="0">
                  <c:v>9.6303920045569869E-2</c:v>
                </c:pt>
                <c:pt idx="1">
                  <c:v>0.10868287504531093</c:v>
                </c:pt>
                <c:pt idx="2">
                  <c:v>0.15374009631816066</c:v>
                </c:pt>
                <c:pt idx="3">
                  <c:v>0.22413611413184195</c:v>
                </c:pt>
                <c:pt idx="4">
                  <c:v>0.34858901662265029</c:v>
                </c:pt>
                <c:pt idx="5">
                  <c:v>0.54400704261819677</c:v>
                </c:pt>
              </c:numCache>
            </c:numRef>
          </c:xVal>
          <c:yVal>
            <c:numRef>
              <c:f>data!$K$54:$K$59</c:f>
              <c:numCache>
                <c:formatCode>General</c:formatCode>
                <c:ptCount val="6"/>
                <c:pt idx="0">
                  <c:v>0.5200738426845537</c:v>
                </c:pt>
                <c:pt idx="1">
                  <c:v>0.59248918786847804</c:v>
                </c:pt>
                <c:pt idx="2">
                  <c:v>0.47415385676677363</c:v>
                </c:pt>
                <c:pt idx="3">
                  <c:v>0.53111727352067517</c:v>
                </c:pt>
                <c:pt idx="4">
                  <c:v>0.88247433872750292</c:v>
                </c:pt>
                <c:pt idx="5">
                  <c:v>1.1581860991088997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F-4E4B-B3C1-53948BDA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02464"/>
        <c:axId val="2021091744"/>
      </c:scatterChart>
      <c:valAx>
        <c:axId val="21215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91744"/>
        <c:crosses val="autoZero"/>
        <c:crossBetween val="midCat"/>
      </c:valAx>
      <c:valAx>
        <c:axId val="2021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data!$E$53</c:f>
              <c:strCache>
                <c:ptCount val="1"/>
                <c:pt idx="0">
                  <c:v>Total Isp,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9221784776902887E-2"/>
                  <c:y val="0.52555008748906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data!$D$54:$D$59</c:f>
              <c:numCache>
                <c:formatCode>General</c:formatCode>
                <c:ptCount val="6"/>
                <c:pt idx="0">
                  <c:v>9.6303920045569869E-2</c:v>
                </c:pt>
                <c:pt idx="1">
                  <c:v>0.10868287504531093</c:v>
                </c:pt>
                <c:pt idx="2">
                  <c:v>0.15374009631816066</c:v>
                </c:pt>
                <c:pt idx="3">
                  <c:v>0.22413611413184195</c:v>
                </c:pt>
                <c:pt idx="4">
                  <c:v>0.34858901662265029</c:v>
                </c:pt>
                <c:pt idx="5">
                  <c:v>0.54400704261819677</c:v>
                </c:pt>
              </c:numCache>
            </c:numRef>
          </c:xVal>
          <c:yVal>
            <c:numRef>
              <c:f>data!$E$54:$E$59</c:f>
              <c:numCache>
                <c:formatCode>General</c:formatCode>
                <c:ptCount val="6"/>
                <c:pt idx="0">
                  <c:v>745.71428571428567</c:v>
                </c:pt>
                <c:pt idx="1">
                  <c:v>812.57142857142844</c:v>
                </c:pt>
                <c:pt idx="2">
                  <c:v>1100.5714285714284</c:v>
                </c:pt>
                <c:pt idx="3">
                  <c:v>1254.8571428571427</c:v>
                </c:pt>
                <c:pt idx="4">
                  <c:v>1357.7142857142858</c:v>
                </c:pt>
                <c:pt idx="5">
                  <c:v>1558.285714285714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9-418D-BB06-503F5A483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1536"/>
        <c:axId val="626957728"/>
      </c:scatterChart>
      <c:valAx>
        <c:axId val="1384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57728"/>
        <c:crosses val="autoZero"/>
        <c:crossBetween val="midCat"/>
      </c:valAx>
      <c:valAx>
        <c:axId val="6269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Thrust,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data!$D$53:$D$59</c:f>
              <c:strCache>
                <c:ptCount val="7"/>
                <c:pt idx="0">
                  <c:v>Power, kW</c:v>
                </c:pt>
                <c:pt idx="1">
                  <c:v>0.09630392</c:v>
                </c:pt>
                <c:pt idx="2">
                  <c:v>0.108682875</c:v>
                </c:pt>
                <c:pt idx="3">
                  <c:v>0.153740096</c:v>
                </c:pt>
                <c:pt idx="4">
                  <c:v>0.224136114</c:v>
                </c:pt>
                <c:pt idx="5">
                  <c:v>0.348589017</c:v>
                </c:pt>
                <c:pt idx="6">
                  <c:v>0.544007043</c:v>
                </c:pt>
              </c:strCache>
            </c:strRef>
          </c:xVal>
          <c:yVal>
            <c:numRef>
              <c:f>data!$B$53:$B$59</c:f>
              <c:numCache>
                <c:formatCode>General</c:formatCode>
                <c:ptCount val="7"/>
                <c:pt idx="0">
                  <c:v>0</c:v>
                </c:pt>
                <c:pt idx="1">
                  <c:v>3.8032786885245908</c:v>
                </c:pt>
                <c:pt idx="2">
                  <c:v>4.7213114754098289</c:v>
                </c:pt>
                <c:pt idx="3">
                  <c:v>5.6393442622950785</c:v>
                </c:pt>
                <c:pt idx="4">
                  <c:v>7.8688524590163889</c:v>
                </c:pt>
                <c:pt idx="5">
                  <c:v>15.344262295081961</c:v>
                </c:pt>
                <c:pt idx="6">
                  <c:v>24.918032786885238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9-4157-B2D0-E1C829B4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98160"/>
        <c:axId val="1536890112"/>
      </c:scatterChart>
      <c:valAx>
        <c:axId val="4007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90112"/>
        <c:crosses val="autoZero"/>
        <c:crossBetween val="midCat"/>
      </c:valAx>
      <c:valAx>
        <c:axId val="15368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47625</xdr:rowOff>
    </xdr:from>
    <xdr:to>
      <xdr:col>11</xdr:col>
      <xdr:colOff>283059</xdr:colOff>
      <xdr:row>26</xdr:row>
      <xdr:rowOff>161924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320C9E-5854-F652-17AF-1152EE801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6988659" cy="4686299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</xdr:row>
      <xdr:rowOff>47625</xdr:rowOff>
    </xdr:from>
    <xdr:to>
      <xdr:col>20</xdr:col>
      <xdr:colOff>1653818</xdr:colOff>
      <xdr:row>26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CAF439B-6C7B-B440-493B-32DCE29E0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428625"/>
          <a:ext cx="6883043" cy="4695825"/>
        </a:xfrm>
        <a:prstGeom prst="rect">
          <a:avLst/>
        </a:prstGeom>
      </xdr:spPr>
    </xdr:pic>
    <xdr:clientData/>
  </xdr:twoCellAnchor>
  <xdr:twoCellAnchor>
    <xdr:from>
      <xdr:col>2</xdr:col>
      <xdr:colOff>371475</xdr:colOff>
      <xdr:row>18</xdr:row>
      <xdr:rowOff>47625</xdr:rowOff>
    </xdr:from>
    <xdr:to>
      <xdr:col>2</xdr:col>
      <xdr:colOff>462915</xdr:colOff>
      <xdr:row>18</xdr:row>
      <xdr:rowOff>139065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26ADA80-3358-7850-D2FF-BE2495621318}"/>
            </a:ext>
          </a:extLst>
        </xdr:cNvPr>
        <xdr:cNvSpPr/>
      </xdr:nvSpPr>
      <xdr:spPr>
        <a:xfrm>
          <a:off x="1590675" y="3476625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460518</xdr:colOff>
      <xdr:row>17</xdr:row>
      <xdr:rowOff>103676</xdr:rowOff>
    </xdr:from>
    <xdr:to>
      <xdr:col>3</xdr:col>
      <xdr:colOff>170032</xdr:colOff>
      <xdr:row>18</xdr:row>
      <xdr:rowOff>27259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C82F9E96-AE93-49F6-BF5C-7836A1495813}"/>
            </a:ext>
          </a:extLst>
        </xdr:cNvPr>
        <xdr:cNvSpPr/>
      </xdr:nvSpPr>
      <xdr:spPr>
        <a:xfrm rot="19875094">
          <a:off x="1679718" y="3342176"/>
          <a:ext cx="319114" cy="114083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169070</xdr:colOff>
      <xdr:row>14</xdr:row>
      <xdr:rowOff>64294</xdr:rowOff>
    </xdr:from>
    <xdr:to>
      <xdr:col>4</xdr:col>
      <xdr:colOff>260510</xdr:colOff>
      <xdr:row>14</xdr:row>
      <xdr:rowOff>155734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6DE59B7-4804-4521-9C66-923D13AF3B40}"/>
            </a:ext>
          </a:extLst>
        </xdr:cNvPr>
        <xdr:cNvSpPr/>
      </xdr:nvSpPr>
      <xdr:spPr>
        <a:xfrm>
          <a:off x="2607470" y="2731294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500064</xdr:colOff>
      <xdr:row>15</xdr:row>
      <xdr:rowOff>40481</xdr:rowOff>
    </xdr:from>
    <xdr:to>
      <xdr:col>3</xdr:col>
      <xdr:colOff>591504</xdr:colOff>
      <xdr:row>15</xdr:row>
      <xdr:rowOff>131921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EB7A72D4-7F66-4F42-9395-E7B012CDEC71}"/>
            </a:ext>
          </a:extLst>
        </xdr:cNvPr>
        <xdr:cNvSpPr/>
      </xdr:nvSpPr>
      <xdr:spPr>
        <a:xfrm>
          <a:off x="2328864" y="2897981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200027</xdr:colOff>
      <xdr:row>16</xdr:row>
      <xdr:rowOff>95250</xdr:rowOff>
    </xdr:from>
    <xdr:to>
      <xdr:col>3</xdr:col>
      <xdr:colOff>291467</xdr:colOff>
      <xdr:row>16</xdr:row>
      <xdr:rowOff>186690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AAECDD3-FDB5-4ABD-8C96-621C4D56A946}"/>
            </a:ext>
          </a:extLst>
        </xdr:cNvPr>
        <xdr:cNvSpPr/>
      </xdr:nvSpPr>
      <xdr:spPr>
        <a:xfrm>
          <a:off x="2028827" y="3143250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388145</xdr:colOff>
      <xdr:row>13</xdr:row>
      <xdr:rowOff>80963</xdr:rowOff>
    </xdr:from>
    <xdr:to>
      <xdr:col>4</xdr:col>
      <xdr:colOff>479585</xdr:colOff>
      <xdr:row>13</xdr:row>
      <xdr:rowOff>172403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30D5E75-A6A8-4B79-82AA-C9794073B3BB}"/>
            </a:ext>
          </a:extLst>
        </xdr:cNvPr>
        <xdr:cNvSpPr/>
      </xdr:nvSpPr>
      <xdr:spPr>
        <a:xfrm>
          <a:off x="2826545" y="2557463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250032</xdr:colOff>
      <xdr:row>11</xdr:row>
      <xdr:rowOff>126207</xdr:rowOff>
    </xdr:from>
    <xdr:to>
      <xdr:col>5</xdr:col>
      <xdr:colOff>341472</xdr:colOff>
      <xdr:row>12</xdr:row>
      <xdr:rowOff>27147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2D98418-399A-46E3-9127-CAB3B4810A00}"/>
            </a:ext>
          </a:extLst>
        </xdr:cNvPr>
        <xdr:cNvSpPr/>
      </xdr:nvSpPr>
      <xdr:spPr>
        <a:xfrm>
          <a:off x="3298032" y="2221707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392907</xdr:colOff>
      <xdr:row>11</xdr:row>
      <xdr:rowOff>45244</xdr:rowOff>
    </xdr:from>
    <xdr:to>
      <xdr:col>5</xdr:col>
      <xdr:colOff>484347</xdr:colOff>
      <xdr:row>11</xdr:row>
      <xdr:rowOff>136684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8CD06E7-7FB1-477E-AAB0-3E69B573ECB2}"/>
            </a:ext>
          </a:extLst>
        </xdr:cNvPr>
        <xdr:cNvSpPr/>
      </xdr:nvSpPr>
      <xdr:spPr>
        <a:xfrm>
          <a:off x="3440907" y="2140744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59532</xdr:colOff>
      <xdr:row>8</xdr:row>
      <xdr:rowOff>171450</xdr:rowOff>
    </xdr:from>
    <xdr:to>
      <xdr:col>7</xdr:col>
      <xdr:colOff>150972</xdr:colOff>
      <xdr:row>9</xdr:row>
      <xdr:rowOff>72390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769E4436-535B-4B25-8A5A-A39DDEA965B1}"/>
            </a:ext>
          </a:extLst>
        </xdr:cNvPr>
        <xdr:cNvSpPr/>
      </xdr:nvSpPr>
      <xdr:spPr>
        <a:xfrm>
          <a:off x="4326732" y="1695450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252413</xdr:colOff>
      <xdr:row>7</xdr:row>
      <xdr:rowOff>64294</xdr:rowOff>
    </xdr:from>
    <xdr:to>
      <xdr:col>7</xdr:col>
      <xdr:colOff>343853</xdr:colOff>
      <xdr:row>7</xdr:row>
      <xdr:rowOff>155734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FB020474-F23A-450A-A385-F79C80A73E7B}"/>
            </a:ext>
          </a:extLst>
        </xdr:cNvPr>
        <xdr:cNvSpPr/>
      </xdr:nvSpPr>
      <xdr:spPr>
        <a:xfrm>
          <a:off x="4519613" y="1397794"/>
          <a:ext cx="91440" cy="91440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28801</xdr:colOff>
      <xdr:row>12</xdr:row>
      <xdr:rowOff>174191</xdr:rowOff>
    </xdr:from>
    <xdr:to>
      <xdr:col>14</xdr:col>
      <xdr:colOff>120241</xdr:colOff>
      <xdr:row>13</xdr:row>
      <xdr:rowOff>75130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E7C92BAF-E06B-436B-9374-DCBCFEFA32EC}"/>
            </a:ext>
          </a:extLst>
        </xdr:cNvPr>
        <xdr:cNvSpPr/>
      </xdr:nvSpPr>
      <xdr:spPr>
        <a:xfrm>
          <a:off x="8563201" y="2460191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128813</xdr:colOff>
      <xdr:row>12</xdr:row>
      <xdr:rowOff>57510</xdr:rowOff>
    </xdr:from>
    <xdr:to>
      <xdr:col>14</xdr:col>
      <xdr:colOff>220253</xdr:colOff>
      <xdr:row>12</xdr:row>
      <xdr:rowOff>148949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5A68A45-F126-4F4E-9AE6-BD1064BC17AF}"/>
            </a:ext>
          </a:extLst>
        </xdr:cNvPr>
        <xdr:cNvSpPr/>
      </xdr:nvSpPr>
      <xdr:spPr>
        <a:xfrm>
          <a:off x="8663213" y="2343510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183582</xdr:colOff>
      <xdr:row>11</xdr:row>
      <xdr:rowOff>164666</xdr:rowOff>
    </xdr:from>
    <xdr:to>
      <xdr:col>14</xdr:col>
      <xdr:colOff>275022</xdr:colOff>
      <xdr:row>12</xdr:row>
      <xdr:rowOff>65605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F39E7C1-6174-4A75-9F19-52575A030107}"/>
            </a:ext>
          </a:extLst>
        </xdr:cNvPr>
        <xdr:cNvSpPr/>
      </xdr:nvSpPr>
      <xdr:spPr>
        <a:xfrm>
          <a:off x="8717982" y="2260166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245494</xdr:colOff>
      <xdr:row>11</xdr:row>
      <xdr:rowOff>119422</xdr:rowOff>
    </xdr:from>
    <xdr:to>
      <xdr:col>14</xdr:col>
      <xdr:colOff>336934</xdr:colOff>
      <xdr:row>12</xdr:row>
      <xdr:rowOff>20361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9AE9BDC1-D56F-4DB7-B1AC-C63289300987}"/>
            </a:ext>
          </a:extLst>
        </xdr:cNvPr>
        <xdr:cNvSpPr/>
      </xdr:nvSpPr>
      <xdr:spPr>
        <a:xfrm>
          <a:off x="8779894" y="2214922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486000</xdr:colOff>
      <xdr:row>9</xdr:row>
      <xdr:rowOff>117041</xdr:rowOff>
    </xdr:from>
    <xdr:to>
      <xdr:col>14</xdr:col>
      <xdr:colOff>577440</xdr:colOff>
      <xdr:row>10</xdr:row>
      <xdr:rowOff>17980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4E96544-6F2B-46F5-B815-D774A443F2B0}"/>
            </a:ext>
          </a:extLst>
        </xdr:cNvPr>
        <xdr:cNvSpPr/>
      </xdr:nvSpPr>
      <xdr:spPr>
        <a:xfrm>
          <a:off x="9020400" y="1831541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450281</xdr:colOff>
      <xdr:row>8</xdr:row>
      <xdr:rowOff>24172</xdr:rowOff>
    </xdr:from>
    <xdr:to>
      <xdr:col>15</xdr:col>
      <xdr:colOff>541721</xdr:colOff>
      <xdr:row>8</xdr:row>
      <xdr:rowOff>115611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CCB399D-27A9-4D80-B143-1137F8D641AB}"/>
            </a:ext>
          </a:extLst>
        </xdr:cNvPr>
        <xdr:cNvSpPr/>
      </xdr:nvSpPr>
      <xdr:spPr>
        <a:xfrm>
          <a:off x="9594281" y="1548172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235969</xdr:colOff>
      <xdr:row>7</xdr:row>
      <xdr:rowOff>33697</xdr:rowOff>
    </xdr:from>
    <xdr:to>
      <xdr:col>17</xdr:col>
      <xdr:colOff>327409</xdr:colOff>
      <xdr:row>7</xdr:row>
      <xdr:rowOff>125136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33D2F2AA-2662-44FC-9F78-3D5599C3A75A}"/>
            </a:ext>
          </a:extLst>
        </xdr:cNvPr>
        <xdr:cNvSpPr/>
      </xdr:nvSpPr>
      <xdr:spPr>
        <a:xfrm>
          <a:off x="10599169" y="1367197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586013</xdr:colOff>
      <xdr:row>5</xdr:row>
      <xdr:rowOff>62272</xdr:rowOff>
    </xdr:from>
    <xdr:to>
      <xdr:col>20</xdr:col>
      <xdr:colOff>67853</xdr:colOff>
      <xdr:row>5</xdr:row>
      <xdr:rowOff>153711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ACB4A38-7FA3-4088-9C26-E914206B0AE7}"/>
            </a:ext>
          </a:extLst>
        </xdr:cNvPr>
        <xdr:cNvSpPr/>
      </xdr:nvSpPr>
      <xdr:spPr>
        <a:xfrm>
          <a:off x="12168413" y="1014772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476250</xdr:colOff>
      <xdr:row>5</xdr:row>
      <xdr:rowOff>76200</xdr:rowOff>
    </xdr:from>
    <xdr:to>
      <xdr:col>7</xdr:col>
      <xdr:colOff>567690</xdr:colOff>
      <xdr:row>5</xdr:row>
      <xdr:rowOff>167639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3F1F2968-6C05-492B-B081-922524E12A97}"/>
            </a:ext>
          </a:extLst>
        </xdr:cNvPr>
        <xdr:cNvSpPr/>
      </xdr:nvSpPr>
      <xdr:spPr>
        <a:xfrm>
          <a:off x="4743450" y="1028700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523875</xdr:colOff>
      <xdr:row>4</xdr:row>
      <xdr:rowOff>171450</xdr:rowOff>
    </xdr:from>
    <xdr:ext cx="1889492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EFB4061-1B33-3B7E-64F9-A771934DE630}"/>
            </a:ext>
          </a:extLst>
        </xdr:cNvPr>
        <xdr:cNvSpPr txBox="1"/>
      </xdr:nvSpPr>
      <xdr:spPr>
        <a:xfrm>
          <a:off x="4791075" y="933450"/>
          <a:ext cx="188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 High-Thrust</a:t>
          </a:r>
          <a:r>
            <a:rPr lang="en-US" sz="1100" baseline="0"/>
            <a:t> Case of Interest</a:t>
          </a:r>
          <a:endParaRPr lang="en-US" sz="1100"/>
        </a:p>
      </xdr:txBody>
    </xdr:sp>
    <xdr:clientData/>
  </xdr:oneCellAnchor>
  <xdr:twoCellAnchor>
    <xdr:from>
      <xdr:col>19</xdr:col>
      <xdr:colOff>228600</xdr:colOff>
      <xdr:row>3</xdr:row>
      <xdr:rowOff>95250</xdr:rowOff>
    </xdr:from>
    <xdr:to>
      <xdr:col>19</xdr:col>
      <xdr:colOff>320040</xdr:colOff>
      <xdr:row>3</xdr:row>
      <xdr:rowOff>186689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DF8DC61C-475F-484D-BA4C-1CDC73FAA39A}"/>
            </a:ext>
          </a:extLst>
        </xdr:cNvPr>
        <xdr:cNvSpPr/>
      </xdr:nvSpPr>
      <xdr:spPr>
        <a:xfrm>
          <a:off x="11811000" y="666750"/>
          <a:ext cx="91440" cy="91439"/>
        </a:xfrm>
        <a:prstGeom prst="ellipse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276225</xdr:colOff>
      <xdr:row>3</xdr:row>
      <xdr:rowOff>0</xdr:rowOff>
    </xdr:from>
    <xdr:ext cx="168571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3BA586D-8E12-4C7E-8912-F2C9032F79E9}"/>
            </a:ext>
          </a:extLst>
        </xdr:cNvPr>
        <xdr:cNvSpPr txBox="1"/>
      </xdr:nvSpPr>
      <xdr:spPr>
        <a:xfrm>
          <a:off x="11858625" y="571500"/>
          <a:ext cx="16857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 High-Isp</a:t>
          </a:r>
          <a:r>
            <a:rPr lang="en-US" sz="1100" baseline="0"/>
            <a:t> Case of Interest</a:t>
          </a:r>
          <a:endParaRPr lang="en-US" sz="1100"/>
        </a:p>
      </xdr:txBody>
    </xdr:sp>
    <xdr:clientData/>
  </xdr:oneCellAnchor>
  <xdr:oneCellAnchor>
    <xdr:from>
      <xdr:col>2</xdr:col>
      <xdr:colOff>171450</xdr:colOff>
      <xdr:row>17</xdr:row>
      <xdr:rowOff>104775</xdr:rowOff>
    </xdr:from>
    <xdr:ext cx="256160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58486DF-C521-F609-B586-DCACCC4D8757}"/>
            </a:ext>
          </a:extLst>
        </xdr:cNvPr>
        <xdr:cNvSpPr txBox="1"/>
      </xdr:nvSpPr>
      <xdr:spPr>
        <a:xfrm>
          <a:off x="1390650" y="3343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371475</xdr:colOff>
      <xdr:row>16</xdr:row>
      <xdr:rowOff>114300</xdr:rowOff>
    </xdr:from>
    <xdr:ext cx="37087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6924864-EB79-4D97-B5D1-8836E37686AB}"/>
            </a:ext>
          </a:extLst>
        </xdr:cNvPr>
        <xdr:cNvSpPr txBox="1"/>
      </xdr:nvSpPr>
      <xdr:spPr>
        <a:xfrm rot="19739111">
          <a:off x="1590675" y="3162300"/>
          <a:ext cx="370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2-5</a:t>
          </a:r>
        </a:p>
      </xdr:txBody>
    </xdr:sp>
    <xdr:clientData/>
  </xdr:oneCellAnchor>
  <xdr:oneCellAnchor>
    <xdr:from>
      <xdr:col>3</xdr:col>
      <xdr:colOff>76405</xdr:colOff>
      <xdr:row>15</xdr:row>
      <xdr:rowOff>104775</xdr:rowOff>
    </xdr:from>
    <xdr:ext cx="256160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3006B4A-B359-4451-AA27-D0CFDD6C76B2}"/>
            </a:ext>
          </a:extLst>
        </xdr:cNvPr>
        <xdr:cNvSpPr txBox="1"/>
      </xdr:nvSpPr>
      <xdr:spPr>
        <a:xfrm>
          <a:off x="1905205" y="2962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</a:p>
      </xdr:txBody>
    </xdr:sp>
    <xdr:clientData/>
  </xdr:oneCellAnchor>
  <xdr:oneCellAnchor>
    <xdr:from>
      <xdr:col>3</xdr:col>
      <xdr:colOff>343105</xdr:colOff>
      <xdr:row>14</xdr:row>
      <xdr:rowOff>47625</xdr:rowOff>
    </xdr:from>
    <xdr:ext cx="256160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889604B-AC43-4791-A256-234E39EFEC39}"/>
            </a:ext>
          </a:extLst>
        </xdr:cNvPr>
        <xdr:cNvSpPr txBox="1"/>
      </xdr:nvSpPr>
      <xdr:spPr>
        <a:xfrm>
          <a:off x="2171905" y="27146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</a:t>
          </a:r>
        </a:p>
      </xdr:txBody>
    </xdr:sp>
    <xdr:clientData/>
  </xdr:oneCellAnchor>
  <xdr:oneCellAnchor>
    <xdr:from>
      <xdr:col>4</xdr:col>
      <xdr:colOff>38305</xdr:colOff>
      <xdr:row>13</xdr:row>
      <xdr:rowOff>47625</xdr:rowOff>
    </xdr:from>
    <xdr:ext cx="256160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EA564E3-3410-4191-8772-0C279D61681C}"/>
            </a:ext>
          </a:extLst>
        </xdr:cNvPr>
        <xdr:cNvSpPr txBox="1"/>
      </xdr:nvSpPr>
      <xdr:spPr>
        <a:xfrm>
          <a:off x="2476705" y="25241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</a:p>
      </xdr:txBody>
    </xdr:sp>
    <xdr:clientData/>
  </xdr:oneCellAnchor>
  <xdr:oneCellAnchor>
    <xdr:from>
      <xdr:col>4</xdr:col>
      <xdr:colOff>295480</xdr:colOff>
      <xdr:row>12</xdr:row>
      <xdr:rowOff>38100</xdr:rowOff>
    </xdr:from>
    <xdr:ext cx="256160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4012AF8-8E34-4F7B-8AD6-3B539F13841A}"/>
            </a:ext>
          </a:extLst>
        </xdr:cNvPr>
        <xdr:cNvSpPr txBox="1"/>
      </xdr:nvSpPr>
      <xdr:spPr>
        <a:xfrm>
          <a:off x="2733880" y="2324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</a:p>
      </xdr:txBody>
    </xdr:sp>
    <xdr:clientData/>
  </xdr:oneCellAnchor>
  <xdr:oneCellAnchor>
    <xdr:from>
      <xdr:col>5</xdr:col>
      <xdr:colOff>104980</xdr:colOff>
      <xdr:row>10</xdr:row>
      <xdr:rowOff>85725</xdr:rowOff>
    </xdr:from>
    <xdr:ext cx="327654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C423E7E-81C3-4765-B0B7-E1BB5209DC65}"/>
            </a:ext>
          </a:extLst>
        </xdr:cNvPr>
        <xdr:cNvSpPr txBox="1"/>
      </xdr:nvSpPr>
      <xdr:spPr>
        <a:xfrm>
          <a:off x="3152980" y="19907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</a:t>
          </a:r>
        </a:p>
      </xdr:txBody>
    </xdr:sp>
    <xdr:clientData/>
  </xdr:oneCellAnchor>
  <xdr:oneCellAnchor>
    <xdr:from>
      <xdr:col>5</xdr:col>
      <xdr:colOff>276430</xdr:colOff>
      <xdr:row>10</xdr:row>
      <xdr:rowOff>9525</xdr:rowOff>
    </xdr:from>
    <xdr:ext cx="327654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A4BAD07-45E5-400F-A79D-C2ED382FB513}"/>
            </a:ext>
          </a:extLst>
        </xdr:cNvPr>
        <xdr:cNvSpPr txBox="1"/>
      </xdr:nvSpPr>
      <xdr:spPr>
        <a:xfrm>
          <a:off x="3324430" y="19145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</a:t>
          </a:r>
        </a:p>
      </xdr:txBody>
    </xdr:sp>
    <xdr:clientData/>
  </xdr:oneCellAnchor>
  <xdr:oneCellAnchor>
    <xdr:from>
      <xdr:col>7</xdr:col>
      <xdr:colOff>85930</xdr:colOff>
      <xdr:row>8</xdr:row>
      <xdr:rowOff>66675</xdr:rowOff>
    </xdr:from>
    <xdr:ext cx="32765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E1E8463-A5CE-4A3C-B145-EEC2152DD908}"/>
            </a:ext>
          </a:extLst>
        </xdr:cNvPr>
        <xdr:cNvSpPr txBox="1"/>
      </xdr:nvSpPr>
      <xdr:spPr>
        <a:xfrm>
          <a:off x="4353130" y="15906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7</xdr:col>
      <xdr:colOff>266905</xdr:colOff>
      <xdr:row>6</xdr:row>
      <xdr:rowOff>152400</xdr:rowOff>
    </xdr:from>
    <xdr:ext cx="32765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1E8696F-5B5F-4ECC-8A9E-CF071D895809}"/>
            </a:ext>
          </a:extLst>
        </xdr:cNvPr>
        <xdr:cNvSpPr txBox="1"/>
      </xdr:nvSpPr>
      <xdr:spPr>
        <a:xfrm>
          <a:off x="4534105" y="12954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13</xdr:col>
      <xdr:colOff>438150</xdr:colOff>
      <xdr:row>12</xdr:row>
      <xdr:rowOff>76200</xdr:rowOff>
    </xdr:from>
    <xdr:ext cx="25616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917B45C-5549-46E7-B7B7-D26DBFBA0ADC}"/>
            </a:ext>
          </a:extLst>
        </xdr:cNvPr>
        <xdr:cNvSpPr txBox="1"/>
      </xdr:nvSpPr>
      <xdr:spPr>
        <a:xfrm>
          <a:off x="8362950" y="2362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14</xdr:col>
      <xdr:colOff>114300</xdr:colOff>
      <xdr:row>12</xdr:row>
      <xdr:rowOff>38100</xdr:rowOff>
    </xdr:from>
    <xdr:ext cx="25616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EB2D9FD-3B86-46CE-8743-D75107131069}"/>
            </a:ext>
          </a:extLst>
        </xdr:cNvPr>
        <xdr:cNvSpPr txBox="1"/>
      </xdr:nvSpPr>
      <xdr:spPr>
        <a:xfrm>
          <a:off x="8648700" y="2324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14</xdr:col>
      <xdr:colOff>9525</xdr:colOff>
      <xdr:row>11</xdr:row>
      <xdr:rowOff>9525</xdr:rowOff>
    </xdr:from>
    <xdr:ext cx="25616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673B287-6B7B-4D97-A358-3C81DACA7563}"/>
            </a:ext>
          </a:extLst>
        </xdr:cNvPr>
        <xdr:cNvSpPr txBox="1"/>
      </xdr:nvSpPr>
      <xdr:spPr>
        <a:xfrm>
          <a:off x="8543925" y="21050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14</xdr:col>
      <xdr:colOff>180975</xdr:colOff>
      <xdr:row>10</xdr:row>
      <xdr:rowOff>95250</xdr:rowOff>
    </xdr:from>
    <xdr:ext cx="25616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195790-B0E3-48D7-A600-72578E13FBAA}"/>
            </a:ext>
          </a:extLst>
        </xdr:cNvPr>
        <xdr:cNvSpPr txBox="1"/>
      </xdr:nvSpPr>
      <xdr:spPr>
        <a:xfrm>
          <a:off x="8715375" y="20002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oneCellAnchor>
    <xdr:from>
      <xdr:col>14</xdr:col>
      <xdr:colOff>333375</xdr:colOff>
      <xdr:row>8</xdr:row>
      <xdr:rowOff>123825</xdr:rowOff>
    </xdr:from>
    <xdr:ext cx="25616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5BC02AB-3E3F-455E-B938-996D925533BD}"/>
            </a:ext>
          </a:extLst>
        </xdr:cNvPr>
        <xdr:cNvSpPr txBox="1"/>
      </xdr:nvSpPr>
      <xdr:spPr>
        <a:xfrm>
          <a:off x="8867775" y="1647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</a:t>
          </a:r>
        </a:p>
      </xdr:txBody>
    </xdr:sp>
    <xdr:clientData/>
  </xdr:oneCellAnchor>
  <xdr:oneCellAnchor>
    <xdr:from>
      <xdr:col>15</xdr:col>
      <xdr:colOff>257175</xdr:colOff>
      <xdr:row>7</xdr:row>
      <xdr:rowOff>76200</xdr:rowOff>
    </xdr:from>
    <xdr:ext cx="256160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2D93194-836F-4FF7-AC56-0BB59B9FEF04}"/>
            </a:ext>
          </a:extLst>
        </xdr:cNvPr>
        <xdr:cNvSpPr txBox="1"/>
      </xdr:nvSpPr>
      <xdr:spPr>
        <a:xfrm>
          <a:off x="9401175" y="1409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</a:p>
      </xdr:txBody>
    </xdr:sp>
    <xdr:clientData/>
  </xdr:oneCellAnchor>
  <xdr:oneCellAnchor>
    <xdr:from>
      <xdr:col>17</xdr:col>
      <xdr:colOff>114300</xdr:colOff>
      <xdr:row>6</xdr:row>
      <xdr:rowOff>9525</xdr:rowOff>
    </xdr:from>
    <xdr:ext cx="256160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AC6C637E-42F2-415E-9C29-32E1ECADA814}"/>
            </a:ext>
          </a:extLst>
        </xdr:cNvPr>
        <xdr:cNvSpPr txBox="1"/>
      </xdr:nvSpPr>
      <xdr:spPr>
        <a:xfrm>
          <a:off x="10477500" y="1152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</a:t>
          </a:r>
        </a:p>
      </xdr:txBody>
    </xdr:sp>
    <xdr:clientData/>
  </xdr:oneCellAnchor>
  <xdr:oneCellAnchor>
    <xdr:from>
      <xdr:col>19</xdr:col>
      <xdr:colOff>571500</xdr:colOff>
      <xdr:row>4</xdr:row>
      <xdr:rowOff>66675</xdr:rowOff>
    </xdr:from>
    <xdr:ext cx="25616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1B5298A-5216-4F57-977F-0F70F3961068}"/>
            </a:ext>
          </a:extLst>
        </xdr:cNvPr>
        <xdr:cNvSpPr txBox="1"/>
      </xdr:nvSpPr>
      <xdr:spPr>
        <a:xfrm>
          <a:off x="12153900" y="8286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</a:p>
      </xdr:txBody>
    </xdr:sp>
    <xdr:clientData/>
  </xdr:oneCellAnchor>
  <xdr:oneCellAnchor>
    <xdr:from>
      <xdr:col>1</xdr:col>
      <xdr:colOff>466725</xdr:colOff>
      <xdr:row>11</xdr:row>
      <xdr:rowOff>123825</xdr:rowOff>
    </xdr:from>
    <xdr:ext cx="145732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0EECAD-973C-B9A2-AD79-630F05C4FB9D}"/>
            </a:ext>
          </a:extLst>
        </xdr:cNvPr>
        <xdr:cNvSpPr txBox="1"/>
      </xdr:nvSpPr>
      <xdr:spPr>
        <a:xfrm>
          <a:off x="1076325" y="2219325"/>
          <a:ext cx="145732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NOTE: Points 6 &amp; 7 on this chart removed in the data tab for better curve fits</a:t>
          </a:r>
        </a:p>
      </xdr:txBody>
    </xdr:sp>
    <xdr:clientData/>
  </xdr:oneCellAnchor>
  <xdr:oneCellAnchor>
    <xdr:from>
      <xdr:col>12</xdr:col>
      <xdr:colOff>581025</xdr:colOff>
      <xdr:row>3</xdr:row>
      <xdr:rowOff>76200</xdr:rowOff>
    </xdr:from>
    <xdr:ext cx="1457325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7B7CC4-F3E1-4D04-88A0-F30E3C21AF73}"/>
            </a:ext>
          </a:extLst>
        </xdr:cNvPr>
        <xdr:cNvSpPr txBox="1"/>
      </xdr:nvSpPr>
      <xdr:spPr>
        <a:xfrm>
          <a:off x="7896225" y="647700"/>
          <a:ext cx="145732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NOTE: Points 3 &amp; 4 on this chart removed in the data tab for better curve fits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19</xdr:row>
      <xdr:rowOff>33337</xdr:rowOff>
    </xdr:from>
    <xdr:to>
      <xdr:col>10</xdr:col>
      <xdr:colOff>323850</xdr:colOff>
      <xdr:row>33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B9EE4-F2BB-E235-B381-0A31331F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19</xdr:row>
      <xdr:rowOff>33337</xdr:rowOff>
    </xdr:from>
    <xdr:to>
      <xdr:col>18</xdr:col>
      <xdr:colOff>152400</xdr:colOff>
      <xdr:row>33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FAB883-AC9F-419D-9AA0-2B1E77DBB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35</xdr:row>
      <xdr:rowOff>166687</xdr:rowOff>
    </xdr:from>
    <xdr:to>
      <xdr:col>18</xdr:col>
      <xdr:colOff>590550</xdr:colOff>
      <xdr:row>48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D52F59-4407-A541-49C7-D7F474321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35</xdr:row>
      <xdr:rowOff>166687</xdr:rowOff>
    </xdr:from>
    <xdr:to>
      <xdr:col>26</xdr:col>
      <xdr:colOff>342900</xdr:colOff>
      <xdr:row>48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D4CBC4-C880-0B48-3A19-8CD156919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35</xdr:row>
      <xdr:rowOff>176212</xdr:rowOff>
    </xdr:from>
    <xdr:to>
      <xdr:col>34</xdr:col>
      <xdr:colOff>95250</xdr:colOff>
      <xdr:row>48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CED320-7FAB-CD77-2A07-29AE0C4A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304800</xdr:colOff>
      <xdr:row>49</xdr:row>
      <xdr:rowOff>157162</xdr:rowOff>
    </xdr:from>
    <xdr:to>
      <xdr:col>19</xdr:col>
      <xdr:colOff>0</xdr:colOff>
      <xdr:row>62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2EF0FC-241B-090C-58B6-133172764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38100</xdr:colOff>
      <xdr:row>49</xdr:row>
      <xdr:rowOff>157162</xdr:rowOff>
    </xdr:from>
    <xdr:to>
      <xdr:col>26</xdr:col>
      <xdr:colOff>342900</xdr:colOff>
      <xdr:row>62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38D758-D8E4-75C6-1FA0-6F710FFD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400050</xdr:colOff>
      <xdr:row>49</xdr:row>
      <xdr:rowOff>157162</xdr:rowOff>
    </xdr:from>
    <xdr:to>
      <xdr:col>34</xdr:col>
      <xdr:colOff>95250</xdr:colOff>
      <xdr:row>62</xdr:row>
      <xdr:rowOff>42862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9F835-D548-AA1A-F28E-6DA1E1ADE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CA2D-9DD6-4147-92E0-70DA1B554AE4}">
  <dimension ref="A2:V57"/>
  <sheetViews>
    <sheetView tabSelected="1" topLeftCell="A21" zoomScaleNormal="100" workbookViewId="0">
      <selection activeCell="E38" sqref="E38"/>
    </sheetView>
  </sheetViews>
  <sheetFormatPr defaultRowHeight="15" x14ac:dyDescent="0.25"/>
  <cols>
    <col min="21" max="21" width="42.140625" customWidth="1"/>
  </cols>
  <sheetData>
    <row r="2" spans="1:6" x14ac:dyDescent="0.25">
      <c r="A2" t="s">
        <v>47</v>
      </c>
      <c r="F2" t="s">
        <v>20</v>
      </c>
    </row>
    <row r="28" spans="1:18" x14ac:dyDescent="0.25">
      <c r="A28" t="s">
        <v>0</v>
      </c>
    </row>
    <row r="29" spans="1:18" x14ac:dyDescent="0.25">
      <c r="A29" s="1" t="s">
        <v>1</v>
      </c>
    </row>
    <row r="30" spans="1:18" x14ac:dyDescent="0.25">
      <c r="A30" s="1"/>
    </row>
    <row r="31" spans="1:18" x14ac:dyDescent="0.25">
      <c r="A31" s="10" t="s">
        <v>21</v>
      </c>
      <c r="B31" s="10"/>
      <c r="C31" s="10"/>
      <c r="D31" s="10"/>
      <c r="E31" s="10"/>
      <c r="F31" s="10"/>
      <c r="G31" s="10"/>
      <c r="M31" s="10" t="s">
        <v>43</v>
      </c>
      <c r="N31" s="10"/>
      <c r="O31" s="10"/>
      <c r="P31" s="10"/>
      <c r="Q31" s="10"/>
      <c r="R31" s="10"/>
    </row>
    <row r="32" spans="1:18" x14ac:dyDescent="0.25">
      <c r="A32" s="2" t="s">
        <v>16</v>
      </c>
      <c r="B32" t="s">
        <v>22</v>
      </c>
      <c r="C32" t="s">
        <v>23</v>
      </c>
      <c r="D32" t="s">
        <v>24</v>
      </c>
      <c r="M32" t="s">
        <v>16</v>
      </c>
      <c r="N32" t="s">
        <v>22</v>
      </c>
      <c r="O32" t="s">
        <v>23</v>
      </c>
      <c r="P32" t="s">
        <v>24</v>
      </c>
    </row>
    <row r="33" spans="1:22" x14ac:dyDescent="0.25">
      <c r="A33" s="2" t="s">
        <v>17</v>
      </c>
      <c r="B33">
        <v>3.73</v>
      </c>
      <c r="C33">
        <v>4.8099999999999996</v>
      </c>
      <c r="I33" t="s">
        <v>42</v>
      </c>
      <c r="M33" t="s">
        <v>17</v>
      </c>
      <c r="N33">
        <v>3.81</v>
      </c>
      <c r="O33">
        <v>4.8499999999999996</v>
      </c>
      <c r="U33" s="2" t="s">
        <v>38</v>
      </c>
    </row>
    <row r="34" spans="1:22" x14ac:dyDescent="0.25">
      <c r="A34" s="2" t="s">
        <v>18</v>
      </c>
      <c r="B34">
        <v>3.73</v>
      </c>
      <c r="C34">
        <v>1.76</v>
      </c>
      <c r="D34">
        <f>C34-C33</f>
        <v>-3.05</v>
      </c>
      <c r="E34" t="s">
        <v>25</v>
      </c>
      <c r="F34">
        <f>40/D34</f>
        <v>-13.114754098360656</v>
      </c>
      <c r="G34" t="s">
        <v>27</v>
      </c>
      <c r="I34">
        <f>0.01*F34*-1</f>
        <v>0.13114754098360656</v>
      </c>
      <c r="J34" t="s">
        <v>40</v>
      </c>
      <c r="M34" t="s">
        <v>33</v>
      </c>
      <c r="N34">
        <v>3.81</v>
      </c>
      <c r="O34">
        <v>1.35</v>
      </c>
      <c r="P34">
        <f>O34-O33</f>
        <v>-3.4999999999999996</v>
      </c>
      <c r="Q34" t="s">
        <v>34</v>
      </c>
      <c r="R34">
        <f>1800/P34</f>
        <v>-514.28571428571433</v>
      </c>
      <c r="S34" t="s">
        <v>35</v>
      </c>
      <c r="U34" s="2">
        <f>0.01*R34*-1</f>
        <v>5.1428571428571432</v>
      </c>
      <c r="V34" t="s">
        <v>41</v>
      </c>
    </row>
    <row r="35" spans="1:22" x14ac:dyDescent="0.25">
      <c r="A35" s="2" t="s">
        <v>19</v>
      </c>
      <c r="B35">
        <v>10.01</v>
      </c>
      <c r="C35">
        <v>4.8099999999999996</v>
      </c>
      <c r="D35">
        <f>B35-B34</f>
        <v>6.2799999999999994</v>
      </c>
      <c r="E35" t="s">
        <v>26</v>
      </c>
      <c r="F35">
        <f>700/6.28</f>
        <v>111.46496815286623</v>
      </c>
      <c r="G35" t="s">
        <v>28</v>
      </c>
      <c r="I35">
        <f>0.01*F35</f>
        <v>1.1146496815286624</v>
      </c>
      <c r="J35" t="s">
        <v>39</v>
      </c>
      <c r="M35" t="s">
        <v>19</v>
      </c>
      <c r="N35">
        <v>9.9600000000000009</v>
      </c>
      <c r="O35">
        <v>4.8499999999999996</v>
      </c>
      <c r="P35">
        <f>N35-N33</f>
        <v>6.15</v>
      </c>
      <c r="Q35" t="s">
        <v>26</v>
      </c>
      <c r="R35">
        <f>700/P35</f>
        <v>113.82113821138211</v>
      </c>
      <c r="S35" t="s">
        <v>28</v>
      </c>
      <c r="U35" s="2">
        <f>0.01*R35</f>
        <v>1.1382113821138211</v>
      </c>
      <c r="V35" t="s">
        <v>39</v>
      </c>
    </row>
    <row r="36" spans="1:22" x14ac:dyDescent="0.25">
      <c r="A36" s="14" t="s">
        <v>48</v>
      </c>
    </row>
    <row r="37" spans="1:22" ht="15.75" thickBot="1" x14ac:dyDescent="0.3">
      <c r="A37" s="2" t="s">
        <v>16</v>
      </c>
      <c r="B37" t="s">
        <v>22</v>
      </c>
      <c r="C37" t="s">
        <v>23</v>
      </c>
      <c r="D37" t="s">
        <v>29</v>
      </c>
      <c r="E37" t="s">
        <v>30</v>
      </c>
      <c r="F37" t="s">
        <v>31</v>
      </c>
      <c r="G37" t="s">
        <v>32</v>
      </c>
      <c r="I37" t="s">
        <v>45</v>
      </c>
      <c r="M37" t="s">
        <v>16</v>
      </c>
      <c r="N37" t="s">
        <v>22</v>
      </c>
      <c r="O37" t="s">
        <v>23</v>
      </c>
      <c r="P37" t="s">
        <v>29</v>
      </c>
      <c r="Q37" t="s">
        <v>30</v>
      </c>
      <c r="R37" t="s">
        <v>31</v>
      </c>
      <c r="S37" t="s">
        <v>36</v>
      </c>
    </row>
    <row r="38" spans="1:22" x14ac:dyDescent="0.25">
      <c r="A38" s="2">
        <v>1</v>
      </c>
      <c r="B38">
        <v>4.59</v>
      </c>
      <c r="C38">
        <v>4.5199999999999996</v>
      </c>
      <c r="D38">
        <f>B38-$B$33</f>
        <v>0.85999999999999988</v>
      </c>
      <c r="E38">
        <f>C38-$C$33</f>
        <v>-0.29000000000000004</v>
      </c>
      <c r="F38" s="3">
        <f>D38*$F$35</f>
        <v>95.859872611464951</v>
      </c>
      <c r="G38">
        <f>E38*$F$34</f>
        <v>3.8032786885245908</v>
      </c>
      <c r="I38">
        <f>AVERAGE(F38,R38)</f>
        <v>96.303920045569868</v>
      </c>
      <c r="M38">
        <v>1</v>
      </c>
      <c r="N38">
        <v>4.66</v>
      </c>
      <c r="O38">
        <v>3.4</v>
      </c>
      <c r="P38">
        <f>N38-$N$33</f>
        <v>0.85000000000000009</v>
      </c>
      <c r="Q38">
        <f>O38-$O$33</f>
        <v>-1.4499999999999997</v>
      </c>
      <c r="R38" s="3">
        <f>P38*$R$35</f>
        <v>96.747967479674799</v>
      </c>
      <c r="S38">
        <f>Q38*$R$34</f>
        <v>745.71428571428567</v>
      </c>
      <c r="T38" s="6"/>
      <c r="U38" s="11" t="s">
        <v>37</v>
      </c>
    </row>
    <row r="39" spans="1:22" x14ac:dyDescent="0.25">
      <c r="A39" s="2">
        <v>2</v>
      </c>
      <c r="B39">
        <v>4.71</v>
      </c>
      <c r="C39">
        <v>4.45</v>
      </c>
      <c r="D39">
        <f t="shared" ref="D39:D50" si="0">B39-$B$33</f>
        <v>0.98</v>
      </c>
      <c r="E39">
        <f t="shared" ref="E39:E50" si="1">C39-$C$33</f>
        <v>-0.35999999999999943</v>
      </c>
      <c r="F39" s="4">
        <f t="shared" ref="F39:F50" si="2">D39*$F$35</f>
        <v>109.23566878980891</v>
      </c>
      <c r="G39">
        <f t="shared" ref="G39:G50" si="3">E39*$F$34</f>
        <v>4.7213114754098289</v>
      </c>
      <c r="I39">
        <f t="shared" ref="I39:I41" si="4">AVERAGE(F39,R39)</f>
        <v>108.68287504531094</v>
      </c>
      <c r="M39">
        <v>2</v>
      </c>
      <c r="N39">
        <v>4.76</v>
      </c>
      <c r="O39">
        <v>3.27</v>
      </c>
      <c r="P39">
        <f t="shared" ref="P39:P45" si="5">N39-$N$33</f>
        <v>0.94999999999999973</v>
      </c>
      <c r="Q39">
        <f t="shared" ref="Q39:Q45" si="6">O39-$O$33</f>
        <v>-1.5799999999999996</v>
      </c>
      <c r="R39" s="4">
        <f t="shared" ref="R39:R45" si="7">P39*$R$35</f>
        <v>108.13008130081298</v>
      </c>
      <c r="S39">
        <f t="shared" ref="S39:S45" si="8">Q39*$R$34</f>
        <v>812.57142857142844</v>
      </c>
      <c r="T39" s="7"/>
      <c r="U39" s="12"/>
    </row>
    <row r="40" spans="1:22" x14ac:dyDescent="0.25">
      <c r="A40" s="2">
        <v>3</v>
      </c>
      <c r="B40">
        <v>4.7699999999999996</v>
      </c>
      <c r="C40">
        <v>4.4000000000000004</v>
      </c>
      <c r="D40">
        <f t="shared" si="0"/>
        <v>1.0399999999999996</v>
      </c>
      <c r="E40">
        <f t="shared" si="1"/>
        <v>-0.40999999999999925</v>
      </c>
      <c r="F40" s="4">
        <f t="shared" si="2"/>
        <v>115.92356687898084</v>
      </c>
      <c r="G40">
        <f t="shared" si="3"/>
        <v>5.3770491803278588</v>
      </c>
      <c r="I40">
        <f t="shared" si="4"/>
        <v>115.44145823623839</v>
      </c>
      <c r="M40">
        <v>3</v>
      </c>
      <c r="N40">
        <v>4.82</v>
      </c>
      <c r="O40">
        <v>3.18</v>
      </c>
      <c r="P40">
        <f t="shared" si="5"/>
        <v>1.0100000000000002</v>
      </c>
      <c r="Q40">
        <f t="shared" si="6"/>
        <v>-1.6699999999999995</v>
      </c>
      <c r="R40" s="4">
        <f t="shared" si="7"/>
        <v>114.95934959349596</v>
      </c>
      <c r="S40">
        <f t="shared" si="8"/>
        <v>858.85714285714266</v>
      </c>
      <c r="T40" s="7"/>
      <c r="U40" s="12"/>
    </row>
    <row r="41" spans="1:22" ht="15.75" thickBot="1" x14ac:dyDescent="0.3">
      <c r="A41" s="2">
        <v>4</v>
      </c>
      <c r="B41">
        <v>4.84</v>
      </c>
      <c r="C41">
        <v>4.3600000000000003</v>
      </c>
      <c r="D41">
        <f t="shared" si="0"/>
        <v>1.1099999999999999</v>
      </c>
      <c r="E41">
        <f t="shared" si="1"/>
        <v>-0.44999999999999929</v>
      </c>
      <c r="F41" s="5">
        <f t="shared" si="2"/>
        <v>123.72611464968151</v>
      </c>
      <c r="G41">
        <f t="shared" si="3"/>
        <v>5.9016393442622856</v>
      </c>
      <c r="I41">
        <f t="shared" si="4"/>
        <v>123.32647195898707</v>
      </c>
      <c r="M41">
        <v>4</v>
      </c>
      <c r="N41">
        <v>4.8899999999999997</v>
      </c>
      <c r="O41">
        <v>3.14</v>
      </c>
      <c r="P41">
        <f t="shared" si="5"/>
        <v>1.0799999999999996</v>
      </c>
      <c r="Q41">
        <f t="shared" si="6"/>
        <v>-1.7099999999999995</v>
      </c>
      <c r="R41" s="5">
        <f t="shared" si="7"/>
        <v>122.92682926829264</v>
      </c>
      <c r="S41">
        <f t="shared" si="8"/>
        <v>879.42857142857122</v>
      </c>
      <c r="T41" s="8"/>
      <c r="U41" s="13"/>
    </row>
    <row r="42" spans="1:22" x14ac:dyDescent="0.25">
      <c r="A42" s="2">
        <v>5</v>
      </c>
      <c r="B42">
        <v>4.9000000000000004</v>
      </c>
      <c r="C42">
        <v>4.33</v>
      </c>
      <c r="D42">
        <f t="shared" si="0"/>
        <v>1.1700000000000004</v>
      </c>
      <c r="E42">
        <f t="shared" si="1"/>
        <v>-0.47999999999999954</v>
      </c>
      <c r="F42">
        <f t="shared" si="2"/>
        <v>130.41401273885353</v>
      </c>
      <c r="G42">
        <f t="shared" si="3"/>
        <v>6.2950819672131093</v>
      </c>
      <c r="I42">
        <f>AVERAGE(F42,R49)</f>
        <v>130.65416084097149</v>
      </c>
      <c r="M42">
        <v>5</v>
      </c>
      <c r="N42">
        <v>5.16</v>
      </c>
      <c r="O42">
        <v>2.71</v>
      </c>
      <c r="P42">
        <f t="shared" si="5"/>
        <v>1.35</v>
      </c>
      <c r="Q42" s="9">
        <f t="shared" si="6"/>
        <v>-2.1399999999999997</v>
      </c>
      <c r="R42" s="9">
        <f t="shared" si="7"/>
        <v>153.65853658536585</v>
      </c>
      <c r="S42" s="9">
        <f t="shared" si="8"/>
        <v>1100.5714285714284</v>
      </c>
    </row>
    <row r="43" spans="1:22" x14ac:dyDescent="0.25">
      <c r="A43" s="2">
        <v>6</v>
      </c>
      <c r="B43">
        <v>5.07</v>
      </c>
      <c r="C43">
        <v>4.16</v>
      </c>
      <c r="D43">
        <f t="shared" si="0"/>
        <v>1.3400000000000003</v>
      </c>
      <c r="E43">
        <f t="shared" si="1"/>
        <v>-0.64999999999999947</v>
      </c>
      <c r="F43">
        <f t="shared" si="2"/>
        <v>149.36305732484078</v>
      </c>
      <c r="G43">
        <f t="shared" si="3"/>
        <v>8.5245901639344197</v>
      </c>
      <c r="I43">
        <f t="shared" ref="I43:I50" si="9">AVERAGE(F43,R50)</f>
        <v>148.66526849981878</v>
      </c>
      <c r="M43">
        <v>6</v>
      </c>
      <c r="N43">
        <v>5.78</v>
      </c>
      <c r="O43">
        <v>2.41</v>
      </c>
      <c r="P43">
        <f t="shared" si="5"/>
        <v>1.9700000000000002</v>
      </c>
      <c r="Q43" s="9">
        <f t="shared" si="6"/>
        <v>-2.4399999999999995</v>
      </c>
      <c r="R43" s="9">
        <f t="shared" si="7"/>
        <v>224.22764227642278</v>
      </c>
      <c r="S43" s="9">
        <f t="shared" si="8"/>
        <v>1254.8571428571427</v>
      </c>
    </row>
    <row r="44" spans="1:22" x14ac:dyDescent="0.25">
      <c r="A44" s="2">
        <v>7</v>
      </c>
      <c r="B44">
        <v>5.4</v>
      </c>
      <c r="C44">
        <v>3.89</v>
      </c>
      <c r="D44">
        <f t="shared" si="0"/>
        <v>1.6700000000000004</v>
      </c>
      <c r="E44">
        <f t="shared" si="1"/>
        <v>-0.91999999999999948</v>
      </c>
      <c r="F44">
        <f t="shared" si="2"/>
        <v>186.14649681528664</v>
      </c>
      <c r="G44">
        <f t="shared" si="3"/>
        <v>12.065573770491797</v>
      </c>
      <c r="I44">
        <f t="shared" si="9"/>
        <v>186.40658174097666</v>
      </c>
      <c r="M44">
        <v>7</v>
      </c>
      <c r="N44">
        <v>6.87</v>
      </c>
      <c r="O44">
        <v>2.21</v>
      </c>
      <c r="P44">
        <f t="shared" si="5"/>
        <v>3.06</v>
      </c>
      <c r="Q44" s="9">
        <f t="shared" si="6"/>
        <v>-2.6399999999999997</v>
      </c>
      <c r="R44" s="9">
        <f t="shared" si="7"/>
        <v>348.29268292682923</v>
      </c>
      <c r="S44" s="9">
        <f t="shared" si="8"/>
        <v>1357.7142857142858</v>
      </c>
    </row>
    <row r="45" spans="1:22" x14ac:dyDescent="0.25">
      <c r="A45" s="2">
        <v>8</v>
      </c>
      <c r="B45">
        <v>5.68</v>
      </c>
      <c r="C45">
        <v>3.71</v>
      </c>
      <c r="D45">
        <f t="shared" si="0"/>
        <v>1.9499999999999997</v>
      </c>
      <c r="E45">
        <f t="shared" si="1"/>
        <v>-1.0999999999999996</v>
      </c>
      <c r="F45">
        <f t="shared" si="2"/>
        <v>217.35668789808912</v>
      </c>
      <c r="G45">
        <f t="shared" si="3"/>
        <v>14.426229508196718</v>
      </c>
      <c r="I45">
        <f t="shared" si="9"/>
        <v>217.37753094091445</v>
      </c>
      <c r="M45">
        <v>8</v>
      </c>
      <c r="N45">
        <v>8.59</v>
      </c>
      <c r="O45">
        <v>1.82</v>
      </c>
      <c r="P45">
        <f t="shared" si="5"/>
        <v>4.7799999999999994</v>
      </c>
      <c r="Q45" s="9">
        <f t="shared" si="6"/>
        <v>-3.0299999999999994</v>
      </c>
      <c r="R45" s="9">
        <f t="shared" si="7"/>
        <v>544.06504065040644</v>
      </c>
      <c r="S45" s="9">
        <f t="shared" si="8"/>
        <v>1558.285714285714</v>
      </c>
    </row>
    <row r="46" spans="1:22" x14ac:dyDescent="0.25">
      <c r="A46" s="2">
        <v>9</v>
      </c>
      <c r="B46">
        <v>5.93</v>
      </c>
      <c r="C46">
        <v>3.51</v>
      </c>
      <c r="D46">
        <f t="shared" si="0"/>
        <v>2.1999999999999997</v>
      </c>
      <c r="E46">
        <f t="shared" si="1"/>
        <v>-1.2999999999999998</v>
      </c>
      <c r="F46">
        <f t="shared" si="2"/>
        <v>245.22292993630569</v>
      </c>
      <c r="G46">
        <f t="shared" si="3"/>
        <v>17.04918032786885</v>
      </c>
      <c r="I46">
        <f t="shared" si="9"/>
        <v>244.96918854538859</v>
      </c>
    </row>
    <row r="47" spans="1:22" x14ac:dyDescent="0.25">
      <c r="A47" s="2">
        <v>10</v>
      </c>
      <c r="B47">
        <v>6.44</v>
      </c>
      <c r="C47">
        <v>3.14</v>
      </c>
      <c r="D47">
        <f t="shared" si="0"/>
        <v>2.7100000000000004</v>
      </c>
      <c r="E47">
        <f t="shared" si="1"/>
        <v>-1.6699999999999995</v>
      </c>
      <c r="F47">
        <f t="shared" si="2"/>
        <v>302.07006369426756</v>
      </c>
      <c r="G47">
        <f t="shared" si="3"/>
        <v>21.901639344262289</v>
      </c>
      <c r="I47">
        <f t="shared" si="9"/>
        <v>302.41714566827193</v>
      </c>
    </row>
    <row r="48" spans="1:22" x14ac:dyDescent="0.25">
      <c r="A48" s="2">
        <v>11</v>
      </c>
      <c r="B48">
        <v>6.6</v>
      </c>
      <c r="C48">
        <v>3.06</v>
      </c>
      <c r="D48">
        <f t="shared" si="0"/>
        <v>2.8699999999999997</v>
      </c>
      <c r="E48">
        <f t="shared" si="1"/>
        <v>-1.7499999999999996</v>
      </c>
      <c r="F48">
        <f t="shared" si="2"/>
        <v>319.90445859872608</v>
      </c>
      <c r="G48">
        <f t="shared" si="3"/>
        <v>22.950819672131143</v>
      </c>
      <c r="I48">
        <f t="shared" si="9"/>
        <v>319.8709284863549</v>
      </c>
      <c r="M48" t="s">
        <v>44</v>
      </c>
    </row>
    <row r="49" spans="1:19" x14ac:dyDescent="0.25">
      <c r="A49" s="2">
        <v>12</v>
      </c>
      <c r="B49">
        <v>7.58</v>
      </c>
      <c r="C49">
        <v>2.57</v>
      </c>
      <c r="D49">
        <f t="shared" si="0"/>
        <v>3.85</v>
      </c>
      <c r="E49">
        <f t="shared" si="1"/>
        <v>-2.2399999999999998</v>
      </c>
      <c r="F49">
        <f t="shared" si="2"/>
        <v>429.14012738853501</v>
      </c>
      <c r="G49">
        <f t="shared" si="3"/>
        <v>29.377049180327866</v>
      </c>
      <c r="I49">
        <f t="shared" si="9"/>
        <v>429.1229092227228</v>
      </c>
      <c r="M49">
        <v>5</v>
      </c>
      <c r="N49">
        <v>4.96</v>
      </c>
      <c r="O49">
        <v>3.14</v>
      </c>
      <c r="P49">
        <f t="shared" ref="P49" si="10">N49-$N$33</f>
        <v>1.1499999999999999</v>
      </c>
      <c r="Q49" s="9">
        <f t="shared" ref="Q49" si="11">O49-$O$33</f>
        <v>-1.7099999999999995</v>
      </c>
      <c r="R49" s="9">
        <f t="shared" ref="R49" si="12">P49*$R$35</f>
        <v>130.89430894308941</v>
      </c>
      <c r="S49" s="9">
        <f t="shared" ref="S49" si="13">Q49*$R$34</f>
        <v>879.42857142857122</v>
      </c>
    </row>
    <row r="50" spans="1:19" x14ac:dyDescent="0.25">
      <c r="A50" s="2">
        <v>13</v>
      </c>
      <c r="B50">
        <v>7.79</v>
      </c>
      <c r="C50">
        <v>2.25</v>
      </c>
      <c r="D50">
        <f t="shared" si="0"/>
        <v>4.0600000000000005</v>
      </c>
      <c r="E50">
        <f t="shared" si="1"/>
        <v>-2.5599999999999996</v>
      </c>
      <c r="F50">
        <f t="shared" si="2"/>
        <v>452.54777070063699</v>
      </c>
      <c r="G50">
        <f t="shared" si="3"/>
        <v>33.573770491803273</v>
      </c>
      <c r="I50">
        <f t="shared" si="9"/>
        <v>452.20884469991199</v>
      </c>
      <c r="M50">
        <v>6</v>
      </c>
      <c r="N50">
        <v>5.1100000000000003</v>
      </c>
      <c r="O50">
        <v>3.62</v>
      </c>
      <c r="P50">
        <f t="shared" ref="P50:P57" si="14">N50-$N$33</f>
        <v>1.3000000000000003</v>
      </c>
      <c r="Q50" s="9">
        <f t="shared" ref="Q50:Q57" si="15">O50-$O$33</f>
        <v>-1.2299999999999995</v>
      </c>
      <c r="R50" s="9">
        <f t="shared" ref="R50:R57" si="16">P50*$R$35</f>
        <v>147.96747967479678</v>
      </c>
      <c r="S50" s="9">
        <f t="shared" ref="S50:S57" si="17">Q50*$R$34</f>
        <v>632.57142857142844</v>
      </c>
    </row>
    <row r="51" spans="1:19" x14ac:dyDescent="0.25">
      <c r="M51">
        <v>7</v>
      </c>
      <c r="N51">
        <v>5.45</v>
      </c>
      <c r="O51">
        <v>3.49</v>
      </c>
      <c r="P51">
        <f t="shared" si="14"/>
        <v>1.6400000000000001</v>
      </c>
      <c r="Q51" s="9">
        <f t="shared" si="15"/>
        <v>-1.3599999999999994</v>
      </c>
      <c r="R51" s="9">
        <f t="shared" si="16"/>
        <v>186.66666666666666</v>
      </c>
      <c r="S51" s="9">
        <f t="shared" si="17"/>
        <v>699.42857142857122</v>
      </c>
    </row>
    <row r="52" spans="1:19" x14ac:dyDescent="0.25">
      <c r="M52">
        <v>8</v>
      </c>
      <c r="N52">
        <v>5.72</v>
      </c>
      <c r="O52">
        <v>3.22</v>
      </c>
      <c r="P52">
        <f t="shared" si="14"/>
        <v>1.9099999999999997</v>
      </c>
      <c r="Q52" s="9">
        <f t="shared" si="15"/>
        <v>-1.6299999999999994</v>
      </c>
      <c r="R52" s="9">
        <f t="shared" si="16"/>
        <v>217.39837398373979</v>
      </c>
      <c r="S52" s="9">
        <f t="shared" si="17"/>
        <v>838.28571428571411</v>
      </c>
    </row>
    <row r="53" spans="1:19" x14ac:dyDescent="0.25">
      <c r="A53" t="s">
        <v>46</v>
      </c>
      <c r="M53">
        <v>9</v>
      </c>
      <c r="N53">
        <v>5.96</v>
      </c>
      <c r="O53">
        <v>3.21</v>
      </c>
      <c r="P53">
        <f t="shared" si="14"/>
        <v>2.15</v>
      </c>
      <c r="Q53" s="9">
        <f t="shared" si="15"/>
        <v>-1.6399999999999997</v>
      </c>
      <c r="R53" s="9">
        <f t="shared" si="16"/>
        <v>244.71544715447152</v>
      </c>
      <c r="S53" s="9">
        <f t="shared" si="17"/>
        <v>843.42857142857133</v>
      </c>
    </row>
    <row r="54" spans="1:19" x14ac:dyDescent="0.25">
      <c r="A54">
        <v>5</v>
      </c>
      <c r="B54">
        <v>5.1100000000000003</v>
      </c>
      <c r="C54">
        <v>4.38</v>
      </c>
      <c r="D54">
        <f t="shared" ref="D54" si="18">B54-$B$33</f>
        <v>1.3800000000000003</v>
      </c>
      <c r="E54">
        <f t="shared" ref="E54" si="19">C54-$C$33</f>
        <v>-0.42999999999999972</v>
      </c>
      <c r="F54">
        <f t="shared" ref="F54" si="20">D54*$F$35</f>
        <v>153.82165605095545</v>
      </c>
      <c r="G54">
        <f t="shared" ref="G54" si="21">E54*$F$34</f>
        <v>5.6393442622950785</v>
      </c>
      <c r="I54">
        <f>AVERAGE(F54,R42)</f>
        <v>153.74009631816065</v>
      </c>
      <c r="M54">
        <v>10</v>
      </c>
      <c r="N54">
        <v>6.47</v>
      </c>
      <c r="O54">
        <v>3.21</v>
      </c>
      <c r="P54">
        <f t="shared" si="14"/>
        <v>2.6599999999999997</v>
      </c>
      <c r="Q54" s="9">
        <f t="shared" si="15"/>
        <v>-1.6399999999999997</v>
      </c>
      <c r="R54" s="9">
        <f t="shared" si="16"/>
        <v>302.76422764227635</v>
      </c>
      <c r="S54" s="9">
        <f t="shared" si="17"/>
        <v>843.42857142857133</v>
      </c>
    </row>
    <row r="55" spans="1:19" x14ac:dyDescent="0.25">
      <c r="A55">
        <v>6</v>
      </c>
      <c r="B55">
        <v>5.74</v>
      </c>
      <c r="C55">
        <v>4.21</v>
      </c>
      <c r="D55">
        <f t="shared" ref="D55:D57" si="22">B55-$B$33</f>
        <v>2.0100000000000002</v>
      </c>
      <c r="E55">
        <f t="shared" ref="E55:E57" si="23">C55-$C$33</f>
        <v>-0.59999999999999964</v>
      </c>
      <c r="F55">
        <f t="shared" ref="F55:F57" si="24">D55*$F$35</f>
        <v>224.04458598726114</v>
      </c>
      <c r="G55">
        <f t="shared" ref="G55:G57" si="25">E55*$F$34</f>
        <v>7.8688524590163889</v>
      </c>
      <c r="I55">
        <f t="shared" ref="I55:I57" si="26">AVERAGE(F55,R43)</f>
        <v>224.13611413184196</v>
      </c>
      <c r="M55">
        <v>11</v>
      </c>
      <c r="N55">
        <v>6.62</v>
      </c>
      <c r="O55">
        <v>3.19</v>
      </c>
      <c r="P55">
        <f t="shared" si="14"/>
        <v>2.81</v>
      </c>
      <c r="Q55" s="9">
        <f t="shared" si="15"/>
        <v>-1.6599999999999997</v>
      </c>
      <c r="R55" s="9">
        <f t="shared" si="16"/>
        <v>319.83739837398372</v>
      </c>
      <c r="S55" s="9">
        <f t="shared" si="17"/>
        <v>853.71428571428567</v>
      </c>
    </row>
    <row r="56" spans="1:19" x14ac:dyDescent="0.25">
      <c r="A56">
        <v>7</v>
      </c>
      <c r="B56">
        <v>6.86</v>
      </c>
      <c r="C56">
        <v>3.64</v>
      </c>
      <c r="D56">
        <f t="shared" si="22"/>
        <v>3.1300000000000003</v>
      </c>
      <c r="E56">
        <f t="shared" si="23"/>
        <v>-1.1699999999999995</v>
      </c>
      <c r="F56">
        <f t="shared" si="24"/>
        <v>348.88535031847135</v>
      </c>
      <c r="G56">
        <f t="shared" si="25"/>
        <v>15.344262295081961</v>
      </c>
      <c r="I56">
        <f t="shared" si="26"/>
        <v>348.58901662265032</v>
      </c>
      <c r="M56">
        <v>12</v>
      </c>
      <c r="N56">
        <v>7.58</v>
      </c>
      <c r="O56">
        <v>2.93</v>
      </c>
      <c r="P56">
        <f t="shared" si="14"/>
        <v>3.77</v>
      </c>
      <c r="Q56" s="9">
        <f t="shared" si="15"/>
        <v>-1.9199999999999995</v>
      </c>
      <c r="R56" s="9">
        <f t="shared" si="16"/>
        <v>429.10569105691053</v>
      </c>
      <c r="S56" s="9">
        <f t="shared" si="17"/>
        <v>987.42857142857122</v>
      </c>
    </row>
    <row r="57" spans="1:19" x14ac:dyDescent="0.25">
      <c r="A57">
        <v>8</v>
      </c>
      <c r="B57">
        <v>8.61</v>
      </c>
      <c r="C57">
        <v>2.91</v>
      </c>
      <c r="D57">
        <f t="shared" si="22"/>
        <v>4.879999999999999</v>
      </c>
      <c r="E57">
        <f t="shared" si="23"/>
        <v>-1.8999999999999995</v>
      </c>
      <c r="F57">
        <f t="shared" si="24"/>
        <v>543.94904458598717</v>
      </c>
      <c r="G57">
        <f t="shared" si="25"/>
        <v>24.918032786885238</v>
      </c>
      <c r="I57">
        <f t="shared" si="26"/>
        <v>544.00704261819681</v>
      </c>
      <c r="M57">
        <v>13</v>
      </c>
      <c r="N57">
        <v>7.78</v>
      </c>
      <c r="O57">
        <v>2.99</v>
      </c>
      <c r="P57">
        <f t="shared" si="14"/>
        <v>3.97</v>
      </c>
      <c r="Q57" s="9">
        <f t="shared" si="15"/>
        <v>-1.8599999999999994</v>
      </c>
      <c r="R57" s="9">
        <f t="shared" si="16"/>
        <v>451.869918699187</v>
      </c>
      <c r="S57" s="9">
        <f t="shared" si="17"/>
        <v>956.57142857142833</v>
      </c>
    </row>
  </sheetData>
  <mergeCells count="3">
    <mergeCell ref="A31:G31"/>
    <mergeCell ref="U38:U41"/>
    <mergeCell ref="M31:R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AB65-358D-4CE3-8CB3-7A3B186D672D}">
  <dimension ref="A3:N59"/>
  <sheetViews>
    <sheetView zoomScale="120" zoomScaleNormal="120" workbookViewId="0">
      <selection activeCell="Q64" sqref="Q64"/>
    </sheetView>
  </sheetViews>
  <sheetFormatPr defaultRowHeight="15" x14ac:dyDescent="0.25"/>
  <cols>
    <col min="1" max="1" width="10.140625" bestFit="1" customWidth="1"/>
    <col min="2" max="2" width="10.7109375" bestFit="1" customWidth="1"/>
    <col min="4" max="4" width="10.5703125" bestFit="1" customWidth="1"/>
    <col min="5" max="5" width="10.28515625" bestFit="1" customWidth="1"/>
    <col min="6" max="6" width="12.140625" hidden="1" customWidth="1"/>
    <col min="7" max="7" width="9.5703125" hidden="1" customWidth="1"/>
  </cols>
  <sheetData>
    <row r="3" spans="1:14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1:14" x14ac:dyDescent="0.25">
      <c r="A4">
        <v>250</v>
      </c>
      <c r="B4">
        <v>3.8032786885245908</v>
      </c>
      <c r="C4">
        <v>96.303920045569868</v>
      </c>
      <c r="D4">
        <f>C4/1000</f>
        <v>9.6303920045569869E-2</v>
      </c>
      <c r="E4">
        <v>745.71428571428567</v>
      </c>
      <c r="H4">
        <v>9.8066499999999994</v>
      </c>
      <c r="I4">
        <f>B4/1000</f>
        <v>3.8032786885245909E-3</v>
      </c>
      <c r="J4">
        <f>I4/H4/E4</f>
        <v>5.200738426845537E-7</v>
      </c>
      <c r="K4">
        <f>J4*1000000</f>
        <v>0.5200738426845537</v>
      </c>
      <c r="L4" t="s">
        <v>22</v>
      </c>
      <c r="M4" t="s">
        <v>22</v>
      </c>
    </row>
    <row r="5" spans="1:14" x14ac:dyDescent="0.25">
      <c r="A5">
        <v>250</v>
      </c>
      <c r="B5">
        <v>4.7213114754098289</v>
      </c>
      <c r="C5">
        <v>108.68287504531094</v>
      </c>
      <c r="D5">
        <f t="shared" ref="D5:D18" si="0">C5/1000</f>
        <v>0.10868287504531093</v>
      </c>
      <c r="E5">
        <v>812.57142857142844</v>
      </c>
      <c r="H5">
        <v>9.8066499999999994</v>
      </c>
      <c r="I5">
        <f t="shared" ref="I5:I11" si="1">B5/1000</f>
        <v>4.7213114754098293E-3</v>
      </c>
      <c r="J5">
        <f t="shared" ref="J5:J11" si="2">I5/H5/E5</f>
        <v>5.9248918786847802E-7</v>
      </c>
      <c r="K5">
        <f t="shared" ref="K5:K18" si="3">J5*1000000</f>
        <v>0.59248918786847804</v>
      </c>
      <c r="L5" t="s">
        <v>22</v>
      </c>
      <c r="M5" t="s">
        <v>22</v>
      </c>
    </row>
    <row r="6" spans="1:14" x14ac:dyDescent="0.25">
      <c r="A6">
        <v>250</v>
      </c>
      <c r="B6">
        <v>5.3770491803278588</v>
      </c>
      <c r="C6">
        <v>115.44145823623839</v>
      </c>
      <c r="D6">
        <f t="shared" si="0"/>
        <v>0.11544145823623839</v>
      </c>
      <c r="E6">
        <v>858.85714285714266</v>
      </c>
      <c r="H6">
        <v>9.8066499999999994</v>
      </c>
      <c r="I6">
        <f t="shared" si="1"/>
        <v>5.3770491803278586E-3</v>
      </c>
      <c r="J6">
        <f t="shared" si="2"/>
        <v>6.3841399850498988E-7</v>
      </c>
      <c r="K6">
        <f t="shared" si="3"/>
        <v>0.63841399850498992</v>
      </c>
      <c r="L6" t="s">
        <v>22</v>
      </c>
    </row>
    <row r="7" spans="1:14" x14ac:dyDescent="0.25">
      <c r="A7">
        <v>250</v>
      </c>
      <c r="B7">
        <v>5.9016393442622856</v>
      </c>
      <c r="C7">
        <v>123.32647195898707</v>
      </c>
      <c r="D7">
        <f t="shared" si="0"/>
        <v>0.12332647195898708</v>
      </c>
      <c r="E7">
        <v>879.42857142857122</v>
      </c>
      <c r="H7">
        <v>9.8066499999999994</v>
      </c>
      <c r="I7">
        <f t="shared" si="1"/>
        <v>5.9016393442622855E-3</v>
      </c>
      <c r="J7">
        <f t="shared" si="2"/>
        <v>6.8430768774283264E-7</v>
      </c>
      <c r="K7">
        <f t="shared" si="3"/>
        <v>0.68430768774283268</v>
      </c>
      <c r="L7" t="s">
        <v>22</v>
      </c>
    </row>
    <row r="8" spans="1:14" x14ac:dyDescent="0.25">
      <c r="A8">
        <v>250</v>
      </c>
      <c r="B8">
        <v>6.2950819672131093</v>
      </c>
      <c r="C8">
        <v>130.65416084097149</v>
      </c>
      <c r="D8">
        <f t="shared" si="0"/>
        <v>0.13065416084097148</v>
      </c>
      <c r="E8">
        <v>879.42857142857122</v>
      </c>
      <c r="H8">
        <v>9.8066499999999994</v>
      </c>
      <c r="I8">
        <f t="shared" si="1"/>
        <v>6.2950819672131092E-3</v>
      </c>
      <c r="J8">
        <f t="shared" si="2"/>
        <v>7.2992820025902215E-7</v>
      </c>
      <c r="K8">
        <f t="shared" si="3"/>
        <v>0.72992820025902216</v>
      </c>
      <c r="L8" t="s">
        <v>22</v>
      </c>
    </row>
    <row r="9" spans="1:14" x14ac:dyDescent="0.25">
      <c r="A9">
        <v>150</v>
      </c>
      <c r="B9">
        <v>14.426229508196718</v>
      </c>
      <c r="C9">
        <v>217.37753094091445</v>
      </c>
      <c r="D9">
        <f t="shared" si="0"/>
        <v>0.21737753094091444</v>
      </c>
      <c r="E9">
        <v>838.28571428571411</v>
      </c>
      <c r="H9">
        <v>9.8066499999999994</v>
      </c>
      <c r="I9">
        <f t="shared" si="1"/>
        <v>1.4426229508196718E-2</v>
      </c>
      <c r="J9">
        <f t="shared" si="2"/>
        <v>1.7548503894264079E-6</v>
      </c>
      <c r="K9">
        <f t="shared" si="3"/>
        <v>1.7548503894264078</v>
      </c>
      <c r="L9" t="s">
        <v>22</v>
      </c>
    </row>
    <row r="10" spans="1:14" x14ac:dyDescent="0.25">
      <c r="A10">
        <v>150</v>
      </c>
      <c r="B10">
        <v>17.04918032786885</v>
      </c>
      <c r="C10">
        <v>244.96918854538859</v>
      </c>
      <c r="D10">
        <f t="shared" si="0"/>
        <v>0.2449691885453886</v>
      </c>
      <c r="E10">
        <v>843.42857142857133</v>
      </c>
      <c r="H10">
        <v>9.8066499999999994</v>
      </c>
      <c r="I10">
        <f t="shared" si="1"/>
        <v>1.7049180327868851E-2</v>
      </c>
      <c r="J10">
        <f t="shared" si="2"/>
        <v>2.0612682789326819E-6</v>
      </c>
      <c r="K10">
        <f t="shared" si="3"/>
        <v>2.0612682789326819</v>
      </c>
      <c r="L10" t="s">
        <v>22</v>
      </c>
    </row>
    <row r="11" spans="1:14" x14ac:dyDescent="0.25">
      <c r="A11">
        <v>150</v>
      </c>
      <c r="B11">
        <v>21.901639344262289</v>
      </c>
      <c r="C11">
        <v>302.41714566827193</v>
      </c>
      <c r="D11">
        <f t="shared" si="0"/>
        <v>0.30241714566827194</v>
      </c>
      <c r="E11">
        <v>843.42857142857133</v>
      </c>
      <c r="H11">
        <v>9.8066499999999994</v>
      </c>
      <c r="I11">
        <f t="shared" si="1"/>
        <v>2.1901639344262289E-2</v>
      </c>
      <c r="J11">
        <f t="shared" si="2"/>
        <v>2.6479369429365987E-6</v>
      </c>
      <c r="K11">
        <f t="shared" si="3"/>
        <v>2.6479369429365986</v>
      </c>
      <c r="L11" t="s">
        <v>22</v>
      </c>
    </row>
    <row r="12" spans="1:14" x14ac:dyDescent="0.25">
      <c r="A12">
        <v>150</v>
      </c>
      <c r="B12">
        <v>22.950819672131143</v>
      </c>
      <c r="C12">
        <v>319.8709284863549</v>
      </c>
      <c r="D12">
        <f t="shared" si="0"/>
        <v>0.3198709284863549</v>
      </c>
      <c r="E12">
        <v>853.71428571428567</v>
      </c>
      <c r="H12">
        <v>9.8066499999999994</v>
      </c>
      <c r="I12">
        <f t="shared" ref="I12:I14" si="4">B12/1000</f>
        <v>2.2950819672131143E-2</v>
      </c>
      <c r="J12">
        <f t="shared" ref="J12:J14" si="5">I12/H12/E12</f>
        <v>2.7413530864396643E-6</v>
      </c>
      <c r="K12">
        <f t="shared" si="3"/>
        <v>2.7413530864396645</v>
      </c>
      <c r="L12" t="s">
        <v>22</v>
      </c>
    </row>
    <row r="13" spans="1:14" x14ac:dyDescent="0.25">
      <c r="A13">
        <v>150</v>
      </c>
      <c r="B13">
        <v>29.377049180327866</v>
      </c>
      <c r="C13">
        <v>429.1229092227228</v>
      </c>
      <c r="D13">
        <f t="shared" si="0"/>
        <v>0.42912290922272278</v>
      </c>
      <c r="E13">
        <v>987.42857142857122</v>
      </c>
      <c r="H13">
        <v>9.8066499999999994</v>
      </c>
      <c r="I13">
        <f t="shared" si="4"/>
        <v>2.9377049180327866E-2</v>
      </c>
      <c r="J13">
        <f t="shared" si="5"/>
        <v>3.033764082326563E-6</v>
      </c>
      <c r="K13">
        <f t="shared" si="3"/>
        <v>3.033764082326563</v>
      </c>
      <c r="L13" t="s">
        <v>22</v>
      </c>
    </row>
    <row r="14" spans="1:14" x14ac:dyDescent="0.25">
      <c r="A14">
        <v>150</v>
      </c>
      <c r="B14">
        <v>33.573770491803273</v>
      </c>
      <c r="C14">
        <v>452.20884469991199</v>
      </c>
      <c r="D14">
        <f t="shared" si="0"/>
        <v>0.45220884469991202</v>
      </c>
      <c r="E14">
        <v>956.57142857142833</v>
      </c>
      <c r="H14">
        <v>9.8066499999999994</v>
      </c>
      <c r="I14">
        <f t="shared" si="4"/>
        <v>3.3573770491803274E-2</v>
      </c>
      <c r="J14">
        <f t="shared" si="5"/>
        <v>3.5790027883668211E-6</v>
      </c>
      <c r="K14">
        <f t="shared" si="3"/>
        <v>3.5790027883668212</v>
      </c>
      <c r="L14" t="s">
        <v>22</v>
      </c>
    </row>
    <row r="15" spans="1:14" x14ac:dyDescent="0.25">
      <c r="A15">
        <v>500</v>
      </c>
      <c r="B15">
        <v>5.6393442622950785</v>
      </c>
      <c r="C15">
        <v>153.74009631816065</v>
      </c>
      <c r="D15">
        <f t="shared" si="0"/>
        <v>0.15374009631816066</v>
      </c>
      <c r="E15">
        <v>1100.5714285714284</v>
      </c>
      <c r="H15">
        <v>9.8066499999999994</v>
      </c>
      <c r="I15">
        <f t="shared" ref="I15:I18" si="6">B15/1000</f>
        <v>5.6393442622950781E-3</v>
      </c>
      <c r="J15">
        <f t="shared" ref="J15:J18" si="7">I15/H15/E15</f>
        <v>5.2250409428588304E-7</v>
      </c>
      <c r="K15">
        <f t="shared" si="3"/>
        <v>0.52250409428588307</v>
      </c>
      <c r="M15" t="s">
        <v>22</v>
      </c>
    </row>
    <row r="16" spans="1:14" x14ac:dyDescent="0.25">
      <c r="A16">
        <v>500</v>
      </c>
      <c r="B16">
        <v>7.8688524590163889</v>
      </c>
      <c r="C16">
        <v>224.13611413184196</v>
      </c>
      <c r="D16">
        <f t="shared" si="0"/>
        <v>0.22413611413184195</v>
      </c>
      <c r="E16">
        <v>1254.8571428571427</v>
      </c>
      <c r="H16">
        <v>9.8066499999999994</v>
      </c>
      <c r="I16">
        <f t="shared" si="6"/>
        <v>7.8688524590163882E-3</v>
      </c>
      <c r="J16">
        <f t="shared" si="7"/>
        <v>6.3943505248100816E-7</v>
      </c>
      <c r="K16">
        <f t="shared" si="3"/>
        <v>0.63943505248100818</v>
      </c>
      <c r="M16" t="s">
        <v>22</v>
      </c>
    </row>
    <row r="17" spans="1:13" x14ac:dyDescent="0.25">
      <c r="A17">
        <v>500</v>
      </c>
      <c r="B17">
        <v>15.344262295081961</v>
      </c>
      <c r="C17">
        <v>348.58901662265032</v>
      </c>
      <c r="D17">
        <f t="shared" si="0"/>
        <v>0.34858901662265029</v>
      </c>
      <c r="E17">
        <v>1357.7142857142858</v>
      </c>
      <c r="H17">
        <v>9.8066499999999994</v>
      </c>
      <c r="I17">
        <f t="shared" si="6"/>
        <v>1.5344262295081961E-2</v>
      </c>
      <c r="J17">
        <f t="shared" si="7"/>
        <v>1.1524363559487263E-6</v>
      </c>
      <c r="K17">
        <f t="shared" si="3"/>
        <v>1.1524363559487263</v>
      </c>
      <c r="M17" t="s">
        <v>22</v>
      </c>
    </row>
    <row r="18" spans="1:13" x14ac:dyDescent="0.25">
      <c r="A18">
        <v>500</v>
      </c>
      <c r="B18">
        <v>24.918032786885238</v>
      </c>
      <c r="C18">
        <v>544.00704261819681</v>
      </c>
      <c r="D18">
        <f t="shared" si="0"/>
        <v>0.54400704261819677</v>
      </c>
      <c r="E18">
        <v>1558.285714285714</v>
      </c>
      <c r="H18">
        <v>9.8066499999999994</v>
      </c>
      <c r="I18">
        <f t="shared" si="6"/>
        <v>2.4918032786885237E-2</v>
      </c>
      <c r="J18">
        <f t="shared" si="7"/>
        <v>1.6305945562717024E-6</v>
      </c>
      <c r="K18">
        <f t="shared" si="3"/>
        <v>1.6305945562717024</v>
      </c>
      <c r="M18" t="s">
        <v>22</v>
      </c>
    </row>
    <row r="36" spans="1:11" x14ac:dyDescent="0.25">
      <c r="A36" t="s">
        <v>13</v>
      </c>
    </row>
    <row r="37" spans="1:11" x14ac:dyDescent="0.25">
      <c r="A37" t="s">
        <v>2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  <c r="J37" t="s">
        <v>11</v>
      </c>
      <c r="K37" t="s">
        <v>12</v>
      </c>
    </row>
    <row r="38" spans="1:11" x14ac:dyDescent="0.25">
      <c r="A38">
        <v>250</v>
      </c>
      <c r="B38">
        <v>3.8032786885245908</v>
      </c>
      <c r="C38">
        <v>96.303920045569868</v>
      </c>
      <c r="D38">
        <f>C38/1000</f>
        <v>9.6303920045569869E-2</v>
      </c>
      <c r="E38">
        <v>745.71428571428567</v>
      </c>
      <c r="H38">
        <v>9.8066499999999994</v>
      </c>
      <c r="I38">
        <f>B38/1000</f>
        <v>3.8032786885245909E-3</v>
      </c>
      <c r="J38">
        <f>I38/H38/E38</f>
        <v>5.200738426845537E-7</v>
      </c>
      <c r="K38">
        <f>J38*1000000</f>
        <v>0.5200738426845537</v>
      </c>
    </row>
    <row r="39" spans="1:11" x14ac:dyDescent="0.25">
      <c r="A39">
        <v>250</v>
      </c>
      <c r="B39">
        <v>4.7213114754098289</v>
      </c>
      <c r="C39">
        <v>108.68287504531094</v>
      </c>
      <c r="D39">
        <f t="shared" ref="D39:D48" si="8">C39/1000</f>
        <v>0.10868287504531093</v>
      </c>
      <c r="E39">
        <v>812.57142857142844</v>
      </c>
      <c r="H39">
        <v>9.8066499999999994</v>
      </c>
      <c r="I39">
        <f t="shared" ref="I39:I48" si="9">B39/1000</f>
        <v>4.7213114754098293E-3</v>
      </c>
      <c r="J39">
        <f t="shared" ref="J39:J48" si="10">I39/H39/E39</f>
        <v>5.9248918786847802E-7</v>
      </c>
      <c r="K39">
        <f t="shared" ref="K39:K48" si="11">J39*1000000</f>
        <v>0.59248918786847804</v>
      </c>
    </row>
    <row r="40" spans="1:11" x14ac:dyDescent="0.25">
      <c r="A40">
        <v>250</v>
      </c>
      <c r="B40">
        <v>5.3770491803278588</v>
      </c>
      <c r="C40">
        <v>115.44145823623839</v>
      </c>
      <c r="D40">
        <f t="shared" si="8"/>
        <v>0.11544145823623839</v>
      </c>
      <c r="E40">
        <v>858.85714285714266</v>
      </c>
      <c r="H40">
        <v>9.8066499999999994</v>
      </c>
      <c r="I40">
        <f t="shared" si="9"/>
        <v>5.3770491803278586E-3</v>
      </c>
      <c r="J40">
        <f t="shared" si="10"/>
        <v>6.3841399850498988E-7</v>
      </c>
      <c r="K40">
        <f t="shared" si="11"/>
        <v>0.63841399850498992</v>
      </c>
    </row>
    <row r="41" spans="1:11" x14ac:dyDescent="0.25">
      <c r="A41">
        <v>250</v>
      </c>
      <c r="B41">
        <v>5.9016393442622856</v>
      </c>
      <c r="C41">
        <v>123.32647195898707</v>
      </c>
      <c r="D41">
        <f t="shared" si="8"/>
        <v>0.12332647195898708</v>
      </c>
      <c r="E41">
        <v>879.42857142857122</v>
      </c>
      <c r="H41">
        <v>9.8066499999999994</v>
      </c>
      <c r="I41">
        <f t="shared" si="9"/>
        <v>5.9016393442622855E-3</v>
      </c>
      <c r="J41">
        <f t="shared" si="10"/>
        <v>6.8430768774283264E-7</v>
      </c>
      <c r="K41">
        <f t="shared" si="11"/>
        <v>0.68430768774283268</v>
      </c>
    </row>
    <row r="42" spans="1:11" x14ac:dyDescent="0.25">
      <c r="A42">
        <v>250</v>
      </c>
      <c r="B42">
        <v>6.2950819672131093</v>
      </c>
      <c r="C42">
        <v>130.65416084097149</v>
      </c>
      <c r="D42">
        <f t="shared" si="8"/>
        <v>0.13065416084097148</v>
      </c>
      <c r="E42">
        <v>879.42857142857122</v>
      </c>
      <c r="H42">
        <v>9.8066499999999994</v>
      </c>
      <c r="I42">
        <f t="shared" si="9"/>
        <v>6.2950819672131092E-3</v>
      </c>
      <c r="J42">
        <f t="shared" si="10"/>
        <v>7.2992820025902215E-7</v>
      </c>
      <c r="K42">
        <f t="shared" si="11"/>
        <v>0.72992820025902216</v>
      </c>
    </row>
    <row r="43" spans="1:11" x14ac:dyDescent="0.25">
      <c r="A43">
        <v>150</v>
      </c>
      <c r="B43">
        <v>14.426229508196718</v>
      </c>
      <c r="C43">
        <v>217.37753094091445</v>
      </c>
      <c r="D43">
        <f t="shared" si="8"/>
        <v>0.21737753094091444</v>
      </c>
      <c r="E43">
        <v>838.28571428571411</v>
      </c>
      <c r="H43">
        <v>9.8066499999999994</v>
      </c>
      <c r="I43">
        <f t="shared" si="9"/>
        <v>1.4426229508196718E-2</v>
      </c>
      <c r="J43">
        <f t="shared" si="10"/>
        <v>1.7548503894264079E-6</v>
      </c>
      <c r="K43">
        <f t="shared" si="11"/>
        <v>1.7548503894264078</v>
      </c>
    </row>
    <row r="44" spans="1:11" x14ac:dyDescent="0.25">
      <c r="A44">
        <v>150</v>
      </c>
      <c r="B44">
        <v>17.04918032786885</v>
      </c>
      <c r="C44">
        <v>244.96918854538859</v>
      </c>
      <c r="D44">
        <f t="shared" si="8"/>
        <v>0.2449691885453886</v>
      </c>
      <c r="E44">
        <v>843.42857142857133</v>
      </c>
      <c r="H44">
        <v>9.8066499999999994</v>
      </c>
      <c r="I44">
        <f t="shared" si="9"/>
        <v>1.7049180327868851E-2</v>
      </c>
      <c r="J44">
        <f t="shared" si="10"/>
        <v>2.0612682789326819E-6</v>
      </c>
      <c r="K44">
        <f t="shared" si="11"/>
        <v>2.0612682789326819</v>
      </c>
    </row>
    <row r="45" spans="1:11" x14ac:dyDescent="0.25">
      <c r="A45">
        <v>150</v>
      </c>
      <c r="B45">
        <v>21.901639344262289</v>
      </c>
      <c r="C45">
        <v>302.41714566827193</v>
      </c>
      <c r="D45">
        <f t="shared" si="8"/>
        <v>0.30241714566827194</v>
      </c>
      <c r="E45">
        <v>843.42857142857133</v>
      </c>
      <c r="H45">
        <v>9.8066499999999994</v>
      </c>
      <c r="I45">
        <f t="shared" si="9"/>
        <v>2.1901639344262289E-2</v>
      </c>
      <c r="J45">
        <f t="shared" si="10"/>
        <v>2.6479369429365987E-6</v>
      </c>
      <c r="K45">
        <f t="shared" si="11"/>
        <v>2.6479369429365986</v>
      </c>
    </row>
    <row r="46" spans="1:11" x14ac:dyDescent="0.25">
      <c r="A46">
        <v>150</v>
      </c>
      <c r="B46">
        <v>22.950819672131143</v>
      </c>
      <c r="C46">
        <v>319.8709284863549</v>
      </c>
      <c r="D46">
        <f t="shared" si="8"/>
        <v>0.3198709284863549</v>
      </c>
      <c r="E46">
        <v>853.71428571428567</v>
      </c>
      <c r="H46">
        <v>9.8066499999999994</v>
      </c>
      <c r="I46">
        <f t="shared" si="9"/>
        <v>2.2950819672131143E-2</v>
      </c>
      <c r="J46">
        <f t="shared" si="10"/>
        <v>2.7413530864396643E-6</v>
      </c>
      <c r="K46">
        <f t="shared" si="11"/>
        <v>2.7413530864396645</v>
      </c>
    </row>
    <row r="47" spans="1:11" x14ac:dyDescent="0.25">
      <c r="A47">
        <v>150</v>
      </c>
      <c r="B47">
        <v>29.377049180327866</v>
      </c>
      <c r="C47">
        <v>429.1229092227228</v>
      </c>
      <c r="D47">
        <f t="shared" si="8"/>
        <v>0.42912290922272278</v>
      </c>
      <c r="E47">
        <v>987.42857142857122</v>
      </c>
      <c r="H47">
        <v>9.8066499999999994</v>
      </c>
      <c r="I47">
        <f t="shared" si="9"/>
        <v>2.9377049180327866E-2</v>
      </c>
      <c r="J47">
        <f t="shared" si="10"/>
        <v>3.033764082326563E-6</v>
      </c>
      <c r="K47">
        <f t="shared" si="11"/>
        <v>3.033764082326563</v>
      </c>
    </row>
    <row r="48" spans="1:11" x14ac:dyDescent="0.25">
      <c r="A48">
        <v>150</v>
      </c>
      <c r="B48">
        <v>33.573770491803273</v>
      </c>
      <c r="C48">
        <v>452.20884469991199</v>
      </c>
      <c r="D48">
        <f t="shared" si="8"/>
        <v>0.45220884469991202</v>
      </c>
      <c r="E48">
        <v>956.57142857142833</v>
      </c>
      <c r="H48">
        <v>9.8066499999999994</v>
      </c>
      <c r="I48">
        <f t="shared" si="9"/>
        <v>3.3573770491803274E-2</v>
      </c>
      <c r="J48">
        <f t="shared" si="10"/>
        <v>3.5790027883668211E-6</v>
      </c>
      <c r="K48">
        <f t="shared" si="11"/>
        <v>3.5790027883668212</v>
      </c>
    </row>
    <row r="52" spans="1:11" x14ac:dyDescent="0.25">
      <c r="A52" t="s">
        <v>14</v>
      </c>
    </row>
    <row r="53" spans="1:11" x14ac:dyDescent="0.25">
      <c r="A53" t="s">
        <v>2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  <c r="G53" t="s">
        <v>8</v>
      </c>
      <c r="H53" t="s">
        <v>9</v>
      </c>
      <c r="I53" t="s">
        <v>10</v>
      </c>
      <c r="J53" t="s">
        <v>11</v>
      </c>
      <c r="K53" t="s">
        <v>12</v>
      </c>
    </row>
    <row r="54" spans="1:11" x14ac:dyDescent="0.25">
      <c r="A54">
        <v>250</v>
      </c>
      <c r="B54">
        <v>3.8032786885245908</v>
      </c>
      <c r="C54">
        <v>96.303920045569868</v>
      </c>
      <c r="D54">
        <v>9.6303920045569869E-2</v>
      </c>
      <c r="E54">
        <v>745.71428571428567</v>
      </c>
      <c r="H54">
        <v>9.8066499999999994</v>
      </c>
      <c r="I54">
        <v>3.8032786885245909E-3</v>
      </c>
      <c r="J54">
        <v>5.200738426845537E-7</v>
      </c>
      <c r="K54">
        <v>0.5200738426845537</v>
      </c>
    </row>
    <row r="55" spans="1:11" x14ac:dyDescent="0.25">
      <c r="A55">
        <v>250</v>
      </c>
      <c r="B55">
        <v>4.7213114754098289</v>
      </c>
      <c r="C55">
        <v>108.68287504531094</v>
      </c>
      <c r="D55">
        <v>0.10868287504531093</v>
      </c>
      <c r="E55">
        <v>812.57142857142844</v>
      </c>
      <c r="H55">
        <v>9.8066499999999994</v>
      </c>
      <c r="I55">
        <v>4.7213114754098293E-3</v>
      </c>
      <c r="J55">
        <v>5.9248918786847802E-7</v>
      </c>
      <c r="K55">
        <v>0.59248918786847804</v>
      </c>
    </row>
    <row r="56" spans="1:11" x14ac:dyDescent="0.25">
      <c r="A56">
        <v>500</v>
      </c>
      <c r="B56">
        <v>5.6393442622950785</v>
      </c>
      <c r="C56">
        <v>153.74009631816065</v>
      </c>
      <c r="D56">
        <v>0.15374009631816066</v>
      </c>
      <c r="E56">
        <v>1100.5714285714284</v>
      </c>
      <c r="H56">
        <v>9.8066499999999994</v>
      </c>
      <c r="I56">
        <v>5.6393442622950781E-3</v>
      </c>
      <c r="J56">
        <v>4.7415385676677362E-7</v>
      </c>
      <c r="K56">
        <v>0.47415385676677363</v>
      </c>
    </row>
    <row r="57" spans="1:11" x14ac:dyDescent="0.25">
      <c r="A57">
        <v>500</v>
      </c>
      <c r="B57">
        <v>7.8688524590163889</v>
      </c>
      <c r="C57">
        <v>224.13611413184196</v>
      </c>
      <c r="D57">
        <v>0.22413611413184195</v>
      </c>
      <c r="E57">
        <v>1254.8571428571427</v>
      </c>
      <c r="H57">
        <v>9.8066499999999994</v>
      </c>
      <c r="I57">
        <v>7.8688524590163882E-3</v>
      </c>
      <c r="J57">
        <v>5.3111727352067514E-7</v>
      </c>
      <c r="K57">
        <v>0.53111727352067517</v>
      </c>
    </row>
    <row r="58" spans="1:11" x14ac:dyDescent="0.25">
      <c r="A58">
        <v>500</v>
      </c>
      <c r="B58">
        <v>15.344262295081961</v>
      </c>
      <c r="C58">
        <v>348.58901662265032</v>
      </c>
      <c r="D58">
        <v>0.34858901662265029</v>
      </c>
      <c r="E58">
        <v>1357.7142857142858</v>
      </c>
      <c r="H58">
        <v>9.8066499999999994</v>
      </c>
      <c r="I58">
        <v>1.5344262295081961E-2</v>
      </c>
      <c r="J58">
        <v>8.8247433872750294E-7</v>
      </c>
      <c r="K58">
        <v>0.88247433872750292</v>
      </c>
    </row>
    <row r="59" spans="1:11" x14ac:dyDescent="0.25">
      <c r="A59">
        <v>500</v>
      </c>
      <c r="B59">
        <v>24.918032786885238</v>
      </c>
      <c r="C59">
        <v>544.00704261819681</v>
      </c>
      <c r="D59">
        <v>0.54400704261819677</v>
      </c>
      <c r="E59">
        <v>1558.285714285714</v>
      </c>
      <c r="H59">
        <v>9.8066499999999994</v>
      </c>
      <c r="I59">
        <v>2.4918032786885237E-2</v>
      </c>
      <c r="J59">
        <v>1.1581860991088997E-6</v>
      </c>
      <c r="K59">
        <v>1.1581860991088997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Mudek, Alec J. (GSFC-5950)</dc:creator>
  <cp:lastModifiedBy>Mudek, Alec J. (GSFC-5950)</cp:lastModifiedBy>
  <dcterms:created xsi:type="dcterms:W3CDTF">2024-08-02T15:17:52Z</dcterms:created>
  <dcterms:modified xsi:type="dcterms:W3CDTF">2024-09-17T14:43:33Z</dcterms:modified>
</cp:coreProperties>
</file>