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. Final" sheetId="1" r:id="rId3"/>
  </sheets>
  <definedNames/>
  <calcPr/>
</workbook>
</file>

<file path=xl/sharedStrings.xml><?xml version="1.0" encoding="utf-8"?>
<sst xmlns="http://schemas.openxmlformats.org/spreadsheetml/2006/main" count="50" uniqueCount="45">
  <si>
    <t>Cálculo da temperatura final</t>
  </si>
  <si>
    <t>Dados:</t>
  </si>
  <si>
    <t>Fórmulas e Cálculos:</t>
  </si>
  <si>
    <t>Resultado:</t>
  </si>
  <si>
    <t>d=</t>
  </si>
  <si>
    <t>h=0,01*d^(-x)=</t>
  </si>
  <si>
    <t>Tc=</t>
  </si>
  <si>
    <t>L=</t>
  </si>
  <si>
    <t>A=3,14*d*L=</t>
  </si>
  <si>
    <t>x=</t>
  </si>
  <si>
    <t>T=((r25*t50)-(r50*t25))/(r50-r25)=</t>
  </si>
  <si>
    <t>Tmax=</t>
  </si>
  <si>
    <t>a50=1/(T+t50)=</t>
  </si>
  <si>
    <t>Para 20% de I:</t>
  </si>
  <si>
    <t>eps=</t>
  </si>
  <si>
    <t>Rmax=r50*(1+a50*(Tmax-t50))=</t>
  </si>
  <si>
    <t>sig=</t>
  </si>
  <si>
    <t>amax=1/(T+Tmax)=</t>
  </si>
  <si>
    <t>r25=</t>
  </si>
  <si>
    <t>Rtc=Rmax*(1+amax*(Tc-Tmax))=</t>
  </si>
  <si>
    <t>Para 40% de I:</t>
  </si>
  <si>
    <t>r50=</t>
  </si>
  <si>
    <t>H=-tan(Lat)*tan(Ds)=</t>
  </si>
  <si>
    <t>t25=</t>
  </si>
  <si>
    <t>Hs=cos(Lat)*cos(Ds)*cos(H)+sen(Lat)*sen(Ds)=</t>
  </si>
  <si>
    <t>t50=</t>
  </si>
  <si>
    <t>Zs=cos(Ds)*sen(H)/cos(Hs)=</t>
  </si>
  <si>
    <t>Para 60% de I:</t>
  </si>
  <si>
    <t>I=</t>
  </si>
  <si>
    <t>teta=acos(cos(Hs)*cos(Zs-Zc))=</t>
  </si>
  <si>
    <t>S=</t>
  </si>
  <si>
    <t>Ap=d*L=</t>
  </si>
  <si>
    <t>k=</t>
  </si>
  <si>
    <t>Para 80% de I:</t>
  </si>
  <si>
    <t>Qs=</t>
  </si>
  <si>
    <t>Qc=A*h*12*(Tc-Tmax)=</t>
  </si>
  <si>
    <t>Lat=</t>
  </si>
  <si>
    <t>Qr=eps*sig*A*(((Tc+273)^4)-(Tmax^4))=</t>
  </si>
  <si>
    <t>Ds=</t>
  </si>
  <si>
    <t>Qej=Rtc*I^2=</t>
  </si>
  <si>
    <t>Para 100% de I:</t>
  </si>
  <si>
    <t>Zc=</t>
  </si>
  <si>
    <t>Qrs=0,3056*Ap*k*S*Qs*sen(teta)=</t>
  </si>
  <si>
    <t>Conv=</t>
  </si>
  <si>
    <t>0=Qc+Qr-Qej-Qrs=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</si>
</sst>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"/>
    <numFmt numFmtId="165" formatCode="0.00000E+00"/>
  </numFmts>
  <fonts count="6">
    <font>
      <sz val="10.0"/>
      <color rgb="FF000000"/>
      <name val="Arial"/>
    </font>
    <font>
      <b/>
      <sz val="12.0"/>
      <name val="Arial"/>
    </font>
    <font/>
    <font>
      <sz val="10.0"/>
      <name val="Arial"/>
    </font>
    <font>
      <b/>
      <i/>
      <sz val="10.0"/>
      <name val="Arial"/>
    </font>
    <font>
      <b/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rgb="FFFF0000"/>
      </patternFill>
    </fill>
    <fill>
      <patternFill patternType="solid">
        <fgColor rgb="FF99CCFF"/>
        <bgColor rgb="FF99CCFF"/>
      </patternFill>
    </fill>
  </fills>
  <borders count="25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2" fillId="0" fontId="2" numFmtId="0" xfId="0" applyBorder="1" applyFont="1"/>
    <xf borderId="2" fillId="3" fontId="3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left"/>
    </xf>
    <xf borderId="3" fillId="2" fontId="4" numFmtId="0" xfId="0" applyBorder="1" applyFont="1"/>
    <xf borderId="4" fillId="2" fontId="4" numFmtId="0" xfId="0" applyBorder="1" applyFont="1"/>
    <xf borderId="5" fillId="4" fontId="3" numFmtId="0" xfId="0" applyAlignment="1" applyBorder="1" applyFill="1" applyFont="1">
      <alignment horizontal="right"/>
    </xf>
    <xf borderId="6" fillId="4" fontId="3" numFmtId="164" xfId="0" applyAlignment="1" applyBorder="1" applyFont="1" applyNumberFormat="1">
      <alignment horizontal="left"/>
    </xf>
    <xf borderId="7" fillId="5" fontId="3" numFmtId="0" xfId="0" applyAlignment="1" applyBorder="1" applyFill="1" applyFont="1">
      <alignment horizontal="right"/>
    </xf>
    <xf borderId="8" fillId="6" fontId="3" numFmtId="164" xfId="0" applyAlignment="1" applyBorder="1" applyFill="1" applyFont="1" applyNumberFormat="1">
      <alignment horizontal="left"/>
    </xf>
    <xf borderId="1" fillId="7" fontId="5" numFmtId="0" xfId="0" applyAlignment="1" applyBorder="1" applyFill="1" applyFont="1">
      <alignment horizontal="right"/>
    </xf>
    <xf borderId="4" fillId="7" fontId="5" numFmtId="0" xfId="0" applyAlignment="1" applyBorder="1" applyFont="1">
      <alignment horizontal="left"/>
    </xf>
    <xf borderId="9" fillId="4" fontId="3" numFmtId="0" xfId="0" applyAlignment="1" applyBorder="1" applyFont="1">
      <alignment horizontal="right"/>
    </xf>
    <xf borderId="10" fillId="4" fontId="3" numFmtId="0" xfId="0" applyAlignment="1" applyBorder="1" applyFont="1">
      <alignment horizontal="left"/>
    </xf>
    <xf borderId="11" fillId="5" fontId="3" numFmtId="0" xfId="0" applyAlignment="1" applyBorder="1" applyFont="1">
      <alignment horizontal="right"/>
    </xf>
    <xf borderId="12" fillId="6" fontId="3" numFmtId="0" xfId="0" applyAlignment="1" applyBorder="1" applyFont="1">
      <alignment horizontal="left"/>
    </xf>
    <xf borderId="13" fillId="3" fontId="3" numFmtId="0" xfId="0" applyAlignment="1" applyBorder="1" applyFont="1">
      <alignment horizontal="center"/>
    </xf>
    <xf borderId="14" fillId="0" fontId="2" numFmtId="0" xfId="0" applyBorder="1" applyFont="1"/>
    <xf borderId="10" fillId="4" fontId="3" numFmtId="0" xfId="0" applyAlignment="1" applyBorder="1" applyFont="1">
      <alignment horizontal="left"/>
    </xf>
    <xf borderId="15" fillId="3" fontId="3" numFmtId="0" xfId="0" applyAlignment="1" applyBorder="1" applyFont="1">
      <alignment horizontal="center"/>
    </xf>
    <xf borderId="16" fillId="0" fontId="2" numFmtId="0" xfId="0" applyBorder="1" applyFont="1"/>
    <xf borderId="12" fillId="6" fontId="3" numFmtId="164" xfId="0" applyAlignment="1" applyBorder="1" applyFont="1" applyNumberFormat="1">
      <alignment horizontal="left"/>
    </xf>
    <xf borderId="5" fillId="4" fontId="5" numFmtId="0" xfId="0" applyAlignment="1" applyBorder="1" applyFont="1">
      <alignment horizontal="left"/>
    </xf>
    <xf borderId="17" fillId="0" fontId="2" numFmtId="0" xfId="0" applyBorder="1" applyFont="1"/>
    <xf borderId="18" fillId="8" fontId="3" numFmtId="0" xfId="0" applyAlignment="1" applyBorder="1" applyFill="1" applyFont="1">
      <alignment horizontal="right"/>
    </xf>
    <xf borderId="19" fillId="8" fontId="3" numFmtId="0" xfId="0" applyAlignment="1" applyBorder="1" applyFont="1">
      <alignment horizontal="left"/>
    </xf>
    <xf borderId="10" fillId="4" fontId="3" numFmtId="11" xfId="0" applyAlignment="1" applyBorder="1" applyFont="1" applyNumberFormat="1">
      <alignment horizontal="left"/>
    </xf>
    <xf borderId="1" fillId="3" fontId="3" numFmtId="0" xfId="0" applyAlignment="1" applyBorder="1" applyFont="1">
      <alignment horizontal="center"/>
    </xf>
    <xf borderId="10" fillId="4" fontId="3" numFmtId="164" xfId="0" applyAlignment="1" applyBorder="1" applyFont="1" applyNumberFormat="1">
      <alignment horizontal="left"/>
    </xf>
    <xf borderId="12" fillId="6" fontId="3" numFmtId="0" xfId="0" applyAlignment="1" applyBorder="1" applyFont="1">
      <alignment horizontal="left"/>
    </xf>
    <xf borderId="20" fillId="4" fontId="3" numFmtId="0" xfId="0" applyAlignment="1" applyBorder="1" applyFont="1">
      <alignment horizontal="right"/>
    </xf>
    <xf borderId="21" fillId="4" fontId="3" numFmtId="0" xfId="0" applyAlignment="1" applyBorder="1" applyFont="1">
      <alignment horizontal="left"/>
    </xf>
    <xf borderId="22" fillId="6" fontId="3" numFmtId="0" xfId="0" applyAlignment="1" applyBorder="1" applyFont="1">
      <alignment horizontal="left"/>
    </xf>
    <xf borderId="18" fillId="4" fontId="3" numFmtId="0" xfId="0" applyAlignment="1" applyBorder="1" applyFont="1">
      <alignment horizontal="right"/>
    </xf>
    <xf borderId="23" fillId="4" fontId="3" numFmtId="164" xfId="0" applyAlignment="1" applyBorder="1" applyFont="1" applyNumberFormat="1">
      <alignment horizontal="left"/>
    </xf>
    <xf borderId="24" fillId="5" fontId="3" numFmtId="0" xfId="0" applyAlignment="1" applyBorder="1" applyFont="1">
      <alignment horizontal="right"/>
    </xf>
    <xf borderId="19" fillId="6" fontId="3" numFmtId="165" xfId="0" applyAlignment="1" applyBorder="1" applyFont="1" applyNumberFormat="1">
      <alignment horizontal="left"/>
    </xf>
    <xf borderId="0" fillId="0" fontId="3" numFmtId="0" xfId="0" applyFont="1"/>
    <xf borderId="0" fillId="3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75"/>
  <cols>
    <col customWidth="1" min="1" max="1" width="6.71"/>
    <col customWidth="1" min="2" max="2" width="12.0"/>
    <col customWidth="1" min="3" max="3" width="41.57"/>
    <col customWidth="1" min="4" max="4" width="13.14"/>
    <col customWidth="1" min="5" max="5" width="4.29"/>
    <col customWidth="1" min="6" max="6" width="12.0"/>
  </cols>
  <sheetData>
    <row r="1" ht="19.5" customHeight="1">
      <c r="A1" s="1" t="s">
        <v>0</v>
      </c>
      <c r="B1" s="2"/>
      <c r="C1" s="2"/>
      <c r="D1" s="2"/>
      <c r="E1" s="2"/>
      <c r="F1" s="3"/>
    </row>
    <row r="2" ht="7.5" customHeight="1">
      <c r="A2" s="4"/>
      <c r="B2" s="2"/>
      <c r="C2" s="2"/>
      <c r="D2" s="2"/>
      <c r="E2" s="2"/>
      <c r="F2" s="3"/>
    </row>
    <row r="3" ht="14.25" customHeight="1">
      <c r="A3" s="5" t="s">
        <v>1</v>
      </c>
      <c r="B3" s="3"/>
      <c r="C3" s="6" t="s">
        <v>2</v>
      </c>
      <c r="D3" s="7"/>
      <c r="E3" s="5" t="s">
        <v>3</v>
      </c>
      <c r="F3" s="3"/>
    </row>
    <row r="4" ht="14.25" customHeight="1">
      <c r="A4" s="8" t="s">
        <v>4</v>
      </c>
      <c r="B4" s="9" t="str">
        <f>0.02454/0.0254</f>
        <v>0.966141732</v>
      </c>
      <c r="C4" s="10" t="s">
        <v>5</v>
      </c>
      <c r="D4" s="11" t="str">
        <f>0.01*B4^(-B6)</f>
        <v>0.010138732</v>
      </c>
      <c r="E4" s="12" t="s">
        <v>6</v>
      </c>
      <c r="F4" s="13">
        <v>53.0124769776713</v>
      </c>
    </row>
    <row r="5" ht="14.25" customHeight="1">
      <c r="A5" s="14" t="s">
        <v>7</v>
      </c>
      <c r="B5" s="15" t="str">
        <f>1/0.3048</f>
        <v>3.280839895</v>
      </c>
      <c r="C5" s="16" t="s">
        <v>8</v>
      </c>
      <c r="D5" s="17" t="str">
        <f>3.14*B4*B5</f>
        <v>9.953034906</v>
      </c>
      <c r="E5" s="18"/>
      <c r="F5" s="19"/>
    </row>
    <row r="6" ht="14.25" customHeight="1">
      <c r="A6" s="14" t="s">
        <v>9</v>
      </c>
      <c r="B6" s="20">
        <v>0.4</v>
      </c>
      <c r="C6" s="16" t="s">
        <v>10</v>
      </c>
      <c r="D6" s="17" t="str">
        <f>((B10*B13)-(B11*B12))/(B11-B10)</f>
        <v>-84.11111111</v>
      </c>
      <c r="E6" s="21"/>
      <c r="F6" s="22"/>
    </row>
    <row r="7" ht="14.25" customHeight="1">
      <c r="A7" s="14" t="s">
        <v>11</v>
      </c>
      <c r="B7" s="15" t="str">
        <f>38+273</f>
        <v>311</v>
      </c>
      <c r="C7" s="16" t="s">
        <v>12</v>
      </c>
      <c r="D7" s="23" t="str">
        <f>1/(D6+B13)</f>
        <v>0.004186047</v>
      </c>
      <c r="E7" s="24" t="s">
        <v>13</v>
      </c>
      <c r="F7" s="25"/>
    </row>
    <row r="8" ht="14.25" customHeight="1">
      <c r="A8" s="14" t="s">
        <v>14</v>
      </c>
      <c r="B8" s="20">
        <v>0.5</v>
      </c>
      <c r="C8" s="16" t="s">
        <v>15</v>
      </c>
      <c r="D8" s="23" t="str">
        <f>B11*(1+D7*(B7-B13))</f>
        <v>0.000101507</v>
      </c>
      <c r="E8" s="26" t="s">
        <v>6</v>
      </c>
      <c r="F8" s="27">
        <v>51.5138780077112</v>
      </c>
    </row>
    <row r="9" ht="14.25" customHeight="1">
      <c r="A9" s="14" t="s">
        <v>16</v>
      </c>
      <c r="B9" s="28">
        <v>5.67051E-8</v>
      </c>
      <c r="C9" s="16" t="s">
        <v>17</v>
      </c>
      <c r="D9" s="23" t="str">
        <f>1/(D6+B7)</f>
        <v>0.004407444</v>
      </c>
      <c r="E9" s="29"/>
      <c r="F9" s="3"/>
    </row>
    <row r="10" ht="14.25" customHeight="1">
      <c r="A10" s="14" t="s">
        <v>18</v>
      </c>
      <c r="B10" s="28" t="str">
        <f>0.154/1609.344</f>
        <v>9.57E-05</v>
      </c>
      <c r="C10" s="16" t="s">
        <v>19</v>
      </c>
      <c r="D10" s="23" t="str">
        <f>D8*(1+D9*((F4+273)-B7))</f>
        <v>0.000108224</v>
      </c>
      <c r="E10" s="24" t="s">
        <v>20</v>
      </c>
      <c r="F10" s="25"/>
    </row>
    <row r="11" ht="14.25" customHeight="1">
      <c r="A11" s="14" t="s">
        <v>21</v>
      </c>
      <c r="B11" s="30" t="str">
        <f>0.172/1609.344</f>
        <v>0.000106876</v>
      </c>
      <c r="C11" s="16" t="s">
        <v>22</v>
      </c>
      <c r="D11" s="23" t="str">
        <f>-TAN(B18*B21)*TAN(B19*B21)</f>
        <v>0.030299855</v>
      </c>
      <c r="E11" s="26" t="s">
        <v>6</v>
      </c>
      <c r="F11" s="27">
        <v>51.7012850695923</v>
      </c>
    </row>
    <row r="12" ht="14.25" customHeight="1">
      <c r="A12" s="14" t="s">
        <v>23</v>
      </c>
      <c r="B12" s="15" t="str">
        <f>25+273</f>
        <v>298</v>
      </c>
      <c r="C12" s="16" t="s">
        <v>24</v>
      </c>
      <c r="D12" s="23" t="str">
        <f>COS(B18*B21)*COS(B19*B21)*COS(D11)+SIN(B18*B21)*SIN(B19*B21)</f>
        <v>0.887105274</v>
      </c>
      <c r="E12" s="29"/>
      <c r="F12" s="3"/>
    </row>
    <row r="13" ht="14.25" customHeight="1">
      <c r="A13" s="14" t="s">
        <v>25</v>
      </c>
      <c r="B13" s="15" t="str">
        <f>50+273</f>
        <v>323</v>
      </c>
      <c r="C13" s="16" t="s">
        <v>26</v>
      </c>
      <c r="D13" s="23" t="str">
        <f>COS(B19*B21)*SIN(D11)/COS(D12)</f>
        <v>0.044004086</v>
      </c>
      <c r="E13" s="24" t="s">
        <v>27</v>
      </c>
      <c r="F13" s="25"/>
    </row>
    <row r="14" ht="14.25" customHeight="1">
      <c r="A14" s="14" t="s">
        <v>28</v>
      </c>
      <c r="B14" s="20" t="str">
        <f>760</f>
        <v>760</v>
      </c>
      <c r="C14" s="16" t="s">
        <v>29</v>
      </c>
      <c r="D14" s="31" t="str">
        <f>ACOS(COS(D12)*COS(D13-(B20*B21)))</f>
        <v>1.542503443</v>
      </c>
      <c r="E14" s="26" t="s">
        <v>6</v>
      </c>
      <c r="F14" s="27">
        <v>52.0135797301174</v>
      </c>
    </row>
    <row r="15" ht="14.25" customHeight="1">
      <c r="A15" s="14" t="s">
        <v>30</v>
      </c>
      <c r="B15" s="20">
        <v>1.0</v>
      </c>
      <c r="C15" s="16" t="s">
        <v>31</v>
      </c>
      <c r="D15" s="17" t="str">
        <f>D5/3.14</f>
        <v>3.16975634</v>
      </c>
      <c r="E15" s="29"/>
      <c r="F15" s="3"/>
    </row>
    <row r="16" ht="14.25" customHeight="1">
      <c r="A16" s="14" t="s">
        <v>32</v>
      </c>
      <c r="B16" s="20">
        <v>1.0</v>
      </c>
      <c r="C16" s="16"/>
      <c r="D16" s="31"/>
      <c r="E16" s="24" t="s">
        <v>33</v>
      </c>
      <c r="F16" s="25"/>
    </row>
    <row r="17" ht="14.25" customHeight="1">
      <c r="A17" s="14" t="s">
        <v>34</v>
      </c>
      <c r="B17" s="20">
        <v>520.0</v>
      </c>
      <c r="C17" s="16" t="s">
        <v>35</v>
      </c>
      <c r="D17" s="17" t="str">
        <f>D5*D4*12*((F4+273)-B7)</f>
        <v>18.17911726</v>
      </c>
      <c r="E17" s="26" t="s">
        <v>6</v>
      </c>
      <c r="F17" s="27">
        <v>52.4506822837663</v>
      </c>
    </row>
    <row r="18" ht="14.25" customHeight="1">
      <c r="A18" s="14" t="s">
        <v>36</v>
      </c>
      <c r="B18" s="20">
        <v>4.0</v>
      </c>
      <c r="C18" s="16" t="s">
        <v>37</v>
      </c>
      <c r="D18" s="17" t="str">
        <f>B8*B9*D5*(((F4+273)^4)-(B7^4))</f>
        <v>547.8415523</v>
      </c>
      <c r="E18" s="29"/>
      <c r="F18" s="3"/>
    </row>
    <row r="19" ht="14.25" customHeight="1">
      <c r="A19" s="32" t="s">
        <v>38</v>
      </c>
      <c r="B19" s="33">
        <v>-23.45</v>
      </c>
      <c r="C19" s="16" t="s">
        <v>39</v>
      </c>
      <c r="D19" s="34" t="str">
        <f>D10*B14^2</f>
        <v>62.50994494</v>
      </c>
      <c r="E19" s="24" t="s">
        <v>40</v>
      </c>
      <c r="F19" s="25"/>
    </row>
    <row r="20" ht="14.25" customHeight="1">
      <c r="A20" s="32" t="s">
        <v>41</v>
      </c>
      <c r="B20" s="33">
        <v>90.0</v>
      </c>
      <c r="C20" s="16" t="s">
        <v>42</v>
      </c>
      <c r="D20" s="34" t="str">
        <f>0.3056*D15*B16*B17*SIN(D14)</f>
        <v>503.5107252</v>
      </c>
      <c r="E20" s="26" t="s">
        <v>6</v>
      </c>
      <c r="F20" s="27">
        <v>53.01247711871152</v>
      </c>
    </row>
    <row r="21" ht="14.25" customHeight="1">
      <c r="A21" s="35" t="s">
        <v>43</v>
      </c>
      <c r="B21" s="36" t="str">
        <f>3.14/180</f>
        <v>0.017444444</v>
      </c>
      <c r="C21" s="37" t="s">
        <v>44</v>
      </c>
      <c r="D21" s="38" t="str">
        <f>D17+D18-D19-D20</f>
        <v>-6.32357E-07</v>
      </c>
      <c r="E21" s="18"/>
      <c r="F21" s="19"/>
    </row>
    <row r="22" ht="12.75" customHeight="1">
      <c r="A22" s="39"/>
      <c r="B22" s="39"/>
      <c r="C22" s="39"/>
      <c r="D22" s="39"/>
      <c r="E22" s="40"/>
      <c r="F22" s="40"/>
    </row>
  </sheetData>
  <mergeCells count="16">
    <mergeCell ref="E19:F19"/>
    <mergeCell ref="E21:F21"/>
    <mergeCell ref="E15:F15"/>
    <mergeCell ref="E13:F13"/>
    <mergeCell ref="E18:F18"/>
    <mergeCell ref="E16:F16"/>
    <mergeCell ref="A3:B3"/>
    <mergeCell ref="E3:F3"/>
    <mergeCell ref="E10:F10"/>
    <mergeCell ref="E9:F9"/>
    <mergeCell ref="A1:F1"/>
    <mergeCell ref="A2:F2"/>
    <mergeCell ref="E6:F6"/>
    <mergeCell ref="E7:F7"/>
    <mergeCell ref="E12:F12"/>
    <mergeCell ref="E5:F5"/>
  </mergeCells>
  <drawing r:id="rId1"/>
</worksheet>
</file>