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repos\index\"/>
    </mc:Choice>
  </mc:AlternateContent>
  <xr:revisionPtr revIDLastSave="0" documentId="13_ncr:1_{5E5F73A0-0807-4226-B196-E1FD22318B65}" xr6:coauthVersionLast="45" xr6:coauthVersionMax="45" xr10:uidLastSave="{00000000-0000-0000-0000-000000000000}"/>
  <bookViews>
    <workbookView xWindow="-110" yWindow="-110" windowWidth="22780" windowHeight="14660" activeTab="2" xr2:uid="{B5FF5E63-F23F-4A48-9D33-DB817AF676D9}"/>
  </bookViews>
  <sheets>
    <sheet name="Balancing" sheetId="1" r:id="rId1"/>
    <sheet name="deposit" sheetId="3" r:id="rId2"/>
    <sheet name="withdraw" sheetId="4" r:id="rId3"/>
    <sheet name="exploring"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3" i="4" l="1"/>
  <c r="C75" i="4"/>
  <c r="C76" i="4"/>
  <c r="D74" i="4" s="1"/>
  <c r="E74" i="4" s="1"/>
  <c r="D59" i="4"/>
  <c r="C61" i="4"/>
  <c r="C62" i="4"/>
  <c r="E45" i="4"/>
  <c r="C48" i="4" s="1"/>
  <c r="C47" i="4"/>
  <c r="C34" i="4"/>
  <c r="D31" i="4"/>
  <c r="C33" i="4"/>
  <c r="D17" i="4"/>
  <c r="C19" i="4"/>
  <c r="C20" i="4"/>
  <c r="C6" i="4"/>
  <c r="C5" i="4"/>
  <c r="D3" i="4"/>
  <c r="E75" i="4" l="1"/>
  <c r="G73" i="4" s="1"/>
  <c r="D75" i="4"/>
  <c r="F73" i="4" s="1"/>
  <c r="D60" i="4"/>
  <c r="D61" i="4" s="1"/>
  <c r="F59" i="4" s="1"/>
  <c r="D45" i="4"/>
  <c r="D46" i="4" s="1"/>
  <c r="D32" i="4"/>
  <c r="D33" i="4" s="1"/>
  <c r="F31" i="4" s="1"/>
  <c r="D18" i="4"/>
  <c r="E18" i="4" s="1"/>
  <c r="D4" i="4"/>
  <c r="E4" i="4" s="1"/>
  <c r="W58" i="3"/>
  <c r="W57" i="3"/>
  <c r="W55" i="3"/>
  <c r="W54" i="3"/>
  <c r="W52" i="3"/>
  <c r="W51" i="3"/>
  <c r="Z52" i="3" s="1"/>
  <c r="P59" i="3"/>
  <c r="P56" i="3"/>
  <c r="P58" i="3" s="1"/>
  <c r="P62" i="3" s="1"/>
  <c r="P69" i="3"/>
  <c r="P71" i="3"/>
  <c r="P82" i="3"/>
  <c r="P80" i="3"/>
  <c r="P79" i="3"/>
  <c r="M82" i="3"/>
  <c r="M79" i="3"/>
  <c r="M80" i="3"/>
  <c r="J71" i="3"/>
  <c r="J72" i="3" s="1"/>
  <c r="J70" i="3"/>
  <c r="M71" i="3"/>
  <c r="M70" i="3"/>
  <c r="L61" i="3"/>
  <c r="M61" i="3"/>
  <c r="N61" i="3"/>
  <c r="L62" i="3"/>
  <c r="M62" i="3"/>
  <c r="N62" i="3"/>
  <c r="L63" i="3"/>
  <c r="M63" i="3"/>
  <c r="N63" i="3"/>
  <c r="L64" i="3"/>
  <c r="M64" i="3"/>
  <c r="N64" i="3"/>
  <c r="K64" i="3"/>
  <c r="K63" i="3"/>
  <c r="K62" i="3"/>
  <c r="K61" i="3"/>
  <c r="T38" i="3"/>
  <c r="U39" i="3" s="1"/>
  <c r="T35" i="3"/>
  <c r="T36" i="3"/>
  <c r="T37" i="3"/>
  <c r="U38" i="3"/>
  <c r="AB33" i="3"/>
  <c r="AC33" i="3" s="1"/>
  <c r="AB34" i="3"/>
  <c r="AC34" i="3" s="1"/>
  <c r="AB35" i="3"/>
  <c r="AC35" i="3" s="1"/>
  <c r="AB36" i="3"/>
  <c r="AC36" i="3" s="1"/>
  <c r="AB37" i="3"/>
  <c r="AC37" i="3" s="1"/>
  <c r="AB38" i="3"/>
  <c r="AC38" i="3" s="1"/>
  <c r="AB39" i="3"/>
  <c r="AC39" i="3" s="1"/>
  <c r="AB32" i="3"/>
  <c r="T33" i="3"/>
  <c r="U34" i="3" s="1"/>
  <c r="T34" i="3"/>
  <c r="T39" i="3"/>
  <c r="T32" i="3"/>
  <c r="U33" i="3" s="1"/>
  <c r="V34" i="3" s="1"/>
  <c r="C48" i="3"/>
  <c r="D46" i="3" s="1"/>
  <c r="E46" i="3" s="1"/>
  <c r="C47" i="3"/>
  <c r="D45" i="3"/>
  <c r="C34" i="3"/>
  <c r="C33" i="3"/>
  <c r="D31" i="3"/>
  <c r="C20" i="3"/>
  <c r="C19" i="3"/>
  <c r="D17" i="3"/>
  <c r="C6" i="3"/>
  <c r="C5" i="3"/>
  <c r="D3" i="3"/>
  <c r="D4" i="3" s="1"/>
  <c r="F74" i="4" l="1"/>
  <c r="F75" i="4" s="1"/>
  <c r="G74" i="4"/>
  <c r="G75" i="4" s="1"/>
  <c r="E60" i="4"/>
  <c r="F60" i="4"/>
  <c r="F61" i="4" s="1"/>
  <c r="E46" i="4"/>
  <c r="E47" i="4" s="1"/>
  <c r="G45" i="4" s="1"/>
  <c r="D47" i="4"/>
  <c r="F45" i="4" s="1"/>
  <c r="E32" i="4"/>
  <c r="E33" i="4" s="1"/>
  <c r="G31" i="4" s="1"/>
  <c r="F32" i="4"/>
  <c r="F33" i="4" s="1"/>
  <c r="D19" i="4"/>
  <c r="E19" i="4"/>
  <c r="G17" i="4" s="1"/>
  <c r="D5" i="4"/>
  <c r="F4" i="4" s="1"/>
  <c r="E5" i="4"/>
  <c r="G3" i="4" s="1"/>
  <c r="Z58" i="3"/>
  <c r="Z55" i="3"/>
  <c r="P60" i="3"/>
  <c r="P61" i="3" s="1"/>
  <c r="D18" i="3"/>
  <c r="U37" i="3"/>
  <c r="U35" i="3"/>
  <c r="V35" i="3" s="1"/>
  <c r="U36" i="3"/>
  <c r="V37" i="3" s="1"/>
  <c r="W35" i="3"/>
  <c r="V38" i="3"/>
  <c r="W38" i="3" s="1"/>
  <c r="V39" i="3"/>
  <c r="D32" i="3"/>
  <c r="E32" i="3" s="1"/>
  <c r="E18" i="3"/>
  <c r="D19" i="3"/>
  <c r="F17" i="3" s="1"/>
  <c r="E4" i="3"/>
  <c r="D5" i="3"/>
  <c r="F4" i="3" s="1"/>
  <c r="F3" i="3"/>
  <c r="E61" i="4" l="1"/>
  <c r="G59" i="4" s="1"/>
  <c r="G46" i="4"/>
  <c r="G47" i="4" s="1"/>
  <c r="F46" i="4"/>
  <c r="F47" i="4" s="1"/>
  <c r="G32" i="4"/>
  <c r="G33" i="4" s="1"/>
  <c r="F18" i="4"/>
  <c r="F17" i="4"/>
  <c r="G18" i="4"/>
  <c r="G19" i="4" s="1"/>
  <c r="G4" i="4"/>
  <c r="G5" i="4" s="1"/>
  <c r="F3" i="4"/>
  <c r="F5" i="4" s="1"/>
  <c r="V36" i="3"/>
  <c r="W37" i="3" s="1"/>
  <c r="X38" i="3" s="1"/>
  <c r="W39" i="3"/>
  <c r="X39" i="3" s="1"/>
  <c r="D47" i="3"/>
  <c r="F45" i="3" s="1"/>
  <c r="E47" i="3"/>
  <c r="G45" i="3" s="1"/>
  <c r="D33" i="3"/>
  <c r="E33" i="3"/>
  <c r="G31" i="3" s="1"/>
  <c r="E19" i="3"/>
  <c r="G17" i="3" s="1"/>
  <c r="G18" i="3"/>
  <c r="F18" i="3"/>
  <c r="F19" i="3" s="1"/>
  <c r="F5" i="3"/>
  <c r="E5" i="3"/>
  <c r="G3" i="3" s="1"/>
  <c r="V8" i="2"/>
  <c r="AJ4" i="2"/>
  <c r="AH4" i="2"/>
  <c r="AD4" i="2"/>
  <c r="AB4" i="2"/>
  <c r="Z4" i="2"/>
  <c r="X4" i="2"/>
  <c r="V4" i="2"/>
  <c r="T4" i="2"/>
  <c r="R4" i="2"/>
  <c r="P4" i="2"/>
  <c r="N4" i="2"/>
  <c r="L4" i="2"/>
  <c r="J4" i="2"/>
  <c r="H4" i="2"/>
  <c r="F4" i="2"/>
  <c r="D4" i="2"/>
  <c r="B4" i="2"/>
  <c r="AI3" i="2"/>
  <c r="AI4" i="2" s="1"/>
  <c r="AF3" i="2"/>
  <c r="AE3" i="2"/>
  <c r="AA3" i="2"/>
  <c r="W3" i="2"/>
  <c r="S3" i="2"/>
  <c r="O3" i="2"/>
  <c r="O4" i="2" s="1"/>
  <c r="K3" i="2"/>
  <c r="G3" i="2"/>
  <c r="G4" i="2" s="1"/>
  <c r="C3" i="2"/>
  <c r="AE2" i="2"/>
  <c r="AE4" i="2" s="1"/>
  <c r="AA2" i="2"/>
  <c r="AA4" i="2" s="1"/>
  <c r="W2" i="2"/>
  <c r="W4" i="2" s="1"/>
  <c r="S2" i="2"/>
  <c r="S4" i="2" s="1"/>
  <c r="K2" i="2"/>
  <c r="C2" i="2"/>
  <c r="C4" i="2" s="1"/>
  <c r="C8" i="2" s="1"/>
  <c r="C2" i="1"/>
  <c r="C16" i="1"/>
  <c r="C30" i="1"/>
  <c r="C86" i="1"/>
  <c r="B5" i="1"/>
  <c r="B19" i="1"/>
  <c r="B33" i="1"/>
  <c r="B47" i="1"/>
  <c r="B61" i="1"/>
  <c r="B75" i="1"/>
  <c r="B89" i="1"/>
  <c r="B103" i="1"/>
  <c r="B18" i="1"/>
  <c r="B102" i="1"/>
  <c r="C100" i="1"/>
  <c r="B88" i="1"/>
  <c r="B74" i="1"/>
  <c r="C72" i="1"/>
  <c r="B60" i="1"/>
  <c r="C58" i="1"/>
  <c r="C44" i="1"/>
  <c r="B46" i="1"/>
  <c r="B32" i="1"/>
  <c r="B4" i="1"/>
  <c r="G60" i="4" l="1"/>
  <c r="G61" i="4" s="1"/>
  <c r="F19" i="4"/>
  <c r="W36" i="3"/>
  <c r="X37" i="3" s="1"/>
  <c r="Y38" i="3" s="1"/>
  <c r="Z39" i="3" s="1"/>
  <c r="Y39" i="3"/>
  <c r="X36" i="3"/>
  <c r="Y37" i="3" s="1"/>
  <c r="Z38" i="3" s="1"/>
  <c r="AA39" i="3" s="1"/>
  <c r="F46" i="3"/>
  <c r="F47" i="3" s="1"/>
  <c r="G46" i="3"/>
  <c r="P44" i="3" s="1"/>
  <c r="G32" i="3"/>
  <c r="G33" i="3" s="1"/>
  <c r="F32" i="3"/>
  <c r="F31" i="3"/>
  <c r="G19" i="3"/>
  <c r="G4" i="3"/>
  <c r="G5" i="3" s="1"/>
  <c r="C31" i="1"/>
  <c r="D31" i="1" s="1"/>
  <c r="C3" i="1"/>
  <c r="C4" i="1" s="1"/>
  <c r="E3" i="1" s="1"/>
  <c r="K4" i="2"/>
  <c r="S8" i="2"/>
  <c r="S7" i="2"/>
  <c r="AE8" i="2"/>
  <c r="AE7" i="2"/>
  <c r="G8" i="2"/>
  <c r="G7" i="2"/>
  <c r="O8" i="2"/>
  <c r="O7" i="2"/>
  <c r="W7" i="2"/>
  <c r="W8" i="2"/>
  <c r="AI8" i="2"/>
  <c r="AI7" i="2"/>
  <c r="K8" i="2"/>
  <c r="K7" i="2"/>
  <c r="AA7" i="2"/>
  <c r="AA8" i="2"/>
  <c r="C7" i="2"/>
  <c r="D3" i="1"/>
  <c r="D4" i="1" s="1"/>
  <c r="F2" i="1" s="1"/>
  <c r="C87" i="1"/>
  <c r="C17" i="1"/>
  <c r="D17" i="1" s="1"/>
  <c r="D18" i="1" s="1"/>
  <c r="F16" i="1" s="1"/>
  <c r="F17" i="1"/>
  <c r="F18" i="1" s="1"/>
  <c r="E30" i="1"/>
  <c r="E58" i="1"/>
  <c r="C45" i="1"/>
  <c r="E44" i="1"/>
  <c r="C59" i="1"/>
  <c r="E100" i="1"/>
  <c r="C101" i="1"/>
  <c r="E101" i="1" s="1"/>
  <c r="E86" i="1"/>
  <c r="C73" i="1"/>
  <c r="D73" i="1" s="1"/>
  <c r="E72" i="1"/>
  <c r="E2" i="1"/>
  <c r="E4" i="1" s="1"/>
  <c r="G47" i="3" l="1"/>
  <c r="F33" i="3"/>
  <c r="F3" i="1"/>
  <c r="F4" i="1" s="1"/>
  <c r="C32" i="1"/>
  <c r="C18" i="1"/>
  <c r="E17" i="1" s="1"/>
  <c r="D45" i="1"/>
  <c r="D46" i="1" s="1"/>
  <c r="C60" i="1"/>
  <c r="D59" i="1"/>
  <c r="E73" i="1"/>
  <c r="E74" i="1" s="1"/>
  <c r="C74" i="1"/>
  <c r="D32" i="1"/>
  <c r="F30" i="1" s="1"/>
  <c r="E45" i="1"/>
  <c r="E46" i="1"/>
  <c r="C46" i="1"/>
  <c r="E31" i="1"/>
  <c r="E32" i="1" s="1"/>
  <c r="E87" i="1"/>
  <c r="E88" i="1" s="1"/>
  <c r="D87" i="1"/>
  <c r="D88" i="1" s="1"/>
  <c r="F86" i="1" s="1"/>
  <c r="E59" i="1"/>
  <c r="E60" i="1" s="1"/>
  <c r="D101" i="1"/>
  <c r="D102" i="1" s="1"/>
  <c r="F100" i="1" s="1"/>
  <c r="C102" i="1"/>
  <c r="E102" i="1"/>
  <c r="C88" i="1"/>
  <c r="D74" i="1"/>
  <c r="F72" i="1" s="1"/>
  <c r="E16" i="1" l="1"/>
  <c r="E18" i="1" s="1"/>
  <c r="F45" i="1"/>
  <c r="F44" i="1"/>
  <c r="D60" i="1"/>
  <c r="F58" i="1" s="1"/>
  <c r="F101" i="1"/>
  <c r="F31" i="1"/>
  <c r="F32" i="1" s="1"/>
  <c r="F87" i="1"/>
  <c r="F88" i="1" s="1"/>
  <c r="F73" i="1"/>
  <c r="F74" i="1" s="1"/>
  <c r="F46" i="1" l="1"/>
  <c r="F59" i="1"/>
  <c r="F60" i="1" s="1"/>
  <c r="F102" i="1"/>
</calcChain>
</file>

<file path=xl/sharedStrings.xml><?xml version="1.0" encoding="utf-8"?>
<sst xmlns="http://schemas.openxmlformats.org/spreadsheetml/2006/main" count="324" uniqueCount="106">
  <si>
    <t>asset</t>
  </si>
  <si>
    <t>A</t>
  </si>
  <si>
    <t>B</t>
  </si>
  <si>
    <t>count</t>
  </si>
  <si>
    <t>backing</t>
  </si>
  <si>
    <t>total</t>
  </si>
  <si>
    <t>reward</t>
  </si>
  <si>
    <t>1*1+2*.75=2.5</t>
  </si>
  <si>
    <t>1*1+2*1=3</t>
  </si>
  <si>
    <t>1*1+2*.5=2</t>
  </si>
  <si>
    <t xml:space="preserve">Here we split the difference. A goes down in value by 25% and B goes up in value by 25% </t>
  </si>
  <si>
    <t>This is like a normal transaction - by x more of these it'll cost x*price to buy. The price doesn't react to how many you buy.</t>
  </si>
  <si>
    <t>Here we only change the asset that was transacted. A decreases in value by half.</t>
  </si>
  <si>
    <t>1*1+2*1.25=3.5</t>
  </si>
  <si>
    <t>this is an erroneous flipped pricing model, where reward goes up the more you put in.</t>
  </si>
  <si>
    <t>1*1+2*.8=2.6</t>
  </si>
  <si>
    <t>it looks like it doesn't matter what the reward is as long as you can modify the backing. We can do this by keeping the total reward fixed.</t>
  </si>
  <si>
    <t>.8*3=2.4</t>
  </si>
  <si>
    <t>.75*3=2.25</t>
  </si>
  <si>
    <t>.5*3=1.5</t>
  </si>
  <si>
    <t>1*3=3</t>
  </si>
  <si>
    <t>.9*3=2.7</t>
  </si>
  <si>
    <t>1*1+2*.9=2.8</t>
  </si>
  <si>
    <t>1*1+2*.95=2.9</t>
  </si>
  <si>
    <t>We don't really need to keep the reward flat, by changing that value we might be able to achieve a better balance.</t>
  </si>
  <si>
    <t>backed by credits (total)</t>
  </si>
  <si>
    <t>reward in credits (per asset unit)</t>
  </si>
  <si>
    <t>units</t>
  </si>
  <si>
    <t>aggregate value %</t>
  </si>
  <si>
    <t>Credits</t>
  </si>
  <si>
    <t>unit value %</t>
  </si>
  <si>
    <t>We begin with a equal situation: two assets one unit each, both worth one Credit each, so two Credits minted in total. Everything in 50/50: the assets in aggregate account for 50% of the Credits, each. And the assets' individual unit value matches, so they account for 50% of that total too.</t>
  </si>
  <si>
    <t>Take away, the balance can be maintained, even if we change the total reward.</t>
  </si>
  <si>
    <t>To start off our simulations of 2 additional units of asset A, we first investigate what happens if The Index were to mint 1 full Credit for each. This is no different than if you went to a store and said I want 2 gallons of milk you pay 2*the price. Since The Index is a closed system it has an effect on the value ratios thusly: asset A now does most of the backing of the Credit in circulation, and their value ratio (their prices) remain uncahnged.</t>
  </si>
  <si>
    <t>We can create the opposite scenario, however, if we pay out less (0.5) credits per additional unit of asset A then the backing remains the same ratio (50/50) while the values have a 75/25 split in favor of B. There are 3 credits in cirulation instead of 4 and asset A's value is 0.5, so 0.5*3 is 1.5 credits. Personifying The Index this means it says, "I really do not want an imbalanced credit-backing, so all of the imbalance will be pushed into the value of the individual assets."</t>
  </si>
  <si>
    <t/>
  </si>
  <si>
    <t>One could imagine we might rather have an equal spread of the imbalance, however. Problem is, the amount you'd pay out for those extra 2 units of asset A changes the total number of credits in circulation, so the function to know the balance is a bit complex. Let's just take a guess. .75 is in the middle of .5 and 1 so we'll use that, and when we do we're pretty close.</t>
  </si>
  <si>
    <t>We can flip those numbers by using 2/3rds instead.</t>
  </si>
  <si>
    <t>Ok, so through trial an error (regression) we can determin this manually, but we really should find the formula to calculate this. Then we need to find the formula to calculate it for any arbitrary amount of additional or minus additional units of assets. Once that formula is determined it can be modified by the vote to produce any balance the people (holders of Index Credit) want.</t>
  </si>
  <si>
    <t>Let's take another guess and see what happens with 0.8. We're a little further away from balancing but we're getting pretty clean numbers, that's nice.</t>
  </si>
  <si>
    <t>Well, .72 is nearly in the middle of those and below .75, and the rule of 72 might have something to do with this so lets try that one… it's close, but even as close as .75.</t>
  </si>
  <si>
    <t>Lemons</t>
  </si>
  <si>
    <t>Sugar</t>
  </si>
  <si>
    <t>cost</t>
  </si>
  <si>
    <t>backing %</t>
  </si>
  <si>
    <t>cost %</t>
  </si>
  <si>
    <t>Scenario 1: pay a full credit for the second Lemon</t>
  </si>
  <si>
    <t>Scenario 2: pay a 67% of a credit for the second Lemon</t>
  </si>
  <si>
    <t>Scenario 3: pay a 83.3334% of a credits for the second Lemon</t>
  </si>
  <si>
    <t>c%-b%</t>
  </si>
  <si>
    <t>credits</t>
  </si>
  <si>
    <t>Scenario 4: The answer. Can it be calculated?</t>
  </si>
  <si>
    <t>cost for 3 instead of 2 lemons:</t>
  </si>
  <si>
    <t>lemons</t>
  </si>
  <si>
    <t>deposit</t>
  </si>
  <si>
    <t>sugar</t>
  </si>
  <si>
    <t>numerator</t>
  </si>
  <si>
    <t>denominator</t>
  </si>
  <si>
    <t>ans</t>
  </si>
  <si>
    <t>sback=</t>
  </si>
  <si>
    <t>existing credits(2) + cost*deposit</t>
  </si>
  <si>
    <t>scost=</t>
  </si>
  <si>
    <t>(existing credits(2) + cost*deposit)*s</t>
  </si>
  <si>
    <t>e lemons</t>
  </si>
  <si>
    <t>e sugar</t>
  </si>
  <si>
    <t>e credits</t>
  </si>
  <si>
    <t>d lemons</t>
  </si>
  <si>
    <t>d sugar</t>
  </si>
  <si>
    <t>e</t>
  </si>
  <si>
    <t>existing</t>
  </si>
  <si>
    <t>d</t>
  </si>
  <si>
    <t>i</t>
  </si>
  <si>
    <t>issued</t>
  </si>
  <si>
    <t>c lemons</t>
  </si>
  <si>
    <t>c sugar</t>
  </si>
  <si>
    <t>b lemons</t>
  </si>
  <si>
    <t>b sugar</t>
  </si>
  <si>
    <t>b</t>
  </si>
  <si>
    <t>c</t>
  </si>
  <si>
    <t>i credits</t>
  </si>
  <si>
    <t>b% lemons</t>
  </si>
  <si>
    <t>c% lemons</t>
  </si>
  <si>
    <t>We want to set b% = 1-c% as our equivelancy, which we can then use to get our quadradic for x (cost of additional lemons). So, all we have to do is substitute b% and c% for their constituent parts: b%=blemons/(blemons+bsugar)</t>
  </si>
  <si>
    <t>b lemons/(b lemons+b sugar)</t>
  </si>
  <si>
    <t>c lemons/(c lemons+c sugar)</t>
  </si>
  <si>
    <t>c sugar*(d sugar+e sugar)</t>
  </si>
  <si>
    <t>c lemons*(d lemons+e lemons)</t>
  </si>
  <si>
    <t>(i credits+e credits)-(c lemons*(e lemons+d lemons))</t>
  </si>
  <si>
    <t>d lemons * c lemons</t>
  </si>
  <si>
    <t>s</t>
  </si>
  <si>
    <t>x</t>
  </si>
  <si>
    <t>This is the correct function!</t>
  </si>
  <si>
    <t>def deposit(d, state):</t>
  </si>
  <si>
    <t xml:space="preserve">    ''' returns reward '''</t>
  </si>
  <si>
    <t xml:space="preserve">    import math</t>
  </si>
  <si>
    <t xml:space="preserve">    c = state['existing credits']</t>
  </si>
  <si>
    <t xml:space="preserve">    s = state['existing other units']</t>
  </si>
  <si>
    <t xml:space="preserve">    e = state['existing asset units']</t>
  </si>
  <si>
    <t xml:space="preserve">    return (math.sqrt(c**2 * d * s) - e * c * s) / (d - e**2 * s + e)</t>
  </si>
  <si>
    <t>This is the correct number predicted by the formula on the deposit tab by passing in a negative number…</t>
  </si>
  <si>
    <t>still good… This is the right formula that keeps these two in balance, but maybe balance isn't want we want when withdrawing…</t>
  </si>
  <si>
    <t xml:space="preserve">because it seems to imply that sugar is worthless if lemons are extracted… is that the case? No. so as we are withdrawing, if we withdraw the full lemon, sugar's value approaches zero. But instead we should say, if I had all credits (2) I should be able to withdraw all assets. perhaps withdrawing is a straighforward price that has no effect? of course it has an effect... </t>
  </si>
  <si>
    <t>perhaps it's effect is as simple as saying, it's halved? That way, sugar's price approaches half the value of the system, not 0.</t>
  </si>
  <si>
    <t>to be honest, that seems better, but is it? That means it's much easier to withdraw than to deposit… that is your fee grows slower, a lot slower.</t>
  </si>
  <si>
    <t>?</t>
  </si>
  <si>
    <t>can't do just half because that means you can deposit for more reward that it costs to withdraw, so you need a modifier to bring the price of small transactions up to your reward amount… but here's what it looks like to half the outstanding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</si>
</sst>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
    <numFmt numFmtId="166" formatCode="0.00000"/>
    <numFmt numFmtId="167" formatCode="0.00000000000000000"/>
  </numFmts>
  <fonts count="4" x14ac:knownFonts="1">
    <font>
      <sz val="11"/>
      <color theme="1"/>
      <name val="Calibri"/>
      <family val="2"/>
      <scheme val="minor"/>
    </font>
    <font>
      <sz val="11"/>
      <color theme="1"/>
      <name val="Calibri"/>
      <family val="2"/>
      <scheme val="minor"/>
    </font>
    <font>
      <sz val="11"/>
      <color rgb="FF9C5700"/>
      <name val="Calibri"/>
      <family val="2"/>
      <scheme val="minor"/>
    </font>
    <font>
      <sz val="11"/>
      <color rgb="FF006100"/>
      <name val="Calibri"/>
      <family val="2"/>
      <scheme val="minor"/>
    </font>
  </fonts>
  <fills count="5">
    <fill>
      <patternFill patternType="none"/>
    </fill>
    <fill>
      <patternFill patternType="gray125"/>
    </fill>
    <fill>
      <patternFill patternType="solid">
        <fgColor rgb="FFFFEB9C"/>
      </patternFill>
    </fill>
    <fill>
      <patternFill patternType="solid">
        <fgColor theme="0" tint="-0.249977111117893"/>
        <bgColor indexed="64"/>
      </patternFill>
    </fill>
    <fill>
      <patternFill patternType="solid">
        <fgColor rgb="FFC6EFCE"/>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43" fontId="1" fillId="0" borderId="0" applyFont="0" applyFill="0" applyBorder="0" applyAlignment="0" applyProtection="0"/>
    <xf numFmtId="0" fontId="3" fillId="4" borderId="0" applyNumberFormat="0" applyBorder="0" applyAlignment="0" applyProtection="0"/>
  </cellStyleXfs>
  <cellXfs count="22">
    <xf numFmtId="0" fontId="0" fillId="0" borderId="0" xfId="0"/>
    <xf numFmtId="0" fontId="0" fillId="0" borderId="0" xfId="0" applyAlignment="1">
      <alignment horizontal="center" vertical="center" wrapText="1"/>
    </xf>
    <xf numFmtId="0" fontId="0" fillId="0" borderId="0" xfId="0" applyBorder="1"/>
    <xf numFmtId="0" fontId="0" fillId="0" borderId="1" xfId="0" applyBorder="1"/>
    <xf numFmtId="9" fontId="0" fillId="0" borderId="0" xfId="1" applyFont="1" applyBorder="1"/>
    <xf numFmtId="0" fontId="0" fillId="0" borderId="1" xfId="0" applyFill="1" applyBorder="1"/>
    <xf numFmtId="9" fontId="0" fillId="0" borderId="1" xfId="1" applyFont="1" applyBorder="1"/>
    <xf numFmtId="164" fontId="0" fillId="0" borderId="1" xfId="1" applyNumberFormat="1" applyFont="1" applyBorder="1"/>
    <xf numFmtId="165" fontId="0" fillId="0" borderId="1" xfId="1" applyNumberFormat="1" applyFont="1" applyBorder="1"/>
    <xf numFmtId="166" fontId="2" fillId="2" borderId="0" xfId="2" applyNumberFormat="1"/>
    <xf numFmtId="0" fontId="2" fillId="2" borderId="1" xfId="2" applyBorder="1"/>
    <xf numFmtId="0" fontId="0" fillId="0" borderId="0" xfId="0" applyFill="1" applyBorder="1"/>
    <xf numFmtId="164" fontId="0" fillId="0" borderId="0" xfId="1" applyNumberFormat="1" applyFont="1" applyBorder="1"/>
    <xf numFmtId="165" fontId="0" fillId="0" borderId="0" xfId="1" applyNumberFormat="1" applyFont="1" applyBorder="1"/>
    <xf numFmtId="0" fontId="0" fillId="3" borderId="0" xfId="0" applyFill="1"/>
    <xf numFmtId="9" fontId="0" fillId="3" borderId="0" xfId="1" applyFont="1" applyFill="1" applyBorder="1"/>
    <xf numFmtId="0" fontId="0" fillId="3" borderId="0" xfId="0" quotePrefix="1" applyFill="1"/>
    <xf numFmtId="167" fontId="0" fillId="0" borderId="0" xfId="3" applyNumberFormat="1" applyFont="1"/>
    <xf numFmtId="0" fontId="0" fillId="0" borderId="2" xfId="0" applyBorder="1"/>
    <xf numFmtId="0" fontId="3" fillId="4" borderId="0" xfId="4"/>
    <xf numFmtId="0" fontId="0" fillId="0" borderId="0" xfId="0" applyAlignment="1">
      <alignment horizontal="center" vertical="center" wrapText="1"/>
    </xf>
    <xf numFmtId="0" fontId="0" fillId="0" borderId="0" xfId="0" applyAlignment="1">
      <alignment horizontal="center" wrapText="1"/>
    </xf>
  </cellXfs>
  <cellStyles count="5">
    <cellStyle name="Comma" xfId="3" builtinId="3"/>
    <cellStyle name="Good" xfId="4" builtinId="26"/>
    <cellStyle name="Neutral" xfId="2"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BC-4AB4-B3C3-625BE88D2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BC-4AB4-B3C3-625BE88D2790}"/>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Balancing!$A$2:$A$3</c:f>
              <c:strCache>
                <c:ptCount val="2"/>
                <c:pt idx="0">
                  <c:v>A</c:v>
                </c:pt>
                <c:pt idx="1">
                  <c:v>B</c:v>
                </c:pt>
              </c:strCache>
            </c:strRef>
          </c:cat>
          <c:val>
            <c:numRef>
              <c:f>Balancing!$E$2:$E$3</c:f>
              <c:numCache>
                <c:formatCode>0%</c:formatCode>
                <c:ptCount val="2"/>
                <c:pt idx="0">
                  <c:v>0.5</c:v>
                </c:pt>
                <c:pt idx="1">
                  <c:v>0.5</c:v>
                </c:pt>
              </c:numCache>
            </c:numRef>
          </c:val>
          <c:extLst>
            <c:ext xmlns:c16="http://schemas.microsoft.com/office/drawing/2014/chart" uri="{C3380CC4-5D6E-409C-BE32-E72D297353CC}">
              <c16:uniqueId val="{00000000-97B4-4933-B1F5-66B3C1B3BC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B9-4ECE-B89D-CFF4CC6886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B9-4ECE-B89D-CFF4CC6886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Balancing!$A$58:$A$59</c:f>
              <c:strCache>
                <c:ptCount val="2"/>
                <c:pt idx="0">
                  <c:v>A</c:v>
                </c:pt>
                <c:pt idx="1">
                  <c:v>B</c:v>
                </c:pt>
              </c:strCache>
            </c:strRef>
          </c:cat>
          <c:val>
            <c:numRef>
              <c:f>Balancing!$F$58:$F$59</c:f>
              <c:numCache>
                <c:formatCode>0%</c:formatCode>
                <c:ptCount val="2"/>
                <c:pt idx="0">
                  <c:v>0.40000000000000008</c:v>
                </c:pt>
                <c:pt idx="1">
                  <c:v>0.6</c:v>
                </c:pt>
              </c:numCache>
            </c:numRef>
          </c:val>
          <c:extLst>
            <c:ext xmlns:c16="http://schemas.microsoft.com/office/drawing/2014/chart" uri="{C3380CC4-5D6E-409C-BE32-E72D297353CC}">
              <c16:uniqueId val="{00000004-D2B9-4ECE-B89D-CFF4CC6886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00-4432-9609-4E456775B5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00-4432-9609-4E456775B5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Balancing!$A$72:$A$73</c:f>
              <c:strCache>
                <c:ptCount val="2"/>
                <c:pt idx="0">
                  <c:v>A</c:v>
                </c:pt>
                <c:pt idx="1">
                  <c:v>B</c:v>
                </c:pt>
              </c:strCache>
            </c:strRef>
          </c:cat>
          <c:val>
            <c:numRef>
              <c:f>Balancing!$E$72:$E$73</c:f>
              <c:numCache>
                <c:formatCode>0%</c:formatCode>
                <c:ptCount val="2"/>
                <c:pt idx="0">
                  <c:v>0.60001799964000713</c:v>
                </c:pt>
                <c:pt idx="1">
                  <c:v>0.39998200035999287</c:v>
                </c:pt>
              </c:numCache>
            </c:numRef>
          </c:val>
          <c:extLst>
            <c:ext xmlns:c16="http://schemas.microsoft.com/office/drawing/2014/chart" uri="{C3380CC4-5D6E-409C-BE32-E72D297353CC}">
              <c16:uniqueId val="{00000004-CF00-4432-9609-4E456775B5B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A-42EF-9106-42E90CABD0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2A-42EF-9106-42E90CABD0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Balancing!$A$72:$A$73</c:f>
              <c:strCache>
                <c:ptCount val="2"/>
                <c:pt idx="0">
                  <c:v>A</c:v>
                </c:pt>
                <c:pt idx="1">
                  <c:v>B</c:v>
                </c:pt>
              </c:strCache>
            </c:strRef>
          </c:cat>
          <c:val>
            <c:numRef>
              <c:f>Balancing!$F$72:$F$73</c:f>
              <c:numCache>
                <c:formatCode>0%</c:formatCode>
                <c:ptCount val="2"/>
                <c:pt idx="0">
                  <c:v>0.33334999999999992</c:v>
                </c:pt>
                <c:pt idx="1">
                  <c:v>0.66665000000000008</c:v>
                </c:pt>
              </c:numCache>
            </c:numRef>
          </c:val>
          <c:extLst>
            <c:ext xmlns:c16="http://schemas.microsoft.com/office/drawing/2014/chart" uri="{C3380CC4-5D6E-409C-BE32-E72D297353CC}">
              <c16:uniqueId val="{00000004-5B2A-42EF-9106-42E90CABD0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B-4FCE-B723-6816E2E0B4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B-4FCE-B723-6816E2E0B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Balancing!$A$86:$A$87</c:f>
              <c:strCache>
                <c:ptCount val="2"/>
                <c:pt idx="0">
                  <c:v>A</c:v>
                </c:pt>
                <c:pt idx="1">
                  <c:v>B</c:v>
                </c:pt>
              </c:strCache>
            </c:strRef>
          </c:cat>
          <c:val>
            <c:numRef>
              <c:f>Balancing!$E$86:$E$87</c:f>
              <c:numCache>
                <c:formatCode>0.0%</c:formatCode>
                <c:ptCount val="2"/>
                <c:pt idx="0">
                  <c:v>0.62790697674418605</c:v>
                </c:pt>
                <c:pt idx="1">
                  <c:v>0.37209302325581389</c:v>
                </c:pt>
              </c:numCache>
            </c:numRef>
          </c:val>
          <c:extLst>
            <c:ext xmlns:c16="http://schemas.microsoft.com/office/drawing/2014/chart" uri="{C3380CC4-5D6E-409C-BE32-E72D297353CC}">
              <c16:uniqueId val="{00000004-797B-4FCE-B723-6816E2E0B41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56-4072-9C32-D7EFC677C6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56-4072-9C32-D7EFC677C6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Balancing!$A$86:$A$87</c:f>
              <c:strCache>
                <c:ptCount val="2"/>
                <c:pt idx="0">
                  <c:v>A</c:v>
                </c:pt>
                <c:pt idx="1">
                  <c:v>B</c:v>
                </c:pt>
              </c:strCache>
            </c:strRef>
          </c:cat>
          <c:val>
            <c:numRef>
              <c:f>Balancing!$F$86:$F$87</c:f>
              <c:numCache>
                <c:formatCode>0.0%</c:formatCode>
                <c:ptCount val="2"/>
                <c:pt idx="0">
                  <c:v>0.36000000000000004</c:v>
                </c:pt>
                <c:pt idx="1">
                  <c:v>0.64</c:v>
                </c:pt>
              </c:numCache>
            </c:numRef>
          </c:val>
          <c:extLst>
            <c:ext xmlns:c16="http://schemas.microsoft.com/office/drawing/2014/chart" uri="{C3380CC4-5D6E-409C-BE32-E72D297353CC}">
              <c16:uniqueId val="{00000004-4F56-4072-9C32-D7EFC677C61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 </a:t>
            </a:r>
            <a:r>
              <a:rPr lang="en-US" baseline="0"/>
              <a:t>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46-4861-BF3F-7B45DF5B2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46-4861-BF3F-7B45DF5B2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Balancing!$A$100:$A$101</c:f>
              <c:strCache>
                <c:ptCount val="2"/>
                <c:pt idx="0">
                  <c:v>A</c:v>
                </c:pt>
                <c:pt idx="1">
                  <c:v>B</c:v>
                </c:pt>
              </c:strCache>
            </c:strRef>
          </c:cat>
          <c:val>
            <c:numRef>
              <c:f>Balancing!$E$100:$E$101</c:f>
              <c:numCache>
                <c:formatCode>0.0000%</c:formatCode>
                <c:ptCount val="2"/>
                <c:pt idx="0">
                  <c:v>0.63397419243093434</c:v>
                </c:pt>
                <c:pt idx="1">
                  <c:v>0.36602580756906566</c:v>
                </c:pt>
              </c:numCache>
            </c:numRef>
          </c:val>
          <c:extLst>
            <c:ext xmlns:c16="http://schemas.microsoft.com/office/drawing/2014/chart" uri="{C3380CC4-5D6E-409C-BE32-E72D297353CC}">
              <c16:uniqueId val="{00000004-5A46-4861-BF3F-7B45DF5B227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F-4AF7-9D53-32D464539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F-4AF7-9D53-32D4645397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Balancing!$A$100:$A$101</c:f>
              <c:strCache>
                <c:ptCount val="2"/>
                <c:pt idx="0">
                  <c:v>A</c:v>
                </c:pt>
                <c:pt idx="1">
                  <c:v>B</c:v>
                </c:pt>
              </c:strCache>
            </c:strRef>
          </c:cat>
          <c:val>
            <c:numRef>
              <c:f>Balancing!$F$100:$F$101</c:f>
              <c:numCache>
                <c:formatCode>0.0000%</c:formatCode>
                <c:ptCount val="2"/>
                <c:pt idx="0">
                  <c:v>0.36602499999999993</c:v>
                </c:pt>
                <c:pt idx="1">
                  <c:v>0.63397500000000007</c:v>
                </c:pt>
              </c:numCache>
            </c:numRef>
          </c:val>
          <c:extLst>
            <c:ext xmlns:c16="http://schemas.microsoft.com/office/drawing/2014/chart" uri="{C3380CC4-5D6E-409C-BE32-E72D297353CC}">
              <c16:uniqueId val="{00000004-887F-4AF7-9D53-32D4645397D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9EFF-43A3-8A5B-C20AF339783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FF-43A3-8A5B-C20AF3397836}"/>
              </c:ext>
            </c:extLst>
          </c:dPt>
          <c:cat>
            <c:strRef>
              <c:f>deposit!$B$3:$B$4</c:f>
              <c:strCache>
                <c:ptCount val="2"/>
                <c:pt idx="0">
                  <c:v>Lemons</c:v>
                </c:pt>
                <c:pt idx="1">
                  <c:v>Sugar</c:v>
                </c:pt>
              </c:strCache>
            </c:strRef>
          </c:cat>
          <c:val>
            <c:numRef>
              <c:f>deposit!$F$3:$F$4</c:f>
              <c:numCache>
                <c:formatCode>0%</c:formatCode>
                <c:ptCount val="2"/>
                <c:pt idx="0">
                  <c:v>0.66666666666666663</c:v>
                </c:pt>
                <c:pt idx="1">
                  <c:v>0.33333333333333331</c:v>
                </c:pt>
              </c:numCache>
            </c:numRef>
          </c:val>
          <c:extLst>
            <c:ext xmlns:c16="http://schemas.microsoft.com/office/drawing/2014/chart" uri="{C3380CC4-5D6E-409C-BE32-E72D297353CC}">
              <c16:uniqueId val="{00000004-9EFF-43A3-8A5B-C20AF33978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931E-4F0B-B9E9-656975508C3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31E-4F0B-B9E9-656975508C3B}"/>
              </c:ext>
            </c:extLst>
          </c:dPt>
          <c:cat>
            <c:strRef>
              <c:f>deposit!$B$3:$B$4</c:f>
              <c:strCache>
                <c:ptCount val="2"/>
                <c:pt idx="0">
                  <c:v>Lemons</c:v>
                </c:pt>
                <c:pt idx="1">
                  <c:v>Sugar</c:v>
                </c:pt>
              </c:strCache>
            </c:strRef>
          </c:cat>
          <c:val>
            <c:numRef>
              <c:f>deposit!$G$3:$G$4</c:f>
              <c:numCache>
                <c:formatCode>0%</c:formatCode>
                <c:ptCount val="2"/>
                <c:pt idx="0">
                  <c:v>0.5</c:v>
                </c:pt>
                <c:pt idx="1">
                  <c:v>0.5</c:v>
                </c:pt>
              </c:numCache>
            </c:numRef>
          </c:val>
          <c:extLst>
            <c:ext xmlns:c16="http://schemas.microsoft.com/office/drawing/2014/chart" uri="{C3380CC4-5D6E-409C-BE32-E72D297353CC}">
              <c16:uniqueId val="{00000004-931E-4F0B-B9E9-656975508C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0A0E-4961-BCB7-FE6A793BE6D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A0E-4961-BCB7-FE6A793BE6D6}"/>
              </c:ext>
            </c:extLst>
          </c:dPt>
          <c:cat>
            <c:strRef>
              <c:f>deposit!$B$17:$B$18</c:f>
              <c:strCache>
                <c:ptCount val="2"/>
                <c:pt idx="0">
                  <c:v>Lemons</c:v>
                </c:pt>
                <c:pt idx="1">
                  <c:v>Sugar</c:v>
                </c:pt>
              </c:strCache>
            </c:strRef>
          </c:cat>
          <c:val>
            <c:numRef>
              <c:f>deposit!$F$17:$F$18</c:f>
              <c:numCache>
                <c:formatCode>0%</c:formatCode>
                <c:ptCount val="2"/>
                <c:pt idx="0">
                  <c:v>0.50187265917602997</c:v>
                </c:pt>
                <c:pt idx="1">
                  <c:v>0.49812734082396998</c:v>
                </c:pt>
              </c:numCache>
            </c:numRef>
          </c:val>
          <c:extLst>
            <c:ext xmlns:c16="http://schemas.microsoft.com/office/drawing/2014/chart" uri="{C3380CC4-5D6E-409C-BE32-E72D297353CC}">
              <c16:uniqueId val="{00000004-0A0E-4961-BCB7-FE6A793BE6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98-4E89-916F-6BD861A0DD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98-4E89-916F-6BD861A0DD5E}"/>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Balancing!$A$2:$A$3</c:f>
              <c:strCache>
                <c:ptCount val="2"/>
                <c:pt idx="0">
                  <c:v>A</c:v>
                </c:pt>
                <c:pt idx="1">
                  <c:v>B</c:v>
                </c:pt>
              </c:strCache>
            </c:strRef>
          </c:cat>
          <c:val>
            <c:numRef>
              <c:f>Balancing!$F$2:$F$3</c:f>
              <c:numCache>
                <c:formatCode>0%</c:formatCode>
                <c:ptCount val="2"/>
                <c:pt idx="0">
                  <c:v>0.5</c:v>
                </c:pt>
                <c:pt idx="1">
                  <c:v>0.5</c:v>
                </c:pt>
              </c:numCache>
            </c:numRef>
          </c:val>
          <c:extLst>
            <c:ext xmlns:c16="http://schemas.microsoft.com/office/drawing/2014/chart" uri="{C3380CC4-5D6E-409C-BE32-E72D297353CC}">
              <c16:uniqueId val="{00000004-3798-4E89-916F-6BD861A0DD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839-46FB-8B4D-6EA6300E138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839-46FB-8B4D-6EA6300E1382}"/>
              </c:ext>
            </c:extLst>
          </c:dPt>
          <c:cat>
            <c:strRef>
              <c:f>deposit!$B$17:$B$18</c:f>
              <c:strCache>
                <c:ptCount val="2"/>
                <c:pt idx="0">
                  <c:v>Lemons</c:v>
                </c:pt>
                <c:pt idx="1">
                  <c:v>Sugar</c:v>
                </c:pt>
              </c:strCache>
            </c:strRef>
          </c:cat>
          <c:val>
            <c:numRef>
              <c:f>deposit!$G$17:$G$18</c:f>
              <c:numCache>
                <c:formatCode>0%</c:formatCode>
                <c:ptCount val="2"/>
                <c:pt idx="0">
                  <c:v>0.33500000000000002</c:v>
                </c:pt>
                <c:pt idx="1">
                  <c:v>0.66499999999999992</c:v>
                </c:pt>
              </c:numCache>
            </c:numRef>
          </c:val>
          <c:extLst>
            <c:ext xmlns:c16="http://schemas.microsoft.com/office/drawing/2014/chart" uri="{C3380CC4-5D6E-409C-BE32-E72D297353CC}">
              <c16:uniqueId val="{00000004-3839-46FB-8B4D-6EA6300E13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B40-419F-B57B-6425654F82D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B40-419F-B57B-6425654F82D4}"/>
              </c:ext>
            </c:extLst>
          </c:dPt>
          <c:cat>
            <c:strRef>
              <c:f>deposit!$B$31:$B$32</c:f>
              <c:strCache>
                <c:ptCount val="2"/>
                <c:pt idx="0">
                  <c:v>Lemons</c:v>
                </c:pt>
                <c:pt idx="1">
                  <c:v>Sugar</c:v>
                </c:pt>
              </c:strCache>
            </c:strRef>
          </c:cat>
          <c:val>
            <c:numRef>
              <c:f>deposit!$F$31:$F$32</c:f>
              <c:numCache>
                <c:formatCode>0.0%</c:formatCode>
                <c:ptCount val="2"/>
                <c:pt idx="0">
                  <c:v>0.58823363321603905</c:v>
                </c:pt>
                <c:pt idx="1">
                  <c:v>0.41176636678396095</c:v>
                </c:pt>
              </c:numCache>
            </c:numRef>
          </c:val>
          <c:extLst>
            <c:ext xmlns:c16="http://schemas.microsoft.com/office/drawing/2014/chart" uri="{C3380CC4-5D6E-409C-BE32-E72D297353CC}">
              <c16:uniqueId val="{00000004-2B40-419F-B57B-6425654F82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B3B4-4279-8490-D7B63DCB9B0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3B4-4279-8490-D7B63DCB9B0A}"/>
              </c:ext>
            </c:extLst>
          </c:dPt>
          <c:cat>
            <c:strRef>
              <c:f>deposit!$B$31:$B$32</c:f>
              <c:strCache>
                <c:ptCount val="2"/>
                <c:pt idx="0">
                  <c:v>Lemons</c:v>
                </c:pt>
                <c:pt idx="1">
                  <c:v>Sugar</c:v>
                </c:pt>
              </c:strCache>
            </c:strRef>
          </c:cat>
          <c:val>
            <c:numRef>
              <c:f>deposit!$G$31:$G$32</c:f>
              <c:numCache>
                <c:formatCode>0.0%</c:formatCode>
                <c:ptCount val="2"/>
                <c:pt idx="0">
                  <c:v>0.41666500000000001</c:v>
                </c:pt>
                <c:pt idx="1">
                  <c:v>0.58333500000000005</c:v>
                </c:pt>
              </c:numCache>
            </c:numRef>
          </c:val>
          <c:extLst>
            <c:ext xmlns:c16="http://schemas.microsoft.com/office/drawing/2014/chart" uri="{C3380CC4-5D6E-409C-BE32-E72D297353CC}">
              <c16:uniqueId val="{00000004-B3B4-4279-8490-D7B63DCB9B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D1E-4289-811C-9055145E360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D1E-4289-811C-9055145E3601}"/>
              </c:ext>
            </c:extLst>
          </c:dPt>
          <c:cat>
            <c:strRef>
              <c:f>deposit!$B$31:$B$32</c:f>
              <c:strCache>
                <c:ptCount val="2"/>
                <c:pt idx="0">
                  <c:v>Lemons</c:v>
                </c:pt>
                <c:pt idx="1">
                  <c:v>Sugar</c:v>
                </c:pt>
              </c:strCache>
            </c:strRef>
          </c:cat>
          <c:val>
            <c:numRef>
              <c:f>deposit!$F$31:$F$32</c:f>
              <c:numCache>
                <c:formatCode>0.0%</c:formatCode>
                <c:ptCount val="2"/>
                <c:pt idx="0">
                  <c:v>0.58823363321603905</c:v>
                </c:pt>
                <c:pt idx="1">
                  <c:v>0.41176636678396095</c:v>
                </c:pt>
              </c:numCache>
            </c:numRef>
          </c:val>
          <c:extLst>
            <c:ext xmlns:c16="http://schemas.microsoft.com/office/drawing/2014/chart" uri="{C3380CC4-5D6E-409C-BE32-E72D297353CC}">
              <c16:uniqueId val="{00000004-AD1E-4289-811C-9055145E36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132B-486D-8396-13EFBF3563E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32B-486D-8396-13EFBF3563EE}"/>
              </c:ext>
            </c:extLst>
          </c:dPt>
          <c:cat>
            <c:strRef>
              <c:f>deposit!$B$31:$B$32</c:f>
              <c:strCache>
                <c:ptCount val="2"/>
                <c:pt idx="0">
                  <c:v>Lemons</c:v>
                </c:pt>
                <c:pt idx="1">
                  <c:v>Sugar</c:v>
                </c:pt>
              </c:strCache>
            </c:strRef>
          </c:cat>
          <c:val>
            <c:numRef>
              <c:f>deposit!$G$31:$G$32</c:f>
              <c:numCache>
                <c:formatCode>0.0%</c:formatCode>
                <c:ptCount val="2"/>
                <c:pt idx="0">
                  <c:v>0.41666500000000001</c:v>
                </c:pt>
                <c:pt idx="1">
                  <c:v>0.58333500000000005</c:v>
                </c:pt>
              </c:numCache>
            </c:numRef>
          </c:val>
          <c:extLst>
            <c:ext xmlns:c16="http://schemas.microsoft.com/office/drawing/2014/chart" uri="{C3380CC4-5D6E-409C-BE32-E72D297353CC}">
              <c16:uniqueId val="{00000004-132B-486D-8396-13EFBF3563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deposit!$S$31:$S$39</c:f>
              <c:numCache>
                <c:formatCode>General</c:formatCode>
                <c:ptCount val="9"/>
                <c:pt idx="0">
                  <c:v>0.16312734082396996</c:v>
                </c:pt>
                <c:pt idx="1">
                  <c:v>0.12101476014760149</c:v>
                </c:pt>
                <c:pt idx="2">
                  <c:v>7.9545454545454586E-2</c:v>
                </c:pt>
                <c:pt idx="3">
                  <c:v>3.8691756272401401E-2</c:v>
                </c:pt>
                <c:pt idx="4">
                  <c:v>-1.5724381625440431E-3</c:v>
                </c:pt>
                <c:pt idx="5">
                  <c:v>-4.1271777003484278E-2</c:v>
                </c:pt>
                <c:pt idx="6">
                  <c:v>-8.042955326460477E-2</c:v>
                </c:pt>
                <c:pt idx="7">
                  <c:v>-0.11906779661016931</c:v>
                </c:pt>
                <c:pt idx="8">
                  <c:v>-0.15720735785953155</c:v>
                </c:pt>
              </c:numCache>
            </c:numRef>
          </c:val>
          <c:smooth val="0"/>
          <c:extLst>
            <c:ext xmlns:c16="http://schemas.microsoft.com/office/drawing/2014/chart" uri="{C3380CC4-5D6E-409C-BE32-E72D297353CC}">
              <c16:uniqueId val="{00000000-9713-412D-BC3C-5EFED293CC3F}"/>
            </c:ext>
          </c:extLst>
        </c:ser>
        <c:dLbls>
          <c:showLegendKey val="0"/>
          <c:showVal val="0"/>
          <c:showCatName val="0"/>
          <c:showSerName val="0"/>
          <c:showPercent val="0"/>
          <c:showBubbleSize val="0"/>
        </c:dLbls>
        <c:smooth val="0"/>
        <c:axId val="420338303"/>
        <c:axId val="420335807"/>
      </c:lineChart>
      <c:catAx>
        <c:axId val="4203383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35807"/>
        <c:crosses val="autoZero"/>
        <c:auto val="1"/>
        <c:lblAlgn val="ctr"/>
        <c:lblOffset val="100"/>
        <c:noMultiLvlLbl val="0"/>
      </c:catAx>
      <c:valAx>
        <c:axId val="42033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47-4FCD-A0D7-FD0C93C379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47-4FCD-A0D7-FD0C93C379F2}"/>
              </c:ext>
            </c:extLst>
          </c:dPt>
          <c:cat>
            <c:strRef>
              <c:f>withdraw!$B$3:$B$4</c:f>
              <c:strCache>
                <c:ptCount val="2"/>
                <c:pt idx="0">
                  <c:v>Lemons</c:v>
                </c:pt>
                <c:pt idx="1">
                  <c:v>Sugar</c:v>
                </c:pt>
              </c:strCache>
            </c:strRef>
          </c:cat>
          <c:val>
            <c:numRef>
              <c:f>withdraw!$F$3:$F$4</c:f>
              <c:numCache>
                <c:formatCode>0.0%</c:formatCode>
                <c:ptCount val="2"/>
                <c:pt idx="0">
                  <c:v>0.24025304670408634</c:v>
                </c:pt>
                <c:pt idx="1">
                  <c:v>0.75974695329591369</c:v>
                </c:pt>
              </c:numCache>
            </c:numRef>
          </c:val>
          <c:extLst>
            <c:ext xmlns:c16="http://schemas.microsoft.com/office/drawing/2014/chart" uri="{C3380CC4-5D6E-409C-BE32-E72D297353CC}">
              <c16:uniqueId val="{00000004-9047-4FCD-A0D7-FD0C93C379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5A-47D3-BBF2-379075F0FD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5A-47D3-BBF2-379075F0FD3C}"/>
              </c:ext>
            </c:extLst>
          </c:dPt>
          <c:cat>
            <c:strRef>
              <c:f>withdraw!$B$3:$B$4</c:f>
              <c:strCache>
                <c:ptCount val="2"/>
                <c:pt idx="0">
                  <c:v>Lemons</c:v>
                </c:pt>
                <c:pt idx="1">
                  <c:v>Sugar</c:v>
                </c:pt>
              </c:strCache>
            </c:strRef>
          </c:cat>
          <c:val>
            <c:numRef>
              <c:f>withdraw!$G$3:$G$4</c:f>
              <c:numCache>
                <c:formatCode>0.0%</c:formatCode>
                <c:ptCount val="2"/>
                <c:pt idx="0">
                  <c:v>0.7597469</c:v>
                </c:pt>
                <c:pt idx="1">
                  <c:v>0.2402531</c:v>
                </c:pt>
              </c:numCache>
            </c:numRef>
          </c:val>
          <c:extLst>
            <c:ext xmlns:c16="http://schemas.microsoft.com/office/drawing/2014/chart" uri="{C3380CC4-5D6E-409C-BE32-E72D297353CC}">
              <c16:uniqueId val="{00000004-275A-47D3-BBF2-379075F0FD3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1B-4F98-AB9D-690E6D0418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1B-4F98-AB9D-690E6D041875}"/>
              </c:ext>
            </c:extLst>
          </c:dPt>
          <c:cat>
            <c:strRef>
              <c:f>withdraw!$B$17:$B$18</c:f>
              <c:strCache>
                <c:ptCount val="2"/>
                <c:pt idx="0">
                  <c:v>Lemons</c:v>
                </c:pt>
                <c:pt idx="1">
                  <c:v>Sugar</c:v>
                </c:pt>
              </c:strCache>
            </c:strRef>
          </c:cat>
          <c:val>
            <c:numRef>
              <c:f>withdraw!$F$17:$F$18</c:f>
              <c:numCache>
                <c:formatCode>0.0%</c:formatCode>
                <c:ptCount val="2"/>
                <c:pt idx="0">
                  <c:v>0.3090169943749449</c:v>
                </c:pt>
                <c:pt idx="1">
                  <c:v>0.69098300562505521</c:v>
                </c:pt>
              </c:numCache>
            </c:numRef>
          </c:val>
          <c:extLst>
            <c:ext xmlns:c16="http://schemas.microsoft.com/office/drawing/2014/chart" uri="{C3380CC4-5D6E-409C-BE32-E72D297353CC}">
              <c16:uniqueId val="{00000004-271B-4F98-AB9D-690E6D0418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C7-4F92-A6CD-C6E449392C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C7-4F92-A6CD-C6E449392CDD}"/>
              </c:ext>
            </c:extLst>
          </c:dPt>
          <c:cat>
            <c:strRef>
              <c:f>withdraw!$B$17:$B$18</c:f>
              <c:strCache>
                <c:ptCount val="2"/>
                <c:pt idx="0">
                  <c:v>Lemons</c:v>
                </c:pt>
                <c:pt idx="1">
                  <c:v>Sugar</c:v>
                </c:pt>
              </c:strCache>
            </c:strRef>
          </c:cat>
          <c:val>
            <c:numRef>
              <c:f>withdraw!$G$17:$G$18</c:f>
              <c:numCache>
                <c:formatCode>0.0%</c:formatCode>
                <c:ptCount val="2"/>
                <c:pt idx="0">
                  <c:v>0.69098300562505</c:v>
                </c:pt>
                <c:pt idx="1">
                  <c:v>0.30901699437495</c:v>
                </c:pt>
              </c:numCache>
            </c:numRef>
          </c:val>
          <c:extLst>
            <c:ext xmlns:c16="http://schemas.microsoft.com/office/drawing/2014/chart" uri="{C3380CC4-5D6E-409C-BE32-E72D297353CC}">
              <c16:uniqueId val="{00000004-79C7-4F92-A6CD-C6E449392C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AD-465D-86C2-FF756720F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AD-465D-86C2-FF756720FC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Balancing!$A$16:$A$17</c:f>
              <c:strCache>
                <c:ptCount val="2"/>
                <c:pt idx="0">
                  <c:v>A</c:v>
                </c:pt>
                <c:pt idx="1">
                  <c:v>B</c:v>
                </c:pt>
              </c:strCache>
            </c:strRef>
          </c:cat>
          <c:val>
            <c:numRef>
              <c:f>Balancing!$E$16:$E$17</c:f>
              <c:numCache>
                <c:formatCode>0%</c:formatCode>
                <c:ptCount val="2"/>
                <c:pt idx="0">
                  <c:v>0.75</c:v>
                </c:pt>
                <c:pt idx="1">
                  <c:v>0.25</c:v>
                </c:pt>
              </c:numCache>
            </c:numRef>
          </c:val>
          <c:extLst>
            <c:ext xmlns:c16="http://schemas.microsoft.com/office/drawing/2014/chart" uri="{C3380CC4-5D6E-409C-BE32-E72D297353CC}">
              <c16:uniqueId val="{00000004-79AD-465D-86C2-FF756720FC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DD-4811-BC4C-0E2CECAAD0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DD-4811-BC4C-0E2CECAAD025}"/>
              </c:ext>
            </c:extLst>
          </c:dPt>
          <c:cat>
            <c:strRef>
              <c:f>withdraw!$B$31:$B$32</c:f>
              <c:strCache>
                <c:ptCount val="2"/>
                <c:pt idx="0">
                  <c:v>Lemons</c:v>
                </c:pt>
                <c:pt idx="1">
                  <c:v>Sugar</c:v>
                </c:pt>
              </c:strCache>
            </c:strRef>
          </c:cat>
          <c:val>
            <c:numRef>
              <c:f>withdraw!$F$31:$F$32</c:f>
              <c:numCache>
                <c:formatCode>0.0%</c:formatCode>
                <c:ptCount val="2"/>
                <c:pt idx="0">
                  <c:v>3.065343003171097E-2</c:v>
                </c:pt>
                <c:pt idx="1">
                  <c:v>0.96934656996828905</c:v>
                </c:pt>
              </c:numCache>
            </c:numRef>
          </c:val>
          <c:extLst>
            <c:ext xmlns:c16="http://schemas.microsoft.com/office/drawing/2014/chart" uri="{C3380CC4-5D6E-409C-BE32-E72D297353CC}">
              <c16:uniqueId val="{00000004-1DDD-4811-BC4C-0E2CECAAD0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8B-40AC-AD98-C37D1D2B58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8B-40AC-AD98-C37D1D2B58C8}"/>
              </c:ext>
            </c:extLst>
          </c:dPt>
          <c:cat>
            <c:strRef>
              <c:f>withdraw!$B$31:$B$32</c:f>
              <c:strCache>
                <c:ptCount val="2"/>
                <c:pt idx="0">
                  <c:v>Lemons</c:v>
                </c:pt>
                <c:pt idx="1">
                  <c:v>Sugar</c:v>
                </c:pt>
              </c:strCache>
            </c:strRef>
          </c:cat>
          <c:val>
            <c:numRef>
              <c:f>withdraw!$G$31:$G$32</c:f>
              <c:numCache>
                <c:formatCode>0.0%</c:formatCode>
                <c:ptCount val="2"/>
                <c:pt idx="0">
                  <c:v>0.96934656996827995</c:v>
                </c:pt>
                <c:pt idx="1">
                  <c:v>3.0653430031720049E-2</c:v>
                </c:pt>
              </c:numCache>
            </c:numRef>
          </c:val>
          <c:extLst>
            <c:ext xmlns:c16="http://schemas.microsoft.com/office/drawing/2014/chart" uri="{C3380CC4-5D6E-409C-BE32-E72D297353CC}">
              <c16:uniqueId val="{00000004-208B-40AC-AD98-C37D1D2B58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ED-4EB3-A503-433F92E2D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ED-4EB3-A503-433F92E2D3A4}"/>
              </c:ext>
            </c:extLst>
          </c:dPt>
          <c:cat>
            <c:strRef>
              <c:f>withdraw!$B$45:$B$46</c:f>
              <c:strCache>
                <c:ptCount val="2"/>
                <c:pt idx="0">
                  <c:v>Lemons</c:v>
                </c:pt>
                <c:pt idx="1">
                  <c:v>Sugar</c:v>
                </c:pt>
              </c:strCache>
            </c:strRef>
          </c:cat>
          <c:val>
            <c:numRef>
              <c:f>withdraw!$F$45:$F$46</c:f>
              <c:numCache>
                <c:formatCode>0.0%</c:formatCode>
                <c:ptCount val="2"/>
                <c:pt idx="0">
                  <c:v>9.3963277270926976E-4</c:v>
                </c:pt>
                <c:pt idx="1">
                  <c:v>0.99906036722729075</c:v>
                </c:pt>
              </c:numCache>
            </c:numRef>
          </c:val>
          <c:extLst>
            <c:ext xmlns:c16="http://schemas.microsoft.com/office/drawing/2014/chart" uri="{C3380CC4-5D6E-409C-BE32-E72D297353CC}">
              <c16:uniqueId val="{00000004-47ED-4EB3-A503-433F92E2D3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0C-4F1B-9BFF-BD397FE110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0C-4F1B-9BFF-BD397FE1103E}"/>
              </c:ext>
            </c:extLst>
          </c:dPt>
          <c:cat>
            <c:strRef>
              <c:f>withdraw!$B$45:$B$46</c:f>
              <c:strCache>
                <c:ptCount val="2"/>
                <c:pt idx="0">
                  <c:v>Lemons</c:v>
                </c:pt>
                <c:pt idx="1">
                  <c:v>Sugar</c:v>
                </c:pt>
              </c:strCache>
            </c:strRef>
          </c:cat>
          <c:val>
            <c:numRef>
              <c:f>withdraw!$G$45:$G$46</c:f>
              <c:numCache>
                <c:formatCode>0.0%</c:formatCode>
                <c:ptCount val="2"/>
                <c:pt idx="0">
                  <c:v>0.48467328498413997</c:v>
                </c:pt>
                <c:pt idx="1">
                  <c:v>0.51532671501586003</c:v>
                </c:pt>
              </c:numCache>
            </c:numRef>
          </c:val>
          <c:extLst>
            <c:ext xmlns:c16="http://schemas.microsoft.com/office/drawing/2014/chart" uri="{C3380CC4-5D6E-409C-BE32-E72D297353CC}">
              <c16:uniqueId val="{00000004-AE0C-4F1B-9BFF-BD397FE110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C2-4857-BDD5-5A4C9AB5F0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C2-4857-BDD5-5A4C9AB5F0E9}"/>
              </c:ext>
            </c:extLst>
          </c:dPt>
          <c:cat>
            <c:strRef>
              <c:f>withdraw!$B$59:$B$60</c:f>
              <c:strCache>
                <c:ptCount val="2"/>
                <c:pt idx="0">
                  <c:v>Lemons</c:v>
                </c:pt>
                <c:pt idx="1">
                  <c:v>Sugar</c:v>
                </c:pt>
              </c:strCache>
            </c:strRef>
          </c:cat>
          <c:val>
            <c:numRef>
              <c:f>withdraw!$F$59:$F$60</c:f>
              <c:numCache>
                <c:formatCode>0.0%</c:formatCode>
                <c:ptCount val="2"/>
                <c:pt idx="0">
                  <c:v>0</c:v>
                </c:pt>
                <c:pt idx="1">
                  <c:v>1</c:v>
                </c:pt>
              </c:numCache>
            </c:numRef>
          </c:val>
          <c:extLst>
            <c:ext xmlns:c16="http://schemas.microsoft.com/office/drawing/2014/chart" uri="{C3380CC4-5D6E-409C-BE32-E72D297353CC}">
              <c16:uniqueId val="{00000004-78C2-4857-BDD5-5A4C9AB5F0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40-4811-BAE8-474BE725F9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40-4811-BAE8-474BE725F92F}"/>
              </c:ext>
            </c:extLst>
          </c:dPt>
          <c:cat>
            <c:strRef>
              <c:f>withdraw!$B$59:$B$60</c:f>
              <c:strCache>
                <c:ptCount val="2"/>
                <c:pt idx="0">
                  <c:v>Lemons</c:v>
                </c:pt>
                <c:pt idx="1">
                  <c:v>Sugar</c:v>
                </c:pt>
              </c:strCache>
            </c:strRef>
          </c:cat>
          <c:val>
            <c:numRef>
              <c:f>withdraw!$G$59:$G$60</c:f>
              <c:numCache>
                <c:formatCode>0.0%</c:formatCode>
                <c:ptCount val="2"/>
                <c:pt idx="0">
                  <c:v>0.5</c:v>
                </c:pt>
                <c:pt idx="1">
                  <c:v>0.5</c:v>
                </c:pt>
              </c:numCache>
            </c:numRef>
          </c:val>
          <c:extLst>
            <c:ext xmlns:c16="http://schemas.microsoft.com/office/drawing/2014/chart" uri="{C3380CC4-5D6E-409C-BE32-E72D297353CC}">
              <c16:uniqueId val="{00000004-CD40-4811-BAE8-474BE725F9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a:t>
            </a:r>
            <a:r>
              <a:rPr lang="en-US"/>
              <a:t>Backing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2B-447B-8359-A5B6804CC9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2B-447B-8359-A5B6804CC9B4}"/>
              </c:ext>
            </c:extLst>
          </c:dPt>
          <c:cat>
            <c:strRef>
              <c:f>withdraw!$B$73:$B$74</c:f>
              <c:strCache>
                <c:ptCount val="2"/>
                <c:pt idx="0">
                  <c:v>Lemons</c:v>
                </c:pt>
                <c:pt idx="1">
                  <c:v>Sugar</c:v>
                </c:pt>
              </c:strCache>
            </c:strRef>
          </c:cat>
          <c:val>
            <c:numRef>
              <c:f>withdraw!$F$73:$F$74</c:f>
              <c:numCache>
                <c:formatCode>0.0%</c:formatCode>
                <c:ptCount val="2"/>
                <c:pt idx="0">
                  <c:v>0</c:v>
                </c:pt>
                <c:pt idx="1">
                  <c:v>1</c:v>
                </c:pt>
              </c:numCache>
            </c:numRef>
          </c:val>
          <c:extLst>
            <c:ext xmlns:c16="http://schemas.microsoft.com/office/drawing/2014/chart" uri="{C3380CC4-5D6E-409C-BE32-E72D297353CC}">
              <c16:uniqueId val="{00000004-F92B-447B-8359-A5B6804CC9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18-4659-BCE0-7F424F0937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18-4659-BCE0-7F424F09377B}"/>
              </c:ext>
            </c:extLst>
          </c:dPt>
          <c:cat>
            <c:strRef>
              <c:f>withdraw!$B$73:$B$74</c:f>
              <c:strCache>
                <c:ptCount val="2"/>
                <c:pt idx="0">
                  <c:v>Lemons</c:v>
                </c:pt>
                <c:pt idx="1">
                  <c:v>Sugar</c:v>
                </c:pt>
              </c:strCache>
            </c:strRef>
          </c:cat>
          <c:val>
            <c:numRef>
              <c:f>withdraw!$G$73:$G$74</c:f>
              <c:numCache>
                <c:formatCode>0.0%</c:formatCode>
                <c:ptCount val="2"/>
                <c:pt idx="0">
                  <c:v>0.75</c:v>
                </c:pt>
                <c:pt idx="1">
                  <c:v>0.25</c:v>
                </c:pt>
              </c:numCache>
            </c:numRef>
          </c:val>
          <c:extLst>
            <c:ext xmlns:c16="http://schemas.microsoft.com/office/drawing/2014/chart" uri="{C3380CC4-5D6E-409C-BE32-E72D297353CC}">
              <c16:uniqueId val="{00000004-2B18-4659-BCE0-7F424F0937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D-4567-AC36-4A71B8415B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D-4567-AC36-4A71B8415B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Balancing!$A$16:$A$17</c:f>
              <c:strCache>
                <c:ptCount val="2"/>
                <c:pt idx="0">
                  <c:v>A</c:v>
                </c:pt>
                <c:pt idx="1">
                  <c:v>B</c:v>
                </c:pt>
              </c:strCache>
            </c:strRef>
          </c:cat>
          <c:val>
            <c:numRef>
              <c:f>Balancing!$F$16:$F$17</c:f>
              <c:numCache>
                <c:formatCode>0%</c:formatCode>
                <c:ptCount val="2"/>
                <c:pt idx="0">
                  <c:v>0.5</c:v>
                </c:pt>
                <c:pt idx="1">
                  <c:v>0.5</c:v>
                </c:pt>
              </c:numCache>
            </c:numRef>
          </c:val>
          <c:extLst>
            <c:ext xmlns:c16="http://schemas.microsoft.com/office/drawing/2014/chart" uri="{C3380CC4-5D6E-409C-BE32-E72D297353CC}">
              <c16:uniqueId val="{00000004-F4DD-4567-AC36-4A71B8415B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9F-4C90-852B-041427B212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9F-4C90-852B-041427B212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Balancing!$A$30:$A$31</c:f>
              <c:strCache>
                <c:ptCount val="2"/>
                <c:pt idx="0">
                  <c:v>A</c:v>
                </c:pt>
                <c:pt idx="1">
                  <c:v>B</c:v>
                </c:pt>
              </c:strCache>
            </c:strRef>
          </c:cat>
          <c:val>
            <c:numRef>
              <c:f>Balancing!$E$30:$E$31</c:f>
              <c:numCache>
                <c:formatCode>0%</c:formatCode>
                <c:ptCount val="2"/>
                <c:pt idx="0">
                  <c:v>0.5</c:v>
                </c:pt>
                <c:pt idx="1">
                  <c:v>0.5</c:v>
                </c:pt>
              </c:numCache>
            </c:numRef>
          </c:val>
          <c:extLst>
            <c:ext xmlns:c16="http://schemas.microsoft.com/office/drawing/2014/chart" uri="{C3380CC4-5D6E-409C-BE32-E72D297353CC}">
              <c16:uniqueId val="{00000004-BA9F-4C90-852B-041427B2122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07-4C06-B810-88C7532B3F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07-4C06-B810-88C7532B3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Balancing!$A$30:$A$31</c:f>
              <c:strCache>
                <c:ptCount val="2"/>
                <c:pt idx="0">
                  <c:v>A</c:v>
                </c:pt>
                <c:pt idx="1">
                  <c:v>B</c:v>
                </c:pt>
              </c:strCache>
            </c:strRef>
          </c:cat>
          <c:val>
            <c:numRef>
              <c:f>Balancing!$F$30:$F$31</c:f>
              <c:numCache>
                <c:formatCode>0%</c:formatCode>
                <c:ptCount val="2"/>
                <c:pt idx="0">
                  <c:v>0.25</c:v>
                </c:pt>
                <c:pt idx="1">
                  <c:v>0.75</c:v>
                </c:pt>
              </c:numCache>
            </c:numRef>
          </c:val>
          <c:extLst>
            <c:ext xmlns:c16="http://schemas.microsoft.com/office/drawing/2014/chart" uri="{C3380CC4-5D6E-409C-BE32-E72D297353CC}">
              <c16:uniqueId val="{00000004-6F07-4C06-B810-88C7532B3F1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EB-4BB3-AE6E-B06064E088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EB-4BB3-AE6E-B06064E088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Balancing!$A$44:$A$45</c:f>
              <c:strCache>
                <c:ptCount val="2"/>
                <c:pt idx="0">
                  <c:v>A</c:v>
                </c:pt>
                <c:pt idx="1">
                  <c:v>B</c:v>
                </c:pt>
              </c:strCache>
            </c:strRef>
          </c:cat>
          <c:val>
            <c:numRef>
              <c:f>Balancing!$E$44:$E$45</c:f>
              <c:numCache>
                <c:formatCode>0%</c:formatCode>
                <c:ptCount val="2"/>
                <c:pt idx="0">
                  <c:v>0.6428571428571429</c:v>
                </c:pt>
                <c:pt idx="1">
                  <c:v>0.35714285714285715</c:v>
                </c:pt>
              </c:numCache>
            </c:numRef>
          </c:val>
          <c:extLst>
            <c:ext xmlns:c16="http://schemas.microsoft.com/office/drawing/2014/chart" uri="{C3380CC4-5D6E-409C-BE32-E72D297353CC}">
              <c16:uniqueId val="{00000004-44EB-4BB3-AE6E-B06064E0888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Unit</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58-4861-BEFE-5C28875353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8-4861-BEFE-5C28875353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Balancing!$A$44:$A$45</c:f>
              <c:strCache>
                <c:ptCount val="2"/>
                <c:pt idx="0">
                  <c:v>A</c:v>
                </c:pt>
                <c:pt idx="1">
                  <c:v>B</c:v>
                </c:pt>
              </c:strCache>
            </c:strRef>
          </c:cat>
          <c:val>
            <c:numRef>
              <c:f>Balancing!$F$44:$F$45</c:f>
              <c:numCache>
                <c:formatCode>0%</c:formatCode>
                <c:ptCount val="2"/>
                <c:pt idx="0">
                  <c:v>0.375</c:v>
                </c:pt>
                <c:pt idx="1">
                  <c:v>0.625</c:v>
                </c:pt>
              </c:numCache>
            </c:numRef>
          </c:val>
          <c:extLst>
            <c:ext xmlns:c16="http://schemas.microsoft.com/office/drawing/2014/chart" uri="{C3380CC4-5D6E-409C-BE32-E72D297353CC}">
              <c16:uniqueId val="{00000004-EB58-4861-BEFE-5C288753536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 Backing</a:t>
            </a:r>
            <a:r>
              <a:rPr lang="en-US" baseline="0"/>
              <a:t> Credit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67-4D3F-BF43-489C9C6C1A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67-4D3F-BF43-489C9C6C1A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Balancing!$A$58:$A$59</c:f>
              <c:strCache>
                <c:ptCount val="2"/>
                <c:pt idx="0">
                  <c:v>A</c:v>
                </c:pt>
                <c:pt idx="1">
                  <c:v>B</c:v>
                </c:pt>
              </c:strCache>
            </c:strRef>
          </c:cat>
          <c:val>
            <c:numRef>
              <c:f>Balancing!$E$58:$E$59</c:f>
              <c:numCache>
                <c:formatCode>0%</c:formatCode>
                <c:ptCount val="2"/>
                <c:pt idx="0">
                  <c:v>0.66666666666666674</c:v>
                </c:pt>
                <c:pt idx="1">
                  <c:v>0.33333333333333326</c:v>
                </c:pt>
              </c:numCache>
            </c:numRef>
          </c:val>
          <c:extLst>
            <c:ext xmlns:c16="http://schemas.microsoft.com/office/drawing/2014/chart" uri="{C3380CC4-5D6E-409C-BE32-E72D297353CC}">
              <c16:uniqueId val="{00000004-4067-4D3F-BF43-489C9C6C1A2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image" Target="../media/image4.png"/><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image" Target="../media/image3.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image" Target="../media/image2.png"/><Relationship Id="rId5" Type="http://schemas.openxmlformats.org/officeDocument/2006/relationships/chart" Target="../charts/chart21.xml"/><Relationship Id="rId10" Type="http://schemas.openxmlformats.org/officeDocument/2006/relationships/image" Target="../media/image1.png"/><Relationship Id="rId4" Type="http://schemas.openxmlformats.org/officeDocument/2006/relationships/chart" Target="../charts/chart20.xml"/><Relationship Id="rId9"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7.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6.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image" Target="../media/image5.png"/><Relationship Id="rId5" Type="http://schemas.openxmlformats.org/officeDocument/2006/relationships/chart" Target="../charts/chart3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6</xdr:col>
      <xdr:colOff>34925</xdr:colOff>
      <xdr:row>0</xdr:row>
      <xdr:rowOff>15875</xdr:rowOff>
    </xdr:from>
    <xdr:to>
      <xdr:col>9</xdr:col>
      <xdr:colOff>76200</xdr:colOff>
      <xdr:row>12</xdr:row>
      <xdr:rowOff>161925</xdr:rowOff>
    </xdr:to>
    <xdr:graphicFrame macro="">
      <xdr:nvGraphicFramePr>
        <xdr:cNvPr id="3" name="Chart 2">
          <a:extLst>
            <a:ext uri="{FF2B5EF4-FFF2-40B4-BE49-F238E27FC236}">
              <a16:creationId xmlns:a16="http://schemas.microsoft.com/office/drawing/2014/main" id="{E9471641-2896-4477-9830-86E09BDAA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0</xdr:row>
      <xdr:rowOff>19050</xdr:rowOff>
    </xdr:from>
    <xdr:to>
      <xdr:col>12</xdr:col>
      <xdr:colOff>161925</xdr:colOff>
      <xdr:row>12</xdr:row>
      <xdr:rowOff>171450</xdr:rowOff>
    </xdr:to>
    <xdr:graphicFrame macro="">
      <xdr:nvGraphicFramePr>
        <xdr:cNvPr id="5" name="Chart 4">
          <a:extLst>
            <a:ext uri="{FF2B5EF4-FFF2-40B4-BE49-F238E27FC236}">
              <a16:creationId xmlns:a16="http://schemas.microsoft.com/office/drawing/2014/main" id="{847AEE34-5E3A-45FD-9B80-9C522BE5C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34925</xdr:colOff>
      <xdr:row>14</xdr:row>
      <xdr:rowOff>15875</xdr:rowOff>
    </xdr:from>
    <xdr:to>
      <xdr:col>9</xdr:col>
      <xdr:colOff>76200</xdr:colOff>
      <xdr:row>26</xdr:row>
      <xdr:rowOff>161925</xdr:rowOff>
    </xdr:to>
    <xdr:graphicFrame macro="">
      <xdr:nvGraphicFramePr>
        <xdr:cNvPr id="6" name="Chart 5">
          <a:extLst>
            <a:ext uri="{FF2B5EF4-FFF2-40B4-BE49-F238E27FC236}">
              <a16:creationId xmlns:a16="http://schemas.microsoft.com/office/drawing/2014/main" id="{9AD8A428-B860-4B5C-9226-9D22983C3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14</xdr:row>
      <xdr:rowOff>19050</xdr:rowOff>
    </xdr:from>
    <xdr:to>
      <xdr:col>12</xdr:col>
      <xdr:colOff>158750</xdr:colOff>
      <xdr:row>26</xdr:row>
      <xdr:rowOff>168275</xdr:rowOff>
    </xdr:to>
    <xdr:graphicFrame macro="">
      <xdr:nvGraphicFramePr>
        <xdr:cNvPr id="7" name="Chart 6">
          <a:extLst>
            <a:ext uri="{FF2B5EF4-FFF2-40B4-BE49-F238E27FC236}">
              <a16:creationId xmlns:a16="http://schemas.microsoft.com/office/drawing/2014/main" id="{B94C70B4-30BC-4EE6-847F-6C1312A13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31750</xdr:colOff>
      <xdr:row>28</xdr:row>
      <xdr:rowOff>19050</xdr:rowOff>
    </xdr:from>
    <xdr:to>
      <xdr:col>9</xdr:col>
      <xdr:colOff>73025</xdr:colOff>
      <xdr:row>40</xdr:row>
      <xdr:rowOff>168275</xdr:rowOff>
    </xdr:to>
    <xdr:graphicFrame macro="">
      <xdr:nvGraphicFramePr>
        <xdr:cNvPr id="12" name="Chart 11">
          <a:extLst>
            <a:ext uri="{FF2B5EF4-FFF2-40B4-BE49-F238E27FC236}">
              <a16:creationId xmlns:a16="http://schemas.microsoft.com/office/drawing/2014/main" id="{66AA14E7-3034-469B-8889-F4F463CA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111125</xdr:colOff>
      <xdr:row>28</xdr:row>
      <xdr:rowOff>22225</xdr:rowOff>
    </xdr:from>
    <xdr:to>
      <xdr:col>12</xdr:col>
      <xdr:colOff>152400</xdr:colOff>
      <xdr:row>40</xdr:row>
      <xdr:rowOff>171450</xdr:rowOff>
    </xdr:to>
    <xdr:graphicFrame macro="">
      <xdr:nvGraphicFramePr>
        <xdr:cNvPr id="13" name="Chart 12">
          <a:extLst>
            <a:ext uri="{FF2B5EF4-FFF2-40B4-BE49-F238E27FC236}">
              <a16:creationId xmlns:a16="http://schemas.microsoft.com/office/drawing/2014/main" id="{2EF665E6-A382-40F1-819E-78F772E1D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31750</xdr:colOff>
      <xdr:row>42</xdr:row>
      <xdr:rowOff>12700</xdr:rowOff>
    </xdr:from>
    <xdr:to>
      <xdr:col>9</xdr:col>
      <xdr:colOff>73025</xdr:colOff>
      <xdr:row>54</xdr:row>
      <xdr:rowOff>161925</xdr:rowOff>
    </xdr:to>
    <xdr:graphicFrame macro="">
      <xdr:nvGraphicFramePr>
        <xdr:cNvPr id="14" name="Chart 13">
          <a:extLst>
            <a:ext uri="{FF2B5EF4-FFF2-40B4-BE49-F238E27FC236}">
              <a16:creationId xmlns:a16="http://schemas.microsoft.com/office/drawing/2014/main" id="{137C29BA-1E81-47C5-8FE1-86826B663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111125</xdr:colOff>
      <xdr:row>42</xdr:row>
      <xdr:rowOff>15875</xdr:rowOff>
    </xdr:from>
    <xdr:to>
      <xdr:col>12</xdr:col>
      <xdr:colOff>152400</xdr:colOff>
      <xdr:row>54</xdr:row>
      <xdr:rowOff>165100</xdr:rowOff>
    </xdr:to>
    <xdr:graphicFrame macro="">
      <xdr:nvGraphicFramePr>
        <xdr:cNvPr id="15" name="Chart 14">
          <a:extLst>
            <a:ext uri="{FF2B5EF4-FFF2-40B4-BE49-F238E27FC236}">
              <a16:creationId xmlns:a16="http://schemas.microsoft.com/office/drawing/2014/main" id="{5F7E640C-F94B-42A4-B898-39A770FDD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31750</xdr:colOff>
      <xdr:row>56</xdr:row>
      <xdr:rowOff>6350</xdr:rowOff>
    </xdr:from>
    <xdr:to>
      <xdr:col>9</xdr:col>
      <xdr:colOff>73025</xdr:colOff>
      <xdr:row>68</xdr:row>
      <xdr:rowOff>155575</xdr:rowOff>
    </xdr:to>
    <xdr:graphicFrame macro="">
      <xdr:nvGraphicFramePr>
        <xdr:cNvPr id="16" name="Chart 15">
          <a:extLst>
            <a:ext uri="{FF2B5EF4-FFF2-40B4-BE49-F238E27FC236}">
              <a16:creationId xmlns:a16="http://schemas.microsoft.com/office/drawing/2014/main" id="{58AC3150-5AB9-4E39-B63F-94BC25AA8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111125</xdr:colOff>
      <xdr:row>56</xdr:row>
      <xdr:rowOff>9525</xdr:rowOff>
    </xdr:from>
    <xdr:to>
      <xdr:col>12</xdr:col>
      <xdr:colOff>152400</xdr:colOff>
      <xdr:row>68</xdr:row>
      <xdr:rowOff>158750</xdr:rowOff>
    </xdr:to>
    <xdr:graphicFrame macro="">
      <xdr:nvGraphicFramePr>
        <xdr:cNvPr id="17" name="Chart 16">
          <a:extLst>
            <a:ext uri="{FF2B5EF4-FFF2-40B4-BE49-F238E27FC236}">
              <a16:creationId xmlns:a16="http://schemas.microsoft.com/office/drawing/2014/main" id="{BA90C3B8-C033-4EC3-B7C2-FC1FE613A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31750</xdr:colOff>
      <xdr:row>70</xdr:row>
      <xdr:rowOff>12700</xdr:rowOff>
    </xdr:from>
    <xdr:to>
      <xdr:col>9</xdr:col>
      <xdr:colOff>73025</xdr:colOff>
      <xdr:row>82</xdr:row>
      <xdr:rowOff>161925</xdr:rowOff>
    </xdr:to>
    <xdr:graphicFrame macro="">
      <xdr:nvGraphicFramePr>
        <xdr:cNvPr id="18" name="Chart 17">
          <a:extLst>
            <a:ext uri="{FF2B5EF4-FFF2-40B4-BE49-F238E27FC236}">
              <a16:creationId xmlns:a16="http://schemas.microsoft.com/office/drawing/2014/main" id="{126ABE78-EFF5-4501-9D32-1BD79C7DB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111125</xdr:colOff>
      <xdr:row>70</xdr:row>
      <xdr:rowOff>15875</xdr:rowOff>
    </xdr:from>
    <xdr:to>
      <xdr:col>12</xdr:col>
      <xdr:colOff>152400</xdr:colOff>
      <xdr:row>82</xdr:row>
      <xdr:rowOff>165100</xdr:rowOff>
    </xdr:to>
    <xdr:graphicFrame macro="">
      <xdr:nvGraphicFramePr>
        <xdr:cNvPr id="19" name="Chart 18">
          <a:extLst>
            <a:ext uri="{FF2B5EF4-FFF2-40B4-BE49-F238E27FC236}">
              <a16:creationId xmlns:a16="http://schemas.microsoft.com/office/drawing/2014/main" id="{F4FCF220-1DE4-4343-92FA-CFE1B1CFA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31750</xdr:colOff>
      <xdr:row>84</xdr:row>
      <xdr:rowOff>12700</xdr:rowOff>
    </xdr:from>
    <xdr:to>
      <xdr:col>9</xdr:col>
      <xdr:colOff>73025</xdr:colOff>
      <xdr:row>96</xdr:row>
      <xdr:rowOff>161925</xdr:rowOff>
    </xdr:to>
    <xdr:graphicFrame macro="">
      <xdr:nvGraphicFramePr>
        <xdr:cNvPr id="20" name="Chart 19">
          <a:extLst>
            <a:ext uri="{FF2B5EF4-FFF2-40B4-BE49-F238E27FC236}">
              <a16:creationId xmlns:a16="http://schemas.microsoft.com/office/drawing/2014/main" id="{690565F9-A90B-4B6C-948C-5037661C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111125</xdr:colOff>
      <xdr:row>84</xdr:row>
      <xdr:rowOff>15875</xdr:rowOff>
    </xdr:from>
    <xdr:to>
      <xdr:col>12</xdr:col>
      <xdr:colOff>152400</xdr:colOff>
      <xdr:row>96</xdr:row>
      <xdr:rowOff>165100</xdr:rowOff>
    </xdr:to>
    <xdr:graphicFrame macro="">
      <xdr:nvGraphicFramePr>
        <xdr:cNvPr id="21" name="Chart 20">
          <a:extLst>
            <a:ext uri="{FF2B5EF4-FFF2-40B4-BE49-F238E27FC236}">
              <a16:creationId xmlns:a16="http://schemas.microsoft.com/office/drawing/2014/main" id="{BD1DF9B0-B5F9-4CE9-9CBF-A15B4B8F8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31750</xdr:colOff>
      <xdr:row>98</xdr:row>
      <xdr:rowOff>12700</xdr:rowOff>
    </xdr:from>
    <xdr:to>
      <xdr:col>9</xdr:col>
      <xdr:colOff>73025</xdr:colOff>
      <xdr:row>110</xdr:row>
      <xdr:rowOff>161925</xdr:rowOff>
    </xdr:to>
    <xdr:graphicFrame macro="">
      <xdr:nvGraphicFramePr>
        <xdr:cNvPr id="22" name="Chart 21">
          <a:extLst>
            <a:ext uri="{FF2B5EF4-FFF2-40B4-BE49-F238E27FC236}">
              <a16:creationId xmlns:a16="http://schemas.microsoft.com/office/drawing/2014/main" id="{E8A3BF49-B459-4363-84DD-F39CE860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111125</xdr:colOff>
      <xdr:row>98</xdr:row>
      <xdr:rowOff>15875</xdr:rowOff>
    </xdr:from>
    <xdr:to>
      <xdr:col>12</xdr:col>
      <xdr:colOff>152400</xdr:colOff>
      <xdr:row>110</xdr:row>
      <xdr:rowOff>165100</xdr:rowOff>
    </xdr:to>
    <xdr:graphicFrame macro="">
      <xdr:nvGraphicFramePr>
        <xdr:cNvPr id="23" name="Chart 22">
          <a:extLst>
            <a:ext uri="{FF2B5EF4-FFF2-40B4-BE49-F238E27FC236}">
              <a16:creationId xmlns:a16="http://schemas.microsoft.com/office/drawing/2014/main" id="{66011C8C-AFAB-4B38-82F4-88308A511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34925</xdr:colOff>
      <xdr:row>1</xdr:row>
      <xdr:rowOff>15875</xdr:rowOff>
    </xdr:from>
    <xdr:to>
      <xdr:col>10</xdr:col>
      <xdr:colOff>76200</xdr:colOff>
      <xdr:row>13</xdr:row>
      <xdr:rowOff>161925</xdr:rowOff>
    </xdr:to>
    <xdr:graphicFrame macro="">
      <xdr:nvGraphicFramePr>
        <xdr:cNvPr id="2" name="Chart 1">
          <a:extLst>
            <a:ext uri="{FF2B5EF4-FFF2-40B4-BE49-F238E27FC236}">
              <a16:creationId xmlns:a16="http://schemas.microsoft.com/office/drawing/2014/main" id="{ED108925-63FA-471B-9253-113A0CBF7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1</xdr:row>
      <xdr:rowOff>19050</xdr:rowOff>
    </xdr:from>
    <xdr:to>
      <xdr:col>13</xdr:col>
      <xdr:colOff>6350</xdr:colOff>
      <xdr:row>13</xdr:row>
      <xdr:rowOff>168275</xdr:rowOff>
    </xdr:to>
    <xdr:graphicFrame macro="">
      <xdr:nvGraphicFramePr>
        <xdr:cNvPr id="3" name="Chart 2">
          <a:extLst>
            <a:ext uri="{FF2B5EF4-FFF2-40B4-BE49-F238E27FC236}">
              <a16:creationId xmlns:a16="http://schemas.microsoft.com/office/drawing/2014/main" id="{3F63E2FA-D8A5-4FED-B166-13671D388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34925</xdr:colOff>
      <xdr:row>15</xdr:row>
      <xdr:rowOff>15875</xdr:rowOff>
    </xdr:from>
    <xdr:to>
      <xdr:col>10</xdr:col>
      <xdr:colOff>76200</xdr:colOff>
      <xdr:row>27</xdr:row>
      <xdr:rowOff>161925</xdr:rowOff>
    </xdr:to>
    <xdr:graphicFrame macro="">
      <xdr:nvGraphicFramePr>
        <xdr:cNvPr id="4" name="Chart 3">
          <a:extLst>
            <a:ext uri="{FF2B5EF4-FFF2-40B4-BE49-F238E27FC236}">
              <a16:creationId xmlns:a16="http://schemas.microsoft.com/office/drawing/2014/main" id="{17E6A0EC-8435-472F-B71D-C449AD0F4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114300</xdr:colOff>
      <xdr:row>15</xdr:row>
      <xdr:rowOff>19050</xdr:rowOff>
    </xdr:from>
    <xdr:to>
      <xdr:col>13</xdr:col>
      <xdr:colOff>25400</xdr:colOff>
      <xdr:row>27</xdr:row>
      <xdr:rowOff>168275</xdr:rowOff>
    </xdr:to>
    <xdr:graphicFrame macro="">
      <xdr:nvGraphicFramePr>
        <xdr:cNvPr id="5" name="Chart 4">
          <a:extLst>
            <a:ext uri="{FF2B5EF4-FFF2-40B4-BE49-F238E27FC236}">
              <a16:creationId xmlns:a16="http://schemas.microsoft.com/office/drawing/2014/main" id="{54A8AC55-CCB0-4336-8EED-D3AE417D4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34925</xdr:colOff>
      <xdr:row>29</xdr:row>
      <xdr:rowOff>15875</xdr:rowOff>
    </xdr:from>
    <xdr:to>
      <xdr:col>10</xdr:col>
      <xdr:colOff>76200</xdr:colOff>
      <xdr:row>41</xdr:row>
      <xdr:rowOff>161925</xdr:rowOff>
    </xdr:to>
    <xdr:graphicFrame macro="">
      <xdr:nvGraphicFramePr>
        <xdr:cNvPr id="6" name="Chart 5">
          <a:extLst>
            <a:ext uri="{FF2B5EF4-FFF2-40B4-BE49-F238E27FC236}">
              <a16:creationId xmlns:a16="http://schemas.microsoft.com/office/drawing/2014/main" id="{545FC779-E600-4DFF-A66A-312061FEF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114300</xdr:colOff>
      <xdr:row>29</xdr:row>
      <xdr:rowOff>19050</xdr:rowOff>
    </xdr:from>
    <xdr:to>
      <xdr:col>13</xdr:col>
      <xdr:colOff>25400</xdr:colOff>
      <xdr:row>41</xdr:row>
      <xdr:rowOff>168275</xdr:rowOff>
    </xdr:to>
    <xdr:graphicFrame macro="">
      <xdr:nvGraphicFramePr>
        <xdr:cNvPr id="7" name="Chart 6">
          <a:extLst>
            <a:ext uri="{FF2B5EF4-FFF2-40B4-BE49-F238E27FC236}">
              <a16:creationId xmlns:a16="http://schemas.microsoft.com/office/drawing/2014/main" id="{B6E8EA22-0A6A-4677-AC2F-79FCBB77D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34925</xdr:colOff>
      <xdr:row>43</xdr:row>
      <xdr:rowOff>15875</xdr:rowOff>
    </xdr:from>
    <xdr:to>
      <xdr:col>10</xdr:col>
      <xdr:colOff>76200</xdr:colOff>
      <xdr:row>55</xdr:row>
      <xdr:rowOff>161925</xdr:rowOff>
    </xdr:to>
    <xdr:graphicFrame macro="">
      <xdr:nvGraphicFramePr>
        <xdr:cNvPr id="8" name="Chart 7">
          <a:extLst>
            <a:ext uri="{FF2B5EF4-FFF2-40B4-BE49-F238E27FC236}">
              <a16:creationId xmlns:a16="http://schemas.microsoft.com/office/drawing/2014/main" id="{7479ABBC-802D-49DE-A287-E09AE599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114300</xdr:colOff>
      <xdr:row>43</xdr:row>
      <xdr:rowOff>19050</xdr:rowOff>
    </xdr:from>
    <xdr:to>
      <xdr:col>13</xdr:col>
      <xdr:colOff>25400</xdr:colOff>
      <xdr:row>55</xdr:row>
      <xdr:rowOff>168275</xdr:rowOff>
    </xdr:to>
    <xdr:graphicFrame macro="">
      <xdr:nvGraphicFramePr>
        <xdr:cNvPr id="9" name="Chart 8">
          <a:extLst>
            <a:ext uri="{FF2B5EF4-FFF2-40B4-BE49-F238E27FC236}">
              <a16:creationId xmlns:a16="http://schemas.microsoft.com/office/drawing/2014/main" id="{763E3344-1B13-4568-A0C5-78133995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1619250</xdr:colOff>
      <xdr:row>7</xdr:row>
      <xdr:rowOff>69850</xdr:rowOff>
    </xdr:from>
    <xdr:to>
      <xdr:col>28</xdr:col>
      <xdr:colOff>508000</xdr:colOff>
      <xdr:row>28</xdr:row>
      <xdr:rowOff>57150</xdr:rowOff>
    </xdr:to>
    <xdr:graphicFrame macro="">
      <xdr:nvGraphicFramePr>
        <xdr:cNvPr id="10" name="Chart 9">
          <a:extLst>
            <a:ext uri="{FF2B5EF4-FFF2-40B4-BE49-F238E27FC236}">
              <a16:creationId xmlns:a16="http://schemas.microsoft.com/office/drawing/2014/main" id="{E842D923-D7D4-41FF-AD39-C2DD9B12A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69</xdr:row>
      <xdr:rowOff>95250</xdr:rowOff>
    </xdr:from>
    <xdr:to>
      <xdr:col>8</xdr:col>
      <xdr:colOff>221663</xdr:colOff>
      <xdr:row>82</xdr:row>
      <xdr:rowOff>164792</xdr:rowOff>
    </xdr:to>
    <xdr:pic>
      <xdr:nvPicPr>
        <xdr:cNvPr id="11" name="Picture 10">
          <a:extLst>
            <a:ext uri="{FF2B5EF4-FFF2-40B4-BE49-F238E27FC236}">
              <a16:creationId xmlns:a16="http://schemas.microsoft.com/office/drawing/2014/main" id="{E4E45AFB-D207-49FA-8CE4-9D6D36512E39}"/>
            </a:ext>
          </a:extLst>
        </xdr:cNvPr>
        <xdr:cNvPicPr>
          <a:picLocks noChangeAspect="1"/>
        </xdr:cNvPicPr>
      </xdr:nvPicPr>
      <xdr:blipFill>
        <a:blip xmlns:r="http://schemas.openxmlformats.org/officeDocument/2006/relationships" r:embed="rId10"/>
        <a:stretch>
          <a:fillRect/>
        </a:stretch>
      </xdr:blipFill>
      <xdr:spPr>
        <a:xfrm>
          <a:off x="0" y="12801600"/>
          <a:ext cx="4695238" cy="2466667"/>
        </a:xfrm>
        <a:prstGeom prst="rect">
          <a:avLst/>
        </a:prstGeom>
      </xdr:spPr>
    </xdr:pic>
    <xdr:clientData/>
  </xdr:twoCellAnchor>
  <xdr:twoCellAnchor editAs="oneCell">
    <xdr:from>
      <xdr:col>1</xdr:col>
      <xdr:colOff>82550</xdr:colOff>
      <xdr:row>59</xdr:row>
      <xdr:rowOff>101600</xdr:rowOff>
    </xdr:from>
    <xdr:to>
      <xdr:col>8</xdr:col>
      <xdr:colOff>28049</xdr:colOff>
      <xdr:row>67</xdr:row>
      <xdr:rowOff>31575</xdr:rowOff>
    </xdr:to>
    <xdr:pic>
      <xdr:nvPicPr>
        <xdr:cNvPr id="12" name="Picture 11">
          <a:extLst>
            <a:ext uri="{FF2B5EF4-FFF2-40B4-BE49-F238E27FC236}">
              <a16:creationId xmlns:a16="http://schemas.microsoft.com/office/drawing/2014/main" id="{998A2F50-DDA7-43BE-937F-1B63E518C0C6}"/>
            </a:ext>
          </a:extLst>
        </xdr:cNvPr>
        <xdr:cNvPicPr>
          <a:picLocks noChangeAspect="1"/>
        </xdr:cNvPicPr>
      </xdr:nvPicPr>
      <xdr:blipFill>
        <a:blip xmlns:r="http://schemas.openxmlformats.org/officeDocument/2006/relationships" r:embed="rId11"/>
        <a:stretch>
          <a:fillRect/>
        </a:stretch>
      </xdr:blipFill>
      <xdr:spPr>
        <a:xfrm>
          <a:off x="285750" y="10966450"/>
          <a:ext cx="4209524" cy="1400000"/>
        </a:xfrm>
        <a:prstGeom prst="rect">
          <a:avLst/>
        </a:prstGeom>
      </xdr:spPr>
    </xdr:pic>
    <xdr:clientData/>
  </xdr:twoCellAnchor>
  <xdr:twoCellAnchor editAs="oneCell">
    <xdr:from>
      <xdr:col>1</xdr:col>
      <xdr:colOff>6350</xdr:colOff>
      <xdr:row>83</xdr:row>
      <xdr:rowOff>177800</xdr:rowOff>
    </xdr:from>
    <xdr:to>
      <xdr:col>14</xdr:col>
      <xdr:colOff>122625</xdr:colOff>
      <xdr:row>110</xdr:row>
      <xdr:rowOff>104163</xdr:rowOff>
    </xdr:to>
    <xdr:pic>
      <xdr:nvPicPr>
        <xdr:cNvPr id="13" name="Picture 12">
          <a:extLst>
            <a:ext uri="{FF2B5EF4-FFF2-40B4-BE49-F238E27FC236}">
              <a16:creationId xmlns:a16="http://schemas.microsoft.com/office/drawing/2014/main" id="{14FB1C6B-4B28-493E-88F1-B234D5FAECFA}"/>
            </a:ext>
          </a:extLst>
        </xdr:cNvPr>
        <xdr:cNvPicPr>
          <a:picLocks noChangeAspect="1"/>
        </xdr:cNvPicPr>
      </xdr:nvPicPr>
      <xdr:blipFill>
        <a:blip xmlns:r="http://schemas.openxmlformats.org/officeDocument/2006/relationships" r:embed="rId12"/>
        <a:stretch>
          <a:fillRect/>
        </a:stretch>
      </xdr:blipFill>
      <xdr:spPr>
        <a:xfrm>
          <a:off x="209550" y="15462250"/>
          <a:ext cx="9600000" cy="4895238"/>
        </a:xfrm>
        <a:prstGeom prst="rect">
          <a:avLst/>
        </a:prstGeom>
      </xdr:spPr>
    </xdr:pic>
    <xdr:clientData/>
  </xdr:twoCellAnchor>
  <xdr:twoCellAnchor editAs="oneCell">
    <xdr:from>
      <xdr:col>17</xdr:col>
      <xdr:colOff>50800</xdr:colOff>
      <xdr:row>63</xdr:row>
      <xdr:rowOff>6350</xdr:rowOff>
    </xdr:from>
    <xdr:to>
      <xdr:col>22</xdr:col>
      <xdr:colOff>240868</xdr:colOff>
      <xdr:row>75</xdr:row>
      <xdr:rowOff>145756</xdr:rowOff>
    </xdr:to>
    <xdr:pic>
      <xdr:nvPicPr>
        <xdr:cNvPr id="14" name="Picture 13">
          <a:extLst>
            <a:ext uri="{FF2B5EF4-FFF2-40B4-BE49-F238E27FC236}">
              <a16:creationId xmlns:a16="http://schemas.microsoft.com/office/drawing/2014/main" id="{D66C56F2-873B-4DDB-8C2A-F2B210145866}"/>
            </a:ext>
          </a:extLst>
        </xdr:cNvPr>
        <xdr:cNvPicPr>
          <a:picLocks noChangeAspect="1"/>
        </xdr:cNvPicPr>
      </xdr:nvPicPr>
      <xdr:blipFill>
        <a:blip xmlns:r="http://schemas.openxmlformats.org/officeDocument/2006/relationships" r:embed="rId13"/>
        <a:stretch>
          <a:fillRect/>
        </a:stretch>
      </xdr:blipFill>
      <xdr:spPr>
        <a:xfrm>
          <a:off x="12579350" y="11607800"/>
          <a:ext cx="3457143" cy="2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34925</xdr:colOff>
      <xdr:row>1</xdr:row>
      <xdr:rowOff>15875</xdr:rowOff>
    </xdr:from>
    <xdr:to>
      <xdr:col>10</xdr:col>
      <xdr:colOff>76200</xdr:colOff>
      <xdr:row>13</xdr:row>
      <xdr:rowOff>161925</xdr:rowOff>
    </xdr:to>
    <xdr:graphicFrame macro="">
      <xdr:nvGraphicFramePr>
        <xdr:cNvPr id="2" name="Chart 1">
          <a:extLst>
            <a:ext uri="{FF2B5EF4-FFF2-40B4-BE49-F238E27FC236}">
              <a16:creationId xmlns:a16="http://schemas.microsoft.com/office/drawing/2014/main" id="{BB060C89-8733-4C13-80F1-8CAC4FDDC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1</xdr:row>
      <xdr:rowOff>19050</xdr:rowOff>
    </xdr:from>
    <xdr:to>
      <xdr:col>13</xdr:col>
      <xdr:colOff>25400</xdr:colOff>
      <xdr:row>13</xdr:row>
      <xdr:rowOff>168275</xdr:rowOff>
    </xdr:to>
    <xdr:graphicFrame macro="">
      <xdr:nvGraphicFramePr>
        <xdr:cNvPr id="3" name="Chart 2">
          <a:extLst>
            <a:ext uri="{FF2B5EF4-FFF2-40B4-BE49-F238E27FC236}">
              <a16:creationId xmlns:a16="http://schemas.microsoft.com/office/drawing/2014/main" id="{B09649B3-2096-42A8-87DF-5D2C8B682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34925</xdr:colOff>
      <xdr:row>15</xdr:row>
      <xdr:rowOff>15875</xdr:rowOff>
    </xdr:from>
    <xdr:to>
      <xdr:col>10</xdr:col>
      <xdr:colOff>76200</xdr:colOff>
      <xdr:row>27</xdr:row>
      <xdr:rowOff>161925</xdr:rowOff>
    </xdr:to>
    <xdr:graphicFrame macro="">
      <xdr:nvGraphicFramePr>
        <xdr:cNvPr id="4" name="Chart 3">
          <a:extLst>
            <a:ext uri="{FF2B5EF4-FFF2-40B4-BE49-F238E27FC236}">
              <a16:creationId xmlns:a16="http://schemas.microsoft.com/office/drawing/2014/main" id="{F505AC8E-FB0F-4F7F-944A-176611F70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114300</xdr:colOff>
      <xdr:row>15</xdr:row>
      <xdr:rowOff>19050</xdr:rowOff>
    </xdr:from>
    <xdr:to>
      <xdr:col>13</xdr:col>
      <xdr:colOff>25400</xdr:colOff>
      <xdr:row>27</xdr:row>
      <xdr:rowOff>168275</xdr:rowOff>
    </xdr:to>
    <xdr:graphicFrame macro="">
      <xdr:nvGraphicFramePr>
        <xdr:cNvPr id="5" name="Chart 4">
          <a:extLst>
            <a:ext uri="{FF2B5EF4-FFF2-40B4-BE49-F238E27FC236}">
              <a16:creationId xmlns:a16="http://schemas.microsoft.com/office/drawing/2014/main" id="{36E43F84-5D74-4271-A6E8-3B57CD37B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34925</xdr:colOff>
      <xdr:row>29</xdr:row>
      <xdr:rowOff>15875</xdr:rowOff>
    </xdr:from>
    <xdr:to>
      <xdr:col>10</xdr:col>
      <xdr:colOff>76200</xdr:colOff>
      <xdr:row>41</xdr:row>
      <xdr:rowOff>161925</xdr:rowOff>
    </xdr:to>
    <xdr:graphicFrame macro="">
      <xdr:nvGraphicFramePr>
        <xdr:cNvPr id="6" name="Chart 5">
          <a:extLst>
            <a:ext uri="{FF2B5EF4-FFF2-40B4-BE49-F238E27FC236}">
              <a16:creationId xmlns:a16="http://schemas.microsoft.com/office/drawing/2014/main" id="{8B23E675-C06D-4D07-B442-B1F24D022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114300</xdr:colOff>
      <xdr:row>29</xdr:row>
      <xdr:rowOff>19050</xdr:rowOff>
    </xdr:from>
    <xdr:to>
      <xdr:col>13</xdr:col>
      <xdr:colOff>25400</xdr:colOff>
      <xdr:row>41</xdr:row>
      <xdr:rowOff>168275</xdr:rowOff>
    </xdr:to>
    <xdr:graphicFrame macro="">
      <xdr:nvGraphicFramePr>
        <xdr:cNvPr id="7" name="Chart 6">
          <a:extLst>
            <a:ext uri="{FF2B5EF4-FFF2-40B4-BE49-F238E27FC236}">
              <a16:creationId xmlns:a16="http://schemas.microsoft.com/office/drawing/2014/main" id="{F53B9EF7-324C-4A06-A909-CBB5C374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34925</xdr:colOff>
      <xdr:row>43</xdr:row>
      <xdr:rowOff>15875</xdr:rowOff>
    </xdr:from>
    <xdr:to>
      <xdr:col>10</xdr:col>
      <xdr:colOff>76200</xdr:colOff>
      <xdr:row>55</xdr:row>
      <xdr:rowOff>161925</xdr:rowOff>
    </xdr:to>
    <xdr:graphicFrame macro="">
      <xdr:nvGraphicFramePr>
        <xdr:cNvPr id="8" name="Chart 7">
          <a:extLst>
            <a:ext uri="{FF2B5EF4-FFF2-40B4-BE49-F238E27FC236}">
              <a16:creationId xmlns:a16="http://schemas.microsoft.com/office/drawing/2014/main" id="{9FCDE653-7305-44D6-81CC-089B671C5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114300</xdr:colOff>
      <xdr:row>43</xdr:row>
      <xdr:rowOff>19050</xdr:rowOff>
    </xdr:from>
    <xdr:to>
      <xdr:col>13</xdr:col>
      <xdr:colOff>25400</xdr:colOff>
      <xdr:row>55</xdr:row>
      <xdr:rowOff>168275</xdr:rowOff>
    </xdr:to>
    <xdr:graphicFrame macro="">
      <xdr:nvGraphicFramePr>
        <xdr:cNvPr id="9" name="Chart 8">
          <a:extLst>
            <a:ext uri="{FF2B5EF4-FFF2-40B4-BE49-F238E27FC236}">
              <a16:creationId xmlns:a16="http://schemas.microsoft.com/office/drawing/2014/main" id="{BE75DD76-CC99-4EEC-BAA3-CF260AB45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34925</xdr:colOff>
      <xdr:row>57</xdr:row>
      <xdr:rowOff>15875</xdr:rowOff>
    </xdr:from>
    <xdr:to>
      <xdr:col>10</xdr:col>
      <xdr:colOff>76200</xdr:colOff>
      <xdr:row>69</xdr:row>
      <xdr:rowOff>161925</xdr:rowOff>
    </xdr:to>
    <xdr:graphicFrame macro="">
      <xdr:nvGraphicFramePr>
        <xdr:cNvPr id="10" name="Chart 9">
          <a:extLst>
            <a:ext uri="{FF2B5EF4-FFF2-40B4-BE49-F238E27FC236}">
              <a16:creationId xmlns:a16="http://schemas.microsoft.com/office/drawing/2014/main" id="{3A405502-DB49-4962-82B2-2CB8D07F2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114300</xdr:colOff>
      <xdr:row>57</xdr:row>
      <xdr:rowOff>19050</xdr:rowOff>
    </xdr:from>
    <xdr:to>
      <xdr:col>13</xdr:col>
      <xdr:colOff>25400</xdr:colOff>
      <xdr:row>69</xdr:row>
      <xdr:rowOff>168275</xdr:rowOff>
    </xdr:to>
    <xdr:graphicFrame macro="">
      <xdr:nvGraphicFramePr>
        <xdr:cNvPr id="11" name="Chart 10">
          <a:extLst>
            <a:ext uri="{FF2B5EF4-FFF2-40B4-BE49-F238E27FC236}">
              <a16:creationId xmlns:a16="http://schemas.microsoft.com/office/drawing/2014/main" id="{A2054BB0-2C1A-4522-A936-47D265998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561975</xdr:colOff>
      <xdr:row>26</xdr:row>
      <xdr:rowOff>152400</xdr:rowOff>
    </xdr:from>
    <xdr:to>
      <xdr:col>34</xdr:col>
      <xdr:colOff>541632</xdr:colOff>
      <xdr:row>80</xdr:row>
      <xdr:rowOff>17781</xdr:rowOff>
    </xdr:to>
    <xdr:pic>
      <xdr:nvPicPr>
        <xdr:cNvPr id="12" name="Picture 11">
          <a:extLst>
            <a:ext uri="{FF2B5EF4-FFF2-40B4-BE49-F238E27FC236}">
              <a16:creationId xmlns:a16="http://schemas.microsoft.com/office/drawing/2014/main" id="{1899F9D9-59AC-48F0-B1D0-93388508F82B}"/>
            </a:ext>
          </a:extLst>
        </xdr:cNvPr>
        <xdr:cNvPicPr>
          <a:picLocks noChangeAspect="1"/>
        </xdr:cNvPicPr>
      </xdr:nvPicPr>
      <xdr:blipFill>
        <a:blip xmlns:r="http://schemas.openxmlformats.org/officeDocument/2006/relationships" r:embed="rId11"/>
        <a:stretch>
          <a:fillRect/>
        </a:stretch>
      </xdr:blipFill>
      <xdr:spPr>
        <a:xfrm>
          <a:off x="10544175" y="5105400"/>
          <a:ext cx="10342857" cy="10152381"/>
        </a:xfrm>
        <a:prstGeom prst="rect">
          <a:avLst/>
        </a:prstGeom>
      </xdr:spPr>
    </xdr:pic>
    <xdr:clientData/>
  </xdr:twoCellAnchor>
  <xdr:twoCellAnchor>
    <xdr:from>
      <xdr:col>14</xdr:col>
      <xdr:colOff>133350</xdr:colOff>
      <xdr:row>47</xdr:row>
      <xdr:rowOff>123825</xdr:rowOff>
    </xdr:from>
    <xdr:to>
      <xdr:col>17</xdr:col>
      <xdr:colOff>285750</xdr:colOff>
      <xdr:row>49</xdr:row>
      <xdr:rowOff>85726</xdr:rowOff>
    </xdr:to>
    <xdr:cxnSp macro="">
      <xdr:nvCxnSpPr>
        <xdr:cNvPr id="14" name="Straight Arrow Connector 13">
          <a:extLst>
            <a:ext uri="{FF2B5EF4-FFF2-40B4-BE49-F238E27FC236}">
              <a16:creationId xmlns:a16="http://schemas.microsoft.com/office/drawing/2014/main" id="{AAC06151-EE02-401F-B460-8F192FAB3E42}"/>
            </a:ext>
          </a:extLst>
        </xdr:cNvPr>
        <xdr:cNvCxnSpPr/>
      </xdr:nvCxnSpPr>
      <xdr:spPr>
        <a:xfrm flipV="1">
          <a:off x="8286750" y="9077325"/>
          <a:ext cx="1981200" cy="342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123825</xdr:colOff>
      <xdr:row>63</xdr:row>
      <xdr:rowOff>76200</xdr:rowOff>
    </xdr:from>
    <xdr:to>
      <xdr:col>15</xdr:col>
      <xdr:colOff>447675</xdr:colOff>
      <xdr:row>63</xdr:row>
      <xdr:rowOff>76200</xdr:rowOff>
    </xdr:to>
    <xdr:cxnSp macro="">
      <xdr:nvCxnSpPr>
        <xdr:cNvPr id="15" name="Straight Arrow Connector 14">
          <a:extLst>
            <a:ext uri="{FF2B5EF4-FFF2-40B4-BE49-F238E27FC236}">
              <a16:creationId xmlns:a16="http://schemas.microsoft.com/office/drawing/2014/main" id="{022F62A2-300E-48F6-AEFC-21C92E9DEB6B}"/>
            </a:ext>
          </a:extLst>
        </xdr:cNvPr>
        <xdr:cNvCxnSpPr/>
      </xdr:nvCxnSpPr>
      <xdr:spPr>
        <a:xfrm>
          <a:off x="8277225" y="12077700"/>
          <a:ext cx="9334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34925</xdr:colOff>
      <xdr:row>71</xdr:row>
      <xdr:rowOff>15875</xdr:rowOff>
    </xdr:from>
    <xdr:to>
      <xdr:col>10</xdr:col>
      <xdr:colOff>76200</xdr:colOff>
      <xdr:row>83</xdr:row>
      <xdr:rowOff>161925</xdr:rowOff>
    </xdr:to>
    <xdr:graphicFrame macro="">
      <xdr:nvGraphicFramePr>
        <xdr:cNvPr id="21" name="Chart 20">
          <a:extLst>
            <a:ext uri="{FF2B5EF4-FFF2-40B4-BE49-F238E27FC236}">
              <a16:creationId xmlns:a16="http://schemas.microsoft.com/office/drawing/2014/main" id="{D860A3E2-AE12-4EBB-AFDD-04A7C706B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114300</xdr:colOff>
      <xdr:row>71</xdr:row>
      <xdr:rowOff>19050</xdr:rowOff>
    </xdr:from>
    <xdr:to>
      <xdr:col>13</xdr:col>
      <xdr:colOff>25400</xdr:colOff>
      <xdr:row>83</xdr:row>
      <xdr:rowOff>168275</xdr:rowOff>
    </xdr:to>
    <xdr:graphicFrame macro="">
      <xdr:nvGraphicFramePr>
        <xdr:cNvPr id="22" name="Chart 21">
          <a:extLst>
            <a:ext uri="{FF2B5EF4-FFF2-40B4-BE49-F238E27FC236}">
              <a16:creationId xmlns:a16="http://schemas.microsoft.com/office/drawing/2014/main" id="{BA6CA2B3-9F38-44BA-8070-D3E064708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133350</xdr:colOff>
      <xdr:row>69</xdr:row>
      <xdr:rowOff>57150</xdr:rowOff>
    </xdr:from>
    <xdr:to>
      <xdr:col>17</xdr:col>
      <xdr:colOff>304800</xdr:colOff>
      <xdr:row>75</xdr:row>
      <xdr:rowOff>180975</xdr:rowOff>
    </xdr:to>
    <xdr:cxnSp macro="">
      <xdr:nvCxnSpPr>
        <xdr:cNvPr id="26" name="Straight Arrow Connector 25">
          <a:extLst>
            <a:ext uri="{FF2B5EF4-FFF2-40B4-BE49-F238E27FC236}">
              <a16:creationId xmlns:a16="http://schemas.microsoft.com/office/drawing/2014/main" id="{D89E6192-C5F8-4EFE-8DC1-1581435E3CB3}"/>
            </a:ext>
          </a:extLst>
        </xdr:cNvPr>
        <xdr:cNvCxnSpPr/>
      </xdr:nvCxnSpPr>
      <xdr:spPr>
        <a:xfrm flipV="1">
          <a:off x="8286750" y="13201650"/>
          <a:ext cx="2000250" cy="1266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F77F-0C20-432C-9A5D-7944E8D707AB}">
  <dimension ref="A1:M112"/>
  <sheetViews>
    <sheetView topLeftCell="A82" workbookViewId="0">
      <selection activeCell="A99" sqref="A99:M111"/>
    </sheetView>
  </sheetViews>
  <sheetFormatPr defaultRowHeight="15" x14ac:dyDescent="0.25"/>
  <cols>
    <col min="1" max="1" width="6.5703125" bestFit="1" customWidth="1"/>
    <col min="2" max="2" width="5.5703125" bestFit="1" customWidth="1"/>
    <col min="3" max="3" width="20.85546875" bestFit="1" customWidth="1"/>
    <col min="4" max="4" width="28.140625" bestFit="1" customWidth="1"/>
    <col min="5" max="5" width="15.85546875" bestFit="1" customWidth="1"/>
    <col min="6" max="6" width="11.85546875" bestFit="1" customWidth="1"/>
    <col min="7" max="13" width="10.85546875" customWidth="1"/>
  </cols>
  <sheetData>
    <row r="1" spans="1:13" x14ac:dyDescent="0.25">
      <c r="A1" s="3" t="s">
        <v>0</v>
      </c>
      <c r="B1" s="3" t="s">
        <v>27</v>
      </c>
      <c r="C1" s="3" t="s">
        <v>25</v>
      </c>
      <c r="D1" s="3" t="s">
        <v>26</v>
      </c>
      <c r="E1" s="5" t="s">
        <v>28</v>
      </c>
      <c r="F1" s="5" t="s">
        <v>30</v>
      </c>
      <c r="G1" s="11"/>
      <c r="H1" s="11"/>
      <c r="I1" s="11"/>
      <c r="J1" s="11"/>
      <c r="K1" s="11"/>
      <c r="L1" s="11"/>
      <c r="M1" s="11"/>
    </row>
    <row r="2" spans="1:13" x14ac:dyDescent="0.25">
      <c r="A2" s="3" t="s">
        <v>1</v>
      </c>
      <c r="B2" s="3">
        <v>1</v>
      </c>
      <c r="C2" s="3">
        <f>B2*D2</f>
        <v>1</v>
      </c>
      <c r="D2" s="10">
        <v>1</v>
      </c>
      <c r="E2" s="6">
        <f>C2/C4</f>
        <v>0.5</v>
      </c>
      <c r="F2" s="6">
        <f>D2/D4</f>
        <v>0.5</v>
      </c>
      <c r="G2" s="4"/>
      <c r="H2" s="4"/>
      <c r="I2" s="4"/>
      <c r="J2" s="4"/>
      <c r="K2" s="4"/>
      <c r="L2" s="4"/>
      <c r="M2" s="4"/>
    </row>
    <row r="3" spans="1:13" x14ac:dyDescent="0.25">
      <c r="A3" s="3" t="s">
        <v>2</v>
      </c>
      <c r="B3" s="3">
        <v>1</v>
      </c>
      <c r="C3" s="3">
        <f>B5-C2</f>
        <v>1</v>
      </c>
      <c r="D3" s="3">
        <f>C3*B3</f>
        <v>1</v>
      </c>
      <c r="E3" s="6">
        <f>C3/C4</f>
        <v>0.5</v>
      </c>
      <c r="F3" s="6">
        <f>D3/D4</f>
        <v>0.5</v>
      </c>
      <c r="G3" s="4"/>
      <c r="H3" s="4"/>
      <c r="I3" s="4"/>
      <c r="J3" s="4"/>
      <c r="K3" s="4"/>
      <c r="L3" s="4"/>
      <c r="M3" s="4"/>
    </row>
    <row r="4" spans="1:13" x14ac:dyDescent="0.25">
      <c r="A4" s="3" t="s">
        <v>5</v>
      </c>
      <c r="B4" s="3">
        <f>SUM(B2:B3)</f>
        <v>2</v>
      </c>
      <c r="C4" s="3">
        <f>SUM(C2:C3)</f>
        <v>2</v>
      </c>
      <c r="D4" s="3">
        <f>SUM(D2:D3)</f>
        <v>2</v>
      </c>
      <c r="E4" s="6">
        <f>SUM(E2:E3)</f>
        <v>1</v>
      </c>
      <c r="F4" s="6">
        <f>SUM(F2:F3)</f>
        <v>1</v>
      </c>
      <c r="G4" s="4"/>
      <c r="H4" s="4"/>
      <c r="I4" s="4"/>
      <c r="J4" s="4"/>
      <c r="K4" s="4"/>
      <c r="L4" s="4"/>
      <c r="M4" s="4"/>
    </row>
    <row r="5" spans="1:13" x14ac:dyDescent="0.25">
      <c r="A5" s="5" t="s">
        <v>29</v>
      </c>
      <c r="B5" s="3">
        <f>1+1+((B2-1)*D2)</f>
        <v>2</v>
      </c>
      <c r="C5" s="2"/>
      <c r="D5" s="2"/>
      <c r="E5" s="4"/>
    </row>
    <row r="7" spans="1:13" x14ac:dyDescent="0.25">
      <c r="A7" s="20" t="s">
        <v>31</v>
      </c>
      <c r="B7" s="20"/>
      <c r="C7" s="20"/>
      <c r="D7" s="20"/>
      <c r="E7" s="20"/>
      <c r="F7" s="20"/>
    </row>
    <row r="8" spans="1:13" x14ac:dyDescent="0.25">
      <c r="A8" s="20"/>
      <c r="B8" s="20"/>
      <c r="C8" s="20"/>
      <c r="D8" s="20"/>
      <c r="E8" s="20"/>
      <c r="F8" s="20"/>
    </row>
    <row r="9" spans="1:13" x14ac:dyDescent="0.25">
      <c r="A9" s="20"/>
      <c r="B9" s="20"/>
      <c r="C9" s="20"/>
      <c r="D9" s="20"/>
      <c r="E9" s="20"/>
      <c r="F9" s="20"/>
    </row>
    <row r="10" spans="1:13" x14ac:dyDescent="0.25">
      <c r="A10" s="20"/>
      <c r="B10" s="20"/>
      <c r="C10" s="20"/>
      <c r="D10" s="20"/>
      <c r="E10" s="20"/>
      <c r="F10" s="20"/>
    </row>
    <row r="11" spans="1:13" x14ac:dyDescent="0.25">
      <c r="A11" s="20"/>
      <c r="B11" s="20"/>
      <c r="C11" s="20"/>
      <c r="D11" s="20"/>
      <c r="E11" s="20"/>
      <c r="F11" s="20"/>
    </row>
    <row r="12" spans="1:13" x14ac:dyDescent="0.25">
      <c r="A12" s="20"/>
      <c r="B12" s="20"/>
      <c r="C12" s="20"/>
      <c r="D12" s="20"/>
      <c r="E12" s="20"/>
      <c r="F12" s="20"/>
    </row>
    <row r="13" spans="1:13" x14ac:dyDescent="0.25">
      <c r="A13" s="20"/>
      <c r="B13" s="20"/>
      <c r="C13" s="20"/>
      <c r="D13" s="20"/>
      <c r="E13" s="20"/>
      <c r="F13" s="20"/>
    </row>
    <row r="14" spans="1:13" s="14" customFormat="1" ht="47.45" customHeight="1" x14ac:dyDescent="0.25"/>
    <row r="15" spans="1:13" x14ac:dyDescent="0.25">
      <c r="A15" s="3" t="s">
        <v>0</v>
      </c>
      <c r="B15" s="3" t="s">
        <v>27</v>
      </c>
      <c r="C15" s="3" t="s">
        <v>25</v>
      </c>
      <c r="D15" s="3" t="s">
        <v>26</v>
      </c>
      <c r="E15" s="5" t="s">
        <v>28</v>
      </c>
      <c r="F15" s="5" t="s">
        <v>30</v>
      </c>
    </row>
    <row r="16" spans="1:13" x14ac:dyDescent="0.25">
      <c r="A16" s="3" t="s">
        <v>1</v>
      </c>
      <c r="B16" s="3">
        <v>3</v>
      </c>
      <c r="C16" s="3">
        <f>B16*D16</f>
        <v>3</v>
      </c>
      <c r="D16" s="10">
        <v>1</v>
      </c>
      <c r="E16" s="6">
        <f>C16/C18</f>
        <v>0.75</v>
      </c>
      <c r="F16" s="6">
        <f>D16/D18</f>
        <v>0.5</v>
      </c>
    </row>
    <row r="17" spans="1:13" x14ac:dyDescent="0.25">
      <c r="A17" s="3" t="s">
        <v>2</v>
      </c>
      <c r="B17" s="3">
        <v>1</v>
      </c>
      <c r="C17" s="3">
        <f>B19-C16</f>
        <v>1</v>
      </c>
      <c r="D17" s="3">
        <f>C17*B17</f>
        <v>1</v>
      </c>
      <c r="E17" s="6">
        <f>C17/C18</f>
        <v>0.25</v>
      </c>
      <c r="F17" s="6">
        <f>D17/D18</f>
        <v>0.5</v>
      </c>
    </row>
    <row r="18" spans="1:13" x14ac:dyDescent="0.25">
      <c r="A18" s="3" t="s">
        <v>5</v>
      </c>
      <c r="B18" s="3">
        <f>SUM(B16:B17)</f>
        <v>4</v>
      </c>
      <c r="C18" s="3">
        <f>SUM(C16:C17)</f>
        <v>4</v>
      </c>
      <c r="D18" s="3">
        <f>SUM(D16:D17)</f>
        <v>2</v>
      </c>
      <c r="E18" s="6">
        <f>SUM(E16:E17)</f>
        <v>1</v>
      </c>
      <c r="F18" s="6">
        <f>SUM(F16:F17)</f>
        <v>1</v>
      </c>
    </row>
    <row r="19" spans="1:13" x14ac:dyDescent="0.25">
      <c r="A19" s="5" t="s">
        <v>29</v>
      </c>
      <c r="B19" s="3">
        <f>1+1+((B16-1)*D16)</f>
        <v>4</v>
      </c>
      <c r="C19" s="2"/>
      <c r="D19" s="2"/>
      <c r="E19" s="4"/>
    </row>
    <row r="21" spans="1:13" x14ac:dyDescent="0.25">
      <c r="A21" s="20" t="s">
        <v>33</v>
      </c>
      <c r="B21" s="20"/>
      <c r="C21" s="20"/>
      <c r="D21" s="20"/>
      <c r="E21" s="20"/>
      <c r="F21" s="20"/>
    </row>
    <row r="22" spans="1:13" x14ac:dyDescent="0.25">
      <c r="A22" s="20"/>
      <c r="B22" s="20"/>
      <c r="C22" s="20"/>
      <c r="D22" s="20"/>
      <c r="E22" s="20"/>
      <c r="F22" s="20"/>
    </row>
    <row r="23" spans="1:13" x14ac:dyDescent="0.25">
      <c r="A23" s="20"/>
      <c r="B23" s="20"/>
      <c r="C23" s="20"/>
      <c r="D23" s="20"/>
      <c r="E23" s="20"/>
      <c r="F23" s="20"/>
    </row>
    <row r="24" spans="1:13" x14ac:dyDescent="0.25">
      <c r="A24" s="20"/>
      <c r="B24" s="20"/>
      <c r="C24" s="20"/>
      <c r="D24" s="20"/>
      <c r="E24" s="20"/>
      <c r="F24" s="20"/>
    </row>
    <row r="25" spans="1:13" x14ac:dyDescent="0.25">
      <c r="A25" s="20"/>
      <c r="B25" s="20"/>
      <c r="C25" s="20"/>
      <c r="D25" s="20"/>
      <c r="E25" s="20"/>
      <c r="F25" s="20"/>
    </row>
    <row r="26" spans="1:13" x14ac:dyDescent="0.25">
      <c r="A26" s="20"/>
      <c r="B26" s="20"/>
      <c r="C26" s="20"/>
      <c r="D26" s="20"/>
      <c r="E26" s="20"/>
      <c r="F26" s="20"/>
    </row>
    <row r="27" spans="1:13" x14ac:dyDescent="0.25">
      <c r="A27" s="20"/>
      <c r="B27" s="20"/>
      <c r="C27" s="20"/>
      <c r="D27" s="20"/>
      <c r="E27" s="20"/>
      <c r="F27" s="20"/>
    </row>
    <row r="28" spans="1:13" s="14" customFormat="1" ht="47.45" customHeight="1" x14ac:dyDescent="0.25"/>
    <row r="29" spans="1:13" x14ac:dyDescent="0.25">
      <c r="A29" s="3" t="s">
        <v>0</v>
      </c>
      <c r="B29" s="3" t="s">
        <v>27</v>
      </c>
      <c r="C29" s="3" t="s">
        <v>25</v>
      </c>
      <c r="D29" s="3" t="s">
        <v>26</v>
      </c>
      <c r="E29" s="5" t="s">
        <v>28</v>
      </c>
      <c r="F29" s="5" t="s">
        <v>30</v>
      </c>
    </row>
    <row r="30" spans="1:13" x14ac:dyDescent="0.25">
      <c r="A30" s="3" t="s">
        <v>1</v>
      </c>
      <c r="B30" s="3">
        <v>3</v>
      </c>
      <c r="C30" s="3">
        <f>B30*D30</f>
        <v>1.5</v>
      </c>
      <c r="D30" s="10">
        <v>0.5</v>
      </c>
      <c r="E30" s="6">
        <f>C30/B33</f>
        <v>0.5</v>
      </c>
      <c r="F30" s="6">
        <f>D30/D32</f>
        <v>0.25</v>
      </c>
    </row>
    <row r="31" spans="1:13" x14ac:dyDescent="0.25">
      <c r="A31" s="3" t="s">
        <v>2</v>
      </c>
      <c r="B31" s="3">
        <v>1</v>
      </c>
      <c r="C31" s="3">
        <f>B33-C30</f>
        <v>1.5</v>
      </c>
      <c r="D31" s="3">
        <f>C31*B31</f>
        <v>1.5</v>
      </c>
      <c r="E31" s="6">
        <f>C31/B33</f>
        <v>0.5</v>
      </c>
      <c r="F31" s="6">
        <f>D31/D32</f>
        <v>0.75</v>
      </c>
      <c r="G31" s="11"/>
      <c r="H31" s="11"/>
      <c r="I31" s="11"/>
      <c r="J31" s="11"/>
      <c r="K31" s="11"/>
      <c r="L31" s="11"/>
      <c r="M31" s="11"/>
    </row>
    <row r="32" spans="1:13" x14ac:dyDescent="0.25">
      <c r="A32" s="3" t="s">
        <v>5</v>
      </c>
      <c r="B32" s="3">
        <f>SUM(B30:B31)</f>
        <v>4</v>
      </c>
      <c r="C32" s="3">
        <f>SUM(C30:C31)</f>
        <v>3</v>
      </c>
      <c r="D32" s="3">
        <f>SUM(D30:D31)</f>
        <v>2</v>
      </c>
      <c r="E32" s="6">
        <f>SUM(E30:E31)</f>
        <v>1</v>
      </c>
      <c r="F32" s="6">
        <f>SUM(F30:F31)</f>
        <v>1</v>
      </c>
      <c r="G32" s="4"/>
      <c r="H32" s="4"/>
      <c r="I32" s="4"/>
      <c r="J32" s="4"/>
      <c r="K32" s="4"/>
      <c r="L32" s="4"/>
      <c r="M32" s="4"/>
    </row>
    <row r="33" spans="1:13" x14ac:dyDescent="0.25">
      <c r="A33" s="5" t="s">
        <v>29</v>
      </c>
      <c r="B33" s="3">
        <f>1+1+((B30-1)*D30)</f>
        <v>3</v>
      </c>
      <c r="C33" s="2"/>
      <c r="D33" s="2"/>
      <c r="E33" s="4"/>
      <c r="G33" s="4"/>
      <c r="H33" s="4"/>
      <c r="I33" s="4"/>
      <c r="J33" s="4"/>
      <c r="K33" s="4"/>
      <c r="L33" s="4"/>
      <c r="M33" s="4"/>
    </row>
    <row r="34" spans="1:13" x14ac:dyDescent="0.25">
      <c r="G34" s="4"/>
      <c r="H34" s="4"/>
      <c r="I34" s="4"/>
      <c r="J34" s="4"/>
      <c r="K34" s="4"/>
      <c r="L34" s="4"/>
      <c r="M34" s="4"/>
    </row>
    <row r="35" spans="1:13" x14ac:dyDescent="0.25">
      <c r="A35" s="20" t="s">
        <v>34</v>
      </c>
      <c r="B35" s="20"/>
      <c r="C35" s="20"/>
      <c r="D35" s="20"/>
      <c r="E35" s="20"/>
      <c r="F35" s="20"/>
    </row>
    <row r="36" spans="1:13" x14ac:dyDescent="0.25">
      <c r="A36" s="20"/>
      <c r="B36" s="20"/>
      <c r="C36" s="20"/>
      <c r="D36" s="20"/>
      <c r="E36" s="20"/>
      <c r="F36" s="20"/>
    </row>
    <row r="37" spans="1:13" x14ac:dyDescent="0.25">
      <c r="A37" s="20"/>
      <c r="B37" s="20"/>
      <c r="C37" s="20"/>
      <c r="D37" s="20"/>
      <c r="E37" s="20"/>
      <c r="F37" s="20"/>
      <c r="G37" s="11"/>
      <c r="H37" s="11"/>
      <c r="I37" s="11"/>
      <c r="J37" s="11"/>
      <c r="K37" s="11"/>
      <c r="L37" s="11"/>
      <c r="M37" s="11"/>
    </row>
    <row r="38" spans="1:13" x14ac:dyDescent="0.25">
      <c r="A38" s="20"/>
      <c r="B38" s="20"/>
      <c r="C38" s="20"/>
      <c r="D38" s="20"/>
      <c r="E38" s="20"/>
      <c r="F38" s="20"/>
      <c r="G38" s="4"/>
      <c r="H38" s="4"/>
      <c r="I38" s="4"/>
      <c r="J38" s="4"/>
      <c r="K38" s="4"/>
      <c r="L38" s="4"/>
      <c r="M38" s="4"/>
    </row>
    <row r="39" spans="1:13" x14ac:dyDescent="0.25">
      <c r="A39" s="20"/>
      <c r="B39" s="20"/>
      <c r="C39" s="20"/>
      <c r="D39" s="20"/>
      <c r="E39" s="20"/>
      <c r="F39" s="20"/>
      <c r="G39" s="4"/>
      <c r="H39" s="4"/>
      <c r="I39" s="4"/>
      <c r="J39" s="4"/>
      <c r="K39" s="4"/>
      <c r="L39" s="4"/>
      <c r="M39" s="4"/>
    </row>
    <row r="40" spans="1:13" x14ac:dyDescent="0.25">
      <c r="A40" s="20"/>
      <c r="B40" s="20"/>
      <c r="C40" s="20"/>
      <c r="D40" s="20"/>
      <c r="E40" s="20"/>
      <c r="F40" s="20"/>
      <c r="G40" s="4"/>
      <c r="H40" s="4"/>
      <c r="I40" s="4"/>
      <c r="J40" s="4"/>
      <c r="K40" s="4"/>
      <c r="L40" s="4"/>
      <c r="M40" s="4"/>
    </row>
    <row r="41" spans="1:13" x14ac:dyDescent="0.25">
      <c r="A41" s="20"/>
      <c r="B41" s="20"/>
      <c r="C41" s="20"/>
      <c r="D41" s="20"/>
      <c r="E41" s="20"/>
      <c r="F41" s="20"/>
    </row>
    <row r="42" spans="1:13" s="14" customFormat="1" ht="47.45" customHeight="1" x14ac:dyDescent="0.25"/>
    <row r="43" spans="1:13" x14ac:dyDescent="0.25">
      <c r="A43" s="3" t="s">
        <v>0</v>
      </c>
      <c r="B43" s="3" t="s">
        <v>27</v>
      </c>
      <c r="C43" s="3" t="s">
        <v>25</v>
      </c>
      <c r="D43" s="3" t="s">
        <v>26</v>
      </c>
      <c r="E43" s="5" t="s">
        <v>28</v>
      </c>
      <c r="F43" s="5" t="s">
        <v>30</v>
      </c>
      <c r="G43" s="11"/>
      <c r="H43" s="11"/>
      <c r="I43" s="11"/>
      <c r="J43" s="11"/>
      <c r="K43" s="11"/>
      <c r="L43" s="11"/>
      <c r="M43" s="11"/>
    </row>
    <row r="44" spans="1:13" x14ac:dyDescent="0.25">
      <c r="A44" s="3" t="s">
        <v>1</v>
      </c>
      <c r="B44" s="3">
        <v>3</v>
      </c>
      <c r="C44" s="3">
        <f>B44*D44</f>
        <v>2.25</v>
      </c>
      <c r="D44" s="10">
        <v>0.75</v>
      </c>
      <c r="E44" s="6">
        <f>C44/B47</f>
        <v>0.6428571428571429</v>
      </c>
      <c r="F44" s="6">
        <f>D44/D46</f>
        <v>0.375</v>
      </c>
      <c r="G44" s="4"/>
      <c r="H44" s="4"/>
      <c r="I44" s="4"/>
      <c r="J44" s="4"/>
      <c r="K44" s="4"/>
      <c r="L44" s="4"/>
      <c r="M44" s="4"/>
    </row>
    <row r="45" spans="1:13" x14ac:dyDescent="0.25">
      <c r="A45" s="3" t="s">
        <v>2</v>
      </c>
      <c r="B45" s="3">
        <v>1</v>
      </c>
      <c r="C45" s="3">
        <f>B47-C44</f>
        <v>1.25</v>
      </c>
      <c r="D45" s="3">
        <f>C45*B45</f>
        <v>1.25</v>
      </c>
      <c r="E45" s="6">
        <f>C45/B47</f>
        <v>0.35714285714285715</v>
      </c>
      <c r="F45" s="6">
        <f>D45/D46</f>
        <v>0.625</v>
      </c>
      <c r="G45" s="4"/>
      <c r="H45" s="4"/>
      <c r="I45" s="4"/>
      <c r="J45" s="4"/>
      <c r="K45" s="4"/>
      <c r="L45" s="4"/>
      <c r="M45" s="4"/>
    </row>
    <row r="46" spans="1:13" x14ac:dyDescent="0.25">
      <c r="A46" s="3" t="s">
        <v>5</v>
      </c>
      <c r="B46" s="3">
        <f>SUM(B44:B45)</f>
        <v>4</v>
      </c>
      <c r="C46" s="3">
        <f>SUM(C44:C45)</f>
        <v>3.5</v>
      </c>
      <c r="D46" s="3">
        <f>SUM(D44:D45)</f>
        <v>2</v>
      </c>
      <c r="E46" s="6">
        <f>SUM(E44:E45)</f>
        <v>1</v>
      </c>
      <c r="F46" s="6">
        <f>SUM(F44:F45)</f>
        <v>1</v>
      </c>
      <c r="G46" s="4"/>
      <c r="H46" s="4"/>
      <c r="I46" s="4"/>
      <c r="J46" s="4"/>
      <c r="K46" s="4"/>
      <c r="L46" s="4"/>
      <c r="M46" s="4"/>
    </row>
    <row r="47" spans="1:13" x14ac:dyDescent="0.25">
      <c r="A47" s="5" t="s">
        <v>29</v>
      </c>
      <c r="B47" s="3">
        <f>1+1+((B44-1)*D44)</f>
        <v>3.5</v>
      </c>
      <c r="C47" s="2"/>
      <c r="D47" s="2"/>
      <c r="E47" s="4"/>
    </row>
    <row r="49" spans="1:13" x14ac:dyDescent="0.25">
      <c r="A49" s="20" t="s">
        <v>36</v>
      </c>
      <c r="B49" s="20"/>
      <c r="C49" s="20"/>
      <c r="D49" s="20"/>
      <c r="E49" s="20"/>
      <c r="F49" s="20"/>
      <c r="G49" s="11"/>
      <c r="H49" s="11"/>
      <c r="I49" s="11"/>
      <c r="J49" s="11"/>
      <c r="K49" s="11"/>
      <c r="L49" s="11"/>
      <c r="M49" s="11"/>
    </row>
    <row r="50" spans="1:13" x14ac:dyDescent="0.25">
      <c r="A50" s="20"/>
      <c r="B50" s="20"/>
      <c r="C50" s="20"/>
      <c r="D50" s="20"/>
      <c r="E50" s="20"/>
      <c r="F50" s="20"/>
      <c r="G50" s="4"/>
      <c r="H50" s="4"/>
      <c r="I50" s="4"/>
      <c r="J50" s="4"/>
      <c r="K50" s="4"/>
      <c r="L50" s="4"/>
      <c r="M50" s="4"/>
    </row>
    <row r="51" spans="1:13" x14ac:dyDescent="0.25">
      <c r="A51" s="20"/>
      <c r="B51" s="20"/>
      <c r="C51" s="20"/>
      <c r="D51" s="20"/>
      <c r="E51" s="20"/>
      <c r="F51" s="20"/>
      <c r="G51" s="4"/>
      <c r="H51" s="4"/>
      <c r="I51" s="4"/>
      <c r="J51" s="4"/>
      <c r="K51" s="4"/>
      <c r="L51" s="4"/>
      <c r="M51" s="4"/>
    </row>
    <row r="52" spans="1:13" x14ac:dyDescent="0.25">
      <c r="A52" s="20"/>
      <c r="B52" s="20"/>
      <c r="C52" s="20"/>
      <c r="D52" s="20"/>
      <c r="E52" s="20"/>
      <c r="F52" s="20"/>
      <c r="G52" s="4"/>
      <c r="H52" s="4"/>
      <c r="I52" s="4"/>
      <c r="J52" s="4"/>
      <c r="K52" s="4"/>
      <c r="L52" s="4"/>
      <c r="M52" s="4"/>
    </row>
    <row r="53" spans="1:13" x14ac:dyDescent="0.25">
      <c r="A53" s="20"/>
      <c r="B53" s="20"/>
      <c r="C53" s="20"/>
      <c r="D53" s="20"/>
      <c r="E53" s="20"/>
      <c r="F53" s="20"/>
    </row>
    <row r="54" spans="1:13" x14ac:dyDescent="0.25">
      <c r="A54" s="20"/>
      <c r="B54" s="20"/>
      <c r="C54" s="20"/>
      <c r="D54" s="20"/>
      <c r="E54" s="20"/>
      <c r="F54" s="20"/>
    </row>
    <row r="55" spans="1:13" x14ac:dyDescent="0.25">
      <c r="A55" s="20"/>
      <c r="B55" s="20"/>
      <c r="C55" s="20"/>
      <c r="D55" s="20"/>
      <c r="E55" s="20"/>
      <c r="F55" s="20"/>
      <c r="G55" s="11"/>
      <c r="H55" s="11"/>
      <c r="I55" s="11"/>
      <c r="J55" s="11"/>
      <c r="K55" s="11"/>
      <c r="L55" s="11"/>
      <c r="M55" s="11"/>
    </row>
    <row r="56" spans="1:13" s="14" customFormat="1" ht="47.45" customHeight="1" x14ac:dyDescent="0.25">
      <c r="A56" s="16" t="s">
        <v>35</v>
      </c>
      <c r="G56" s="15"/>
      <c r="H56" s="15"/>
      <c r="I56" s="15"/>
      <c r="J56" s="15"/>
      <c r="K56" s="15"/>
      <c r="L56" s="15"/>
      <c r="M56" s="15"/>
    </row>
    <row r="57" spans="1:13" x14ac:dyDescent="0.25">
      <c r="A57" s="3" t="s">
        <v>0</v>
      </c>
      <c r="B57" s="3" t="s">
        <v>27</v>
      </c>
      <c r="C57" s="3" t="s">
        <v>25</v>
      </c>
      <c r="D57" s="3" t="s">
        <v>26</v>
      </c>
      <c r="E57" s="5" t="s">
        <v>28</v>
      </c>
      <c r="F57" s="5" t="s">
        <v>30</v>
      </c>
      <c r="G57" s="4"/>
      <c r="H57" s="4"/>
      <c r="I57" s="4"/>
      <c r="J57" s="4"/>
      <c r="K57" s="4"/>
      <c r="L57" s="4"/>
      <c r="M57" s="4"/>
    </row>
    <row r="58" spans="1:13" x14ac:dyDescent="0.25">
      <c r="A58" s="3" t="s">
        <v>1</v>
      </c>
      <c r="B58" s="3">
        <v>3</v>
      </c>
      <c r="C58" s="3">
        <f>B58*D58</f>
        <v>2.4000000000000004</v>
      </c>
      <c r="D58" s="10">
        <v>0.8</v>
      </c>
      <c r="E58" s="6">
        <f>C58/B61</f>
        <v>0.66666666666666674</v>
      </c>
      <c r="F58" s="6">
        <f>D58/D60</f>
        <v>0.40000000000000008</v>
      </c>
      <c r="G58" s="4"/>
      <c r="H58" s="4"/>
      <c r="I58" s="4"/>
      <c r="J58" s="4"/>
      <c r="K58" s="4"/>
      <c r="L58" s="4"/>
      <c r="M58" s="4"/>
    </row>
    <row r="59" spans="1:13" x14ac:dyDescent="0.25">
      <c r="A59" s="3" t="s">
        <v>2</v>
      </c>
      <c r="B59" s="3">
        <v>1</v>
      </c>
      <c r="C59" s="3">
        <f>B61-C58</f>
        <v>1.1999999999999997</v>
      </c>
      <c r="D59" s="3">
        <f>C59*B59</f>
        <v>1.1999999999999997</v>
      </c>
      <c r="E59" s="6">
        <f>C59/B61</f>
        <v>0.33333333333333326</v>
      </c>
      <c r="F59" s="6">
        <f>D59/D60</f>
        <v>0.6</v>
      </c>
    </row>
    <row r="60" spans="1:13" x14ac:dyDescent="0.25">
      <c r="A60" s="3" t="s">
        <v>5</v>
      </c>
      <c r="B60" s="3">
        <f>SUM(B58:B59)</f>
        <v>4</v>
      </c>
      <c r="C60" s="3">
        <f>SUM(C58:C59)</f>
        <v>3.6</v>
      </c>
      <c r="D60" s="3">
        <f>SUM(D58:D59)</f>
        <v>1.9999999999999998</v>
      </c>
      <c r="E60" s="6">
        <f>SUM(E58:E59)</f>
        <v>1</v>
      </c>
      <c r="F60" s="6">
        <f>SUM(F58:F59)</f>
        <v>1</v>
      </c>
    </row>
    <row r="61" spans="1:13" x14ac:dyDescent="0.25">
      <c r="A61" s="5" t="s">
        <v>29</v>
      </c>
      <c r="B61" s="3">
        <f>1+1+((B58-1)*D58)</f>
        <v>3.6</v>
      </c>
      <c r="C61" s="2"/>
      <c r="D61" s="2"/>
      <c r="E61" s="4"/>
      <c r="G61" s="11"/>
      <c r="H61" s="11"/>
      <c r="I61" s="11"/>
      <c r="J61" s="11"/>
      <c r="K61" s="11"/>
      <c r="L61" s="11"/>
      <c r="M61" s="11"/>
    </row>
    <row r="62" spans="1:13" x14ac:dyDescent="0.25">
      <c r="G62" s="12"/>
      <c r="H62" s="12"/>
      <c r="I62" s="12"/>
      <c r="J62" s="12"/>
      <c r="K62" s="12"/>
      <c r="L62" s="12"/>
      <c r="M62" s="12"/>
    </row>
    <row r="63" spans="1:13" x14ac:dyDescent="0.25">
      <c r="A63" s="20" t="s">
        <v>39</v>
      </c>
      <c r="B63" s="20"/>
      <c r="C63" s="20"/>
      <c r="D63" s="20"/>
      <c r="E63" s="20"/>
      <c r="F63" s="20"/>
      <c r="G63" s="12"/>
      <c r="H63" s="12"/>
      <c r="I63" s="12"/>
      <c r="J63" s="12"/>
      <c r="K63" s="12"/>
      <c r="L63" s="12"/>
      <c r="M63" s="12"/>
    </row>
    <row r="64" spans="1:13" x14ac:dyDescent="0.25">
      <c r="A64" s="20"/>
      <c r="B64" s="20"/>
      <c r="C64" s="20"/>
      <c r="D64" s="20"/>
      <c r="E64" s="20"/>
      <c r="F64" s="20"/>
      <c r="G64" s="4"/>
      <c r="H64" s="4"/>
      <c r="I64" s="4"/>
      <c r="J64" s="4"/>
      <c r="K64" s="4"/>
      <c r="L64" s="4"/>
      <c r="M64" s="4"/>
    </row>
    <row r="65" spans="1:13" x14ac:dyDescent="0.25">
      <c r="A65" s="20"/>
      <c r="B65" s="20"/>
      <c r="C65" s="20"/>
      <c r="D65" s="20"/>
      <c r="E65" s="20"/>
      <c r="F65" s="20"/>
    </row>
    <row r="66" spans="1:13" x14ac:dyDescent="0.25">
      <c r="A66" s="20"/>
      <c r="B66" s="20"/>
      <c r="C66" s="20"/>
      <c r="D66" s="20"/>
      <c r="E66" s="20"/>
      <c r="F66" s="20"/>
    </row>
    <row r="67" spans="1:13" x14ac:dyDescent="0.25">
      <c r="A67" s="20"/>
      <c r="B67" s="20"/>
      <c r="C67" s="20"/>
      <c r="D67" s="20"/>
      <c r="E67" s="20"/>
      <c r="F67" s="20"/>
      <c r="G67" s="11"/>
      <c r="H67" s="11"/>
      <c r="I67" s="11"/>
      <c r="J67" s="11"/>
      <c r="K67" s="11"/>
      <c r="L67" s="11"/>
      <c r="M67" s="11"/>
    </row>
    <row r="68" spans="1:13" x14ac:dyDescent="0.25">
      <c r="A68" s="20"/>
      <c r="B68" s="20"/>
      <c r="C68" s="20"/>
      <c r="D68" s="20"/>
      <c r="E68" s="20"/>
      <c r="F68" s="20"/>
      <c r="G68" s="13"/>
      <c r="H68" s="13"/>
      <c r="I68" s="13"/>
      <c r="J68" s="13"/>
      <c r="K68" s="13"/>
      <c r="L68" s="13"/>
      <c r="M68" s="13"/>
    </row>
    <row r="69" spans="1:13" x14ac:dyDescent="0.25">
      <c r="A69" s="20"/>
      <c r="B69" s="20"/>
      <c r="C69" s="20"/>
      <c r="D69" s="20"/>
      <c r="E69" s="20"/>
      <c r="F69" s="20"/>
      <c r="G69" s="13"/>
      <c r="H69" s="13"/>
      <c r="I69" s="13"/>
      <c r="J69" s="13"/>
      <c r="K69" s="13"/>
      <c r="L69" s="13"/>
      <c r="M69" s="13"/>
    </row>
    <row r="70" spans="1:13" s="14" customFormat="1" ht="47.45" customHeight="1" x14ac:dyDescent="0.25">
      <c r="G70" s="15"/>
      <c r="H70" s="15"/>
      <c r="I70" s="15"/>
      <c r="J70" s="15"/>
      <c r="K70" s="15"/>
      <c r="L70" s="15"/>
      <c r="M70" s="15"/>
    </row>
    <row r="71" spans="1:13" x14ac:dyDescent="0.25">
      <c r="A71" s="3" t="s">
        <v>0</v>
      </c>
      <c r="B71" s="3" t="s">
        <v>27</v>
      </c>
      <c r="C71" s="3" t="s">
        <v>25</v>
      </c>
      <c r="D71" s="3" t="s">
        <v>26</v>
      </c>
      <c r="E71" s="5" t="s">
        <v>28</v>
      </c>
      <c r="F71" s="5" t="s">
        <v>30</v>
      </c>
    </row>
    <row r="72" spans="1:13" x14ac:dyDescent="0.25">
      <c r="A72" s="3" t="s">
        <v>1</v>
      </c>
      <c r="B72" s="3">
        <v>3</v>
      </c>
      <c r="C72" s="3">
        <f>B72*D72</f>
        <v>2.0000999999999998</v>
      </c>
      <c r="D72" s="10">
        <v>0.66669999999999996</v>
      </c>
      <c r="E72" s="6">
        <f>C72/B75</f>
        <v>0.60001799964000713</v>
      </c>
      <c r="F72" s="6">
        <f>D72/D74</f>
        <v>0.33334999999999992</v>
      </c>
    </row>
    <row r="73" spans="1:13" x14ac:dyDescent="0.25">
      <c r="A73" s="3" t="s">
        <v>2</v>
      </c>
      <c r="B73" s="3">
        <v>1</v>
      </c>
      <c r="C73" s="3">
        <f>B75-C72</f>
        <v>1.3333000000000004</v>
      </c>
      <c r="D73" s="3">
        <f>C73*B73</f>
        <v>1.3333000000000004</v>
      </c>
      <c r="E73" s="6">
        <f>C73/B75</f>
        <v>0.39998200035999287</v>
      </c>
      <c r="F73" s="6">
        <f>D73/D74</f>
        <v>0.66665000000000008</v>
      </c>
    </row>
    <row r="74" spans="1:13" x14ac:dyDescent="0.25">
      <c r="A74" s="3" t="s">
        <v>5</v>
      </c>
      <c r="B74" s="3">
        <f>SUM(B72:B73)</f>
        <v>4</v>
      </c>
      <c r="C74" s="3">
        <f>SUM(C72:C73)</f>
        <v>3.3334000000000001</v>
      </c>
      <c r="D74" s="3">
        <f>SUM(D72:D73)</f>
        <v>2.0000000000000004</v>
      </c>
      <c r="E74" s="6">
        <f>SUM(E72:E73)</f>
        <v>1</v>
      </c>
      <c r="F74" s="6">
        <f>SUM(F72:F73)</f>
        <v>1</v>
      </c>
    </row>
    <row r="75" spans="1:13" x14ac:dyDescent="0.25">
      <c r="A75" s="5" t="s">
        <v>29</v>
      </c>
      <c r="B75" s="3">
        <f>1+1+((B72-1)*D72)</f>
        <v>3.3334000000000001</v>
      </c>
      <c r="C75" s="2"/>
      <c r="D75" s="2"/>
      <c r="E75" s="4"/>
    </row>
    <row r="77" spans="1:13" x14ac:dyDescent="0.25">
      <c r="A77" s="20" t="s">
        <v>37</v>
      </c>
      <c r="B77" s="20"/>
      <c r="C77" s="20"/>
      <c r="D77" s="20"/>
      <c r="E77" s="20"/>
      <c r="F77" s="20"/>
    </row>
    <row r="78" spans="1:13" x14ac:dyDescent="0.25">
      <c r="A78" s="20"/>
      <c r="B78" s="20"/>
      <c r="C78" s="20"/>
      <c r="D78" s="20"/>
      <c r="E78" s="20"/>
      <c r="F78" s="20"/>
    </row>
    <row r="79" spans="1:13" x14ac:dyDescent="0.25">
      <c r="A79" s="20"/>
      <c r="B79" s="20"/>
      <c r="C79" s="20"/>
      <c r="D79" s="20"/>
      <c r="E79" s="20"/>
      <c r="F79" s="20"/>
    </row>
    <row r="80" spans="1:13" x14ac:dyDescent="0.25">
      <c r="A80" s="20"/>
      <c r="B80" s="20"/>
      <c r="C80" s="20"/>
      <c r="D80" s="20"/>
      <c r="E80" s="20"/>
      <c r="F80" s="20"/>
    </row>
    <row r="81" spans="1:6" x14ac:dyDescent="0.25">
      <c r="A81" s="20"/>
      <c r="B81" s="20"/>
      <c r="C81" s="20"/>
      <c r="D81" s="20"/>
      <c r="E81" s="20"/>
      <c r="F81" s="20"/>
    </row>
    <row r="82" spans="1:6" x14ac:dyDescent="0.25">
      <c r="A82" s="20"/>
      <c r="B82" s="20"/>
      <c r="C82" s="20"/>
      <c r="D82" s="20"/>
      <c r="E82" s="20"/>
      <c r="F82" s="20"/>
    </row>
    <row r="83" spans="1:6" x14ac:dyDescent="0.25">
      <c r="A83" s="20"/>
      <c r="B83" s="20"/>
      <c r="C83" s="20"/>
      <c r="D83" s="20"/>
      <c r="E83" s="20"/>
      <c r="F83" s="20"/>
    </row>
    <row r="84" spans="1:6" s="14" customFormat="1" ht="47.45" customHeight="1" x14ac:dyDescent="0.25"/>
    <row r="85" spans="1:6" x14ac:dyDescent="0.25">
      <c r="A85" s="3" t="s">
        <v>0</v>
      </c>
      <c r="B85" s="3" t="s">
        <v>27</v>
      </c>
      <c r="C85" s="3" t="s">
        <v>25</v>
      </c>
      <c r="D85" s="3" t="s">
        <v>26</v>
      </c>
      <c r="E85" s="5" t="s">
        <v>28</v>
      </c>
      <c r="F85" s="5" t="s">
        <v>30</v>
      </c>
    </row>
    <row r="86" spans="1:6" x14ac:dyDescent="0.25">
      <c r="A86" s="3" t="s">
        <v>1</v>
      </c>
      <c r="B86" s="3">
        <v>3</v>
      </c>
      <c r="C86" s="3">
        <f>B86*D86</f>
        <v>2.16</v>
      </c>
      <c r="D86" s="10">
        <v>0.72</v>
      </c>
      <c r="E86" s="7">
        <f>C86/B89</f>
        <v>0.62790697674418605</v>
      </c>
      <c r="F86" s="7">
        <f>D86/D88</f>
        <v>0.36000000000000004</v>
      </c>
    </row>
    <row r="87" spans="1:6" x14ac:dyDescent="0.25">
      <c r="A87" s="3" t="s">
        <v>2</v>
      </c>
      <c r="B87" s="3">
        <v>1</v>
      </c>
      <c r="C87" s="3">
        <f>B89-C86</f>
        <v>1.2799999999999998</v>
      </c>
      <c r="D87" s="3">
        <f>C87</f>
        <v>1.2799999999999998</v>
      </c>
      <c r="E87" s="7">
        <f>C87/B89</f>
        <v>0.37209302325581389</v>
      </c>
      <c r="F87" s="7">
        <f>D87/D88</f>
        <v>0.64</v>
      </c>
    </row>
    <row r="88" spans="1:6" x14ac:dyDescent="0.25">
      <c r="A88" s="3" t="s">
        <v>5</v>
      </c>
      <c r="B88" s="3">
        <f>SUM(B86:B87)</f>
        <v>4</v>
      </c>
      <c r="C88" s="3">
        <f>SUM(C86:C87)</f>
        <v>3.44</v>
      </c>
      <c r="D88" s="3">
        <f>SUM(D86:D87)</f>
        <v>1.9999999999999998</v>
      </c>
      <c r="E88" s="6">
        <f>SUM(E86:E87)</f>
        <v>1</v>
      </c>
      <c r="F88" s="6">
        <f>SUM(F86:F87)</f>
        <v>1</v>
      </c>
    </row>
    <row r="89" spans="1:6" x14ac:dyDescent="0.25">
      <c r="A89" s="5" t="s">
        <v>29</v>
      </c>
      <c r="B89" s="3">
        <f>1+1+((B86-1)*D86)</f>
        <v>3.44</v>
      </c>
      <c r="C89" s="2"/>
      <c r="D89" s="2"/>
      <c r="E89" s="4"/>
    </row>
    <row r="91" spans="1:6" x14ac:dyDescent="0.25">
      <c r="A91" s="20" t="s">
        <v>40</v>
      </c>
      <c r="B91" s="20"/>
      <c r="C91" s="20"/>
      <c r="D91" s="20"/>
      <c r="E91" s="20"/>
      <c r="F91" s="20"/>
    </row>
    <row r="92" spans="1:6" x14ac:dyDescent="0.25">
      <c r="A92" s="20"/>
      <c r="B92" s="20"/>
      <c r="C92" s="20"/>
      <c r="D92" s="20"/>
      <c r="E92" s="20"/>
      <c r="F92" s="20"/>
    </row>
    <row r="93" spans="1:6" x14ac:dyDescent="0.25">
      <c r="A93" s="20"/>
      <c r="B93" s="20"/>
      <c r="C93" s="20"/>
      <c r="D93" s="20"/>
      <c r="E93" s="20"/>
      <c r="F93" s="20"/>
    </row>
    <row r="94" spans="1:6" x14ac:dyDescent="0.25">
      <c r="A94" s="20"/>
      <c r="B94" s="20"/>
      <c r="C94" s="20"/>
      <c r="D94" s="20"/>
      <c r="E94" s="20"/>
      <c r="F94" s="20"/>
    </row>
    <row r="95" spans="1:6" x14ac:dyDescent="0.25">
      <c r="A95" s="20"/>
      <c r="B95" s="20"/>
      <c r="C95" s="20"/>
      <c r="D95" s="20"/>
      <c r="E95" s="20"/>
      <c r="F95" s="20"/>
    </row>
    <row r="96" spans="1:6" x14ac:dyDescent="0.25">
      <c r="A96" s="20"/>
      <c r="B96" s="20"/>
      <c r="C96" s="20"/>
      <c r="D96" s="20"/>
      <c r="E96" s="20"/>
      <c r="F96" s="20"/>
    </row>
    <row r="97" spans="1:6" x14ac:dyDescent="0.25">
      <c r="A97" s="20"/>
      <c r="B97" s="20"/>
      <c r="C97" s="20"/>
      <c r="D97" s="20"/>
      <c r="E97" s="20"/>
      <c r="F97" s="20"/>
    </row>
    <row r="98" spans="1:6" s="14" customFormat="1" ht="47.45" customHeight="1" x14ac:dyDescent="0.25"/>
    <row r="99" spans="1:6" x14ac:dyDescent="0.25">
      <c r="A99" s="3" t="s">
        <v>0</v>
      </c>
      <c r="B99" s="3" t="s">
        <v>27</v>
      </c>
      <c r="C99" s="3" t="s">
        <v>25</v>
      </c>
      <c r="D99" s="3" t="s">
        <v>26</v>
      </c>
      <c r="E99" s="5" t="s">
        <v>28</v>
      </c>
      <c r="F99" s="5" t="s">
        <v>30</v>
      </c>
    </row>
    <row r="100" spans="1:6" x14ac:dyDescent="0.25">
      <c r="A100" s="3" t="s">
        <v>1</v>
      </c>
      <c r="B100" s="3">
        <v>3</v>
      </c>
      <c r="C100" s="3">
        <f>B100*D100</f>
        <v>2.1961499999999998</v>
      </c>
      <c r="D100" s="9">
        <v>0.73204999999999998</v>
      </c>
      <c r="E100" s="8">
        <f>C100/B103</f>
        <v>0.63397419243093434</v>
      </c>
      <c r="F100" s="8">
        <f>D100/D102</f>
        <v>0.36602499999999993</v>
      </c>
    </row>
    <row r="101" spans="1:6" x14ac:dyDescent="0.25">
      <c r="A101" s="3" t="s">
        <v>2</v>
      </c>
      <c r="B101" s="3">
        <v>1</v>
      </c>
      <c r="C101" s="3">
        <f>B103-C100</f>
        <v>1.2679500000000004</v>
      </c>
      <c r="D101" s="3">
        <f>C101</f>
        <v>1.2679500000000004</v>
      </c>
      <c r="E101" s="8">
        <f>C101/B103</f>
        <v>0.36602580756906566</v>
      </c>
      <c r="F101" s="8">
        <f>D101/D102</f>
        <v>0.63397500000000007</v>
      </c>
    </row>
    <row r="102" spans="1:6" x14ac:dyDescent="0.25">
      <c r="A102" s="3" t="s">
        <v>5</v>
      </c>
      <c r="B102" s="3">
        <f>SUM(B100:B101)</f>
        <v>4</v>
      </c>
      <c r="C102" s="3">
        <f>SUM(C100:C101)</f>
        <v>3.4641000000000002</v>
      </c>
      <c r="D102" s="3">
        <f>SUM(D100:D101)</f>
        <v>2.0000000000000004</v>
      </c>
      <c r="E102" s="6">
        <f>SUM(E100:E101)</f>
        <v>1</v>
      </c>
      <c r="F102" s="6">
        <f>SUM(F100:F101)</f>
        <v>1</v>
      </c>
    </row>
    <row r="103" spans="1:6" x14ac:dyDescent="0.25">
      <c r="A103" s="5" t="s">
        <v>29</v>
      </c>
      <c r="B103" s="3">
        <f>1+1+((B100-1)*D100)</f>
        <v>3.4641000000000002</v>
      </c>
      <c r="C103" s="2"/>
      <c r="D103" s="2"/>
      <c r="E103" s="4"/>
    </row>
    <row r="105" spans="1:6" x14ac:dyDescent="0.25">
      <c r="A105" s="20" t="s">
        <v>38</v>
      </c>
      <c r="B105" s="20"/>
      <c r="C105" s="20"/>
      <c r="D105" s="20"/>
      <c r="E105" s="20"/>
      <c r="F105" s="20"/>
    </row>
    <row r="106" spans="1:6" x14ac:dyDescent="0.25">
      <c r="A106" s="20"/>
      <c r="B106" s="20"/>
      <c r="C106" s="20"/>
      <c r="D106" s="20"/>
      <c r="E106" s="20"/>
      <c r="F106" s="20"/>
    </row>
    <row r="107" spans="1:6" x14ac:dyDescent="0.25">
      <c r="A107" s="20"/>
      <c r="B107" s="20"/>
      <c r="C107" s="20"/>
      <c r="D107" s="20"/>
      <c r="E107" s="20"/>
      <c r="F107" s="20"/>
    </row>
    <row r="108" spans="1:6" x14ac:dyDescent="0.25">
      <c r="A108" s="20"/>
      <c r="B108" s="20"/>
      <c r="C108" s="20"/>
      <c r="D108" s="20"/>
      <c r="E108" s="20"/>
      <c r="F108" s="20"/>
    </row>
    <row r="109" spans="1:6" x14ac:dyDescent="0.25">
      <c r="A109" s="20"/>
      <c r="B109" s="20"/>
      <c r="C109" s="20"/>
      <c r="D109" s="20"/>
      <c r="E109" s="20"/>
      <c r="F109" s="20"/>
    </row>
    <row r="110" spans="1:6" x14ac:dyDescent="0.25">
      <c r="A110" s="20"/>
      <c r="B110" s="20"/>
      <c r="C110" s="20"/>
      <c r="D110" s="20"/>
      <c r="E110" s="20"/>
      <c r="F110" s="20"/>
    </row>
    <row r="111" spans="1:6" x14ac:dyDescent="0.25">
      <c r="A111" s="20"/>
      <c r="B111" s="20"/>
      <c r="C111" s="20"/>
      <c r="D111" s="20"/>
      <c r="E111" s="20"/>
      <c r="F111" s="20"/>
    </row>
    <row r="112" spans="1:6" s="14" customFormat="1" ht="47.45" customHeight="1" x14ac:dyDescent="0.25"/>
  </sheetData>
  <mergeCells count="8">
    <mergeCell ref="A77:F83"/>
    <mergeCell ref="A7:F13"/>
    <mergeCell ref="A21:F27"/>
    <mergeCell ref="A35:F41"/>
    <mergeCell ref="A49:F55"/>
    <mergeCell ref="A63:F69"/>
    <mergeCell ref="A91:F97"/>
    <mergeCell ref="A105:F11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F780-BD5F-453F-AA90-C9E9A1AA7B0C}">
  <dimension ref="A1:AC82"/>
  <sheetViews>
    <sheetView topLeftCell="A21" workbookViewId="0">
      <selection activeCell="A43" sqref="A43:N57"/>
    </sheetView>
  </sheetViews>
  <sheetFormatPr defaultRowHeight="15" x14ac:dyDescent="0.25"/>
  <cols>
    <col min="1" max="1" width="2.85546875" customWidth="1"/>
    <col min="10" max="10" width="19.5703125" customWidth="1"/>
    <col min="13" max="13" width="24.5703125" customWidth="1"/>
    <col min="14" max="14" width="4.28515625" customWidth="1"/>
    <col min="16" max="16" width="23.28515625" customWidth="1"/>
    <col min="22" max="27" width="11.85546875" bestFit="1" customWidth="1"/>
  </cols>
  <sheetData>
    <row r="1" spans="1:14" x14ac:dyDescent="0.25">
      <c r="A1" s="14"/>
      <c r="B1" s="14"/>
      <c r="C1" s="14"/>
      <c r="D1" s="14"/>
      <c r="E1" s="14"/>
      <c r="F1" s="14"/>
      <c r="G1" s="14"/>
      <c r="H1" s="14"/>
      <c r="I1" s="14"/>
      <c r="J1" s="14"/>
      <c r="K1" s="14"/>
      <c r="L1" s="14"/>
      <c r="M1" s="14"/>
      <c r="N1" s="14"/>
    </row>
    <row r="2" spans="1:14" x14ac:dyDescent="0.25">
      <c r="A2" s="14"/>
      <c r="B2" s="3" t="s">
        <v>0</v>
      </c>
      <c r="C2" s="3" t="s">
        <v>27</v>
      </c>
      <c r="D2" s="3" t="s">
        <v>4</v>
      </c>
      <c r="E2" s="3" t="s">
        <v>43</v>
      </c>
      <c r="F2" s="5" t="s">
        <v>44</v>
      </c>
      <c r="G2" s="5" t="s">
        <v>45</v>
      </c>
      <c r="N2" s="14"/>
    </row>
    <row r="3" spans="1:14" x14ac:dyDescent="0.25">
      <c r="A3" s="14"/>
      <c r="B3" s="3" t="s">
        <v>41</v>
      </c>
      <c r="C3" s="3">
        <v>2</v>
      </c>
      <c r="D3" s="3">
        <f>C3*E3</f>
        <v>2</v>
      </c>
      <c r="E3" s="10">
        <v>1</v>
      </c>
      <c r="F3" s="6">
        <f>D3/D5</f>
        <v>0.66666666666666663</v>
      </c>
      <c r="G3" s="6">
        <f>E3/E5</f>
        <v>0.5</v>
      </c>
      <c r="N3" s="14"/>
    </row>
    <row r="4" spans="1:14" x14ac:dyDescent="0.25">
      <c r="A4" s="14"/>
      <c r="B4" s="3" t="s">
        <v>42</v>
      </c>
      <c r="C4" s="3">
        <v>1</v>
      </c>
      <c r="D4" s="3">
        <f>C6-D3</f>
        <v>1</v>
      </c>
      <c r="E4" s="3">
        <f>D4*C4</f>
        <v>1</v>
      </c>
      <c r="F4" s="6">
        <f>D4/D5</f>
        <v>0.33333333333333331</v>
      </c>
      <c r="G4" s="6">
        <f>E4/E5</f>
        <v>0.5</v>
      </c>
      <c r="N4" s="14"/>
    </row>
    <row r="5" spans="1:14" x14ac:dyDescent="0.25">
      <c r="A5" s="14"/>
      <c r="B5" s="3" t="s">
        <v>5</v>
      </c>
      <c r="C5" s="3">
        <f>SUM(C3:C4)</f>
        <v>3</v>
      </c>
      <c r="D5" s="3">
        <f>SUM(D3:D4)</f>
        <v>3</v>
      </c>
      <c r="E5" s="3">
        <f>SUM(E3:E4)</f>
        <v>2</v>
      </c>
      <c r="F5" s="6">
        <f>SUM(F3:F4)</f>
        <v>1</v>
      </c>
      <c r="G5" s="6">
        <f>SUM(G3:G4)</f>
        <v>1</v>
      </c>
      <c r="N5" s="14"/>
    </row>
    <row r="6" spans="1:14" x14ac:dyDescent="0.25">
      <c r="A6" s="14"/>
      <c r="B6" s="5" t="s">
        <v>29</v>
      </c>
      <c r="C6" s="3">
        <f>1+1+((C3-1)*E3)</f>
        <v>3</v>
      </c>
      <c r="D6" s="2"/>
      <c r="E6" s="2"/>
      <c r="F6" s="4"/>
      <c r="N6" s="14"/>
    </row>
    <row r="7" spans="1:14" x14ac:dyDescent="0.25">
      <c r="A7" s="14"/>
      <c r="N7" s="14"/>
    </row>
    <row r="8" spans="1:14" x14ac:dyDescent="0.25">
      <c r="A8" s="14"/>
      <c r="B8" s="20" t="s">
        <v>46</v>
      </c>
      <c r="C8" s="20"/>
      <c r="D8" s="20"/>
      <c r="E8" s="20"/>
      <c r="F8" s="20"/>
      <c r="G8" s="20"/>
      <c r="N8" s="14"/>
    </row>
    <row r="9" spans="1:14" x14ac:dyDescent="0.25">
      <c r="A9" s="14"/>
      <c r="B9" s="20"/>
      <c r="C9" s="20"/>
      <c r="D9" s="20"/>
      <c r="E9" s="20"/>
      <c r="F9" s="20"/>
      <c r="G9" s="20"/>
      <c r="N9" s="14"/>
    </row>
    <row r="10" spans="1:14" x14ac:dyDescent="0.25">
      <c r="A10" s="14"/>
      <c r="B10" s="20"/>
      <c r="C10" s="20"/>
      <c r="D10" s="20"/>
      <c r="E10" s="20"/>
      <c r="F10" s="20"/>
      <c r="G10" s="20"/>
      <c r="N10" s="14"/>
    </row>
    <row r="11" spans="1:14" x14ac:dyDescent="0.25">
      <c r="A11" s="14"/>
      <c r="B11" s="20"/>
      <c r="C11" s="20"/>
      <c r="D11" s="20"/>
      <c r="E11" s="20"/>
      <c r="F11" s="20"/>
      <c r="G11" s="20"/>
      <c r="N11" s="14"/>
    </row>
    <row r="12" spans="1:14" x14ac:dyDescent="0.25">
      <c r="A12" s="14"/>
      <c r="B12" s="20"/>
      <c r="C12" s="20"/>
      <c r="D12" s="20"/>
      <c r="E12" s="20"/>
      <c r="F12" s="20"/>
      <c r="G12" s="20"/>
      <c r="N12" s="14"/>
    </row>
    <row r="13" spans="1:14" x14ac:dyDescent="0.25">
      <c r="A13" s="14"/>
      <c r="B13" s="20"/>
      <c r="C13" s="20"/>
      <c r="D13" s="20"/>
      <c r="E13" s="20"/>
      <c r="F13" s="20"/>
      <c r="G13" s="20"/>
      <c r="N13" s="14"/>
    </row>
    <row r="14" spans="1:14" x14ac:dyDescent="0.25">
      <c r="A14" s="14"/>
      <c r="B14" s="20"/>
      <c r="C14" s="20"/>
      <c r="D14" s="20"/>
      <c r="E14" s="20"/>
      <c r="F14" s="20"/>
      <c r="G14" s="20"/>
      <c r="N14" s="14"/>
    </row>
    <row r="15" spans="1:14" x14ac:dyDescent="0.25">
      <c r="A15" s="14"/>
      <c r="B15" s="14"/>
      <c r="C15" s="14"/>
      <c r="D15" s="14"/>
      <c r="E15" s="14"/>
      <c r="F15" s="14"/>
      <c r="G15" s="14"/>
      <c r="H15" s="14"/>
      <c r="I15" s="14"/>
      <c r="J15" s="14"/>
      <c r="K15" s="14"/>
      <c r="L15" s="14"/>
      <c r="M15" s="14"/>
      <c r="N15" s="14"/>
    </row>
    <row r="16" spans="1:14" x14ac:dyDescent="0.25">
      <c r="A16" s="14"/>
      <c r="B16" s="3" t="s">
        <v>0</v>
      </c>
      <c r="C16" s="3" t="s">
        <v>27</v>
      </c>
      <c r="D16" s="3" t="s">
        <v>4</v>
      </c>
      <c r="E16" s="3" t="s">
        <v>43</v>
      </c>
      <c r="F16" s="5" t="s">
        <v>44</v>
      </c>
      <c r="G16" s="5" t="s">
        <v>45</v>
      </c>
      <c r="N16" s="14"/>
    </row>
    <row r="17" spans="1:28" x14ac:dyDescent="0.25">
      <c r="A17" s="14"/>
      <c r="B17" s="3" t="s">
        <v>41</v>
      </c>
      <c r="C17" s="3">
        <v>2</v>
      </c>
      <c r="D17" s="3">
        <f>C17*E17</f>
        <v>1.34</v>
      </c>
      <c r="E17" s="10">
        <v>0.67</v>
      </c>
      <c r="F17" s="6">
        <f>D17/D19</f>
        <v>0.50187265917602997</v>
      </c>
      <c r="G17" s="6">
        <f>E17/E19</f>
        <v>0.33500000000000002</v>
      </c>
      <c r="N17" s="14"/>
    </row>
    <row r="18" spans="1:28" x14ac:dyDescent="0.25">
      <c r="A18" s="14"/>
      <c r="B18" s="3" t="s">
        <v>42</v>
      </c>
      <c r="C18" s="3">
        <v>1</v>
      </c>
      <c r="D18" s="3">
        <f>C20-D17</f>
        <v>1.3299999999999998</v>
      </c>
      <c r="E18" s="3">
        <f>D18*C18</f>
        <v>1.3299999999999998</v>
      </c>
      <c r="F18" s="6">
        <f>D18/D19</f>
        <v>0.49812734082396998</v>
      </c>
      <c r="G18" s="6">
        <f>E18/E19</f>
        <v>0.66499999999999992</v>
      </c>
      <c r="N18" s="14"/>
    </row>
    <row r="19" spans="1:28" x14ac:dyDescent="0.25">
      <c r="A19" s="14"/>
      <c r="B19" s="3" t="s">
        <v>5</v>
      </c>
      <c r="C19" s="3">
        <f>SUM(C17:C18)</f>
        <v>3</v>
      </c>
      <c r="D19" s="3">
        <f>SUM(D17:D18)</f>
        <v>2.67</v>
      </c>
      <c r="E19" s="3">
        <f>SUM(E17:E18)</f>
        <v>2</v>
      </c>
      <c r="F19" s="6">
        <f>SUM(F17:F18)</f>
        <v>1</v>
      </c>
      <c r="G19" s="6">
        <f>SUM(G17:G18)</f>
        <v>1</v>
      </c>
      <c r="N19" s="14"/>
    </row>
    <row r="20" spans="1:28" x14ac:dyDescent="0.25">
      <c r="A20" s="14"/>
      <c r="B20" s="5" t="s">
        <v>29</v>
      </c>
      <c r="C20" s="3">
        <f>1+1+((C17-1)*E17)</f>
        <v>2.67</v>
      </c>
      <c r="D20" s="2"/>
      <c r="E20" s="2"/>
      <c r="F20" s="4"/>
      <c r="N20" s="14"/>
    </row>
    <row r="21" spans="1:28" x14ac:dyDescent="0.25">
      <c r="A21" s="14"/>
      <c r="N21" s="14"/>
    </row>
    <row r="22" spans="1:28" x14ac:dyDescent="0.25">
      <c r="A22" s="14"/>
      <c r="B22" s="20" t="s">
        <v>47</v>
      </c>
      <c r="C22" s="20"/>
      <c r="D22" s="20"/>
      <c r="E22" s="20"/>
      <c r="F22" s="20"/>
      <c r="G22" s="20"/>
      <c r="N22" s="14"/>
    </row>
    <row r="23" spans="1:28" x14ac:dyDescent="0.25">
      <c r="A23" s="14"/>
      <c r="B23" s="20"/>
      <c r="C23" s="20"/>
      <c r="D23" s="20"/>
      <c r="E23" s="20"/>
      <c r="F23" s="20"/>
      <c r="G23" s="20"/>
      <c r="N23" s="14"/>
    </row>
    <row r="24" spans="1:28" x14ac:dyDescent="0.25">
      <c r="A24" s="14"/>
      <c r="B24" s="20"/>
      <c r="C24" s="20"/>
      <c r="D24" s="20"/>
      <c r="E24" s="20"/>
      <c r="F24" s="20"/>
      <c r="G24" s="20"/>
      <c r="N24" s="14"/>
    </row>
    <row r="25" spans="1:28" x14ac:dyDescent="0.25">
      <c r="A25" s="14"/>
      <c r="B25" s="20"/>
      <c r="C25" s="20"/>
      <c r="D25" s="20"/>
      <c r="E25" s="20"/>
      <c r="F25" s="20"/>
      <c r="G25" s="20"/>
      <c r="N25" s="14"/>
    </row>
    <row r="26" spans="1:28" x14ac:dyDescent="0.25">
      <c r="A26" s="14"/>
      <c r="B26" s="20"/>
      <c r="C26" s="20"/>
      <c r="D26" s="20"/>
      <c r="E26" s="20"/>
      <c r="F26" s="20"/>
      <c r="G26" s="20"/>
      <c r="N26" s="14"/>
    </row>
    <row r="27" spans="1:28" x14ac:dyDescent="0.25">
      <c r="A27" s="14"/>
      <c r="B27" s="20"/>
      <c r="C27" s="20"/>
      <c r="D27" s="20"/>
      <c r="E27" s="20"/>
      <c r="F27" s="20"/>
      <c r="G27" s="20"/>
      <c r="N27" s="14"/>
    </row>
    <row r="28" spans="1:28" x14ac:dyDescent="0.25">
      <c r="A28" s="14"/>
      <c r="B28" s="20"/>
      <c r="C28" s="20"/>
      <c r="D28" s="20"/>
      <c r="E28" s="20"/>
      <c r="F28" s="20"/>
      <c r="G28" s="20"/>
      <c r="N28" s="14"/>
    </row>
    <row r="29" spans="1:28" x14ac:dyDescent="0.25">
      <c r="A29" s="14"/>
      <c r="B29" s="14"/>
      <c r="C29" s="14"/>
      <c r="D29" s="14"/>
      <c r="E29" s="14"/>
      <c r="F29" s="14"/>
      <c r="G29" s="14"/>
      <c r="H29" s="14"/>
      <c r="I29" s="14"/>
      <c r="J29" s="14"/>
      <c r="K29" s="14"/>
      <c r="L29" s="14"/>
      <c r="M29" s="14"/>
      <c r="N29" s="14"/>
    </row>
    <row r="30" spans="1:28" x14ac:dyDescent="0.25">
      <c r="A30" s="14"/>
      <c r="B30" s="3" t="s">
        <v>0</v>
      </c>
      <c r="C30" s="3" t="s">
        <v>27</v>
      </c>
      <c r="D30" s="3" t="s">
        <v>4</v>
      </c>
      <c r="E30" s="3" t="s">
        <v>43</v>
      </c>
      <c r="F30" s="5" t="s">
        <v>44</v>
      </c>
      <c r="G30" s="5" t="s">
        <v>45</v>
      </c>
      <c r="N30" s="14"/>
      <c r="Q30" t="s">
        <v>43</v>
      </c>
      <c r="R30" t="s">
        <v>50</v>
      </c>
      <c r="S30" t="s">
        <v>49</v>
      </c>
    </row>
    <row r="31" spans="1:28" x14ac:dyDescent="0.25">
      <c r="A31" s="14"/>
      <c r="B31" s="3" t="s">
        <v>41</v>
      </c>
      <c r="C31" s="3">
        <v>2</v>
      </c>
      <c r="D31" s="3">
        <f>C31*E31</f>
        <v>1.66666</v>
      </c>
      <c r="E31" s="10">
        <v>0.83333000000000002</v>
      </c>
      <c r="F31" s="7">
        <f>D31/D33</f>
        <v>0.58823363321603905</v>
      </c>
      <c r="G31" s="7">
        <f>E31/E33</f>
        <v>0.41666500000000001</v>
      </c>
      <c r="N31" s="14"/>
      <c r="Q31">
        <v>0.67</v>
      </c>
      <c r="R31">
        <v>2.67</v>
      </c>
      <c r="S31">
        <v>0.16312734082396996</v>
      </c>
    </row>
    <row r="32" spans="1:28" x14ac:dyDescent="0.25">
      <c r="A32" s="14"/>
      <c r="B32" s="3" t="s">
        <v>42</v>
      </c>
      <c r="C32" s="3">
        <v>1</v>
      </c>
      <c r="D32" s="3">
        <f>C34-D31</f>
        <v>1.1666700000000001</v>
      </c>
      <c r="E32" s="3">
        <f>D32*C32</f>
        <v>1.1666700000000001</v>
      </c>
      <c r="F32" s="7">
        <f>D32/D33</f>
        <v>0.41176636678396095</v>
      </c>
      <c r="G32" s="7">
        <f>E32/E33</f>
        <v>0.58333500000000005</v>
      </c>
      <c r="N32" s="14"/>
      <c r="Q32">
        <v>0.71</v>
      </c>
      <c r="R32">
        <v>2.71</v>
      </c>
      <c r="S32">
        <v>0.12101476014760149</v>
      </c>
      <c r="T32">
        <f>S31-S32</f>
        <v>4.2112580676368472E-2</v>
      </c>
      <c r="AB32">
        <f>S32/S31</f>
        <v>0.74184229042382299</v>
      </c>
    </row>
    <row r="33" spans="1:29" x14ac:dyDescent="0.25">
      <c r="A33" s="14"/>
      <c r="B33" s="3" t="s">
        <v>5</v>
      </c>
      <c r="C33" s="3">
        <f>SUM(C31:C32)</f>
        <v>3</v>
      </c>
      <c r="D33" s="3">
        <f>SUM(D31:D32)</f>
        <v>2.8333300000000001</v>
      </c>
      <c r="E33" s="3">
        <f>SUM(E31:E32)</f>
        <v>2</v>
      </c>
      <c r="F33" s="6">
        <f>SUM(F31:F32)</f>
        <v>1</v>
      </c>
      <c r="G33" s="6">
        <f>SUM(G31:G32)</f>
        <v>1</v>
      </c>
      <c r="N33" s="14"/>
      <c r="Q33">
        <v>0.75</v>
      </c>
      <c r="R33">
        <v>2.75</v>
      </c>
      <c r="S33">
        <v>7.9545454545454586E-2</v>
      </c>
      <c r="T33">
        <f t="shared" ref="T33:Y39" si="0">S32-S33</f>
        <v>4.14693056021469E-2</v>
      </c>
      <c r="U33">
        <f>T32-T33</f>
        <v>6.4327507422157204E-4</v>
      </c>
      <c r="AB33">
        <f t="shared" ref="AB33:AB39" si="1">S33/S32</f>
        <v>0.65732026777917951</v>
      </c>
      <c r="AC33">
        <f>AB33/AB32</f>
        <v>0.88606470170855978</v>
      </c>
    </row>
    <row r="34" spans="1:29" x14ac:dyDescent="0.25">
      <c r="A34" s="14"/>
      <c r="B34" s="5" t="s">
        <v>29</v>
      </c>
      <c r="C34" s="3">
        <f>1+1+((C31-1)*E31)</f>
        <v>2.8333300000000001</v>
      </c>
      <c r="D34" s="2"/>
      <c r="E34" s="2"/>
      <c r="F34" s="4"/>
      <c r="N34" s="14"/>
      <c r="Q34">
        <v>0.79</v>
      </c>
      <c r="R34">
        <v>2.79</v>
      </c>
      <c r="S34">
        <v>3.8691756272401401E-2</v>
      </c>
      <c r="T34">
        <f t="shared" si="0"/>
        <v>4.0853698273053185E-2</v>
      </c>
      <c r="U34">
        <f t="shared" si="0"/>
        <v>6.1560732909371474E-4</v>
      </c>
      <c r="V34">
        <f>U33-U34</f>
        <v>2.7667745127857302E-5</v>
      </c>
      <c r="AB34">
        <f t="shared" si="1"/>
        <v>0.48641065028161734</v>
      </c>
      <c r="AC34">
        <f t="shared" ref="AC34:AC39" si="2">AB34/AB33</f>
        <v>0.73999034279743581</v>
      </c>
    </row>
    <row r="35" spans="1:29" x14ac:dyDescent="0.25">
      <c r="A35" s="14"/>
      <c r="N35" s="14"/>
      <c r="Q35">
        <v>0.83</v>
      </c>
      <c r="R35">
        <v>2.83</v>
      </c>
      <c r="S35">
        <v>-1.5724381625440431E-3</v>
      </c>
      <c r="T35">
        <f t="shared" si="0"/>
        <v>4.0264194434945444E-2</v>
      </c>
      <c r="U35">
        <f t="shared" si="0"/>
        <v>5.895038381077411E-4</v>
      </c>
      <c r="V35">
        <f t="shared" si="0"/>
        <v>2.6103490985973643E-5</v>
      </c>
      <c r="W35">
        <f>V34-V35</f>
        <v>1.5642541418836586E-6</v>
      </c>
      <c r="AB35">
        <f t="shared" si="1"/>
        <v>-4.0640134075941491E-2</v>
      </c>
      <c r="AC35">
        <f t="shared" si="2"/>
        <v>-8.3551077782552788E-2</v>
      </c>
    </row>
    <row r="36" spans="1:29" x14ac:dyDescent="0.25">
      <c r="A36" s="14"/>
      <c r="B36" s="20" t="s">
        <v>48</v>
      </c>
      <c r="C36" s="20"/>
      <c r="D36" s="20"/>
      <c r="E36" s="20"/>
      <c r="F36" s="20"/>
      <c r="G36" s="20"/>
      <c r="N36" s="14"/>
      <c r="Q36">
        <v>0.87</v>
      </c>
      <c r="R36">
        <v>2.87</v>
      </c>
      <c r="S36">
        <v>-4.1271777003484278E-2</v>
      </c>
      <c r="T36">
        <f t="shared" si="0"/>
        <v>3.9699338840940235E-2</v>
      </c>
      <c r="U36">
        <f t="shared" si="0"/>
        <v>5.6485559400520913E-4</v>
      </c>
      <c r="V36">
        <f t="shared" si="0"/>
        <v>2.4648244102531969E-5</v>
      </c>
      <c r="W36">
        <f t="shared" si="0"/>
        <v>1.4552468834416743E-6</v>
      </c>
      <c r="X36">
        <f>W35-W36</f>
        <v>1.0900725844198433E-7</v>
      </c>
      <c r="AB36">
        <f t="shared" si="1"/>
        <v>26.246995262892113</v>
      </c>
      <c r="AC36">
        <f t="shared" si="2"/>
        <v>-645.83928817375738</v>
      </c>
    </row>
    <row r="37" spans="1:29" x14ac:dyDescent="0.25">
      <c r="A37" s="14"/>
      <c r="B37" s="20"/>
      <c r="C37" s="20"/>
      <c r="D37" s="20"/>
      <c r="E37" s="20"/>
      <c r="F37" s="20"/>
      <c r="G37" s="20"/>
      <c r="N37" s="14"/>
      <c r="Q37">
        <v>0.91</v>
      </c>
      <c r="R37">
        <v>2.91</v>
      </c>
      <c r="S37">
        <v>-8.042955326460477E-2</v>
      </c>
      <c r="T37">
        <f t="shared" si="0"/>
        <v>3.9157776261120492E-2</v>
      </c>
      <c r="U37">
        <f t="shared" si="0"/>
        <v>5.4156257981974321E-4</v>
      </c>
      <c r="V37">
        <f t="shared" si="0"/>
        <v>2.3293014185465921E-5</v>
      </c>
      <c r="W37">
        <f t="shared" si="0"/>
        <v>1.3552299170660476E-6</v>
      </c>
      <c r="X37">
        <f t="shared" si="0"/>
        <v>1.0001696637562674E-7</v>
      </c>
      <c r="Y37">
        <f>X36-X37</f>
        <v>8.9902920663575969E-9</v>
      </c>
      <c r="AB37">
        <f t="shared" si="1"/>
        <v>1.9487785383656895</v>
      </c>
      <c r="AC37">
        <f t="shared" si="2"/>
        <v>7.4247681262047699E-2</v>
      </c>
    </row>
    <row r="38" spans="1:29" x14ac:dyDescent="0.25">
      <c r="A38" s="14"/>
      <c r="B38" s="20"/>
      <c r="C38" s="20"/>
      <c r="D38" s="20"/>
      <c r="E38" s="20"/>
      <c r="F38" s="20"/>
      <c r="G38" s="20"/>
      <c r="N38" s="14"/>
      <c r="Q38">
        <v>0.95</v>
      </c>
      <c r="R38">
        <v>2.95</v>
      </c>
      <c r="S38">
        <v>-0.11906779661016931</v>
      </c>
      <c r="T38">
        <f>S39-S38</f>
        <v>-3.8139561249362242E-2</v>
      </c>
      <c r="U38">
        <f t="shared" si="0"/>
        <v>7.7297337510482733E-2</v>
      </c>
      <c r="V38">
        <f t="shared" si="0"/>
        <v>-7.675577493066299E-2</v>
      </c>
      <c r="W38">
        <f t="shared" si="0"/>
        <v>7.6779067944848456E-2</v>
      </c>
      <c r="X38">
        <f t="shared" si="0"/>
        <v>-7.677771271493139E-2</v>
      </c>
      <c r="Y38">
        <f t="shared" si="0"/>
        <v>7.6777812731897765E-2</v>
      </c>
      <c r="Z38">
        <f>Y37-Y38</f>
        <v>-7.6777803741605699E-2</v>
      </c>
      <c r="AB38">
        <f t="shared" si="1"/>
        <v>1.4803985820790124</v>
      </c>
      <c r="AC38">
        <f t="shared" si="2"/>
        <v>0.75965460052763301</v>
      </c>
    </row>
    <row r="39" spans="1:29" x14ac:dyDescent="0.25">
      <c r="A39" s="14"/>
      <c r="B39" s="20"/>
      <c r="C39" s="20"/>
      <c r="D39" s="20"/>
      <c r="E39" s="20"/>
      <c r="F39" s="20"/>
      <c r="G39" s="20"/>
      <c r="N39" s="14"/>
      <c r="Q39">
        <v>0.99</v>
      </c>
      <c r="R39">
        <v>2.99</v>
      </c>
      <c r="S39">
        <v>-0.15720735785953155</v>
      </c>
      <c r="T39">
        <f t="shared" si="0"/>
        <v>3.8139561249362242E-2</v>
      </c>
      <c r="U39">
        <f t="shared" si="0"/>
        <v>-7.6279122498724483E-2</v>
      </c>
      <c r="V39">
        <f t="shared" si="0"/>
        <v>0.15357646000920722</v>
      </c>
      <c r="W39">
        <f t="shared" si="0"/>
        <v>-0.23033223493987021</v>
      </c>
      <c r="X39">
        <f t="shared" si="0"/>
        <v>0.30711130288471866</v>
      </c>
      <c r="Y39">
        <f t="shared" si="0"/>
        <v>-0.38388901559965005</v>
      </c>
      <c r="Z39">
        <f>Y38-Y39</f>
        <v>0.46066682833154782</v>
      </c>
      <c r="AA39">
        <f>Z38-Z39</f>
        <v>-0.53744463207315352</v>
      </c>
      <c r="AB39">
        <f t="shared" si="1"/>
        <v>1.3203180233042529</v>
      </c>
      <c r="AC39">
        <f t="shared" si="2"/>
        <v>0.89186658193771784</v>
      </c>
    </row>
    <row r="40" spans="1:29" x14ac:dyDescent="0.25">
      <c r="A40" s="14"/>
      <c r="B40" s="20"/>
      <c r="C40" s="20"/>
      <c r="D40" s="20"/>
      <c r="E40" s="20"/>
      <c r="F40" s="20"/>
      <c r="G40" s="20"/>
      <c r="N40" s="14"/>
    </row>
    <row r="41" spans="1:29" x14ac:dyDescent="0.25">
      <c r="A41" s="14"/>
      <c r="B41" s="20"/>
      <c r="C41" s="20"/>
      <c r="D41" s="20"/>
      <c r="E41" s="20"/>
      <c r="F41" s="20"/>
      <c r="G41" s="20"/>
      <c r="N41" s="14"/>
    </row>
    <row r="42" spans="1:29" x14ac:dyDescent="0.25">
      <c r="A42" s="14"/>
      <c r="B42" s="20"/>
      <c r="C42" s="20"/>
      <c r="D42" s="20"/>
      <c r="E42" s="20"/>
      <c r="F42" s="20"/>
      <c r="G42" s="20"/>
      <c r="N42" s="14"/>
    </row>
    <row r="43" spans="1:29" x14ac:dyDescent="0.25">
      <c r="A43" s="14"/>
      <c r="B43" s="14"/>
      <c r="C43" s="14"/>
      <c r="D43" s="14"/>
      <c r="E43" s="14"/>
      <c r="F43" s="14"/>
      <c r="G43" s="14"/>
      <c r="H43" s="14"/>
      <c r="I43" s="14"/>
      <c r="J43" s="14"/>
      <c r="K43" s="14"/>
      <c r="L43" s="14"/>
      <c r="M43" s="14"/>
      <c r="N43" s="14"/>
    </row>
    <row r="44" spans="1:29" x14ac:dyDescent="0.25">
      <c r="A44" s="14"/>
      <c r="B44" s="3" t="s">
        <v>0</v>
      </c>
      <c r="C44" s="3" t="s">
        <v>27</v>
      </c>
      <c r="D44" s="3" t="s">
        <v>4</v>
      </c>
      <c r="E44" s="3" t="s">
        <v>43</v>
      </c>
      <c r="F44" s="5" t="s">
        <v>44</v>
      </c>
      <c r="G44" s="5" t="s">
        <v>45</v>
      </c>
      <c r="N44" s="14"/>
      <c r="P44" s="17">
        <f>G46-F45</f>
        <v>0</v>
      </c>
    </row>
    <row r="45" spans="1:29" x14ac:dyDescent="0.25">
      <c r="A45" s="14"/>
      <c r="B45" s="3" t="s">
        <v>41</v>
      </c>
      <c r="C45" s="3">
        <v>2</v>
      </c>
      <c r="D45" s="3">
        <f>C45*E45</f>
        <v>1.6568542494923799</v>
      </c>
      <c r="E45" s="10">
        <v>0.82842712474618996</v>
      </c>
      <c r="F45" s="7">
        <f>D45/D47</f>
        <v>0.58578643762690485</v>
      </c>
      <c r="G45" s="7">
        <f>E45/E47</f>
        <v>0.41421356237309498</v>
      </c>
      <c r="N45" s="14"/>
      <c r="P45" s="17"/>
    </row>
    <row r="46" spans="1:29" x14ac:dyDescent="0.25">
      <c r="A46" s="14"/>
      <c r="B46" s="3" t="s">
        <v>42</v>
      </c>
      <c r="C46" s="3">
        <v>1</v>
      </c>
      <c r="D46" s="3">
        <f>C48-D45</f>
        <v>1.1715728752538099</v>
      </c>
      <c r="E46" s="3">
        <f>D46*C46</f>
        <v>1.1715728752538099</v>
      </c>
      <c r="F46" s="7">
        <f>D46/D47</f>
        <v>0.41421356237309509</v>
      </c>
      <c r="G46" s="7">
        <f>E46/E47</f>
        <v>0.58578643762690497</v>
      </c>
      <c r="N46" s="14"/>
      <c r="O46" t="s">
        <v>68</v>
      </c>
      <c r="P46" s="17" t="s">
        <v>69</v>
      </c>
    </row>
    <row r="47" spans="1:29" x14ac:dyDescent="0.25">
      <c r="A47" s="14"/>
      <c r="B47" s="3" t="s">
        <v>5</v>
      </c>
      <c r="C47" s="3">
        <f>SUM(C45:C46)</f>
        <v>3</v>
      </c>
      <c r="D47" s="3">
        <f>SUM(D45:D46)</f>
        <v>2.8284271247461898</v>
      </c>
      <c r="E47" s="3">
        <f>SUM(E45:E46)</f>
        <v>2</v>
      </c>
      <c r="F47" s="6">
        <f>SUM(F45:F46)</f>
        <v>1</v>
      </c>
      <c r="G47" s="6">
        <f>SUM(G45:G46)</f>
        <v>1</v>
      </c>
      <c r="N47" s="14"/>
      <c r="O47" t="s">
        <v>70</v>
      </c>
      <c r="P47" t="s">
        <v>54</v>
      </c>
    </row>
    <row r="48" spans="1:29" x14ac:dyDescent="0.25">
      <c r="A48" s="14"/>
      <c r="B48" s="5" t="s">
        <v>29</v>
      </c>
      <c r="C48" s="3">
        <f>1+1+((C45-1)*E45)</f>
        <v>2.8284271247461898</v>
      </c>
      <c r="D48" s="2"/>
      <c r="E48" s="2"/>
      <c r="F48" s="4"/>
      <c r="N48" s="14"/>
      <c r="O48" t="s">
        <v>71</v>
      </c>
      <c r="P48" t="s">
        <v>72</v>
      </c>
    </row>
    <row r="49" spans="1:26" x14ac:dyDescent="0.25">
      <c r="A49" s="14"/>
      <c r="N49" s="14"/>
      <c r="O49" t="s">
        <v>78</v>
      </c>
      <c r="P49" s="17" t="s">
        <v>43</v>
      </c>
    </row>
    <row r="50" spans="1:26" x14ac:dyDescent="0.25">
      <c r="A50" s="14"/>
      <c r="B50" s="20" t="s">
        <v>51</v>
      </c>
      <c r="C50" s="20"/>
      <c r="D50" s="20"/>
      <c r="E50" s="20"/>
      <c r="F50" s="20"/>
      <c r="G50" s="20"/>
      <c r="N50" s="14"/>
      <c r="O50" t="s">
        <v>77</v>
      </c>
      <c r="P50" s="17" t="s">
        <v>4</v>
      </c>
    </row>
    <row r="51" spans="1:26" x14ac:dyDescent="0.25">
      <c r="A51" s="14"/>
      <c r="B51" s="20"/>
      <c r="C51" s="20"/>
      <c r="D51" s="20"/>
      <c r="E51" s="20"/>
      <c r="F51" s="20"/>
      <c r="G51" s="20"/>
      <c r="N51" s="14"/>
      <c r="O51" t="s">
        <v>63</v>
      </c>
      <c r="P51">
        <v>1</v>
      </c>
      <c r="Q51">
        <v>1</v>
      </c>
      <c r="V51" t="s">
        <v>68</v>
      </c>
      <c r="W51">
        <f>P51*(-1*P53)*P52-SQRT(P53^2*P54*P52+P51*P53^2*P52)</f>
        <v>-4.8284271247461898</v>
      </c>
      <c r="X51" t="s">
        <v>56</v>
      </c>
    </row>
    <row r="52" spans="1:26" x14ac:dyDescent="0.25">
      <c r="A52" s="14"/>
      <c r="B52" s="20"/>
      <c r="C52" s="20"/>
      <c r="D52" s="20"/>
      <c r="E52" s="20"/>
      <c r="F52" s="20"/>
      <c r="G52" s="20"/>
      <c r="N52" s="14"/>
      <c r="O52" t="s">
        <v>64</v>
      </c>
      <c r="P52">
        <v>1</v>
      </c>
      <c r="Q52">
        <v>1</v>
      </c>
      <c r="V52" t="s">
        <v>89</v>
      </c>
      <c r="W52">
        <f>P54-P51^2*P52+P51</f>
        <v>1</v>
      </c>
      <c r="X52" t="s">
        <v>57</v>
      </c>
      <c r="Z52">
        <f>W51/W52</f>
        <v>-4.8284271247461898</v>
      </c>
    </row>
    <row r="53" spans="1:26" x14ac:dyDescent="0.25">
      <c r="A53" s="14"/>
      <c r="B53" s="20"/>
      <c r="C53" s="20"/>
      <c r="D53" s="20"/>
      <c r="E53" s="20"/>
      <c r="F53" s="20"/>
      <c r="G53" s="20"/>
      <c r="N53" s="14"/>
      <c r="O53" t="s">
        <v>65</v>
      </c>
      <c r="P53">
        <v>2</v>
      </c>
      <c r="Q53">
        <v>2</v>
      </c>
      <c r="V53" t="s">
        <v>78</v>
      </c>
    </row>
    <row r="54" spans="1:26" x14ac:dyDescent="0.25">
      <c r="A54" s="14"/>
      <c r="B54" s="20"/>
      <c r="C54" s="20"/>
      <c r="D54" s="20"/>
      <c r="E54" s="20"/>
      <c r="F54" s="20"/>
      <c r="G54" s="20"/>
      <c r="N54" s="14"/>
      <c r="O54" t="s">
        <v>66</v>
      </c>
      <c r="P54">
        <v>1</v>
      </c>
      <c r="Q54">
        <v>2</v>
      </c>
      <c r="V54" t="s">
        <v>70</v>
      </c>
      <c r="W54" s="19">
        <f>SQRT(P53^2*P54*P52+P51*P53^2*P52)-P51*P53*P52</f>
        <v>0.82842712474619029</v>
      </c>
      <c r="X54" s="19" t="s">
        <v>56</v>
      </c>
      <c r="Y54" s="19"/>
      <c r="Z54" s="19"/>
    </row>
    <row r="55" spans="1:26" x14ac:dyDescent="0.25">
      <c r="A55" s="14"/>
      <c r="B55" s="20"/>
      <c r="C55" s="20"/>
      <c r="D55" s="20"/>
      <c r="E55" s="20"/>
      <c r="F55" s="20"/>
      <c r="G55" s="20"/>
      <c r="N55" s="14"/>
      <c r="O55" t="s">
        <v>67</v>
      </c>
      <c r="P55">
        <v>0</v>
      </c>
      <c r="Q55">
        <v>0</v>
      </c>
      <c r="W55" s="19">
        <f>P54-P51^2*P52+P51</f>
        <v>1</v>
      </c>
      <c r="X55" s="19" t="s">
        <v>57</v>
      </c>
      <c r="Y55" s="19"/>
      <c r="Z55" s="19">
        <f>W54/W55</f>
        <v>0.82842712474619029</v>
      </c>
    </row>
    <row r="56" spans="1:26" x14ac:dyDescent="0.25">
      <c r="A56" s="14"/>
      <c r="B56" s="20"/>
      <c r="C56" s="20"/>
      <c r="D56" s="20"/>
      <c r="E56" s="20"/>
      <c r="F56" s="20"/>
      <c r="G56" s="20"/>
      <c r="N56" s="14"/>
      <c r="O56" t="s">
        <v>79</v>
      </c>
      <c r="P56">
        <f>P54*P57</f>
        <v>0.82842712474618996</v>
      </c>
      <c r="Q56" t="s">
        <v>88</v>
      </c>
      <c r="W56" s="19" t="s">
        <v>91</v>
      </c>
      <c r="X56" s="19"/>
      <c r="Y56" s="19"/>
      <c r="Z56" s="19"/>
    </row>
    <row r="57" spans="1:26" x14ac:dyDescent="0.25">
      <c r="A57" s="14"/>
      <c r="B57" s="14"/>
      <c r="C57" s="14"/>
      <c r="D57" s="14"/>
      <c r="E57" s="14"/>
      <c r="F57" s="14"/>
      <c r="G57" s="14"/>
      <c r="H57" s="14"/>
      <c r="I57" s="14"/>
      <c r="J57" s="14"/>
      <c r="K57" s="14"/>
      <c r="L57" s="14"/>
      <c r="M57" s="14"/>
      <c r="N57" s="14"/>
      <c r="O57" t="s">
        <v>73</v>
      </c>
      <c r="P57" s="10">
        <v>0.82842712474618996</v>
      </c>
      <c r="V57" t="s">
        <v>90</v>
      </c>
      <c r="W57">
        <f>SQRT(Q53^2*Q54*Q52+Q51*Q53^2*Q52)-Q51*Q53*Q52</f>
        <v>1.4641016151377544</v>
      </c>
      <c r="X57" t="s">
        <v>56</v>
      </c>
      <c r="Z57" s="19"/>
    </row>
    <row r="58" spans="1:26" x14ac:dyDescent="0.25">
      <c r="O58" t="s">
        <v>74</v>
      </c>
      <c r="P58">
        <f>(P56+P53)-(P57*(P51+P54))</f>
        <v>1.1715728752538099</v>
      </c>
      <c r="Q58" t="s">
        <v>87</v>
      </c>
      <c r="W58">
        <f>Q54-Q51^2*Q52+Q51</f>
        <v>2</v>
      </c>
      <c r="X58" t="s">
        <v>57</v>
      </c>
      <c r="Z58" s="19">
        <f t="shared" ref="Z58" si="3">W57/W58</f>
        <v>0.73205080756887719</v>
      </c>
    </row>
    <row r="59" spans="1:26" x14ac:dyDescent="0.25">
      <c r="O59" t="s">
        <v>75</v>
      </c>
      <c r="P59">
        <f>P57*(P51+P54)</f>
        <v>1.6568542494923799</v>
      </c>
      <c r="Q59" t="s">
        <v>86</v>
      </c>
      <c r="W59" s="19" t="s">
        <v>91</v>
      </c>
    </row>
    <row r="60" spans="1:26" x14ac:dyDescent="0.25">
      <c r="K60">
        <v>0.83333333333000004</v>
      </c>
      <c r="L60">
        <v>0.82842712474618996</v>
      </c>
      <c r="M60">
        <v>0.66666666699999999</v>
      </c>
      <c r="N60">
        <v>1</v>
      </c>
      <c r="O60" t="s">
        <v>76</v>
      </c>
      <c r="P60">
        <f>P58*(P55+P52)</f>
        <v>1.1715728752538099</v>
      </c>
      <c r="Q60" t="s">
        <v>85</v>
      </c>
    </row>
    <row r="61" spans="1:26" x14ac:dyDescent="0.25">
      <c r="J61">
        <v>0.83333333333000004</v>
      </c>
      <c r="K61">
        <f>$J$61-K60</f>
        <v>0</v>
      </c>
      <c r="L61">
        <f t="shared" ref="L61:N61" si="4">$J$61-L60</f>
        <v>4.9062085838100788E-3</v>
      </c>
      <c r="M61">
        <f t="shared" si="4"/>
        <v>0.16666666633000005</v>
      </c>
      <c r="N61">
        <f t="shared" si="4"/>
        <v>-0.16666666666999996</v>
      </c>
      <c r="O61" t="s">
        <v>80</v>
      </c>
      <c r="P61">
        <f>P59/(P59+P60)</f>
        <v>0.58578643762690485</v>
      </c>
      <c r="Q61" t="s">
        <v>83</v>
      </c>
    </row>
    <row r="62" spans="1:26" x14ac:dyDescent="0.25">
      <c r="J62">
        <v>0.82842712474618996</v>
      </c>
      <c r="K62">
        <f>$J$62-K60</f>
        <v>-4.9062085838100788E-3</v>
      </c>
      <c r="L62">
        <f t="shared" ref="L62:N62" si="5">$J$62-L60</f>
        <v>0</v>
      </c>
      <c r="M62">
        <f t="shared" si="5"/>
        <v>0.16176045774618997</v>
      </c>
      <c r="N62">
        <f t="shared" si="5"/>
        <v>-0.17157287525381004</v>
      </c>
      <c r="O62" t="s">
        <v>81</v>
      </c>
      <c r="P62">
        <f>P57/(P57+P58)</f>
        <v>0.41421356237309498</v>
      </c>
      <c r="Q62" t="s">
        <v>84</v>
      </c>
    </row>
    <row r="63" spans="1:26" x14ac:dyDescent="0.25">
      <c r="J63">
        <v>0.66666666699999999</v>
      </c>
      <c r="K63">
        <f>$J$63-K60</f>
        <v>-0.16666666633000005</v>
      </c>
      <c r="L63">
        <f t="shared" ref="L63:N63" si="6">$J$63-L60</f>
        <v>-0.16176045774618997</v>
      </c>
      <c r="M63">
        <f t="shared" si="6"/>
        <v>0</v>
      </c>
      <c r="N63">
        <f t="shared" si="6"/>
        <v>-0.33333333300000001</v>
      </c>
    </row>
    <row r="64" spans="1:26" x14ac:dyDescent="0.25">
      <c r="J64">
        <v>1</v>
      </c>
      <c r="K64">
        <f>$J$64-K60</f>
        <v>0.16666666666999996</v>
      </c>
      <c r="L64">
        <f t="shared" ref="L64:N64" si="7">$J$64-L60</f>
        <v>0.17157287525381004</v>
      </c>
      <c r="M64">
        <f t="shared" si="7"/>
        <v>0.33333333300000001</v>
      </c>
      <c r="N64">
        <f t="shared" si="7"/>
        <v>0</v>
      </c>
      <c r="O64" s="21" t="s">
        <v>82</v>
      </c>
      <c r="P64" s="21"/>
      <c r="X64" t="s">
        <v>92</v>
      </c>
    </row>
    <row r="65" spans="10:24" x14ac:dyDescent="0.25">
      <c r="O65" s="21"/>
      <c r="P65" s="21"/>
      <c r="X65" t="s">
        <v>93</v>
      </c>
    </row>
    <row r="66" spans="10:24" x14ac:dyDescent="0.25">
      <c r="O66" s="21"/>
      <c r="P66" s="21"/>
      <c r="X66" t="s">
        <v>94</v>
      </c>
    </row>
    <row r="67" spans="10:24" x14ac:dyDescent="0.25">
      <c r="O67" s="21"/>
      <c r="P67" s="21"/>
      <c r="X67" t="s">
        <v>95</v>
      </c>
    </row>
    <row r="68" spans="10:24" x14ac:dyDescent="0.25">
      <c r="X68" t="s">
        <v>96</v>
      </c>
    </row>
    <row r="69" spans="10:24" x14ac:dyDescent="0.25">
      <c r="P69">
        <f>2+(E45*1)*C46</f>
        <v>2.8284271247461898</v>
      </c>
      <c r="X69" t="s">
        <v>97</v>
      </c>
    </row>
    <row r="70" spans="10:24" x14ac:dyDescent="0.25">
      <c r="J70">
        <f>J64-J63</f>
        <v>0.33333333300000001</v>
      </c>
      <c r="M70">
        <f>J64-J62</f>
        <v>0.17157287525381004</v>
      </c>
      <c r="O70" t="s">
        <v>61</v>
      </c>
      <c r="P70" t="s">
        <v>62</v>
      </c>
      <c r="X70" t="s">
        <v>98</v>
      </c>
    </row>
    <row r="71" spans="10:24" x14ac:dyDescent="0.25">
      <c r="J71">
        <f>J70/2</f>
        <v>0.1666666665</v>
      </c>
      <c r="M71">
        <f>J62-M60</f>
        <v>0.16176045774618997</v>
      </c>
      <c r="P71">
        <f>2+(E45*1)</f>
        <v>2.8284271247461898</v>
      </c>
    </row>
    <row r="72" spans="10:24" x14ac:dyDescent="0.25">
      <c r="J72">
        <f>J71+M60</f>
        <v>0.83333333349999994</v>
      </c>
      <c r="O72" t="s">
        <v>59</v>
      </c>
      <c r="P72" t="s">
        <v>60</v>
      </c>
    </row>
    <row r="74" spans="10:24" x14ac:dyDescent="0.25">
      <c r="J74" t="s">
        <v>52</v>
      </c>
      <c r="L74" t="s">
        <v>50</v>
      </c>
      <c r="M74">
        <v>2</v>
      </c>
      <c r="O74" t="s">
        <v>50</v>
      </c>
      <c r="P74">
        <v>3</v>
      </c>
    </row>
    <row r="75" spans="10:24" x14ac:dyDescent="0.25">
      <c r="J75">
        <v>0.73204999999999998</v>
      </c>
      <c r="L75" t="s">
        <v>53</v>
      </c>
      <c r="M75">
        <v>1</v>
      </c>
      <c r="O75" t="s">
        <v>53</v>
      </c>
      <c r="P75">
        <v>1</v>
      </c>
    </row>
    <row r="76" spans="10:24" x14ac:dyDescent="0.25">
      <c r="L76" t="s">
        <v>54</v>
      </c>
      <c r="M76">
        <v>1</v>
      </c>
      <c r="O76" t="s">
        <v>54</v>
      </c>
      <c r="P76">
        <v>2</v>
      </c>
    </row>
    <row r="77" spans="10:24" x14ac:dyDescent="0.25">
      <c r="L77" t="s">
        <v>55</v>
      </c>
      <c r="M77">
        <v>1</v>
      </c>
      <c r="O77" t="s">
        <v>55</v>
      </c>
      <c r="P77">
        <v>1</v>
      </c>
    </row>
    <row r="79" spans="10:24" x14ac:dyDescent="0.25">
      <c r="L79" t="s">
        <v>56</v>
      </c>
      <c r="M79" s="18">
        <f>(SQRT(M74^2*M76*M77+M74^2*M75*M77)+M74*M76+M74*M75-M74)</f>
        <v>4.8284271247461898</v>
      </c>
      <c r="O79" t="s">
        <v>56</v>
      </c>
      <c r="P79" s="18">
        <f>(SQRT(P74^2*P76*P77+P74^2*P75*P77)+P74*P76+P74*P75-P74)</f>
        <v>11.196152422706632</v>
      </c>
    </row>
    <row r="80" spans="10:24" x14ac:dyDescent="0.25">
      <c r="L80" t="s">
        <v>57</v>
      </c>
      <c r="M80">
        <f>(M76^2+2*M76*M75-M76*M77-2*M76+M75^2-M75*M77-2*M75+1)</f>
        <v>-1</v>
      </c>
      <c r="O80" t="s">
        <v>57</v>
      </c>
      <c r="P80">
        <f>(P76^2+2*P76*P75-P76*P77-2*P76+P75^2-P75*P77-2*P75+1)</f>
        <v>1</v>
      </c>
    </row>
    <row r="82" spans="12:16" x14ac:dyDescent="0.25">
      <c r="L82" t="s">
        <v>58</v>
      </c>
      <c r="M82">
        <f>(SQRT(M74^2*M76*M77+M74^2*M75*M77)+M74*M76+M74*M75-M74)/(M76^2+2*M76*M75-M76*M77-2*M76+M75^2-M75*M77-2*M75+1)</f>
        <v>-4.8284271247461898</v>
      </c>
      <c r="O82" t="s">
        <v>58</v>
      </c>
      <c r="P82">
        <f>(SQRT(P74^2*P76*P77+P74^2*P75*P77)+P74*P76+P74*P75-P74)/(P76^2+2*P76*P75-P76*P77-2*P76+P75^2-P75*P77-2*P75+1)</f>
        <v>11.196152422706632</v>
      </c>
    </row>
  </sheetData>
  <mergeCells count="5">
    <mergeCell ref="B8:G14"/>
    <mergeCell ref="B22:G28"/>
    <mergeCell ref="B36:G42"/>
    <mergeCell ref="B50:G56"/>
    <mergeCell ref="O64:P67"/>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72D04-7911-4A1D-9C31-05771D511696}">
  <dimension ref="A1:Q85"/>
  <sheetViews>
    <sheetView tabSelected="1" topLeftCell="A34" workbookViewId="0">
      <selection activeCell="B78" sqref="B78:G84"/>
    </sheetView>
  </sheetViews>
  <sheetFormatPr defaultRowHeight="15" x14ac:dyDescent="0.25"/>
  <cols>
    <col min="1" max="1" width="3.42578125" customWidth="1"/>
  </cols>
  <sheetData>
    <row r="1" spans="1:14" x14ac:dyDescent="0.25">
      <c r="A1" s="14"/>
      <c r="B1" s="14"/>
      <c r="C1" s="14"/>
      <c r="D1" s="14"/>
      <c r="E1" s="14"/>
      <c r="F1" s="14"/>
      <c r="G1" s="14"/>
      <c r="H1" s="14"/>
      <c r="I1" s="14"/>
      <c r="J1" s="14"/>
      <c r="K1" s="14"/>
      <c r="L1" s="14"/>
      <c r="M1" s="14"/>
      <c r="N1" s="14"/>
    </row>
    <row r="2" spans="1:14" x14ac:dyDescent="0.25">
      <c r="A2" s="14"/>
      <c r="B2" s="3" t="s">
        <v>0</v>
      </c>
      <c r="C2" s="3" t="s">
        <v>27</v>
      </c>
      <c r="D2" s="3" t="s">
        <v>4</v>
      </c>
      <c r="E2" s="3" t="s">
        <v>43</v>
      </c>
      <c r="F2" s="5" t="s">
        <v>44</v>
      </c>
      <c r="G2" s="5" t="s">
        <v>45</v>
      </c>
      <c r="N2" s="14"/>
    </row>
    <row r="3" spans="1:14" x14ac:dyDescent="0.25">
      <c r="A3" s="14"/>
      <c r="B3" s="3" t="s">
        <v>41</v>
      </c>
      <c r="C3" s="3">
        <v>0.1</v>
      </c>
      <c r="D3" s="3">
        <f>C3*E3</f>
        <v>0.15194938000000002</v>
      </c>
      <c r="E3" s="10">
        <v>1.5194938</v>
      </c>
      <c r="F3" s="7">
        <f>D3/D5</f>
        <v>0.24025304670408634</v>
      </c>
      <c r="G3" s="7">
        <f>E3/E5</f>
        <v>0.7597469</v>
      </c>
      <c r="N3" s="14"/>
    </row>
    <row r="4" spans="1:14" x14ac:dyDescent="0.25">
      <c r="A4" s="14"/>
      <c r="B4" s="3" t="s">
        <v>42</v>
      </c>
      <c r="C4" s="3">
        <v>1</v>
      </c>
      <c r="D4" s="3">
        <f>C6-D3</f>
        <v>0.48050619999999999</v>
      </c>
      <c r="E4" s="3">
        <f>D4*C4</f>
        <v>0.48050619999999999</v>
      </c>
      <c r="F4" s="7">
        <f>D4/D5</f>
        <v>0.75974695329591369</v>
      </c>
      <c r="G4" s="7">
        <f>E4/E5</f>
        <v>0.2402531</v>
      </c>
      <c r="N4" s="14"/>
    </row>
    <row r="5" spans="1:14" x14ac:dyDescent="0.25">
      <c r="A5" s="14"/>
      <c r="B5" s="3" t="s">
        <v>5</v>
      </c>
      <c r="C5" s="3">
        <f>SUM(C3:C4)</f>
        <v>1.1000000000000001</v>
      </c>
      <c r="D5" s="3">
        <f>SUM(D3:D4)</f>
        <v>0.63245558000000002</v>
      </c>
      <c r="E5" s="3">
        <f>SUM(E3:E4)</f>
        <v>2</v>
      </c>
      <c r="F5" s="6">
        <f>SUM(F3:F4)</f>
        <v>1</v>
      </c>
      <c r="G5" s="6">
        <f>SUM(G3:G4)</f>
        <v>1</v>
      </c>
      <c r="N5" s="14"/>
    </row>
    <row r="6" spans="1:14" x14ac:dyDescent="0.25">
      <c r="A6" s="14"/>
      <c r="B6" s="5" t="s">
        <v>29</v>
      </c>
      <c r="C6" s="3">
        <f>1+1+((C3-1)*E3)</f>
        <v>0.63245558000000002</v>
      </c>
      <c r="D6" s="2"/>
      <c r="E6" s="2"/>
      <c r="F6" s="4"/>
      <c r="N6" s="14"/>
    </row>
    <row r="7" spans="1:14" x14ac:dyDescent="0.25">
      <c r="A7" s="14"/>
      <c r="N7" s="14"/>
    </row>
    <row r="8" spans="1:14" x14ac:dyDescent="0.25">
      <c r="A8" s="14"/>
      <c r="B8" s="20" t="s">
        <v>99</v>
      </c>
      <c r="C8" s="20"/>
      <c r="D8" s="20"/>
      <c r="E8" s="20"/>
      <c r="F8" s="20"/>
      <c r="G8" s="20"/>
      <c r="N8" s="14"/>
    </row>
    <row r="9" spans="1:14" x14ac:dyDescent="0.25">
      <c r="A9" s="14"/>
      <c r="B9" s="20"/>
      <c r="C9" s="20"/>
      <c r="D9" s="20"/>
      <c r="E9" s="20"/>
      <c r="F9" s="20"/>
      <c r="G9" s="20"/>
      <c r="N9" s="14"/>
    </row>
    <row r="10" spans="1:14" x14ac:dyDescent="0.25">
      <c r="A10" s="14"/>
      <c r="B10" s="20"/>
      <c r="C10" s="20"/>
      <c r="D10" s="20"/>
      <c r="E10" s="20"/>
      <c r="F10" s="20"/>
      <c r="G10" s="20"/>
      <c r="N10" s="14"/>
    </row>
    <row r="11" spans="1:14" x14ac:dyDescent="0.25">
      <c r="A11" s="14"/>
      <c r="B11" s="20"/>
      <c r="C11" s="20"/>
      <c r="D11" s="20"/>
      <c r="E11" s="20"/>
      <c r="F11" s="20"/>
      <c r="G11" s="20"/>
      <c r="N11" s="14"/>
    </row>
    <row r="12" spans="1:14" x14ac:dyDescent="0.25">
      <c r="A12" s="14"/>
      <c r="B12" s="20"/>
      <c r="C12" s="20"/>
      <c r="D12" s="20"/>
      <c r="E12" s="20"/>
      <c r="F12" s="20"/>
      <c r="G12" s="20"/>
      <c r="N12" s="14"/>
    </row>
    <row r="13" spans="1:14" x14ac:dyDescent="0.25">
      <c r="A13" s="14"/>
      <c r="B13" s="20"/>
      <c r="C13" s="20"/>
      <c r="D13" s="20"/>
      <c r="E13" s="20"/>
      <c r="F13" s="20"/>
      <c r="G13" s="20"/>
      <c r="N13" s="14"/>
    </row>
    <row r="14" spans="1:14" x14ac:dyDescent="0.25">
      <c r="A14" s="14"/>
      <c r="B14" s="20"/>
      <c r="C14" s="20"/>
      <c r="D14" s="20"/>
      <c r="E14" s="20"/>
      <c r="F14" s="20"/>
      <c r="G14" s="20"/>
      <c r="N14" s="14"/>
    </row>
    <row r="15" spans="1:14" x14ac:dyDescent="0.25">
      <c r="A15" s="14"/>
      <c r="B15" s="14"/>
      <c r="C15" s="14"/>
      <c r="D15" s="14"/>
      <c r="E15" s="14"/>
      <c r="F15" s="14"/>
      <c r="G15" s="14"/>
      <c r="H15" s="14"/>
      <c r="I15" s="14"/>
      <c r="J15" s="14"/>
      <c r="K15" s="14"/>
      <c r="L15" s="14"/>
      <c r="M15" s="14"/>
      <c r="N15" s="14"/>
    </row>
    <row r="16" spans="1:14" x14ac:dyDescent="0.25">
      <c r="A16" s="14"/>
      <c r="B16" s="3" t="s">
        <v>0</v>
      </c>
      <c r="C16" s="3" t="s">
        <v>27</v>
      </c>
      <c r="D16" s="3" t="s">
        <v>4</v>
      </c>
      <c r="E16" s="3" t="s">
        <v>43</v>
      </c>
      <c r="F16" s="5" t="s">
        <v>44</v>
      </c>
      <c r="G16" s="5" t="s">
        <v>45</v>
      </c>
      <c r="N16" s="14"/>
    </row>
    <row r="17" spans="1:14" x14ac:dyDescent="0.25">
      <c r="A17" s="14"/>
      <c r="B17" s="3" t="s">
        <v>41</v>
      </c>
      <c r="C17" s="3">
        <v>0.2</v>
      </c>
      <c r="D17" s="3">
        <f>C17*E17</f>
        <v>0.27639320225002001</v>
      </c>
      <c r="E17" s="10">
        <v>1.3819660112501</v>
      </c>
      <c r="F17" s="7">
        <f>D17/D19</f>
        <v>0.3090169943749449</v>
      </c>
      <c r="G17" s="7">
        <f>E17/E19</f>
        <v>0.69098300562505</v>
      </c>
      <c r="N17" s="14"/>
    </row>
    <row r="18" spans="1:14" x14ac:dyDescent="0.25">
      <c r="A18" s="14"/>
      <c r="B18" s="3" t="s">
        <v>42</v>
      </c>
      <c r="C18" s="3">
        <v>1</v>
      </c>
      <c r="D18" s="3">
        <f>C20-D17</f>
        <v>0.61803398874990001</v>
      </c>
      <c r="E18" s="3">
        <f>D18*C18</f>
        <v>0.61803398874990001</v>
      </c>
      <c r="F18" s="7">
        <f>D18/D19</f>
        <v>0.69098300562505521</v>
      </c>
      <c r="G18" s="7">
        <f>E18/E19</f>
        <v>0.30901699437495</v>
      </c>
      <c r="N18" s="14"/>
    </row>
    <row r="19" spans="1:14" x14ac:dyDescent="0.25">
      <c r="A19" s="14"/>
      <c r="B19" s="3" t="s">
        <v>5</v>
      </c>
      <c r="C19" s="3">
        <f>SUM(C17:C18)</f>
        <v>1.2</v>
      </c>
      <c r="D19" s="3">
        <f>SUM(D17:D18)</f>
        <v>0.89442719099991996</v>
      </c>
      <c r="E19" s="3">
        <f>SUM(E17:E18)</f>
        <v>2</v>
      </c>
      <c r="F19" s="6">
        <f>SUM(F17:F18)</f>
        <v>1</v>
      </c>
      <c r="G19" s="6">
        <f>SUM(G17:G18)</f>
        <v>1</v>
      </c>
      <c r="N19" s="14"/>
    </row>
    <row r="20" spans="1:14" x14ac:dyDescent="0.25">
      <c r="A20" s="14"/>
      <c r="B20" s="5" t="s">
        <v>29</v>
      </c>
      <c r="C20" s="3">
        <f>1+1+((C17-1)*E17)</f>
        <v>0.89442719099991996</v>
      </c>
      <c r="D20" s="2"/>
      <c r="E20" s="2"/>
      <c r="F20" s="4"/>
      <c r="N20" s="14"/>
    </row>
    <row r="21" spans="1:14" x14ac:dyDescent="0.25">
      <c r="A21" s="14"/>
      <c r="N21" s="14"/>
    </row>
    <row r="22" spans="1:14" x14ac:dyDescent="0.25">
      <c r="A22" s="14"/>
      <c r="B22" s="20" t="s">
        <v>100</v>
      </c>
      <c r="C22" s="20"/>
      <c r="D22" s="20"/>
      <c r="E22" s="20"/>
      <c r="F22" s="20"/>
      <c r="G22" s="20"/>
      <c r="N22" s="14"/>
    </row>
    <row r="23" spans="1:14" x14ac:dyDescent="0.25">
      <c r="A23" s="14"/>
      <c r="B23" s="20"/>
      <c r="C23" s="20"/>
      <c r="D23" s="20"/>
      <c r="E23" s="20"/>
      <c r="F23" s="20"/>
      <c r="G23" s="20"/>
      <c r="N23" s="14"/>
    </row>
    <row r="24" spans="1:14" x14ac:dyDescent="0.25">
      <c r="A24" s="14"/>
      <c r="B24" s="20"/>
      <c r="C24" s="20"/>
      <c r="D24" s="20"/>
      <c r="E24" s="20"/>
      <c r="F24" s="20"/>
      <c r="G24" s="20"/>
      <c r="N24" s="14"/>
    </row>
    <row r="25" spans="1:14" x14ac:dyDescent="0.25">
      <c r="A25" s="14"/>
      <c r="B25" s="20"/>
      <c r="C25" s="20"/>
      <c r="D25" s="20"/>
      <c r="E25" s="20"/>
      <c r="F25" s="20"/>
      <c r="G25" s="20"/>
      <c r="N25" s="14"/>
    </row>
    <row r="26" spans="1:14" x14ac:dyDescent="0.25">
      <c r="A26" s="14"/>
      <c r="B26" s="20"/>
      <c r="C26" s="20"/>
      <c r="D26" s="20"/>
      <c r="E26" s="20"/>
      <c r="F26" s="20"/>
      <c r="G26" s="20"/>
      <c r="N26" s="14"/>
    </row>
    <row r="27" spans="1:14" x14ac:dyDescent="0.25">
      <c r="A27" s="14"/>
      <c r="B27" s="20"/>
      <c r="C27" s="20"/>
      <c r="D27" s="20"/>
      <c r="E27" s="20"/>
      <c r="F27" s="20"/>
      <c r="G27" s="20"/>
      <c r="N27" s="14"/>
    </row>
    <row r="28" spans="1:14" x14ac:dyDescent="0.25">
      <c r="A28" s="14"/>
      <c r="B28" s="20"/>
      <c r="C28" s="20"/>
      <c r="D28" s="20"/>
      <c r="E28" s="20"/>
      <c r="F28" s="20"/>
      <c r="G28" s="20"/>
      <c r="N28" s="14"/>
    </row>
    <row r="29" spans="1:14" x14ac:dyDescent="0.25">
      <c r="A29" s="14"/>
      <c r="B29" s="14"/>
      <c r="C29" s="14"/>
      <c r="D29" s="14"/>
      <c r="E29" s="14"/>
      <c r="F29" s="14"/>
      <c r="G29" s="14"/>
      <c r="H29" s="14"/>
      <c r="I29" s="14"/>
      <c r="J29" s="14"/>
      <c r="K29" s="14"/>
      <c r="L29" s="14"/>
      <c r="M29" s="14"/>
      <c r="N29" s="14"/>
    </row>
    <row r="30" spans="1:14" x14ac:dyDescent="0.25">
      <c r="A30" s="14"/>
      <c r="B30" s="3" t="s">
        <v>0</v>
      </c>
      <c r="C30" s="3" t="s">
        <v>27</v>
      </c>
      <c r="D30" s="3" t="s">
        <v>4</v>
      </c>
      <c r="E30" s="3" t="s">
        <v>43</v>
      </c>
      <c r="F30" s="5" t="s">
        <v>44</v>
      </c>
      <c r="G30" s="5" t="s">
        <v>45</v>
      </c>
      <c r="N30" s="14"/>
    </row>
    <row r="31" spans="1:14" x14ac:dyDescent="0.25">
      <c r="A31" s="14"/>
      <c r="B31" s="3" t="s">
        <v>41</v>
      </c>
      <c r="C31" s="3">
        <v>1E-3</v>
      </c>
      <c r="D31" s="3">
        <f>C31*E31</f>
        <v>1.93869313993656E-3</v>
      </c>
      <c r="E31" s="10">
        <v>1.9386931399365599</v>
      </c>
      <c r="F31" s="7">
        <f>D31/D33</f>
        <v>3.065343003171097E-2</v>
      </c>
      <c r="G31" s="7">
        <f>E31/E33</f>
        <v>0.96934656996827995</v>
      </c>
      <c r="N31" s="14"/>
    </row>
    <row r="32" spans="1:14" x14ac:dyDescent="0.25">
      <c r="A32" s="14"/>
      <c r="B32" s="3" t="s">
        <v>42</v>
      </c>
      <c r="C32" s="3">
        <v>1</v>
      </c>
      <c r="D32" s="3">
        <f>C34-D31</f>
        <v>6.1306860063440098E-2</v>
      </c>
      <c r="E32" s="3">
        <f>D32*C32</f>
        <v>6.1306860063440098E-2</v>
      </c>
      <c r="F32" s="7">
        <f>D32/D33</f>
        <v>0.96934656996828905</v>
      </c>
      <c r="G32" s="7">
        <f>E32/E33</f>
        <v>3.0653430031720049E-2</v>
      </c>
      <c r="N32" s="14"/>
    </row>
    <row r="33" spans="1:14" x14ac:dyDescent="0.25">
      <c r="A33" s="14"/>
      <c r="B33" s="3" t="s">
        <v>5</v>
      </c>
      <c r="C33" s="3">
        <f>SUM(C31:C32)</f>
        <v>1.0009999999999999</v>
      </c>
      <c r="D33" s="3">
        <f>SUM(D31:D32)</f>
        <v>6.3245553203376659E-2</v>
      </c>
      <c r="E33" s="3">
        <f>SUM(E31:E32)</f>
        <v>2</v>
      </c>
      <c r="F33" s="6">
        <f>SUM(F31:F32)</f>
        <v>1</v>
      </c>
      <c r="G33" s="6">
        <f>SUM(G31:G32)</f>
        <v>1</v>
      </c>
      <c r="N33" s="14"/>
    </row>
    <row r="34" spans="1:14" x14ac:dyDescent="0.25">
      <c r="A34" s="14"/>
      <c r="B34" s="5" t="s">
        <v>29</v>
      </c>
      <c r="C34" s="3">
        <f>1+1+((C31-1)*E31)</f>
        <v>6.3245553203376659E-2</v>
      </c>
      <c r="D34" s="2"/>
      <c r="E34" s="2"/>
      <c r="F34" s="4"/>
      <c r="N34" s="14"/>
    </row>
    <row r="35" spans="1:14" x14ac:dyDescent="0.25">
      <c r="A35" s="14"/>
      <c r="N35" s="14"/>
    </row>
    <row r="36" spans="1:14" x14ac:dyDescent="0.25">
      <c r="A36" s="14"/>
      <c r="B36" s="20" t="s">
        <v>101</v>
      </c>
      <c r="C36" s="20"/>
      <c r="D36" s="20"/>
      <c r="E36" s="20"/>
      <c r="F36" s="20"/>
      <c r="G36" s="20"/>
      <c r="N36" s="14"/>
    </row>
    <row r="37" spans="1:14" x14ac:dyDescent="0.25">
      <c r="A37" s="14"/>
      <c r="B37" s="20"/>
      <c r="C37" s="20"/>
      <c r="D37" s="20"/>
      <c r="E37" s="20"/>
      <c r="F37" s="20"/>
      <c r="G37" s="20"/>
      <c r="N37" s="14"/>
    </row>
    <row r="38" spans="1:14" x14ac:dyDescent="0.25">
      <c r="A38" s="14"/>
      <c r="B38" s="20"/>
      <c r="C38" s="20"/>
      <c r="D38" s="20"/>
      <c r="E38" s="20"/>
      <c r="F38" s="20"/>
      <c r="G38" s="20"/>
      <c r="N38" s="14"/>
    </row>
    <row r="39" spans="1:14" x14ac:dyDescent="0.25">
      <c r="A39" s="14"/>
      <c r="B39" s="20"/>
      <c r="C39" s="20"/>
      <c r="D39" s="20"/>
      <c r="E39" s="20"/>
      <c r="F39" s="20"/>
      <c r="G39" s="20"/>
      <c r="N39" s="14"/>
    </row>
    <row r="40" spans="1:14" x14ac:dyDescent="0.25">
      <c r="A40" s="14"/>
      <c r="B40" s="20"/>
      <c r="C40" s="20"/>
      <c r="D40" s="20"/>
      <c r="E40" s="20"/>
      <c r="F40" s="20"/>
      <c r="G40" s="20"/>
      <c r="N40" s="14"/>
    </row>
    <row r="41" spans="1:14" x14ac:dyDescent="0.25">
      <c r="A41" s="14"/>
      <c r="B41" s="20"/>
      <c r="C41" s="20"/>
      <c r="D41" s="20"/>
      <c r="E41" s="20"/>
      <c r="F41" s="20"/>
      <c r="G41" s="20"/>
      <c r="N41" s="14"/>
    </row>
    <row r="42" spans="1:14" x14ac:dyDescent="0.25">
      <c r="A42" s="14"/>
      <c r="B42" s="20"/>
      <c r="C42" s="20"/>
      <c r="D42" s="20"/>
      <c r="E42" s="20"/>
      <c r="F42" s="20"/>
      <c r="G42" s="20"/>
      <c r="N42" s="14"/>
    </row>
    <row r="43" spans="1:14" x14ac:dyDescent="0.25">
      <c r="A43" s="14"/>
      <c r="B43" s="14"/>
      <c r="C43" s="14"/>
      <c r="D43" s="14"/>
      <c r="E43" s="14"/>
      <c r="F43" s="14"/>
      <c r="G43" s="14"/>
      <c r="H43" s="14"/>
      <c r="I43" s="14"/>
      <c r="J43" s="14"/>
      <c r="K43" s="14"/>
      <c r="L43" s="14"/>
      <c r="M43" s="14"/>
      <c r="N43" s="14"/>
    </row>
    <row r="44" spans="1:14" x14ac:dyDescent="0.25">
      <c r="A44" s="14"/>
      <c r="B44" s="3" t="s">
        <v>0</v>
      </c>
      <c r="C44" s="3" t="s">
        <v>27</v>
      </c>
      <c r="D44" s="3" t="s">
        <v>4</v>
      </c>
      <c r="E44" s="3" t="s">
        <v>43</v>
      </c>
      <c r="F44" s="5" t="s">
        <v>44</v>
      </c>
      <c r="G44" s="5" t="s">
        <v>45</v>
      </c>
      <c r="N44" s="14"/>
    </row>
    <row r="45" spans="1:14" x14ac:dyDescent="0.25">
      <c r="A45" s="14"/>
      <c r="B45" s="3" t="s">
        <v>41</v>
      </c>
      <c r="C45" s="3">
        <v>1E-3</v>
      </c>
      <c r="D45" s="3">
        <f>C45*E45</f>
        <v>9.6934656996827998E-4</v>
      </c>
      <c r="E45" s="10">
        <f>1.93869313993656/2</f>
        <v>0.96934656996827995</v>
      </c>
      <c r="F45" s="7">
        <f>D45/D47</f>
        <v>9.3963277270926976E-4</v>
      </c>
      <c r="G45" s="7">
        <f>E45/E47</f>
        <v>0.48467328498413997</v>
      </c>
      <c r="N45" s="14"/>
    </row>
    <row r="46" spans="1:14" x14ac:dyDescent="0.25">
      <c r="A46" s="14"/>
      <c r="B46" s="3" t="s">
        <v>42</v>
      </c>
      <c r="C46" s="3">
        <v>1</v>
      </c>
      <c r="D46" s="3">
        <f>C48-D45</f>
        <v>1.0306534300317201</v>
      </c>
      <c r="E46" s="3">
        <f>D46*C46</f>
        <v>1.0306534300317201</v>
      </c>
      <c r="F46" s="7">
        <f>D46/D47</f>
        <v>0.99906036722729075</v>
      </c>
      <c r="G46" s="7">
        <f>E46/E47</f>
        <v>0.51532671501586003</v>
      </c>
      <c r="N46" s="14"/>
    </row>
    <row r="47" spans="1:14" x14ac:dyDescent="0.25">
      <c r="A47" s="14"/>
      <c r="B47" s="3" t="s">
        <v>5</v>
      </c>
      <c r="C47" s="3">
        <f>SUM(C45:C46)</f>
        <v>1.0009999999999999</v>
      </c>
      <c r="D47" s="3">
        <f>SUM(D45:D46)</f>
        <v>1.0316227766016883</v>
      </c>
      <c r="E47" s="3">
        <f>SUM(E45:E46)</f>
        <v>2</v>
      </c>
      <c r="F47" s="6">
        <f>SUM(F45:F46)</f>
        <v>1</v>
      </c>
      <c r="G47" s="6">
        <f>SUM(G45:G46)</f>
        <v>1</v>
      </c>
      <c r="N47" s="14"/>
    </row>
    <row r="48" spans="1:14" x14ac:dyDescent="0.25">
      <c r="A48" s="14"/>
      <c r="B48" s="5" t="s">
        <v>29</v>
      </c>
      <c r="C48" s="3">
        <f>1+1+((C45-1)*E45)</f>
        <v>1.0316227766016883</v>
      </c>
      <c r="D48" s="2"/>
      <c r="E48" s="2"/>
      <c r="F48" s="4"/>
      <c r="N48" s="14"/>
    </row>
    <row r="49" spans="1:17" x14ac:dyDescent="0.25">
      <c r="A49" s="14"/>
      <c r="N49" s="14"/>
    </row>
    <row r="50" spans="1:17" x14ac:dyDescent="0.25">
      <c r="A50" s="14"/>
      <c r="B50" s="20" t="s">
        <v>102</v>
      </c>
      <c r="C50" s="20"/>
      <c r="D50" s="20"/>
      <c r="E50" s="20"/>
      <c r="F50" s="20"/>
      <c r="G50" s="20"/>
      <c r="N50" s="14"/>
    </row>
    <row r="51" spans="1:17" x14ac:dyDescent="0.25">
      <c r="A51" s="14"/>
      <c r="B51" s="20"/>
      <c r="C51" s="20"/>
      <c r="D51" s="20"/>
      <c r="E51" s="20"/>
      <c r="F51" s="20"/>
      <c r="G51" s="20"/>
      <c r="N51" s="14"/>
    </row>
    <row r="52" spans="1:17" x14ac:dyDescent="0.25">
      <c r="A52" s="14"/>
      <c r="B52" s="20"/>
      <c r="C52" s="20"/>
      <c r="D52" s="20"/>
      <c r="E52" s="20"/>
      <c r="F52" s="20"/>
      <c r="G52" s="20"/>
      <c r="N52" s="14"/>
    </row>
    <row r="53" spans="1:17" x14ac:dyDescent="0.25">
      <c r="A53" s="14"/>
      <c r="B53" s="20"/>
      <c r="C53" s="20"/>
      <c r="D53" s="20"/>
      <c r="E53" s="20"/>
      <c r="F53" s="20"/>
      <c r="G53" s="20"/>
      <c r="N53" s="14"/>
    </row>
    <row r="54" spans="1:17" x14ac:dyDescent="0.25">
      <c r="A54" s="14"/>
      <c r="B54" s="20"/>
      <c r="C54" s="20"/>
      <c r="D54" s="20"/>
      <c r="E54" s="20"/>
      <c r="F54" s="20"/>
      <c r="G54" s="20"/>
      <c r="N54" s="14"/>
    </row>
    <row r="55" spans="1:17" x14ac:dyDescent="0.25">
      <c r="A55" s="14"/>
      <c r="B55" s="20"/>
      <c r="C55" s="20"/>
      <c r="D55" s="20"/>
      <c r="E55" s="20"/>
      <c r="F55" s="20"/>
      <c r="G55" s="20"/>
      <c r="N55" s="14"/>
    </row>
    <row r="56" spans="1:17" x14ac:dyDescent="0.25">
      <c r="A56" s="14"/>
      <c r="B56" s="20"/>
      <c r="C56" s="20"/>
      <c r="D56" s="20"/>
      <c r="E56" s="20"/>
      <c r="F56" s="20"/>
      <c r="G56" s="20"/>
      <c r="N56" s="14"/>
    </row>
    <row r="57" spans="1:17" x14ac:dyDescent="0.25">
      <c r="A57" s="14"/>
      <c r="B57" s="14"/>
      <c r="C57" s="14"/>
      <c r="D57" s="14"/>
      <c r="E57" s="14"/>
      <c r="F57" s="14"/>
      <c r="G57" s="14"/>
      <c r="H57" s="14"/>
      <c r="I57" s="14"/>
      <c r="J57" s="14"/>
      <c r="K57" s="14"/>
      <c r="L57" s="14"/>
      <c r="M57" s="14"/>
      <c r="N57" s="14"/>
    </row>
    <row r="58" spans="1:17" x14ac:dyDescent="0.25">
      <c r="A58" s="14"/>
      <c r="B58" s="3" t="s">
        <v>0</v>
      </c>
      <c r="C58" s="3" t="s">
        <v>27</v>
      </c>
      <c r="D58" s="3" t="s">
        <v>4</v>
      </c>
      <c r="E58" s="3" t="s">
        <v>43</v>
      </c>
      <c r="F58" s="5" t="s">
        <v>44</v>
      </c>
      <c r="G58" s="5" t="s">
        <v>45</v>
      </c>
      <c r="N58" s="14"/>
    </row>
    <row r="59" spans="1:17" x14ac:dyDescent="0.25">
      <c r="A59" s="14"/>
      <c r="B59" s="3" t="s">
        <v>41</v>
      </c>
      <c r="C59" s="3">
        <v>0</v>
      </c>
      <c r="D59" s="3">
        <f>C59*E59</f>
        <v>0</v>
      </c>
      <c r="E59" s="10">
        <v>1</v>
      </c>
      <c r="F59" s="7">
        <f>D59/D61</f>
        <v>0</v>
      </c>
      <c r="G59" s="7">
        <f>E59/E61</f>
        <v>0.5</v>
      </c>
      <c r="N59" s="14"/>
    </row>
    <row r="60" spans="1:17" x14ac:dyDescent="0.25">
      <c r="A60" s="14"/>
      <c r="B60" s="3" t="s">
        <v>42</v>
      </c>
      <c r="C60" s="3">
        <v>1</v>
      </c>
      <c r="D60" s="3">
        <f>C62-D59</f>
        <v>1</v>
      </c>
      <c r="E60" s="3">
        <f>D60*C60</f>
        <v>1</v>
      </c>
      <c r="F60" s="7">
        <f>D60/D61</f>
        <v>1</v>
      </c>
      <c r="G60" s="7">
        <f>E60/E61</f>
        <v>0.5</v>
      </c>
      <c r="N60" s="14"/>
    </row>
    <row r="61" spans="1:17" x14ac:dyDescent="0.25">
      <c r="A61" s="14"/>
      <c r="B61" s="3" t="s">
        <v>5</v>
      </c>
      <c r="C61" s="3">
        <f>SUM(C59:C60)</f>
        <v>1</v>
      </c>
      <c r="D61" s="3">
        <f>SUM(D59:D60)</f>
        <v>1</v>
      </c>
      <c r="E61" s="3">
        <f>SUM(E59:E60)</f>
        <v>2</v>
      </c>
      <c r="F61" s="6">
        <f>SUM(F59:F60)</f>
        <v>1</v>
      </c>
      <c r="G61" s="6">
        <f>SUM(G59:G60)</f>
        <v>1</v>
      </c>
      <c r="N61" s="14"/>
    </row>
    <row r="62" spans="1:17" x14ac:dyDescent="0.25">
      <c r="A62" s="14"/>
      <c r="B62" s="5" t="s">
        <v>29</v>
      </c>
      <c r="C62" s="3">
        <f>1+1+((C59-1)*E59)</f>
        <v>1</v>
      </c>
      <c r="D62" s="2"/>
      <c r="E62" s="2"/>
      <c r="F62" s="4"/>
      <c r="N62" s="14"/>
    </row>
    <row r="63" spans="1:17" x14ac:dyDescent="0.25">
      <c r="A63" s="14"/>
      <c r="N63" s="14"/>
    </row>
    <row r="64" spans="1:17" x14ac:dyDescent="0.25">
      <c r="A64" s="14"/>
      <c r="B64" s="20" t="s">
        <v>103</v>
      </c>
      <c r="C64" s="20"/>
      <c r="D64" s="20"/>
      <c r="E64" s="20"/>
      <c r="F64" s="20"/>
      <c r="G64" s="20"/>
      <c r="N64" s="14"/>
      <c r="Q64" t="s">
        <v>104</v>
      </c>
    </row>
    <row r="65" spans="1:14" x14ac:dyDescent="0.25">
      <c r="A65" s="14"/>
      <c r="B65" s="20"/>
      <c r="C65" s="20"/>
      <c r="D65" s="20"/>
      <c r="E65" s="20"/>
      <c r="F65" s="20"/>
      <c r="G65" s="20"/>
      <c r="N65" s="14"/>
    </row>
    <row r="66" spans="1:14" x14ac:dyDescent="0.25">
      <c r="A66" s="14"/>
      <c r="B66" s="20"/>
      <c r="C66" s="20"/>
      <c r="D66" s="20"/>
      <c r="E66" s="20"/>
      <c r="F66" s="20"/>
      <c r="G66" s="20"/>
      <c r="N66" s="14"/>
    </row>
    <row r="67" spans="1:14" x14ac:dyDescent="0.25">
      <c r="A67" s="14"/>
      <c r="B67" s="20"/>
      <c r="C67" s="20"/>
      <c r="D67" s="20"/>
      <c r="E67" s="20"/>
      <c r="F67" s="20"/>
      <c r="G67" s="20"/>
      <c r="N67" s="14"/>
    </row>
    <row r="68" spans="1:14" x14ac:dyDescent="0.25">
      <c r="A68" s="14"/>
      <c r="B68" s="20"/>
      <c r="C68" s="20"/>
      <c r="D68" s="20"/>
      <c r="E68" s="20"/>
      <c r="F68" s="20"/>
      <c r="G68" s="20"/>
      <c r="N68" s="14"/>
    </row>
    <row r="69" spans="1:14" x14ac:dyDescent="0.25">
      <c r="A69" s="14"/>
      <c r="B69" s="20"/>
      <c r="C69" s="20"/>
      <c r="D69" s="20"/>
      <c r="E69" s="20"/>
      <c r="F69" s="20"/>
      <c r="G69" s="20"/>
      <c r="N69" s="14"/>
    </row>
    <row r="70" spans="1:14" x14ac:dyDescent="0.25">
      <c r="A70" s="14"/>
      <c r="B70" s="20"/>
      <c r="C70" s="20"/>
      <c r="D70" s="20"/>
      <c r="E70" s="20"/>
      <c r="F70" s="20"/>
      <c r="G70" s="20"/>
      <c r="N70" s="14"/>
    </row>
    <row r="71" spans="1:14" x14ac:dyDescent="0.25">
      <c r="A71" s="14"/>
      <c r="B71" s="14"/>
      <c r="C71" s="14"/>
      <c r="D71" s="14"/>
      <c r="E71" s="14"/>
      <c r="F71" s="14"/>
      <c r="G71" s="14"/>
      <c r="H71" s="14"/>
      <c r="I71" s="14"/>
      <c r="J71" s="14"/>
      <c r="K71" s="14"/>
      <c r="L71" s="14"/>
      <c r="M71" s="14"/>
      <c r="N71" s="14"/>
    </row>
    <row r="72" spans="1:14" x14ac:dyDescent="0.25">
      <c r="A72" s="14"/>
      <c r="B72" s="3" t="s">
        <v>0</v>
      </c>
      <c r="C72" s="3" t="s">
        <v>27</v>
      </c>
      <c r="D72" s="3" t="s">
        <v>4</v>
      </c>
      <c r="E72" s="3" t="s">
        <v>43</v>
      </c>
      <c r="F72" s="5" t="s">
        <v>44</v>
      </c>
      <c r="G72" s="5" t="s">
        <v>45</v>
      </c>
      <c r="N72" s="14"/>
    </row>
    <row r="73" spans="1:14" x14ac:dyDescent="0.25">
      <c r="A73" s="14"/>
      <c r="B73" s="3" t="s">
        <v>41</v>
      </c>
      <c r="C73" s="3">
        <v>0</v>
      </c>
      <c r="D73" s="3">
        <f>C73*E73</f>
        <v>0</v>
      </c>
      <c r="E73" s="10">
        <v>1.5</v>
      </c>
      <c r="F73" s="7">
        <f>D73/D75</f>
        <v>0</v>
      </c>
      <c r="G73" s="7">
        <f>E73/E75</f>
        <v>0.75</v>
      </c>
      <c r="N73" s="14"/>
    </row>
    <row r="74" spans="1:14" x14ac:dyDescent="0.25">
      <c r="A74" s="14"/>
      <c r="B74" s="3" t="s">
        <v>42</v>
      </c>
      <c r="C74" s="3">
        <v>1</v>
      </c>
      <c r="D74" s="3">
        <f>C76-D73</f>
        <v>0.5</v>
      </c>
      <c r="E74" s="3">
        <f>D74*C74</f>
        <v>0.5</v>
      </c>
      <c r="F74" s="7">
        <f>D74/D75</f>
        <v>1</v>
      </c>
      <c r="G74" s="7">
        <f>E74/E75</f>
        <v>0.25</v>
      </c>
      <c r="N74" s="14"/>
    </row>
    <row r="75" spans="1:14" x14ac:dyDescent="0.25">
      <c r="A75" s="14"/>
      <c r="B75" s="3" t="s">
        <v>5</v>
      </c>
      <c r="C75" s="3">
        <f>SUM(C73:C74)</f>
        <v>1</v>
      </c>
      <c r="D75" s="3">
        <f>SUM(D73:D74)</f>
        <v>0.5</v>
      </c>
      <c r="E75" s="3">
        <f>SUM(E73:E74)</f>
        <v>2</v>
      </c>
      <c r="F75" s="6">
        <f>SUM(F73:F74)</f>
        <v>1</v>
      </c>
      <c r="G75" s="6">
        <f>SUM(G73:G74)</f>
        <v>1</v>
      </c>
      <c r="N75" s="14"/>
    </row>
    <row r="76" spans="1:14" x14ac:dyDescent="0.25">
      <c r="A76" s="14"/>
      <c r="B76" s="5" t="s">
        <v>29</v>
      </c>
      <c r="C76" s="3">
        <f>1+1+((C73-1)*E73)</f>
        <v>0.5</v>
      </c>
      <c r="D76" s="2"/>
      <c r="E76" s="2"/>
      <c r="F76" s="4"/>
      <c r="N76" s="14"/>
    </row>
    <row r="77" spans="1:14" x14ac:dyDescent="0.25">
      <c r="A77" s="14"/>
      <c r="N77" s="14"/>
    </row>
    <row r="78" spans="1:14" x14ac:dyDescent="0.25">
      <c r="A78" s="14"/>
      <c r="B78" s="20" t="s">
        <v>105</v>
      </c>
      <c r="C78" s="20"/>
      <c r="D78" s="20"/>
      <c r="E78" s="20"/>
      <c r="F78" s="20"/>
      <c r="G78" s="20"/>
      <c r="N78" s="14"/>
    </row>
    <row r="79" spans="1:14" x14ac:dyDescent="0.25">
      <c r="A79" s="14"/>
      <c r="B79" s="20"/>
      <c r="C79" s="20"/>
      <c r="D79" s="20"/>
      <c r="E79" s="20"/>
      <c r="F79" s="20"/>
      <c r="G79" s="20"/>
      <c r="N79" s="14"/>
    </row>
    <row r="80" spans="1:14" x14ac:dyDescent="0.25">
      <c r="A80" s="14"/>
      <c r="B80" s="20"/>
      <c r="C80" s="20"/>
      <c r="D80" s="20"/>
      <c r="E80" s="20"/>
      <c r="F80" s="20"/>
      <c r="G80" s="20"/>
      <c r="N80" s="14"/>
    </row>
    <row r="81" spans="1:14" x14ac:dyDescent="0.25">
      <c r="A81" s="14"/>
      <c r="B81" s="20"/>
      <c r="C81" s="20"/>
      <c r="D81" s="20"/>
      <c r="E81" s="20"/>
      <c r="F81" s="20"/>
      <c r="G81" s="20"/>
      <c r="N81" s="14"/>
    </row>
    <row r="82" spans="1:14" x14ac:dyDescent="0.25">
      <c r="A82" s="14"/>
      <c r="B82" s="20"/>
      <c r="C82" s="20"/>
      <c r="D82" s="20"/>
      <c r="E82" s="20"/>
      <c r="F82" s="20"/>
      <c r="G82" s="20"/>
      <c r="N82" s="14"/>
    </row>
    <row r="83" spans="1:14" x14ac:dyDescent="0.25">
      <c r="A83" s="14"/>
      <c r="B83" s="20"/>
      <c r="C83" s="20"/>
      <c r="D83" s="20"/>
      <c r="E83" s="20"/>
      <c r="F83" s="20"/>
      <c r="G83" s="20"/>
      <c r="N83" s="14"/>
    </row>
    <row r="84" spans="1:14" x14ac:dyDescent="0.25">
      <c r="A84" s="14"/>
      <c r="B84" s="20"/>
      <c r="C84" s="20"/>
      <c r="D84" s="20"/>
      <c r="E84" s="20"/>
      <c r="F84" s="20"/>
      <c r="G84" s="20"/>
      <c r="N84" s="14"/>
    </row>
    <row r="85" spans="1:14" x14ac:dyDescent="0.25">
      <c r="A85" s="14"/>
      <c r="B85" s="14"/>
      <c r="C85" s="14"/>
      <c r="D85" s="14"/>
      <c r="E85" s="14"/>
      <c r="F85" s="14"/>
      <c r="G85" s="14"/>
      <c r="H85" s="14"/>
      <c r="I85" s="14"/>
      <c r="J85" s="14"/>
      <c r="K85" s="14"/>
      <c r="L85" s="14"/>
      <c r="M85" s="14"/>
      <c r="N85" s="14"/>
    </row>
  </sheetData>
  <mergeCells count="6">
    <mergeCell ref="B8:G14"/>
    <mergeCell ref="B22:G28"/>
    <mergeCell ref="B36:G42"/>
    <mergeCell ref="B50:G56"/>
    <mergeCell ref="B64:G70"/>
    <mergeCell ref="B78:G84"/>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3EE8-93FD-46FD-AB7E-FF5F06DBDD36}">
  <dimension ref="A1:AJ40"/>
  <sheetViews>
    <sheetView topLeftCell="A17" workbookViewId="0">
      <selection activeCell="J41" sqref="J41"/>
    </sheetView>
  </sheetViews>
  <sheetFormatPr defaultRowHeight="15" x14ac:dyDescent="0.25"/>
  <cols>
    <col min="1" max="1" width="10.85546875" customWidth="1"/>
    <col min="2" max="2" width="9.85546875" bestFit="1" customWidth="1"/>
    <col min="3" max="3" width="21.42578125" customWidth="1"/>
    <col min="4" max="4" width="6.85546875" bestFit="1" customWidth="1"/>
    <col min="6" max="6" width="10.42578125" bestFit="1" customWidth="1"/>
    <col min="7" max="7" width="7.140625" bestFit="1" customWidth="1"/>
    <col min="8" max="8" width="6.85546875" bestFit="1" customWidth="1"/>
    <col min="10" max="10" width="13" bestFit="1" customWidth="1"/>
    <col min="11" max="11" width="7.140625" bestFit="1" customWidth="1"/>
    <col min="12" max="12" width="6.85546875" bestFit="1" customWidth="1"/>
    <col min="14" max="14" width="14" bestFit="1" customWidth="1"/>
    <col min="15" max="15" width="7.140625" bestFit="1" customWidth="1"/>
    <col min="16" max="16" width="6.85546875" bestFit="1" customWidth="1"/>
    <col min="18" max="18" width="14" bestFit="1" customWidth="1"/>
    <col min="19" max="19" width="7.140625" bestFit="1" customWidth="1"/>
    <col min="20" max="20" width="6.85546875" bestFit="1" customWidth="1"/>
    <col min="22" max="22" width="14" bestFit="1" customWidth="1"/>
    <col min="23" max="23" width="7.140625" bestFit="1" customWidth="1"/>
    <col min="24" max="24" width="6.85546875" bestFit="1" customWidth="1"/>
    <col min="26" max="26" width="10.42578125" bestFit="1" customWidth="1"/>
    <col min="27" max="27" width="7.140625" bestFit="1" customWidth="1"/>
    <col min="28" max="28" width="6.85546875" bestFit="1" customWidth="1"/>
    <col min="30" max="30" width="10.42578125" bestFit="1" customWidth="1"/>
    <col min="31" max="31" width="7.140625" bestFit="1" customWidth="1"/>
    <col min="32" max="32" width="6.85546875" bestFit="1" customWidth="1"/>
    <col min="34" max="34" width="14" bestFit="1" customWidth="1"/>
    <col min="35" max="35" width="7.140625" bestFit="1" customWidth="1"/>
    <col min="36" max="36" width="6.85546875" bestFit="1" customWidth="1"/>
  </cols>
  <sheetData>
    <row r="1" spans="1:36" x14ac:dyDescent="0.25">
      <c r="A1" s="11"/>
      <c r="B1" t="s">
        <v>3</v>
      </c>
      <c r="C1" t="s">
        <v>4</v>
      </c>
      <c r="D1" t="s">
        <v>6</v>
      </c>
      <c r="F1" t="s">
        <v>3</v>
      </c>
      <c r="G1" t="s">
        <v>4</v>
      </c>
      <c r="H1" t="s">
        <v>6</v>
      </c>
      <c r="J1" t="s">
        <v>3</v>
      </c>
      <c r="K1" t="s">
        <v>4</v>
      </c>
      <c r="L1" t="s">
        <v>6</v>
      </c>
      <c r="N1" t="s">
        <v>3</v>
      </c>
      <c r="O1" t="s">
        <v>4</v>
      </c>
      <c r="P1" t="s">
        <v>6</v>
      </c>
      <c r="R1" t="s">
        <v>3</v>
      </c>
      <c r="S1" t="s">
        <v>4</v>
      </c>
      <c r="T1" t="s">
        <v>6</v>
      </c>
      <c r="V1" t="s">
        <v>3</v>
      </c>
      <c r="W1" t="s">
        <v>4</v>
      </c>
      <c r="X1" t="s">
        <v>6</v>
      </c>
      <c r="Z1" t="s">
        <v>3</v>
      </c>
      <c r="AA1" t="s">
        <v>4</v>
      </c>
      <c r="AB1" t="s">
        <v>6</v>
      </c>
      <c r="AD1" t="s">
        <v>3</v>
      </c>
      <c r="AE1" t="s">
        <v>4</v>
      </c>
      <c r="AF1" t="s">
        <v>6</v>
      </c>
      <c r="AH1" t="s">
        <v>3</v>
      </c>
      <c r="AI1" t="s">
        <v>4</v>
      </c>
      <c r="AJ1" t="s">
        <v>6</v>
      </c>
    </row>
    <row r="2" spans="1:36" x14ac:dyDescent="0.25">
      <c r="A2" s="4"/>
      <c r="B2">
        <v>3</v>
      </c>
      <c r="C2">
        <f>D2*B2</f>
        <v>3</v>
      </c>
      <c r="D2">
        <v>1</v>
      </c>
      <c r="F2">
        <v>3</v>
      </c>
      <c r="G2">
        <v>2</v>
      </c>
      <c r="H2">
        <v>0.5</v>
      </c>
      <c r="J2">
        <v>3</v>
      </c>
      <c r="K2">
        <f>L2*J2</f>
        <v>2.25</v>
      </c>
      <c r="L2">
        <v>0.75</v>
      </c>
      <c r="N2">
        <v>3</v>
      </c>
      <c r="O2">
        <v>2.4</v>
      </c>
      <c r="P2">
        <v>0.8</v>
      </c>
      <c r="R2">
        <v>3</v>
      </c>
      <c r="S2">
        <f>T2*R2</f>
        <v>2.7</v>
      </c>
      <c r="T2">
        <v>0.9</v>
      </c>
      <c r="V2">
        <v>3</v>
      </c>
      <c r="W2">
        <f>X2*V2</f>
        <v>2.8499999999999996</v>
      </c>
      <c r="X2">
        <v>0.95</v>
      </c>
      <c r="Z2">
        <v>3</v>
      </c>
      <c r="AA2">
        <f>AB2*Z2</f>
        <v>1.5</v>
      </c>
      <c r="AB2">
        <v>0.5</v>
      </c>
      <c r="AD2">
        <v>3</v>
      </c>
      <c r="AE2">
        <f>AF2*AD2</f>
        <v>1.5</v>
      </c>
      <c r="AF2">
        <v>0.5</v>
      </c>
      <c r="AH2">
        <v>3</v>
      </c>
      <c r="AI2">
        <v>3.5</v>
      </c>
      <c r="AJ2">
        <v>1.25</v>
      </c>
    </row>
    <row r="3" spans="1:36" x14ac:dyDescent="0.25">
      <c r="A3" s="4"/>
      <c r="B3">
        <v>1</v>
      </c>
      <c r="C3">
        <f>D3</f>
        <v>1</v>
      </c>
      <c r="D3">
        <v>1</v>
      </c>
      <c r="F3">
        <v>1</v>
      </c>
      <c r="G3">
        <f>H3</f>
        <v>1</v>
      </c>
      <c r="H3">
        <v>1</v>
      </c>
      <c r="J3">
        <v>1</v>
      </c>
      <c r="K3">
        <f>L3</f>
        <v>1.25</v>
      </c>
      <c r="L3">
        <v>1.25</v>
      </c>
      <c r="N3">
        <v>1</v>
      </c>
      <c r="O3">
        <f>P3</f>
        <v>1.2</v>
      </c>
      <c r="P3">
        <v>1.2</v>
      </c>
      <c r="R3">
        <v>1</v>
      </c>
      <c r="S3">
        <f>T3</f>
        <v>1.1000000000000001</v>
      </c>
      <c r="T3">
        <v>1.1000000000000001</v>
      </c>
      <c r="V3">
        <v>1</v>
      </c>
      <c r="W3">
        <f>X3</f>
        <v>1.05</v>
      </c>
      <c r="X3">
        <v>1.05</v>
      </c>
      <c r="Z3">
        <v>1</v>
      </c>
      <c r="AA3">
        <f>AB3</f>
        <v>1.5</v>
      </c>
      <c r="AB3">
        <v>1.5</v>
      </c>
      <c r="AD3">
        <v>1</v>
      </c>
      <c r="AE3">
        <f>AF3</f>
        <v>1.7000000000000002</v>
      </c>
      <c r="AF3">
        <f>AF4-AF2</f>
        <v>1.7000000000000002</v>
      </c>
      <c r="AH3">
        <v>1</v>
      </c>
      <c r="AI3">
        <f>AJ3</f>
        <v>1</v>
      </c>
      <c r="AJ3">
        <v>1</v>
      </c>
    </row>
    <row r="4" spans="1:36" x14ac:dyDescent="0.25">
      <c r="A4" s="4"/>
      <c r="B4">
        <f>SUM(B2:B3)</f>
        <v>4</v>
      </c>
      <c r="C4">
        <f>SUM(C2:C3)</f>
        <v>4</v>
      </c>
      <c r="D4">
        <f>SUM(D2:D3)</f>
        <v>2</v>
      </c>
      <c r="F4">
        <f>SUM(F2:F3)</f>
        <v>4</v>
      </c>
      <c r="G4">
        <f>SUM(G2:G3)</f>
        <v>3</v>
      </c>
      <c r="H4">
        <f>SUM(H2:H3)</f>
        <v>1.5</v>
      </c>
      <c r="J4">
        <f>SUM(J2:J3)</f>
        <v>4</v>
      </c>
      <c r="K4">
        <f>SUM(K2:K3)</f>
        <v>3.5</v>
      </c>
      <c r="L4">
        <f>SUM(L2:L3)</f>
        <v>2</v>
      </c>
      <c r="N4">
        <f>SUM(N2:N3)</f>
        <v>4</v>
      </c>
      <c r="O4">
        <f>SUM(O2:O3)</f>
        <v>3.5999999999999996</v>
      </c>
      <c r="P4">
        <f>SUM(P2:P3)</f>
        <v>2</v>
      </c>
      <c r="R4">
        <f>SUM(R2:R3)</f>
        <v>4</v>
      </c>
      <c r="S4">
        <f>SUM(S2:S3)</f>
        <v>3.8000000000000003</v>
      </c>
      <c r="T4">
        <f>SUM(T2:T3)</f>
        <v>2</v>
      </c>
      <c r="V4">
        <f>SUM(V2:V3)</f>
        <v>4</v>
      </c>
      <c r="W4">
        <f>SUM(W2:W3)</f>
        <v>3.8999999999999995</v>
      </c>
      <c r="X4">
        <f>SUM(X2:X3)</f>
        <v>2</v>
      </c>
      <c r="Z4">
        <f>SUM(Z2:Z3)</f>
        <v>4</v>
      </c>
      <c r="AA4">
        <f>SUM(AA2:AA3)</f>
        <v>3</v>
      </c>
      <c r="AB4">
        <f>SUM(AB2:AB3)</f>
        <v>2</v>
      </c>
      <c r="AD4">
        <f>SUM(AD2:AD3)</f>
        <v>4</v>
      </c>
      <c r="AE4">
        <f>SUM(AE2:AE3)</f>
        <v>3.2</v>
      </c>
      <c r="AF4">
        <v>2.2000000000000002</v>
      </c>
      <c r="AH4">
        <f>SUM(AH2:AH3)</f>
        <v>4</v>
      </c>
      <c r="AI4">
        <f>SUM(AI2:AI3)</f>
        <v>4.5</v>
      </c>
      <c r="AJ4">
        <f>SUM(AJ2:AJ3)</f>
        <v>2.25</v>
      </c>
    </row>
    <row r="7" spans="1:36" x14ac:dyDescent="0.25">
      <c r="B7" t="s">
        <v>8</v>
      </c>
      <c r="C7">
        <f>C4/2</f>
        <v>2</v>
      </c>
      <c r="F7" t="s">
        <v>9</v>
      </c>
      <c r="G7">
        <f>G4/2</f>
        <v>1.5</v>
      </c>
      <c r="J7" t="s">
        <v>7</v>
      </c>
      <c r="K7">
        <f>K4/2</f>
        <v>1.75</v>
      </c>
      <c r="N7" t="s">
        <v>15</v>
      </c>
      <c r="O7">
        <f>O4/2</f>
        <v>1.7999999999999998</v>
      </c>
      <c r="R7" t="s">
        <v>22</v>
      </c>
      <c r="S7">
        <f>S4/2</f>
        <v>1.9000000000000001</v>
      </c>
      <c r="V7" t="s">
        <v>23</v>
      </c>
      <c r="W7">
        <f>W4/2</f>
        <v>1.9499999999999997</v>
      </c>
      <c r="Z7" t="s">
        <v>9</v>
      </c>
      <c r="AA7">
        <f>AA4/2</f>
        <v>1.5</v>
      </c>
      <c r="AD7" t="s">
        <v>9</v>
      </c>
      <c r="AE7">
        <f>AE4/2</f>
        <v>1.6</v>
      </c>
      <c r="AH7" t="s">
        <v>13</v>
      </c>
      <c r="AI7">
        <f>AI4/2</f>
        <v>2.25</v>
      </c>
    </row>
    <row r="8" spans="1:36" x14ac:dyDescent="0.25">
      <c r="B8" t="s">
        <v>20</v>
      </c>
      <c r="C8">
        <f>C4/SUM(B2:B3)</f>
        <v>1</v>
      </c>
      <c r="F8" t="s">
        <v>19</v>
      </c>
      <c r="G8">
        <f>G4/SUM(F2:F3)</f>
        <v>0.75</v>
      </c>
      <c r="J8" t="s">
        <v>18</v>
      </c>
      <c r="K8">
        <f>K4/SUM(J2:J3)</f>
        <v>0.875</v>
      </c>
      <c r="N8" t="s">
        <v>17</v>
      </c>
      <c r="O8">
        <f>O4/SUM(N2:N3)</f>
        <v>0.89999999999999991</v>
      </c>
      <c r="R8" t="s">
        <v>21</v>
      </c>
      <c r="S8">
        <f>S4/SUM(R2:R3)</f>
        <v>0.95000000000000007</v>
      </c>
      <c r="V8">
        <f>0.95*3</f>
        <v>2.8499999999999996</v>
      </c>
      <c r="W8">
        <f>W4/SUM(V2:V3)</f>
        <v>0.97499999999999987</v>
      </c>
      <c r="Z8" t="s">
        <v>19</v>
      </c>
      <c r="AA8">
        <f>AA4/SUM(Z2:Z3)</f>
        <v>0.75</v>
      </c>
      <c r="AD8" t="s">
        <v>19</v>
      </c>
      <c r="AE8">
        <f>AE4/SUM(AD2:AD3)</f>
        <v>0.8</v>
      </c>
      <c r="AI8">
        <f>AI4/SUM(AH2:AH3)</f>
        <v>1.125</v>
      </c>
    </row>
    <row r="10" spans="1:36" x14ac:dyDescent="0.25">
      <c r="B10" s="20" t="s">
        <v>11</v>
      </c>
      <c r="C10" s="20"/>
      <c r="D10" s="20"/>
      <c r="F10" s="20" t="s">
        <v>12</v>
      </c>
      <c r="G10" s="20"/>
      <c r="H10" s="20"/>
      <c r="I10" s="1"/>
      <c r="J10" s="20" t="s">
        <v>10</v>
      </c>
      <c r="K10" s="20"/>
      <c r="L10" s="20"/>
      <c r="N10" s="20" t="s">
        <v>16</v>
      </c>
      <c r="O10" s="20"/>
      <c r="P10" s="20"/>
      <c r="R10" s="20" t="s">
        <v>16</v>
      </c>
      <c r="S10" s="20"/>
      <c r="T10" s="20"/>
      <c r="V10" s="20" t="s">
        <v>16</v>
      </c>
      <c r="W10" s="20"/>
      <c r="X10" s="20"/>
      <c r="Z10" s="20" t="s">
        <v>12</v>
      </c>
      <c r="AA10" s="20"/>
      <c r="AB10" s="20"/>
      <c r="AC10" s="1"/>
      <c r="AD10" s="20" t="s">
        <v>24</v>
      </c>
      <c r="AE10" s="20"/>
      <c r="AF10" s="20"/>
      <c r="AG10" s="1"/>
      <c r="AH10" s="20" t="s">
        <v>14</v>
      </c>
      <c r="AI10" s="20"/>
      <c r="AJ10" s="20"/>
    </row>
    <row r="11" spans="1:36" x14ac:dyDescent="0.25">
      <c r="B11" s="20"/>
      <c r="C11" s="20"/>
      <c r="D11" s="20"/>
      <c r="F11" s="20"/>
      <c r="G11" s="20"/>
      <c r="H11" s="20"/>
      <c r="I11" s="1"/>
      <c r="J11" s="20"/>
      <c r="K11" s="20"/>
      <c r="L11" s="20"/>
      <c r="N11" s="20"/>
      <c r="O11" s="20"/>
      <c r="P11" s="20"/>
      <c r="R11" s="20"/>
      <c r="S11" s="20"/>
      <c r="T11" s="20"/>
      <c r="V11" s="20"/>
      <c r="W11" s="20"/>
      <c r="X11" s="20"/>
      <c r="Z11" s="20"/>
      <c r="AA11" s="20"/>
      <c r="AB11" s="20"/>
      <c r="AC11" s="1"/>
      <c r="AD11" s="20"/>
      <c r="AE11" s="20"/>
      <c r="AF11" s="20"/>
      <c r="AG11" s="1"/>
      <c r="AH11" s="20"/>
      <c r="AI11" s="20"/>
      <c r="AJ11" s="20"/>
    </row>
    <row r="12" spans="1:36" x14ac:dyDescent="0.25">
      <c r="B12" s="20"/>
      <c r="C12" s="20"/>
      <c r="D12" s="20"/>
      <c r="F12" s="20"/>
      <c r="G12" s="20"/>
      <c r="H12" s="20"/>
      <c r="I12" s="1"/>
      <c r="J12" s="20"/>
      <c r="K12" s="20"/>
      <c r="L12" s="20"/>
      <c r="N12" s="20"/>
      <c r="O12" s="20"/>
      <c r="P12" s="20"/>
      <c r="R12" s="20"/>
      <c r="S12" s="20"/>
      <c r="T12" s="20"/>
      <c r="V12" s="20"/>
      <c r="W12" s="20"/>
      <c r="X12" s="20"/>
      <c r="Z12" s="20"/>
      <c r="AA12" s="20"/>
      <c r="AB12" s="20"/>
      <c r="AC12" s="1"/>
      <c r="AD12" s="20"/>
      <c r="AE12" s="20"/>
      <c r="AF12" s="20"/>
      <c r="AG12" s="1"/>
      <c r="AH12" s="20"/>
      <c r="AI12" s="20"/>
      <c r="AJ12" s="20"/>
    </row>
    <row r="13" spans="1:36" x14ac:dyDescent="0.25">
      <c r="B13" s="20"/>
      <c r="C13" s="20"/>
      <c r="D13" s="20"/>
      <c r="F13" s="20"/>
      <c r="G13" s="20"/>
      <c r="H13" s="20"/>
      <c r="I13" s="1"/>
      <c r="J13" s="20"/>
      <c r="K13" s="20"/>
      <c r="L13" s="20"/>
      <c r="N13" s="20"/>
      <c r="O13" s="20"/>
      <c r="P13" s="20"/>
      <c r="R13" s="20"/>
      <c r="S13" s="20"/>
      <c r="T13" s="20"/>
      <c r="V13" s="20"/>
      <c r="W13" s="20"/>
      <c r="X13" s="20"/>
      <c r="Z13" s="20"/>
      <c r="AA13" s="20"/>
      <c r="AB13" s="20"/>
      <c r="AC13" s="1"/>
      <c r="AD13" s="20"/>
      <c r="AE13" s="20"/>
      <c r="AF13" s="20"/>
      <c r="AG13" s="1"/>
      <c r="AH13" s="20"/>
      <c r="AI13" s="20"/>
      <c r="AJ13" s="20"/>
    </row>
    <row r="20" spans="1:6" x14ac:dyDescent="0.25">
      <c r="A20" t="s">
        <v>32</v>
      </c>
    </row>
    <row r="28" spans="1:6" x14ac:dyDescent="0.25">
      <c r="A28" s="3"/>
      <c r="B28" s="3"/>
      <c r="C28" s="3"/>
      <c r="D28" s="3"/>
      <c r="E28" s="5"/>
      <c r="F28" s="5"/>
    </row>
    <row r="29" spans="1:6" x14ac:dyDescent="0.25">
      <c r="A29" s="3"/>
      <c r="B29" s="3"/>
      <c r="C29" s="3"/>
      <c r="D29" s="10"/>
      <c r="E29" s="6"/>
      <c r="F29" s="6"/>
    </row>
    <row r="30" spans="1:6" x14ac:dyDescent="0.25">
      <c r="A30" s="3"/>
      <c r="B30" s="3"/>
      <c r="C30" s="3"/>
      <c r="D30" s="3"/>
      <c r="E30" s="6"/>
      <c r="F30" s="6"/>
    </row>
    <row r="31" spans="1:6" x14ac:dyDescent="0.25">
      <c r="A31" s="3"/>
      <c r="B31" s="3"/>
      <c r="C31" s="3"/>
      <c r="D31" s="3"/>
      <c r="E31" s="6"/>
      <c r="F31" s="6"/>
    </row>
    <row r="32" spans="1:6" x14ac:dyDescent="0.25">
      <c r="A32" s="5"/>
      <c r="B32" s="3"/>
      <c r="C32" s="2"/>
      <c r="D32" s="2"/>
      <c r="E32" s="4"/>
    </row>
    <row r="34" spans="1:6" x14ac:dyDescent="0.25">
      <c r="A34" s="20"/>
      <c r="B34" s="20"/>
      <c r="C34" s="20"/>
      <c r="D34" s="20"/>
      <c r="E34" s="20"/>
      <c r="F34" s="20"/>
    </row>
    <row r="35" spans="1:6" x14ac:dyDescent="0.25">
      <c r="A35" s="20"/>
      <c r="B35" s="20"/>
      <c r="C35" s="20"/>
      <c r="D35" s="20"/>
      <c r="E35" s="20"/>
      <c r="F35" s="20"/>
    </row>
    <row r="36" spans="1:6" x14ac:dyDescent="0.25">
      <c r="A36" s="20"/>
      <c r="B36" s="20"/>
      <c r="C36" s="20"/>
      <c r="D36" s="20"/>
      <c r="E36" s="20"/>
      <c r="F36" s="20"/>
    </row>
    <row r="37" spans="1:6" x14ac:dyDescent="0.25">
      <c r="A37" s="20"/>
      <c r="B37" s="20"/>
      <c r="C37" s="20"/>
      <c r="D37" s="20"/>
      <c r="E37" s="20"/>
      <c r="F37" s="20"/>
    </row>
    <row r="38" spans="1:6" x14ac:dyDescent="0.25">
      <c r="A38" s="20"/>
      <c r="B38" s="20"/>
      <c r="C38" s="20"/>
      <c r="D38" s="20"/>
      <c r="E38" s="20"/>
      <c r="F38" s="20"/>
    </row>
    <row r="39" spans="1:6" x14ac:dyDescent="0.25">
      <c r="A39" s="20"/>
      <c r="B39" s="20"/>
      <c r="C39" s="20"/>
      <c r="D39" s="20"/>
      <c r="E39" s="20"/>
      <c r="F39" s="20"/>
    </row>
    <row r="40" spans="1:6" x14ac:dyDescent="0.25">
      <c r="A40" s="20"/>
      <c r="B40" s="20"/>
      <c r="C40" s="20"/>
      <c r="D40" s="20"/>
      <c r="E40" s="20"/>
      <c r="F40" s="20"/>
    </row>
  </sheetData>
  <mergeCells count="10">
    <mergeCell ref="A34:F40"/>
    <mergeCell ref="J10:L13"/>
    <mergeCell ref="B10:D13"/>
    <mergeCell ref="F10:H13"/>
    <mergeCell ref="N10:P13"/>
    <mergeCell ref="AH10:AJ13"/>
    <mergeCell ref="AD10:AF13"/>
    <mergeCell ref="R10:T13"/>
    <mergeCell ref="V10:X13"/>
    <mergeCell ref="Z10:A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Balancing</vt:lpstr>
      <vt:lpstr>deposit</vt:lpstr>
      <vt:lpstr>withdraw</vt:lpstr>
      <vt:lpstr>exploring</vt:lpstr>
    </vt:vector>
  </TitlesOfParts>
  <Company>WCF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Miller</dc:creator>
  <cp:lastModifiedBy>Jordan Miller</cp:lastModifiedBy>
  <dcterms:created xsi:type="dcterms:W3CDTF">2021-01-06T13:07:23Z</dcterms:created>
  <dcterms:modified xsi:type="dcterms:W3CDTF">2021-01-16T05:51:08Z</dcterms:modified>
</cp:coreProperties>
</file>