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mc:AlternateContent xmlns:mc="http://schemas.openxmlformats.org/markup-compatibility/2006">
    <mc:Choice Requires="x15">
      <x15ac:absPath xmlns:x15ac="http://schemas.microsoft.com/office/spreadsheetml/2010/11/ac" url="C:\Users\LatheefS\Downloads\"/>
    </mc:Choice>
  </mc:AlternateContent>
  <xr:revisionPtr revIDLastSave="0" documentId="13_ncr:1_{0AC9FDD5-26A6-460C-AADE-7EA67B1FEF20}" xr6:coauthVersionLast="47" xr6:coauthVersionMax="47" xr10:uidLastSave="{00000000-0000-0000-0000-000000000000}"/>
  <bookViews>
    <workbookView xWindow="-110" yWindow="-110" windowWidth="19420" windowHeight="10420" activeTab="3" xr2:uid="{00000000-000D-0000-FFFF-FFFF00000000}"/>
  </bookViews>
  <sheets>
    <sheet name="Slab " sheetId="6" r:id="rId1"/>
    <sheet name="Comp Structure" sheetId="9" r:id="rId2"/>
    <sheet name="Links" sheetId="8" r:id="rId3"/>
    <sheet name="No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5" l="1"/>
  <c r="F20" i="9" l="1"/>
  <c r="E20" i="9" s="1"/>
  <c r="F19" i="9"/>
  <c r="F18" i="9"/>
  <c r="F17" i="9"/>
  <c r="F16" i="9"/>
  <c r="E15" i="9"/>
  <c r="F15" i="9" s="1"/>
  <c r="F7" i="9"/>
  <c r="F14" i="9" s="1"/>
  <c r="E14" i="9" s="1"/>
  <c r="E4" i="9"/>
  <c r="E7" i="9" l="1"/>
  <c r="F11" i="9" s="1"/>
  <c r="E11" i="9" s="1"/>
  <c r="F10" i="9"/>
  <c r="E10" i="9" s="1"/>
  <c r="F21" i="9" l="1"/>
  <c r="E21" i="9" s="1"/>
  <c r="E22" i="9" s="1"/>
  <c r="F22" i="9" l="1"/>
  <c r="D27" i="5"/>
  <c r="G8" i="6"/>
  <c r="I4" i="6"/>
  <c r="I3" i="6"/>
  <c r="I8" i="6" s="1"/>
  <c r="I3" i="5"/>
  <c r="I4" i="5" s="1"/>
  <c r="I5" i="5" l="1"/>
  <c r="I6" i="5" s="1"/>
  <c r="D7" i="5" l="1"/>
  <c r="D24" i="5" s="1"/>
  <c r="D34" i="5" s="1"/>
  <c r="B8" i="6"/>
  <c r="D7" i="6"/>
  <c r="D6" i="6"/>
  <c r="D5" i="6"/>
  <c r="D4" i="6"/>
  <c r="D3" i="6"/>
  <c r="D8" i="6" l="1"/>
  <c r="D37" i="5"/>
  <c r="E7" i="5"/>
  <c r="E24" i="5" l="1"/>
  <c r="E34" i="5" s="1"/>
  <c r="E37" i="5" s="1"/>
  <c r="D35" i="5"/>
  <c r="E35" i="5" l="1"/>
  <c r="E38" i="5"/>
  <c r="D3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Anuradha Shivalingaya</author>
  </authors>
  <commentList>
    <comment ref="D10" authorId="0" shapeId="0" xr:uid="{67D90066-E533-4FF0-8A1A-9071FB3F2F9E}">
      <text>
        <r>
          <rPr>
            <b/>
            <sz val="9"/>
            <color indexed="81"/>
            <rFont val="Tahoma"/>
          </rPr>
          <t>Anuradha Shivalingaya:</t>
        </r>
        <r>
          <rPr>
            <sz val="9"/>
            <color indexed="81"/>
            <rFont val="Tahoma"/>
          </rPr>
          <t xml:space="preserve">
Please enter Exempt portion not Full Rent</t>
        </r>
      </text>
    </comment>
  </commentList>
</comments>
</file>

<file path=xl/sharedStrings.xml><?xml version="1.0" encoding="utf-8"?>
<sst xmlns="http://schemas.openxmlformats.org/spreadsheetml/2006/main" count="205" uniqueCount="147">
  <si>
    <t>80C</t>
  </si>
  <si>
    <t>New Regime</t>
  </si>
  <si>
    <t>Deductions</t>
  </si>
  <si>
    <t xml:space="preserve">Gross salary </t>
  </si>
  <si>
    <t>Old regime</t>
  </si>
  <si>
    <t xml:space="preserve"> Compensation Structure</t>
  </si>
  <si>
    <t>Amount</t>
  </si>
  <si>
    <t>Sr. No.</t>
  </si>
  <si>
    <t>Compensation Component</t>
  </si>
  <si>
    <t>Description</t>
  </si>
  <si>
    <t>CTC Offerred</t>
  </si>
  <si>
    <t>Compensation offered as per the Offer Letter</t>
  </si>
  <si>
    <t>Fixed Component</t>
  </si>
  <si>
    <t>Basic Salary (BS)</t>
  </si>
  <si>
    <t>BS is 30% on CTC offerred</t>
  </si>
  <si>
    <t>House Rent Allowance (HRA)</t>
  </si>
  <si>
    <t>HRA is offerred as per Income Tax Rules (Refer Note 1 Below)</t>
  </si>
  <si>
    <t>Fuel Reimbursement (FR)</t>
  </si>
  <si>
    <t>As per Company Policy (Refer Note 2 Below)</t>
  </si>
  <si>
    <t>Leave Travel Allowance (LTA)</t>
  </si>
  <si>
    <t>INR 2,500 per month.As per Income Tax Act((Refer Note 3 Below)</t>
  </si>
  <si>
    <t>Children's Education Allowance (CEA)</t>
  </si>
  <si>
    <t>INR 100per month/Per Child(Refer Note 4 Below)</t>
  </si>
  <si>
    <t>SODEXO</t>
  </si>
  <si>
    <t>Food Card with INR 3300 monthly recharge(Refer Note 5 Below)</t>
  </si>
  <si>
    <t>Telephone &amp; Internet Allowance (TIA)</t>
  </si>
  <si>
    <t>INR 1500 Per Month(Refer Note 6 Below)</t>
  </si>
  <si>
    <t>Vehcile Maintenance</t>
  </si>
  <si>
    <t>If CTC more than 10 Lacs than 40000 Per Annum othrewise 20000(Refer Note 7 Below)</t>
  </si>
  <si>
    <t>Other Allowance</t>
  </si>
  <si>
    <t>Balancing Figure allowance</t>
  </si>
  <si>
    <t>New regime</t>
  </si>
  <si>
    <t>Old Regime</t>
  </si>
  <si>
    <t xml:space="preserve">Not Available </t>
  </si>
  <si>
    <t>Available</t>
  </si>
  <si>
    <t xml:space="preserve">Chapter VI A Dedcution </t>
  </si>
  <si>
    <t xml:space="preserve">	80D Mediclaim </t>
  </si>
  <si>
    <t>80G Donation proofs.</t>
  </si>
  <si>
    <t>Particulars</t>
  </si>
  <si>
    <t>Professional tax and entertainment allowance on salaries</t>
  </si>
  <si>
    <t xml:space="preserve">Standard Deduction </t>
  </si>
  <si>
    <t>Upto Rs. 3,00,000</t>
  </si>
  <si>
    <t xml:space="preserve">Nil </t>
  </si>
  <si>
    <t>From Rs. 3,00,001 to Rs. 6,00,000</t>
  </si>
  <si>
    <t xml:space="preserve">From Rs. 6,00,001 to Rs.9,00,000 </t>
  </si>
  <si>
    <t>From Rs. 9,00,001 to Rs. 12,00,000</t>
  </si>
  <si>
    <t xml:space="preserve"> From Rs. 12,00,001 to Rs. 15,00,000 </t>
  </si>
  <si>
    <t>New Regime-Post Budget 2023</t>
  </si>
  <si>
    <t xml:space="preserve">Total Gross salary </t>
  </si>
  <si>
    <t>Nil</t>
  </si>
  <si>
    <t>Is rebate Applicable</t>
  </si>
  <si>
    <t>Tax Payable  including Cess</t>
  </si>
  <si>
    <t>Less</t>
  </si>
  <si>
    <t>Employer PF</t>
  </si>
  <si>
    <t xml:space="preserve">Gross Salary </t>
  </si>
  <si>
    <t>(Monthly Basic *15/26)</t>
  </si>
  <si>
    <t>Amount Old</t>
  </si>
  <si>
    <t>New Regime V/s Old Regime as Per 2023 Budget Applicable to  F Y 2023-2024</t>
  </si>
  <si>
    <t>Version 1 Services Private Limited</t>
  </si>
  <si>
    <t>*Only for internal Circulation</t>
  </si>
  <si>
    <t>CTC Annual</t>
  </si>
  <si>
    <t>&gt;&gt;Not allowed for deduction as per new regime</t>
  </si>
  <si>
    <t xml:space="preserve">New Regime </t>
  </si>
  <si>
    <t>Allowances &amp; Exemptions(Flexible Benefit Components)</t>
  </si>
  <si>
    <t xml:space="preserve">BASIC per month </t>
  </si>
  <si>
    <t xml:space="preserve">Annaul Estimated Gratuity </t>
  </si>
  <si>
    <t>12 % of Basic</t>
  </si>
  <si>
    <t>1800 Standard Empoyee Contribution</t>
  </si>
  <si>
    <t>Should I go for New regime or Old regime?</t>
  </si>
  <si>
    <t>Differential Annual Tax benefit in INR</t>
  </si>
  <si>
    <t>Old  Regime-Post Budget 2023</t>
  </si>
  <si>
    <t>Upto Rs. 2,50,000</t>
  </si>
  <si>
    <t>From Rs. 2,50,001 to Rs. 5,00,000</t>
  </si>
  <si>
    <t xml:space="preserve">From Rs. 5,00,001 to Rs.10,00,000 </t>
  </si>
  <si>
    <t>Basic</t>
  </si>
  <si>
    <t>Available &amp; Mandatory V1 Component</t>
  </si>
  <si>
    <t>Available &amp; Optional V1 Component</t>
  </si>
  <si>
    <t>Leave Blank</t>
  </si>
  <si>
    <t>Employee's Option</t>
  </si>
  <si>
    <t>Explanation</t>
  </si>
  <si>
    <t>Fill</t>
  </si>
  <si>
    <t>Monthly</t>
  </si>
  <si>
    <t>Yearly</t>
  </si>
  <si>
    <t>Mandatory</t>
  </si>
  <si>
    <t>Statutory Allowance and Deductions</t>
  </si>
  <si>
    <t>Provident Fund</t>
  </si>
  <si>
    <t>Employer + Employee contribution @12% of basic Salary or 1800+1800</t>
  </si>
  <si>
    <t>Optional</t>
  </si>
  <si>
    <t>Yes- 12% of Basic Salary</t>
  </si>
  <si>
    <t>1. If you choose no then No PF for the entire year, please not that if you ever had any PF account then you are mandatorily covered and there is no option for opting out of it.
2. If you choose Yes-12% then 12% of your basic salary from both employer and employee will be deducted
3. If you choose Yes-1800 then 1800 + 1800 will be deducted as Employer + Employee contribution.</t>
  </si>
  <si>
    <t>Gratuity</t>
  </si>
  <si>
    <t>Statutory component calculated @ 15/26 of monthly basic for every completed year of service</t>
  </si>
  <si>
    <t>Variable Components</t>
  </si>
  <si>
    <t>No</t>
  </si>
  <si>
    <t>Choose Yes or No</t>
  </si>
  <si>
    <t>Note 1 HRA</t>
  </si>
  <si>
    <t xml:space="preserve">Rule- The HRA deduction will be allowed on least of the below three
1. Actual HRA received from the Employer.
2. Actual Monthly Rent Paid LESS 10% of Basis Salary
3. 50% of basic salary if he resides in Delhi, Chennai, Kolkata, or Mumbai; 40% if his residence is in any other city.
</t>
  </si>
  <si>
    <t>Guidelines-
1. Rent receipts are mandatory to Claim HRA Exemption &amp; Should be Provided when Submissions dates are Announced By Version1
2. If you have changed your place then mention both the PAN Card numbers of old and new landlord provided that your Annual Rent Exceeds INR . It is always  a good practice to have your Landlord's PAN number anyway.
3.** If Annual Rent is More than INR 1Lakh then PAN Details of Landlord is mandatory along with Rental Agreement . If Rental not available , a signed  declaration to this effect should be provided</t>
  </si>
  <si>
    <t>Link to Genegerate Rent Receipt Template</t>
  </si>
  <si>
    <t>https://cleartax.in/s/hra-house-rent-allowance</t>
  </si>
  <si>
    <t xml:space="preserve">Note 2 Fuel reimbursement </t>
  </si>
  <si>
    <t>As per company policy and as per Income Tax Act- Fuel reimbursement are only allowable as per Income Tax when:</t>
  </si>
  <si>
    <t>1. You are the owner of Vechile</t>
  </si>
  <si>
    <t>2. Vechile is used exclusively for Office purpose only.</t>
  </si>
  <si>
    <t>3.  Payment is made by Employee</t>
  </si>
  <si>
    <t>https://blog.zeta.tech/posts3/what-makes-fuel-allowance-one-of-the-most-relevant-employee-tax-benefits</t>
  </si>
  <si>
    <t>Note 3 LTA</t>
  </si>
  <si>
    <t>1. LTA can only be claimed on actual travel cost. All the mediums of the travel i.e road, rail or air are claimable under LTA. However, the employee must submit a valid proof of cost to claim the leave travel allowance.</t>
  </si>
  <si>
    <t>2. LTA can be claimed only on the travel expense. Food or stay or any such expenses excluding travel cannot be a part of it.</t>
  </si>
  <si>
    <t>3. LTA can only be claimed on domestic travel expenses. You can not claim LTA on the expenses incurred during the international trip (if any) of the employee.</t>
  </si>
  <si>
    <t>4. It should be noted that the employee can not claim LTA in every financial year. LTA can be claimed only for two journeys in a block of 4 years. The block years for the LTA purposes are decided by the government. The current running block for claiming LTA is calendar years 2018-2021. The last running block was 2022-2025.As the LTA can only be claimed when the employee has been on leave from work for travelling purposes, the employee should mark that period as ‘leave’.</t>
  </si>
  <si>
    <t>Note 4 Childeren Education Allowance</t>
  </si>
  <si>
    <t>https://cleartax.in/s/tuition-fees-deduction-under-section-80c</t>
  </si>
  <si>
    <t xml:space="preserve">Note 5 Meal Voucher </t>
  </si>
  <si>
    <t>Meal Voucher are exempt as INR 50 Per meal . YOU hav to opt for it to get the Vouchers</t>
  </si>
  <si>
    <t>Note 6 Telephone &amp; Internet Allowance (TIA)</t>
  </si>
  <si>
    <t>As per company policy and as per Income Tax Act- Telephone &amp; Internet  reimbursement are only allowable as per Income Tax when:</t>
  </si>
  <si>
    <t>1. If the Bill  is in Employee Name &amp; Payment is made by Employee</t>
  </si>
  <si>
    <t>2. If it is used exclusively for Office purpose only.</t>
  </si>
  <si>
    <t>Note 7 Vehicle mAintenance</t>
  </si>
  <si>
    <t>As per company policy and as per Income Tax Act- Vehicle Maintenance is   allowable as per Income Tax when:</t>
  </si>
  <si>
    <t>1. You are the owner of Vechile &amp; Rc Book Should be in Employee Name</t>
  </si>
  <si>
    <t>V1 Option</t>
  </si>
  <si>
    <t>https://ess-help.greythr.com/employee-portal/answers/40960112</t>
  </si>
  <si>
    <t>Income Tax Declaration</t>
  </si>
  <si>
    <t>https://ess-help.greythr.com/employee-portal/answers/61931637</t>
  </si>
  <si>
    <t xml:space="preserve">FBP Declaration </t>
  </si>
  <si>
    <t>https://ess-help.greythr.com/employee-portal/answers/61733569</t>
  </si>
  <si>
    <t>Links</t>
  </si>
  <si>
    <t>https://support.greythr.com/hc/en-us/articles/360053584931-Reimbursement-Workflow-for-Employee-Portal-Video-</t>
  </si>
  <si>
    <t>Reimbursment (FBP Components Selected) Steps</t>
  </si>
  <si>
    <t xml:space="preserve">Reimbursment (FBP Components Selected) Video </t>
  </si>
  <si>
    <t xml:space="preserve">Net Salary /Gross Total Income </t>
  </si>
  <si>
    <t>Gross Total Income</t>
  </si>
  <si>
    <r>
      <t xml:space="preserve">Interest on housing loan on the </t>
    </r>
    <r>
      <rPr>
        <sz val="12"/>
        <color rgb="FFFF0000"/>
        <rFont val="Calibri Light"/>
        <family val="2"/>
      </rPr>
      <t>self-occupied property</t>
    </r>
    <r>
      <rPr>
        <sz val="12"/>
        <color rgb="FF000000"/>
        <rFont val="Calibri Light"/>
        <family val="2"/>
      </rPr>
      <t xml:space="preserve"> or vacant Self Occupied property</t>
    </r>
  </si>
  <si>
    <t>Vehicle Maintenance</t>
  </si>
  <si>
    <t>80CCD(2)-NPS</t>
  </si>
  <si>
    <t>80JJA- Applicable for Individula with Business Income</t>
  </si>
  <si>
    <t>80TTA/80TTB- Savings Bank Interest</t>
  </si>
  <si>
    <t>80E- Higher Education interest</t>
  </si>
  <si>
    <t xml:space="preserve">&gt;10Lakh </t>
  </si>
  <si>
    <t xml:space="preserve">Above Rs. 15,00,000 </t>
  </si>
  <si>
    <t>** The Calculation here is only illustrative . Your discretion is advised</t>
  </si>
  <si>
    <t xml:space="preserve">*** Profit Share, Shift Allowance or any other component by whatever name you receive will be subject to tax </t>
  </si>
  <si>
    <t>**** Under old regime the tax rebate applicable upto taxable INR 5 Lakh and &amp; under new regime upto INR 7 Lakh</t>
  </si>
  <si>
    <t>Please don’t submit this and shared here  only for reference. FBP declaratoin should be made in Greythr</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</si>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</sst>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4009]\ * #,##0_ ;_ [$₹-4009]\ * \-#,##0_ ;_ [$₹-4009]\ * &quot;-&quot;??_ ;_ @_ "/>
  </numFmts>
  <fonts count="21" x14ac:knownFonts="1">
    <font>
      <sz val="10"/>
      <color rgb="FF000000"/>
      <name val="Arial"/>
    </font>
    <font>
      <sz val="10"/>
      <color rgb="FF000000"/>
      <name val="Arial"/>
    </font>
    <font>
      <b/>
      <sz val="10"/>
      <color rgb="FF000000"/>
      <name val="Arial"/>
      <family val="2"/>
    </font>
    <font>
      <sz val="10"/>
      <color rgb="FF000000"/>
      <name val="Arial"/>
      <family val="2"/>
    </font>
    <font>
      <sz val="11"/>
      <color theme="1"/>
      <name val="Cambria"/>
      <family val="2"/>
      <scheme val="major"/>
    </font>
    <font>
      <b/>
      <sz val="11"/>
      <color theme="1"/>
      <name val="Cambria"/>
      <family val="2"/>
      <scheme val="major"/>
    </font>
    <font>
      <u/>
      <sz val="11"/>
      <color theme="10"/>
      <name val="Calibri"/>
      <family val="2"/>
      <scheme val="minor"/>
    </font>
    <font>
      <sz val="10"/>
      <color rgb="FFFF0000"/>
      <name val="Arial"/>
      <family val="2"/>
    </font>
    <font>
      <sz val="12"/>
      <color rgb="FF000000"/>
      <name val="Calibri Light"/>
      <family val="2"/>
    </font>
    <font>
      <b/>
      <sz val="12"/>
      <color rgb="FF000000"/>
      <name val="Calibri Light"/>
      <family val="2"/>
    </font>
    <font>
      <sz val="12"/>
      <color theme="1"/>
      <name val="Calibri Light"/>
      <family val="2"/>
    </font>
    <font>
      <b/>
      <sz val="12"/>
      <color rgb="FFFF0000"/>
      <name val="Calibri Light"/>
      <family val="2"/>
    </font>
    <font>
      <b/>
      <u/>
      <sz val="18"/>
      <color rgb="FF000000"/>
      <name val="Calibri Light"/>
      <family val="2"/>
    </font>
    <font>
      <b/>
      <sz val="14"/>
      <color rgb="FF000000"/>
      <name val="Calibri Light"/>
      <family val="2"/>
    </font>
    <font>
      <sz val="11"/>
      <color theme="1"/>
      <name val="Calibri"/>
      <family val="2"/>
      <scheme val="minor"/>
    </font>
    <font>
      <sz val="10"/>
      <color rgb="FF000000"/>
      <name val="Cambria"/>
      <family val="1"/>
      <scheme val="major"/>
    </font>
    <font>
      <u/>
      <sz val="11"/>
      <color theme="10"/>
      <name val="Cambria"/>
      <family val="1"/>
      <scheme val="major"/>
    </font>
    <font>
      <sz val="12"/>
      <color rgb="FFFF0000"/>
      <name val="Calibri Light"/>
      <family val="2"/>
    </font>
    <font>
      <sz val="9"/>
      <color indexed="81"/>
      <name val="Tahoma"/>
    </font>
    <font>
      <b/>
      <sz val="9"/>
      <color indexed="81"/>
      <name val="Tahoma"/>
    </font>
    <font>
      <sz val="26"/>
      <color theme="1"/>
      <name val="Cambria"/>
      <family val="2"/>
      <scheme val="major"/>
    </font>
  </fonts>
  <fills count="15">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1"/>
        <bgColor indexed="64"/>
      </patternFill>
    </fill>
    <fill>
      <patternFill patternType="solid">
        <fgColor theme="4" tint="0.59999389629810485"/>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14" fillId="0" borderId="0"/>
    <xf numFmtId="43" fontId="14" fillId="0" borderId="0" applyFont="0" applyFill="0" applyBorder="0" applyAlignment="0" applyProtection="0"/>
  </cellStyleXfs>
  <cellXfs count="147">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3" fillId="0" borderId="1" xfId="0" applyFont="1" applyBorder="1" applyAlignment="1">
      <alignment horizontal="left"/>
    </xf>
    <xf numFmtId="0" fontId="0" fillId="0" borderId="1" xfId="0" applyBorder="1" applyAlignment="1">
      <alignment horizontal="right"/>
    </xf>
    <xf numFmtId="0" fontId="3" fillId="0" borderId="1" xfId="0" applyFont="1" applyBorder="1" applyAlignment="1">
      <alignment horizontal="right"/>
    </xf>
    <xf numFmtId="9" fontId="0" fillId="0" borderId="1" xfId="0" applyNumberFormat="1" applyBorder="1" applyAlignment="1">
      <alignment horizontal="right"/>
    </xf>
    <xf numFmtId="0" fontId="0" fillId="0" borderId="1" xfId="0" applyBorder="1" applyAlignment="1">
      <alignment horizontal="left"/>
    </xf>
    <xf numFmtId="0" fontId="0" fillId="0" borderId="3" xfId="0" applyBorder="1" applyAlignment="1">
      <alignment horizontal="left"/>
    </xf>
    <xf numFmtId="164" fontId="0" fillId="0" borderId="1" xfId="0" applyNumberFormat="1" applyBorder="1" applyAlignment="1">
      <alignment horizontal="right"/>
    </xf>
    <xf numFmtId="164" fontId="0" fillId="0" borderId="1" xfId="1" applyNumberFormat="1" applyFont="1" applyBorder="1" applyAlignment="1">
      <alignment horizontal="right"/>
    </xf>
    <xf numFmtId="0" fontId="2" fillId="0" borderId="1" xfId="0" applyFont="1" applyBorder="1" applyAlignment="1">
      <alignment horizontal="right"/>
    </xf>
    <xf numFmtId="164" fontId="2" fillId="0" borderId="1" xfId="1" applyNumberFormat="1" applyFont="1" applyBorder="1" applyAlignment="1">
      <alignment horizontal="right"/>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13" fillId="0" borderId="0" xfId="0" applyFont="1" applyAlignment="1">
      <alignment horizontal="center" vertical="top" wrapText="1"/>
    </xf>
    <xf numFmtId="0" fontId="8" fillId="0" borderId="1" xfId="0" applyFont="1" applyBorder="1" applyAlignment="1">
      <alignment horizontal="center" vertical="top" wrapText="1"/>
    </xf>
    <xf numFmtId="0" fontId="9" fillId="0" borderId="1" xfId="0" applyFont="1" applyBorder="1" applyAlignment="1">
      <alignment horizontal="center" vertical="top" wrapText="1"/>
    </xf>
    <xf numFmtId="0" fontId="8" fillId="0" borderId="0" xfId="0" applyFont="1" applyAlignment="1">
      <alignment horizontal="center" vertical="top" wrapText="1"/>
    </xf>
    <xf numFmtId="0" fontId="9" fillId="0" borderId="0" xfId="0" applyFont="1" applyAlignment="1">
      <alignment horizontal="center" vertical="top" wrapText="1"/>
    </xf>
    <xf numFmtId="0" fontId="9" fillId="0" borderId="1" xfId="0" applyFont="1" applyBorder="1" applyAlignment="1">
      <alignment horizontal="left" vertical="top" wrapText="1"/>
    </xf>
    <xf numFmtId="165" fontId="8" fillId="0" borderId="1" xfId="0" applyNumberFormat="1" applyFont="1" applyBorder="1" applyAlignment="1">
      <alignment horizontal="center" vertical="top" wrapText="1"/>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0" borderId="2" xfId="0" applyFont="1" applyBorder="1" applyAlignment="1">
      <alignment horizontal="left" vertical="top"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4" borderId="1"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6" borderId="1" xfId="0" applyFont="1" applyFill="1" applyBorder="1" applyAlignment="1">
      <alignment horizontal="left" vertical="top" wrapText="1"/>
    </xf>
    <xf numFmtId="165" fontId="9" fillId="7"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165" fontId="8" fillId="6" borderId="1" xfId="0" applyNumberFormat="1" applyFont="1" applyFill="1" applyBorder="1" applyAlignment="1">
      <alignment horizontal="center" vertical="top" wrapText="1"/>
    </xf>
    <xf numFmtId="0" fontId="9" fillId="8" borderId="1" xfId="0" applyFont="1" applyFill="1" applyBorder="1" applyAlignment="1">
      <alignment horizontal="center" vertical="top" wrapText="1"/>
    </xf>
    <xf numFmtId="0" fontId="8" fillId="5" borderId="1" xfId="0" applyFont="1" applyFill="1" applyBorder="1" applyAlignment="1">
      <alignment horizontal="center" vertical="top" wrapText="1"/>
    </xf>
    <xf numFmtId="0" fontId="11" fillId="5" borderId="1" xfId="0" applyFont="1" applyFill="1" applyBorder="1" applyAlignment="1">
      <alignment horizontal="center" vertical="top" wrapText="1"/>
    </xf>
    <xf numFmtId="0" fontId="9" fillId="5" borderId="1" xfId="0" applyFont="1" applyFill="1" applyBorder="1" applyAlignment="1">
      <alignment horizontal="left" vertical="top" wrapText="1"/>
    </xf>
    <xf numFmtId="0" fontId="4" fillId="0" borderId="1" xfId="0" applyFont="1" applyBorder="1" applyAlignment="1">
      <alignment horizontal="left" vertical="center"/>
    </xf>
    <xf numFmtId="0" fontId="2" fillId="0" borderId="1" xfId="0" applyFont="1" applyBorder="1" applyAlignment="1">
      <alignment horizontal="left"/>
    </xf>
    <xf numFmtId="165" fontId="8" fillId="10" borderId="1" xfId="0" applyNumberFormat="1" applyFont="1" applyFill="1" applyBorder="1" applyAlignment="1">
      <alignment horizontal="center" vertical="top" wrapText="1"/>
    </xf>
    <xf numFmtId="0" fontId="7" fillId="0" borderId="1" xfId="0" applyFont="1" applyBorder="1" applyAlignment="1">
      <alignment horizontal="left" vertical="top" wrapText="1"/>
    </xf>
    <xf numFmtId="0" fontId="8" fillId="11" borderId="2" xfId="0" applyFont="1" applyFill="1" applyBorder="1" applyAlignment="1">
      <alignment horizontal="left" vertical="top" wrapText="1"/>
    </xf>
    <xf numFmtId="0" fontId="4" fillId="0" borderId="0" xfId="3" applyFont="1" applyAlignment="1">
      <alignment horizontal="left" vertical="top" wrapText="1"/>
    </xf>
    <xf numFmtId="0" fontId="0" fillId="0" borderId="0" xfId="0"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5" fillId="14" borderId="1" xfId="0" applyFont="1" applyFill="1" applyBorder="1" applyAlignment="1">
      <alignment horizontal="left" vertical="center"/>
    </xf>
    <xf numFmtId="0" fontId="4" fillId="0" borderId="0" xfId="3" applyFont="1" applyAlignment="1">
      <alignment vertical="top"/>
    </xf>
    <xf numFmtId="164" fontId="4" fillId="0" borderId="0" xfId="1" applyNumberFormat="1" applyFont="1" applyAlignment="1">
      <alignment vertical="top"/>
    </xf>
    <xf numFmtId="0" fontId="4" fillId="2" borderId="1" xfId="3" applyFont="1" applyFill="1" applyBorder="1" applyAlignment="1">
      <alignment horizontal="center" vertical="top"/>
    </xf>
    <xf numFmtId="0" fontId="5" fillId="2" borderId="1" xfId="3" applyFont="1" applyFill="1" applyBorder="1" applyAlignment="1">
      <alignment horizontal="center" vertical="top"/>
    </xf>
    <xf numFmtId="0" fontId="4" fillId="3" borderId="1" xfId="3" applyFont="1" applyFill="1" applyBorder="1" applyAlignment="1">
      <alignment horizontal="center" vertical="top"/>
    </xf>
    <xf numFmtId="164" fontId="5" fillId="2" borderId="2" xfId="1" applyNumberFormat="1" applyFont="1" applyFill="1" applyBorder="1" applyAlignment="1">
      <alignment horizontal="center" vertical="top"/>
    </xf>
    <xf numFmtId="0" fontId="4" fillId="0" borderId="0" xfId="3" applyFont="1" applyAlignment="1">
      <alignment horizontal="center" vertical="top"/>
    </xf>
    <xf numFmtId="0" fontId="4" fillId="0" borderId="1" xfId="3" applyFont="1" applyBorder="1" applyAlignment="1">
      <alignment horizontal="center" vertical="top"/>
    </xf>
    <xf numFmtId="0" fontId="4" fillId="0" borderId="1" xfId="3" applyFont="1" applyBorder="1" applyAlignment="1">
      <alignment vertical="top"/>
    </xf>
    <xf numFmtId="43" fontId="4" fillId="2" borderId="1" xfId="4" applyFont="1" applyFill="1" applyBorder="1" applyAlignment="1">
      <alignment vertical="top"/>
    </xf>
    <xf numFmtId="164" fontId="4" fillId="3" borderId="2" xfId="1" applyNumberFormat="1" applyFont="1" applyFill="1" applyBorder="1" applyAlignment="1">
      <alignment vertical="top"/>
    </xf>
    <xf numFmtId="43" fontId="4" fillId="0" borderId="0" xfId="4" applyFont="1" applyAlignment="1">
      <alignment vertical="top"/>
    </xf>
    <xf numFmtId="164" fontId="4" fillId="2" borderId="1" xfId="1" applyNumberFormat="1" applyFont="1" applyFill="1" applyBorder="1" applyAlignment="1">
      <alignment vertical="top"/>
    </xf>
    <xf numFmtId="0" fontId="4" fillId="12" borderId="0" xfId="3" applyFont="1" applyFill="1" applyAlignment="1">
      <alignment vertical="top"/>
    </xf>
    <xf numFmtId="0" fontId="4" fillId="0" borderId="0" xfId="3" applyFont="1" applyAlignment="1">
      <alignment horizontal="left" vertical="top"/>
    </xf>
    <xf numFmtId="0" fontId="4" fillId="0" borderId="1" xfId="3" applyFont="1" applyBorder="1" applyAlignment="1">
      <alignment horizontal="left" vertical="top"/>
    </xf>
    <xf numFmtId="43" fontId="4" fillId="2" borderId="1" xfId="4" applyFont="1" applyFill="1" applyBorder="1" applyAlignment="1">
      <alignment horizontal="left" vertical="top"/>
    </xf>
    <xf numFmtId="164" fontId="4" fillId="2" borderId="1" xfId="1" applyNumberFormat="1" applyFont="1" applyFill="1" applyBorder="1" applyAlignment="1">
      <alignment horizontal="left" vertical="top"/>
    </xf>
    <xf numFmtId="0" fontId="4" fillId="3" borderId="1" xfId="3" applyFont="1" applyFill="1" applyBorder="1" applyAlignment="1">
      <alignment horizontal="left" vertical="top"/>
    </xf>
    <xf numFmtId="0" fontId="4" fillId="3" borderId="1" xfId="3" applyFont="1" applyFill="1" applyBorder="1" applyAlignment="1">
      <alignment horizontal="left" vertical="top" wrapText="1"/>
    </xf>
    <xf numFmtId="0" fontId="4" fillId="0" borderId="1" xfId="3" applyFont="1" applyBorder="1" applyAlignment="1">
      <alignment horizontal="left" vertical="top" wrapText="1"/>
    </xf>
    <xf numFmtId="0" fontId="4" fillId="0" borderId="1" xfId="3" applyFont="1" applyBorder="1" applyAlignment="1">
      <alignment vertical="top" wrapText="1"/>
    </xf>
    <xf numFmtId="0" fontId="6" fillId="0" borderId="0" xfId="2" applyAlignment="1">
      <alignment vertical="top"/>
    </xf>
    <xf numFmtId="0" fontId="4" fillId="14" borderId="1" xfId="3" applyFont="1" applyFill="1" applyBorder="1" applyAlignment="1">
      <alignment horizontal="center" vertical="top"/>
    </xf>
    <xf numFmtId="0" fontId="4" fillId="14" borderId="1" xfId="3" applyFont="1" applyFill="1" applyBorder="1" applyAlignment="1">
      <alignment vertical="top"/>
    </xf>
    <xf numFmtId="0" fontId="4" fillId="3" borderId="1" xfId="3" applyFont="1" applyFill="1" applyBorder="1" applyAlignment="1">
      <alignment vertical="top"/>
    </xf>
    <xf numFmtId="0" fontId="4" fillId="14" borderId="1" xfId="3" applyFont="1" applyFill="1" applyBorder="1" applyAlignment="1">
      <alignment vertical="top" wrapText="1"/>
    </xf>
    <xf numFmtId="164" fontId="4" fillId="0" borderId="0" xfId="3" applyNumberFormat="1" applyFont="1" applyAlignment="1">
      <alignment vertical="top"/>
    </xf>
    <xf numFmtId="0" fontId="5" fillId="0" borderId="0" xfId="3" applyFont="1" applyAlignment="1">
      <alignment vertical="top"/>
    </xf>
    <xf numFmtId="0" fontId="4" fillId="8" borderId="10" xfId="3" applyFont="1" applyFill="1" applyBorder="1" applyAlignment="1">
      <alignment vertical="top"/>
    </xf>
    <xf numFmtId="0" fontId="4" fillId="8" borderId="11" xfId="3" applyFont="1" applyFill="1" applyBorder="1" applyAlignment="1">
      <alignment vertical="top"/>
    </xf>
    <xf numFmtId="164" fontId="4" fillId="8" borderId="12" xfId="1" applyNumberFormat="1" applyFont="1" applyFill="1" applyBorder="1" applyAlignment="1">
      <alignment vertical="top"/>
    </xf>
    <xf numFmtId="0" fontId="4" fillId="8" borderId="13" xfId="3" applyFont="1" applyFill="1" applyBorder="1" applyAlignment="1">
      <alignment vertical="top"/>
    </xf>
    <xf numFmtId="0" fontId="4" fillId="8" borderId="0" xfId="3" applyFont="1" applyFill="1" applyAlignment="1">
      <alignment vertical="top"/>
    </xf>
    <xf numFmtId="164" fontId="4" fillId="8" borderId="14" xfId="1" applyNumberFormat="1" applyFont="1" applyFill="1" applyBorder="1" applyAlignment="1">
      <alignment vertical="top"/>
    </xf>
    <xf numFmtId="0" fontId="6" fillId="8" borderId="13" xfId="2" applyFill="1" applyBorder="1" applyAlignment="1">
      <alignment vertical="top"/>
    </xf>
    <xf numFmtId="0" fontId="4" fillId="8" borderId="15" xfId="3" applyFont="1" applyFill="1" applyBorder="1" applyAlignment="1">
      <alignment vertical="top"/>
    </xf>
    <xf numFmtId="0" fontId="4" fillId="8" borderId="16" xfId="3" applyFont="1" applyFill="1" applyBorder="1" applyAlignment="1">
      <alignment vertical="top"/>
    </xf>
    <xf numFmtId="164" fontId="4" fillId="8" borderId="17" xfId="1" applyNumberFormat="1" applyFont="1" applyFill="1" applyBorder="1" applyAlignment="1">
      <alignment vertical="top"/>
    </xf>
    <xf numFmtId="0" fontId="4" fillId="0" borderId="0" xfId="3" applyFont="1" applyAlignment="1">
      <alignment vertical="top" wrapText="1"/>
    </xf>
    <xf numFmtId="0" fontId="4" fillId="8" borderId="7" xfId="3" applyFont="1" applyFill="1" applyBorder="1" applyAlignment="1">
      <alignment vertical="top"/>
    </xf>
    <xf numFmtId="0" fontId="4" fillId="8" borderId="8" xfId="3" applyFont="1" applyFill="1" applyBorder="1" applyAlignment="1">
      <alignment vertical="top"/>
    </xf>
    <xf numFmtId="164" fontId="4" fillId="8" borderId="9" xfId="1" applyNumberFormat="1" applyFont="1" applyFill="1" applyBorder="1" applyAlignment="1">
      <alignment vertical="top"/>
    </xf>
    <xf numFmtId="0" fontId="4" fillId="13" borderId="7" xfId="3" applyFont="1" applyFill="1" applyBorder="1" applyAlignment="1">
      <alignment vertical="top"/>
    </xf>
    <xf numFmtId="0" fontId="4" fillId="13" borderId="8" xfId="3" applyFont="1" applyFill="1" applyBorder="1" applyAlignment="1">
      <alignment vertical="top"/>
    </xf>
    <xf numFmtId="164" fontId="4" fillId="13" borderId="9" xfId="1" applyNumberFormat="1" applyFont="1" applyFill="1" applyBorder="1" applyAlignment="1">
      <alignment vertical="top"/>
    </xf>
    <xf numFmtId="0" fontId="15" fillId="14" borderId="1" xfId="0" applyFont="1" applyFill="1" applyBorder="1" applyAlignment="1">
      <alignment horizontal="left" vertical="center" wrapText="1"/>
    </xf>
    <xf numFmtId="0" fontId="16" fillId="0" borderId="1" xfId="2" applyFont="1" applyBorder="1" applyAlignment="1">
      <alignment horizontal="left" vertical="center" wrapText="1"/>
    </xf>
    <xf numFmtId="0" fontId="6" fillId="0" borderId="1" xfId="2" applyBorder="1" applyAlignment="1">
      <alignment horizontal="left" vertical="center" wrapText="1"/>
    </xf>
    <xf numFmtId="0" fontId="0" fillId="0" borderId="0" xfId="0" applyAlignment="1">
      <alignment horizontal="left" vertical="center" wrapText="1"/>
    </xf>
    <xf numFmtId="165" fontId="9" fillId="0" borderId="1" xfId="0" applyNumberFormat="1" applyFont="1" applyBorder="1" applyAlignment="1">
      <alignment horizontal="center" vertical="top" wrapText="1"/>
    </xf>
    <xf numFmtId="164" fontId="0" fillId="0" borderId="0" xfId="0" applyNumberFormat="1" applyAlignment="1">
      <alignment horizontal="center"/>
    </xf>
    <xf numFmtId="43" fontId="0" fillId="0" borderId="0" xfId="0" applyNumberFormat="1" applyAlignment="1">
      <alignment horizontal="center"/>
    </xf>
    <xf numFmtId="0" fontId="20" fillId="0" borderId="0" xfId="3" applyFont="1" applyAlignment="1">
      <alignment vertical="top"/>
    </xf>
    <xf numFmtId="0" fontId="2" fillId="0" borderId="1" xfId="0" applyFont="1" applyBorder="1" applyAlignment="1">
      <alignment horizontal="center"/>
    </xf>
    <xf numFmtId="0" fontId="2" fillId="6" borderId="1" xfId="0" applyFont="1" applyFill="1" applyBorder="1" applyAlignment="1">
      <alignment horizontal="left"/>
    </xf>
    <xf numFmtId="0" fontId="4" fillId="2" borderId="4" xfId="3" applyFont="1" applyFill="1" applyBorder="1" applyAlignment="1">
      <alignment horizontal="center" vertical="top"/>
    </xf>
    <xf numFmtId="0" fontId="4" fillId="2" borderId="5" xfId="3" applyFont="1" applyFill="1" applyBorder="1" applyAlignment="1">
      <alignment horizontal="center" vertical="top"/>
    </xf>
    <xf numFmtId="0" fontId="4" fillId="2" borderId="6" xfId="3" applyFont="1" applyFill="1" applyBorder="1" applyAlignment="1">
      <alignment horizontal="center" vertical="top"/>
    </xf>
    <xf numFmtId="0" fontId="4" fillId="2" borderId="13" xfId="3" applyFont="1" applyFill="1" applyBorder="1" applyAlignment="1">
      <alignment vertical="top" wrapText="1"/>
    </xf>
    <xf numFmtId="0" fontId="4" fillId="2" borderId="0" xfId="3" applyFont="1" applyFill="1" applyAlignment="1">
      <alignment vertical="top" wrapText="1"/>
    </xf>
    <xf numFmtId="0" fontId="4" fillId="2" borderId="14" xfId="3" applyFont="1" applyFill="1" applyBorder="1" applyAlignment="1">
      <alignment vertical="top" wrapText="1"/>
    </xf>
    <xf numFmtId="0" fontId="4" fillId="2" borderId="15" xfId="3" applyFont="1" applyFill="1" applyBorder="1" applyAlignment="1">
      <alignment vertical="top" wrapText="1"/>
    </xf>
    <xf numFmtId="0" fontId="4" fillId="2" borderId="16" xfId="3" applyFont="1" applyFill="1" applyBorder="1" applyAlignment="1">
      <alignment vertical="top" wrapText="1"/>
    </xf>
    <xf numFmtId="0" fontId="4" fillId="2" borderId="17" xfId="3" applyFont="1" applyFill="1" applyBorder="1" applyAlignment="1">
      <alignment vertical="top" wrapText="1"/>
    </xf>
    <xf numFmtId="0" fontId="5" fillId="2" borderId="1" xfId="3" applyFont="1" applyFill="1" applyBorder="1" applyAlignment="1">
      <alignment horizontal="center" vertical="top"/>
    </xf>
    <xf numFmtId="0" fontId="4" fillId="8" borderId="7" xfId="3" applyFont="1" applyFill="1" applyBorder="1" applyAlignment="1">
      <alignment horizontal="left" vertical="top" wrapText="1"/>
    </xf>
    <xf numFmtId="0" fontId="4" fillId="8" borderId="8" xfId="3" applyFont="1" applyFill="1" applyBorder="1" applyAlignment="1">
      <alignment horizontal="left" vertical="top"/>
    </xf>
    <xf numFmtId="0" fontId="4" fillId="8" borderId="9" xfId="3" applyFont="1" applyFill="1" applyBorder="1" applyAlignment="1">
      <alignment horizontal="left" vertical="top"/>
    </xf>
    <xf numFmtId="0" fontId="4" fillId="2" borderId="10" xfId="3" applyFont="1" applyFill="1" applyBorder="1" applyAlignment="1">
      <alignment horizontal="left" vertical="top" wrapText="1"/>
    </xf>
    <xf numFmtId="0" fontId="4" fillId="2" borderId="11" xfId="3" applyFont="1" applyFill="1" applyBorder="1" applyAlignment="1">
      <alignment horizontal="left" vertical="top" wrapText="1"/>
    </xf>
    <xf numFmtId="0" fontId="4" fillId="2" borderId="12" xfId="3" applyFont="1" applyFill="1" applyBorder="1" applyAlignment="1">
      <alignment horizontal="left" vertical="top" wrapText="1"/>
    </xf>
    <xf numFmtId="0" fontId="4" fillId="2" borderId="13" xfId="3" applyFont="1" applyFill="1" applyBorder="1" applyAlignment="1">
      <alignment horizontal="left" vertical="top" wrapText="1"/>
    </xf>
    <xf numFmtId="0" fontId="4" fillId="2" borderId="0" xfId="3" applyFont="1" applyFill="1" applyAlignment="1">
      <alignment horizontal="left" vertical="top" wrapText="1"/>
    </xf>
    <xf numFmtId="0" fontId="4" fillId="2" borderId="14" xfId="3" applyFont="1" applyFill="1" applyBorder="1" applyAlignment="1">
      <alignment horizontal="left" vertical="top" wrapText="1"/>
    </xf>
    <xf numFmtId="0" fontId="4" fillId="2" borderId="15" xfId="3" applyFont="1" applyFill="1" applyBorder="1" applyAlignment="1">
      <alignment horizontal="left" vertical="top" wrapText="1"/>
    </xf>
    <xf numFmtId="0" fontId="4" fillId="2" borderId="16" xfId="3" applyFont="1" applyFill="1" applyBorder="1" applyAlignment="1">
      <alignment horizontal="left" vertical="top" wrapText="1"/>
    </xf>
    <xf numFmtId="0" fontId="4" fillId="2" borderId="17" xfId="3" applyFont="1" applyFill="1" applyBorder="1" applyAlignment="1">
      <alignment horizontal="left" vertical="top" wrapText="1"/>
    </xf>
    <xf numFmtId="0" fontId="4" fillId="2" borderId="10" xfId="3" applyFont="1" applyFill="1" applyBorder="1" applyAlignment="1">
      <alignment vertical="top" wrapText="1"/>
    </xf>
    <xf numFmtId="0" fontId="4" fillId="2" borderId="11" xfId="3" applyFont="1" applyFill="1" applyBorder="1" applyAlignment="1">
      <alignment vertical="top" wrapText="1"/>
    </xf>
    <xf numFmtId="0" fontId="4" fillId="2" borderId="12" xfId="3" applyFont="1" applyFill="1" applyBorder="1" applyAlignment="1">
      <alignment vertical="top" wrapText="1"/>
    </xf>
    <xf numFmtId="0" fontId="5" fillId="2" borderId="2" xfId="3" applyFont="1" applyFill="1" applyBorder="1" applyAlignment="1">
      <alignment horizontal="center" vertical="top"/>
    </xf>
    <xf numFmtId="0" fontId="4" fillId="2" borderId="4" xfId="3" applyFont="1" applyFill="1" applyBorder="1" applyAlignment="1">
      <alignment horizontal="center" vertical="top" wrapText="1"/>
    </xf>
    <xf numFmtId="0" fontId="4" fillId="2" borderId="5" xfId="3" applyFont="1" applyFill="1" applyBorder="1" applyAlignment="1">
      <alignment horizontal="center" vertical="top" wrapText="1"/>
    </xf>
    <xf numFmtId="0" fontId="4" fillId="2" borderId="6" xfId="3" applyFont="1" applyFill="1" applyBorder="1" applyAlignment="1">
      <alignment horizontal="center" vertical="top" wrapText="1"/>
    </xf>
    <xf numFmtId="0" fontId="8" fillId="0" borderId="0" xfId="0" applyFont="1" applyAlignment="1">
      <alignment horizontal="left" vertical="top" wrapText="1"/>
    </xf>
    <xf numFmtId="0" fontId="13" fillId="0" borderId="0" xfId="0" applyFont="1" applyAlignment="1">
      <alignment horizontal="center" vertical="top" wrapText="1"/>
    </xf>
    <xf numFmtId="0" fontId="9" fillId="6"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8" borderId="2" xfId="0" applyFont="1" applyFill="1" applyBorder="1" applyAlignment="1">
      <alignment horizontal="center" vertical="top" wrapText="1"/>
    </xf>
    <xf numFmtId="0" fontId="9" fillId="8" borderId="3" xfId="0" applyFont="1" applyFill="1" applyBorder="1" applyAlignment="1">
      <alignment horizontal="center" vertical="top" wrapText="1"/>
    </xf>
    <xf numFmtId="0" fontId="12" fillId="0" borderId="0" xfId="0" applyFont="1" applyAlignment="1">
      <alignment horizontal="center" vertical="top" wrapText="1"/>
    </xf>
    <xf numFmtId="0" fontId="9" fillId="9" borderId="2" xfId="0" applyFont="1" applyFill="1" applyBorder="1" applyAlignment="1">
      <alignment horizontal="center" vertical="top" wrapText="1"/>
    </xf>
    <xf numFmtId="0" fontId="9" fillId="9" borderId="3" xfId="0" applyFont="1" applyFill="1" applyBorder="1" applyAlignment="1">
      <alignment horizontal="center" vertical="top" wrapText="1"/>
    </xf>
    <xf numFmtId="165" fontId="8" fillId="9" borderId="2" xfId="0" applyNumberFormat="1" applyFont="1" applyFill="1" applyBorder="1" applyAlignment="1">
      <alignment horizontal="center" vertical="top" wrapText="1"/>
    </xf>
    <xf numFmtId="165" fontId="8" fillId="9" borderId="3" xfId="0" applyNumberFormat="1" applyFont="1" applyFill="1" applyBorder="1" applyAlignment="1">
      <alignment horizontal="center"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cellXfs>
  <cellStyles count="5">
    <cellStyle name="Comma" xfId="1" builtinId="3"/>
    <cellStyle name="Comma 2" xfId="4" xr:uid="{1974B59F-3712-4009-B172-64B52996E610}"/>
    <cellStyle name="Hyperlink" xfId="2" builtinId="8"/>
    <cellStyle name="Normal" xfId="0" builtinId="0"/>
    <cellStyle name="Normal 2" xfId="3" xr:uid="{6922F2B0-84F8-459E-ADFB-0AA6F0F32979}"/>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log.zeta.tech/posts3/what-makes-fuel-allowance-one-of-the-most-relevant-employee-tax-benefi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s-help.greythr.com/employee-portal/answers/61733569" TargetMode="External"/><Relationship Id="rId2" Type="http://schemas.openxmlformats.org/officeDocument/2006/relationships/hyperlink" Target="https://ess-help.greythr.com/employee-portal/answers/61931637" TargetMode="External"/><Relationship Id="rId1" Type="http://schemas.openxmlformats.org/officeDocument/2006/relationships/hyperlink" Target="https://ess-help.greythr.com/employee-portal/answers/40960112" TargetMode="External"/><Relationship Id="rId5" Type="http://schemas.openxmlformats.org/officeDocument/2006/relationships/printerSettings" Target="../printerSettings/printerSettings2.bin"/><Relationship Id="rId4" Type="http://schemas.openxmlformats.org/officeDocument/2006/relationships/hyperlink" Target="https://support.greythr.com/hc/en-us/articles/360053584931-Reimbursement-Workflow-for-Employee-Portal-Video-"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6490-FE94-4F1E-AB38-2B1173386E3C}">
  <dimension ref="A1:I29"/>
  <sheetViews>
    <sheetView workbookViewId="0">
      <selection activeCell="B8" sqref="B8"/>
    </sheetView>
  </sheetViews>
  <sheetFormatPr defaultColWidth="8.7265625" defaultRowHeight="12.5" x14ac:dyDescent="0.25"/>
  <cols>
    <col min="1" max="1" width="32.08984375" style="1" customWidth="1"/>
    <col min="2" max="2" width="16.81640625" style="1" customWidth="1"/>
    <col min="3" max="3" width="8.7265625" style="1"/>
    <col min="4" max="4" width="10.54296875" style="1" customWidth="1"/>
    <col min="5" max="5" width="8.7265625" style="1"/>
    <col min="6" max="6" width="32.453125" style="1" bestFit="1" customWidth="1"/>
    <col min="7" max="7" width="11.1796875" style="1" bestFit="1" customWidth="1"/>
    <col min="8" max="8" width="8.7265625" style="1"/>
    <col min="9" max="9" width="8.7265625" style="1" customWidth="1"/>
    <col min="10" max="16384" width="8.7265625" style="1"/>
  </cols>
  <sheetData>
    <row r="1" spans="1:9" ht="13" x14ac:dyDescent="0.3">
      <c r="A1" s="103" t="s">
        <v>47</v>
      </c>
      <c r="B1" s="103"/>
      <c r="C1" s="103"/>
      <c r="D1" s="103"/>
      <c r="F1" s="103" t="s">
        <v>70</v>
      </c>
      <c r="G1" s="103"/>
      <c r="H1" s="103"/>
      <c r="I1" s="103"/>
    </row>
    <row r="2" spans="1:9" x14ac:dyDescent="0.25">
      <c r="A2" s="4" t="s">
        <v>41</v>
      </c>
      <c r="B2" s="10">
        <v>300000</v>
      </c>
      <c r="C2" s="6" t="s">
        <v>42</v>
      </c>
      <c r="D2" s="6" t="s">
        <v>42</v>
      </c>
      <c r="F2" s="4" t="s">
        <v>71</v>
      </c>
      <c r="G2" s="10">
        <v>250000</v>
      </c>
      <c r="H2" s="6" t="s">
        <v>42</v>
      </c>
      <c r="I2" s="6" t="s">
        <v>42</v>
      </c>
    </row>
    <row r="3" spans="1:9" x14ac:dyDescent="0.25">
      <c r="A3" s="4" t="s">
        <v>43</v>
      </c>
      <c r="B3" s="10">
        <v>300000</v>
      </c>
      <c r="C3" s="7">
        <v>0.05</v>
      </c>
      <c r="D3" s="11">
        <f>B3*C3</f>
        <v>15000</v>
      </c>
      <c r="F3" s="4" t="s">
        <v>72</v>
      </c>
      <c r="G3" s="10">
        <v>250000</v>
      </c>
      <c r="H3" s="7">
        <v>0.05</v>
      </c>
      <c r="I3" s="11">
        <f>G3*H3</f>
        <v>12500</v>
      </c>
    </row>
    <row r="4" spans="1:9" x14ac:dyDescent="0.25">
      <c r="A4" s="4" t="s">
        <v>44</v>
      </c>
      <c r="B4" s="10">
        <v>300000</v>
      </c>
      <c r="C4" s="7">
        <v>0.1</v>
      </c>
      <c r="D4" s="11">
        <f>B4*C4</f>
        <v>30000</v>
      </c>
      <c r="F4" s="4" t="s">
        <v>73</v>
      </c>
      <c r="G4" s="10">
        <v>500000</v>
      </c>
      <c r="H4" s="7">
        <v>0.2</v>
      </c>
      <c r="I4" s="11">
        <f>G4*H4</f>
        <v>100000</v>
      </c>
    </row>
    <row r="5" spans="1:9" x14ac:dyDescent="0.25">
      <c r="A5" s="4" t="s">
        <v>45</v>
      </c>
      <c r="B5" s="10">
        <v>300000</v>
      </c>
      <c r="C5" s="7">
        <v>0.15</v>
      </c>
      <c r="D5" s="11">
        <f>B5*C5</f>
        <v>45000</v>
      </c>
      <c r="F5" s="4" t="s">
        <v>140</v>
      </c>
      <c r="G5" s="10"/>
      <c r="H5" s="7">
        <v>0.3</v>
      </c>
      <c r="I5" s="11"/>
    </row>
    <row r="6" spans="1:9" x14ac:dyDescent="0.25">
      <c r="A6" s="4" t="s">
        <v>46</v>
      </c>
      <c r="B6" s="10">
        <v>300000</v>
      </c>
      <c r="C6" s="7">
        <v>0.2</v>
      </c>
      <c r="D6" s="11">
        <f>B6*C6</f>
        <v>60000</v>
      </c>
      <c r="F6" s="4"/>
      <c r="G6" s="10"/>
      <c r="H6" s="7"/>
      <c r="I6" s="11"/>
    </row>
    <row r="7" spans="1:9" x14ac:dyDescent="0.25">
      <c r="A7" s="4" t="s">
        <v>141</v>
      </c>
      <c r="B7" s="10"/>
      <c r="C7" s="7">
        <v>0.3</v>
      </c>
      <c r="D7" s="11">
        <f>B7*C7</f>
        <v>0</v>
      </c>
      <c r="F7" s="4"/>
      <c r="G7" s="10"/>
      <c r="H7" s="7"/>
      <c r="I7" s="11"/>
    </row>
    <row r="8" spans="1:9" ht="13" x14ac:dyDescent="0.3">
      <c r="A8" s="40" t="s">
        <v>3</v>
      </c>
      <c r="B8" s="12">
        <f>SUM(B2:B7)</f>
        <v>1500000</v>
      </c>
      <c r="C8" s="5"/>
      <c r="D8" s="13">
        <f>SUM(D3:D7)</f>
        <v>150000</v>
      </c>
      <c r="F8" s="40" t="s">
        <v>3</v>
      </c>
      <c r="G8" s="12">
        <f>SUM(G2:G7)</f>
        <v>1000000</v>
      </c>
      <c r="H8" s="5"/>
      <c r="I8" s="13">
        <f>SUM(I3:I7)</f>
        <v>112500</v>
      </c>
    </row>
    <row r="9" spans="1:9" x14ac:dyDescent="0.25">
      <c r="A9" s="2"/>
      <c r="B9" s="3"/>
      <c r="C9" s="3"/>
      <c r="D9" s="3"/>
    </row>
    <row r="10" spans="1:9" x14ac:dyDescent="0.25">
      <c r="A10" s="2"/>
      <c r="B10" s="3"/>
      <c r="C10" s="3"/>
      <c r="D10" s="3"/>
    </row>
    <row r="11" spans="1:9" ht="13" hidden="1" x14ac:dyDescent="0.3">
      <c r="A11" s="104" t="s">
        <v>4</v>
      </c>
      <c r="B11" s="104"/>
      <c r="C11" s="104"/>
      <c r="D11" s="3"/>
    </row>
    <row r="12" spans="1:9" hidden="1" x14ac:dyDescent="0.25">
      <c r="A12" s="4">
        <v>0</v>
      </c>
      <c r="B12" s="5">
        <v>250000</v>
      </c>
      <c r="C12" s="6" t="s">
        <v>49</v>
      </c>
      <c r="D12" s="3"/>
    </row>
    <row r="13" spans="1:9" hidden="1" x14ac:dyDescent="0.25">
      <c r="A13" s="4">
        <v>250001</v>
      </c>
      <c r="B13" s="5">
        <v>500000</v>
      </c>
      <c r="C13" s="7">
        <v>0.05</v>
      </c>
      <c r="D13" s="3"/>
    </row>
    <row r="14" spans="1:9" hidden="1" x14ac:dyDescent="0.25">
      <c r="A14" s="4">
        <v>500001</v>
      </c>
      <c r="B14" s="5">
        <v>1000000</v>
      </c>
      <c r="C14" s="7">
        <v>0.2</v>
      </c>
      <c r="D14" s="3"/>
    </row>
    <row r="15" spans="1:9" hidden="1" x14ac:dyDescent="0.25">
      <c r="A15" s="4">
        <v>1000001</v>
      </c>
      <c r="B15" s="5"/>
      <c r="C15" s="7">
        <v>0.3</v>
      </c>
      <c r="D15" s="3"/>
    </row>
    <row r="16" spans="1:9" hidden="1" x14ac:dyDescent="0.25">
      <c r="A16" s="8"/>
      <c r="B16" s="5"/>
      <c r="C16" s="5"/>
      <c r="D16" s="3"/>
    </row>
    <row r="17" spans="1:7" ht="13" hidden="1" x14ac:dyDescent="0.3">
      <c r="A17" s="104" t="s">
        <v>31</v>
      </c>
      <c r="B17" s="104"/>
      <c r="C17" s="104"/>
      <c r="D17" s="3"/>
    </row>
    <row r="18" spans="1:7" hidden="1" x14ac:dyDescent="0.25">
      <c r="A18" s="4">
        <v>0</v>
      </c>
      <c r="B18" s="5">
        <v>300000</v>
      </c>
      <c r="C18" s="6" t="s">
        <v>49</v>
      </c>
      <c r="D18" s="3"/>
    </row>
    <row r="19" spans="1:7" hidden="1" x14ac:dyDescent="0.25">
      <c r="A19" s="4">
        <v>300001</v>
      </c>
      <c r="B19" s="5">
        <v>600000</v>
      </c>
      <c r="C19" s="7">
        <v>0.05</v>
      </c>
      <c r="D19" s="3"/>
    </row>
    <row r="20" spans="1:7" hidden="1" x14ac:dyDescent="0.25">
      <c r="A20" s="4">
        <v>600001</v>
      </c>
      <c r="B20" s="5">
        <v>900000</v>
      </c>
      <c r="C20" s="7">
        <v>0.1</v>
      </c>
      <c r="D20" s="3"/>
    </row>
    <row r="21" spans="1:7" hidden="1" x14ac:dyDescent="0.25">
      <c r="A21" s="4">
        <v>900001</v>
      </c>
      <c r="B21" s="5">
        <v>1200000</v>
      </c>
      <c r="C21" s="7">
        <v>0.15</v>
      </c>
      <c r="D21" s="3"/>
    </row>
    <row r="22" spans="1:7" hidden="1" x14ac:dyDescent="0.25">
      <c r="A22" s="9">
        <v>1200001</v>
      </c>
      <c r="B22" s="5">
        <v>1500000</v>
      </c>
      <c r="C22" s="7">
        <v>0.2</v>
      </c>
      <c r="D22" s="3"/>
    </row>
    <row r="23" spans="1:7" hidden="1" x14ac:dyDescent="0.25">
      <c r="A23" s="9">
        <v>1500001</v>
      </c>
      <c r="B23" s="5"/>
      <c r="C23" s="7">
        <v>0.3</v>
      </c>
      <c r="D23" s="3"/>
    </row>
    <row r="27" spans="1:7" x14ac:dyDescent="0.25">
      <c r="G27" s="100"/>
    </row>
    <row r="28" spans="1:7" x14ac:dyDescent="0.25">
      <c r="G28" s="101"/>
    </row>
    <row r="29" spans="1:7" x14ac:dyDescent="0.25">
      <c r="G29" s="101"/>
    </row>
  </sheetData>
  <mergeCells count="4">
    <mergeCell ref="A1:D1"/>
    <mergeCell ref="A11:C11"/>
    <mergeCell ref="A17:C17"/>
    <mergeCell ref="F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13BE-0B90-4B74-92B0-76F15BCCB41F}">
  <dimension ref="A1:J65"/>
  <sheetViews>
    <sheetView showGridLines="0" topLeftCell="A5" zoomScale="70" zoomScaleNormal="70" workbookViewId="0">
      <selection activeCell="F20" sqref="F20"/>
    </sheetView>
  </sheetViews>
  <sheetFormatPr defaultColWidth="9.1796875" defaultRowHeight="14" x14ac:dyDescent="0.25"/>
  <cols>
    <col min="1" max="1" width="13" style="49" customWidth="1"/>
    <col min="2" max="2" width="9.1796875" style="49"/>
    <col min="3" max="3" width="36.81640625" style="49" customWidth="1"/>
    <col min="4" max="4" width="65.453125" style="49" customWidth="1"/>
    <col min="5" max="5" width="12.81640625" style="49" customWidth="1"/>
    <col min="6" max="6" width="16.81640625" style="50" bestFit="1" customWidth="1"/>
    <col min="7" max="7" width="13.6328125" style="49" customWidth="1"/>
    <col min="8" max="8" width="12.1796875" style="49" customWidth="1"/>
    <col min="9" max="9" width="78.81640625" style="49" customWidth="1"/>
    <col min="10" max="16384" width="9.1796875" style="49"/>
  </cols>
  <sheetData>
    <row r="1" spans="1:9" ht="33" thickBot="1" x14ac:dyDescent="0.3">
      <c r="C1" s="102" t="s">
        <v>145</v>
      </c>
    </row>
    <row r="2" spans="1:9" ht="15" customHeight="1" x14ac:dyDescent="0.25">
      <c r="A2" s="51" t="s">
        <v>77</v>
      </c>
      <c r="B2" s="114" t="s">
        <v>5</v>
      </c>
      <c r="C2" s="114"/>
      <c r="D2" s="114"/>
      <c r="E2" s="114" t="s">
        <v>6</v>
      </c>
      <c r="F2" s="130"/>
      <c r="G2" s="105" t="s">
        <v>122</v>
      </c>
      <c r="H2" s="131" t="s">
        <v>78</v>
      </c>
      <c r="I2" s="105" t="s">
        <v>79</v>
      </c>
    </row>
    <row r="3" spans="1:9" s="55" customFormat="1" ht="15" customHeight="1" x14ac:dyDescent="0.25">
      <c r="A3" s="53" t="s">
        <v>80</v>
      </c>
      <c r="B3" s="52" t="s">
        <v>7</v>
      </c>
      <c r="C3" s="52" t="s">
        <v>8</v>
      </c>
      <c r="D3" s="52" t="s">
        <v>9</v>
      </c>
      <c r="E3" s="52" t="s">
        <v>81</v>
      </c>
      <c r="F3" s="54" t="s">
        <v>82</v>
      </c>
      <c r="G3" s="106"/>
      <c r="H3" s="132"/>
      <c r="I3" s="106"/>
    </row>
    <row r="4" spans="1:9" ht="14.5" thickBot="1" x14ac:dyDescent="0.3">
      <c r="B4" s="56">
        <v>1</v>
      </c>
      <c r="C4" s="57" t="s">
        <v>10</v>
      </c>
      <c r="D4" s="57" t="s">
        <v>11</v>
      </c>
      <c r="E4" s="58">
        <f>ROUND(F4/12,0)</f>
        <v>166667</v>
      </c>
      <c r="F4" s="59">
        <v>2000000</v>
      </c>
      <c r="G4" s="107"/>
      <c r="H4" s="133"/>
      <c r="I4" s="107"/>
    </row>
    <row r="5" spans="1:9" x14ac:dyDescent="0.25">
      <c r="B5" s="55"/>
      <c r="E5" s="60"/>
    </row>
    <row r="6" spans="1:9" x14ac:dyDescent="0.25">
      <c r="B6" s="114" t="s">
        <v>12</v>
      </c>
      <c r="C6" s="114"/>
      <c r="D6" s="114"/>
      <c r="E6" s="114"/>
      <c r="F6" s="114"/>
      <c r="G6" s="114"/>
    </row>
    <row r="7" spans="1:9" x14ac:dyDescent="0.25">
      <c r="B7" s="56">
        <v>2</v>
      </c>
      <c r="C7" s="57" t="s">
        <v>13</v>
      </c>
      <c r="D7" s="57" t="s">
        <v>14</v>
      </c>
      <c r="E7" s="58">
        <f>F7/12</f>
        <v>50000</v>
      </c>
      <c r="F7" s="61">
        <f>F4*30%</f>
        <v>600000</v>
      </c>
      <c r="G7" s="57" t="s">
        <v>83</v>
      </c>
      <c r="H7" s="62"/>
    </row>
    <row r="8" spans="1:9" x14ac:dyDescent="0.25">
      <c r="B8" s="55"/>
      <c r="E8" s="60"/>
    </row>
    <row r="9" spans="1:9" x14ac:dyDescent="0.25">
      <c r="B9" s="114" t="s">
        <v>84</v>
      </c>
      <c r="C9" s="114"/>
      <c r="D9" s="114"/>
      <c r="E9" s="114"/>
      <c r="F9" s="114"/>
      <c r="G9" s="114"/>
    </row>
    <row r="10" spans="1:9" s="63" customFormat="1" ht="102" customHeight="1" x14ac:dyDescent="0.25">
      <c r="B10" s="56">
        <v>10</v>
      </c>
      <c r="C10" s="64" t="s">
        <v>85</v>
      </c>
      <c r="D10" s="64" t="s">
        <v>86</v>
      </c>
      <c r="E10" s="65">
        <f>F10/12</f>
        <v>6000</v>
      </c>
      <c r="F10" s="66">
        <f>F7*12%</f>
        <v>72000</v>
      </c>
      <c r="G10" s="67" t="s">
        <v>87</v>
      </c>
      <c r="H10" s="68" t="s">
        <v>88</v>
      </c>
      <c r="I10" s="69" t="s">
        <v>89</v>
      </c>
    </row>
    <row r="11" spans="1:9" ht="28" x14ac:dyDescent="0.25">
      <c r="B11" s="56">
        <v>11</v>
      </c>
      <c r="C11" s="57" t="s">
        <v>90</v>
      </c>
      <c r="D11" s="70" t="s">
        <v>91</v>
      </c>
      <c r="E11" s="58">
        <f>ROUND(F11/12,0)</f>
        <v>2404</v>
      </c>
      <c r="F11" s="61">
        <f>ROUND(E7*15/26,0)</f>
        <v>28846</v>
      </c>
      <c r="G11" s="57" t="s">
        <v>83</v>
      </c>
      <c r="H11" s="62"/>
    </row>
    <row r="13" spans="1:9" x14ac:dyDescent="0.25">
      <c r="B13" s="114" t="s">
        <v>92</v>
      </c>
      <c r="C13" s="114"/>
      <c r="D13" s="114"/>
      <c r="E13" s="114"/>
      <c r="F13" s="114"/>
      <c r="G13" s="114"/>
    </row>
    <row r="14" spans="1:9" ht="14.5" x14ac:dyDescent="0.25">
      <c r="A14" s="71"/>
      <c r="B14" s="56">
        <v>3</v>
      </c>
      <c r="C14" s="57" t="s">
        <v>15</v>
      </c>
      <c r="D14" s="57" t="s">
        <v>16</v>
      </c>
      <c r="E14" s="58">
        <f>F14/12</f>
        <v>20000</v>
      </c>
      <c r="F14" s="61">
        <f>F7*40%</f>
        <v>240000</v>
      </c>
      <c r="G14" s="57" t="s">
        <v>83</v>
      </c>
      <c r="H14" s="62"/>
    </row>
    <row r="15" spans="1:9" ht="14.5" x14ac:dyDescent="0.25">
      <c r="A15" s="71"/>
      <c r="B15" s="72">
        <v>4</v>
      </c>
      <c r="C15" s="73" t="s">
        <v>17</v>
      </c>
      <c r="D15" s="73" t="s">
        <v>18</v>
      </c>
      <c r="E15" s="58">
        <f>IF(F4&lt;1000000,2500,5000)</f>
        <v>5000</v>
      </c>
      <c r="F15" s="61">
        <f>E15*12</f>
        <v>60000</v>
      </c>
      <c r="G15" s="74" t="s">
        <v>87</v>
      </c>
      <c r="H15" s="74" t="s">
        <v>146</v>
      </c>
      <c r="I15" s="57" t="s">
        <v>94</v>
      </c>
    </row>
    <row r="16" spans="1:9" ht="14.5" x14ac:dyDescent="0.25">
      <c r="A16" s="71"/>
      <c r="B16" s="72">
        <v>5</v>
      </c>
      <c r="C16" s="73" t="s">
        <v>19</v>
      </c>
      <c r="D16" s="73" t="s">
        <v>20</v>
      </c>
      <c r="E16" s="58">
        <v>2500</v>
      </c>
      <c r="F16" s="61">
        <f>E16*12</f>
        <v>30000</v>
      </c>
      <c r="G16" s="57" t="s">
        <v>83</v>
      </c>
      <c r="H16" s="62"/>
    </row>
    <row r="17" spans="1:10" ht="14.5" x14ac:dyDescent="0.25">
      <c r="A17" s="71"/>
      <c r="B17" s="72">
        <v>6</v>
      </c>
      <c r="C17" s="73" t="s">
        <v>21</v>
      </c>
      <c r="D17" s="73" t="s">
        <v>22</v>
      </c>
      <c r="E17" s="58">
        <v>100</v>
      </c>
      <c r="F17" s="61">
        <f>E17*12</f>
        <v>1200</v>
      </c>
      <c r="G17" s="74" t="s">
        <v>87</v>
      </c>
      <c r="H17" s="74" t="s">
        <v>93</v>
      </c>
      <c r="I17" s="57" t="s">
        <v>94</v>
      </c>
    </row>
    <row r="18" spans="1:10" x14ac:dyDescent="0.25">
      <c r="B18" s="72">
        <v>7</v>
      </c>
      <c r="C18" s="73" t="s">
        <v>23</v>
      </c>
      <c r="D18" s="73" t="s">
        <v>24</v>
      </c>
      <c r="E18" s="58">
        <v>3300</v>
      </c>
      <c r="F18" s="61">
        <f>E18*12</f>
        <v>39600</v>
      </c>
      <c r="G18" s="74" t="s">
        <v>87</v>
      </c>
      <c r="H18" s="74" t="s">
        <v>146</v>
      </c>
      <c r="I18" s="57" t="s">
        <v>94</v>
      </c>
    </row>
    <row r="19" spans="1:10" ht="14.5" x14ac:dyDescent="0.25">
      <c r="A19" s="71"/>
      <c r="B19" s="72">
        <v>8</v>
      </c>
      <c r="C19" s="73" t="s">
        <v>25</v>
      </c>
      <c r="D19" s="73" t="s">
        <v>26</v>
      </c>
      <c r="E19" s="58">
        <v>1500</v>
      </c>
      <c r="F19" s="61">
        <f>E19*12</f>
        <v>18000</v>
      </c>
      <c r="G19" s="74" t="s">
        <v>87</v>
      </c>
      <c r="H19" s="74" t="s">
        <v>146</v>
      </c>
      <c r="I19" s="57" t="s">
        <v>94</v>
      </c>
    </row>
    <row r="20" spans="1:10" ht="28" x14ac:dyDescent="0.25">
      <c r="B20" s="72">
        <v>9</v>
      </c>
      <c r="C20" s="73" t="s">
        <v>27</v>
      </c>
      <c r="D20" s="75" t="s">
        <v>28</v>
      </c>
      <c r="E20" s="58">
        <f>ROUND(F20/12,0)</f>
        <v>3333</v>
      </c>
      <c r="F20" s="61">
        <f>IF(F4&gt;1000000,40000,20000)</f>
        <v>40000</v>
      </c>
      <c r="G20" s="74" t="s">
        <v>87</v>
      </c>
      <c r="H20" s="74" t="s">
        <v>146</v>
      </c>
      <c r="I20" s="57" t="s">
        <v>94</v>
      </c>
    </row>
    <row r="21" spans="1:10" x14ac:dyDescent="0.25">
      <c r="B21" s="56">
        <v>10</v>
      </c>
      <c r="C21" s="57" t="s">
        <v>29</v>
      </c>
      <c r="D21" s="57" t="s">
        <v>30</v>
      </c>
      <c r="E21" s="58">
        <f>ROUND(F21/12,0)</f>
        <v>72530</v>
      </c>
      <c r="F21" s="61">
        <f>ROUND(F4-F7-(SUM(F14:F20)+F10+F11),0)</f>
        <v>870354</v>
      </c>
      <c r="G21" s="57" t="s">
        <v>83</v>
      </c>
      <c r="H21" s="62"/>
    </row>
    <row r="22" spans="1:10" x14ac:dyDescent="0.25">
      <c r="E22" s="76">
        <f>E4-SUM(E7+E10+E11+E14+E15+E16+E17+E18+E19+E20+E21)</f>
        <v>0</v>
      </c>
      <c r="F22" s="50">
        <f>F4-SUM(F7+F10+F11+F14+F15+F16+F17+F18+F19+F20+F21)</f>
        <v>0</v>
      </c>
    </row>
    <row r="23" spans="1:10" x14ac:dyDescent="0.25">
      <c r="E23" s="76"/>
    </row>
    <row r="26" spans="1:10" ht="14.5" thickBot="1" x14ac:dyDescent="0.3">
      <c r="C26" s="49" t="s">
        <v>95</v>
      </c>
    </row>
    <row r="27" spans="1:10" ht="74" customHeight="1" thickBot="1" x14ac:dyDescent="0.3">
      <c r="C27" s="115" t="s">
        <v>96</v>
      </c>
      <c r="D27" s="116"/>
      <c r="E27" s="116"/>
      <c r="F27" s="117"/>
      <c r="G27" s="44"/>
      <c r="H27" s="44"/>
      <c r="I27" s="44"/>
      <c r="J27" s="44"/>
    </row>
    <row r="28" spans="1:10" x14ac:dyDescent="0.25">
      <c r="C28" s="118" t="s">
        <v>97</v>
      </c>
      <c r="D28" s="119"/>
      <c r="E28" s="119"/>
      <c r="F28" s="120"/>
    </row>
    <row r="29" spans="1:10" x14ac:dyDescent="0.25">
      <c r="C29" s="121"/>
      <c r="D29" s="122"/>
      <c r="E29" s="122"/>
      <c r="F29" s="123"/>
    </row>
    <row r="30" spans="1:10" x14ac:dyDescent="0.25">
      <c r="C30" s="121"/>
      <c r="D30" s="122"/>
      <c r="E30" s="122"/>
      <c r="F30" s="123"/>
    </row>
    <row r="31" spans="1:10" ht="49" customHeight="1" thickBot="1" x14ac:dyDescent="0.3">
      <c r="C31" s="124"/>
      <c r="D31" s="125"/>
      <c r="E31" s="125"/>
      <c r="F31" s="126"/>
      <c r="I31" s="71"/>
    </row>
    <row r="32" spans="1:10" x14ac:dyDescent="0.25">
      <c r="C32" s="49" t="s">
        <v>98</v>
      </c>
      <c r="D32" s="49" t="s">
        <v>99</v>
      </c>
    </row>
    <row r="34" spans="3:6" ht="14.5" thickBot="1" x14ac:dyDescent="0.3">
      <c r="C34" s="77" t="s">
        <v>100</v>
      </c>
    </row>
    <row r="35" spans="3:6" x14ac:dyDescent="0.25">
      <c r="C35" s="78" t="s">
        <v>101</v>
      </c>
      <c r="D35" s="79"/>
      <c r="E35" s="79"/>
      <c r="F35" s="80"/>
    </row>
    <row r="36" spans="3:6" x14ac:dyDescent="0.25">
      <c r="C36" s="81" t="s">
        <v>102</v>
      </c>
      <c r="D36" s="82"/>
      <c r="E36" s="82"/>
      <c r="F36" s="83"/>
    </row>
    <row r="37" spans="3:6" x14ac:dyDescent="0.25">
      <c r="C37" s="81" t="s">
        <v>103</v>
      </c>
      <c r="D37" s="82"/>
      <c r="E37" s="82"/>
      <c r="F37" s="83"/>
    </row>
    <row r="38" spans="3:6" x14ac:dyDescent="0.25">
      <c r="C38" s="81" t="s">
        <v>104</v>
      </c>
      <c r="D38" s="82"/>
      <c r="E38" s="82"/>
      <c r="F38" s="83"/>
    </row>
    <row r="39" spans="3:6" ht="14.5" x14ac:dyDescent="0.25">
      <c r="C39" s="84" t="s">
        <v>105</v>
      </c>
      <c r="D39" s="82"/>
      <c r="E39" s="82"/>
      <c r="F39" s="83"/>
    </row>
    <row r="40" spans="3:6" ht="14.5" thickBot="1" x14ac:dyDescent="0.3">
      <c r="C40" s="85"/>
      <c r="D40" s="86"/>
      <c r="E40" s="86"/>
      <c r="F40" s="87"/>
    </row>
    <row r="42" spans="3:6" ht="14.5" thickBot="1" x14ac:dyDescent="0.3">
      <c r="C42" s="77" t="s">
        <v>106</v>
      </c>
    </row>
    <row r="43" spans="3:6" s="88" customFormat="1" ht="30" customHeight="1" x14ac:dyDescent="0.25">
      <c r="C43" s="127" t="s">
        <v>107</v>
      </c>
      <c r="D43" s="128"/>
      <c r="E43" s="128"/>
      <c r="F43" s="129"/>
    </row>
    <row r="44" spans="3:6" s="88" customFormat="1" ht="20.149999999999999" customHeight="1" x14ac:dyDescent="0.25">
      <c r="C44" s="108" t="s">
        <v>108</v>
      </c>
      <c r="D44" s="109"/>
      <c r="E44" s="109"/>
      <c r="F44" s="110"/>
    </row>
    <row r="45" spans="3:6" s="88" customFormat="1" ht="12" customHeight="1" x14ac:dyDescent="0.25">
      <c r="C45" s="108" t="s">
        <v>109</v>
      </c>
      <c r="D45" s="109"/>
      <c r="E45" s="109"/>
      <c r="F45" s="110"/>
    </row>
    <row r="46" spans="3:6" s="88" customFormat="1" ht="54" customHeight="1" thickBot="1" x14ac:dyDescent="0.3">
      <c r="C46" s="111" t="s">
        <v>110</v>
      </c>
      <c r="D46" s="112"/>
      <c r="E46" s="112"/>
      <c r="F46" s="113"/>
    </row>
    <row r="48" spans="3:6" ht="14.5" thickBot="1" x14ac:dyDescent="0.3">
      <c r="C48" s="77" t="s">
        <v>111</v>
      </c>
    </row>
    <row r="49" spans="3:6" ht="14.5" thickBot="1" x14ac:dyDescent="0.3">
      <c r="C49" s="89" t="s">
        <v>112</v>
      </c>
      <c r="D49" s="90"/>
      <c r="E49" s="90"/>
      <c r="F49" s="91"/>
    </row>
    <row r="51" spans="3:6" ht="14.5" thickBot="1" x14ac:dyDescent="0.3">
      <c r="C51" s="77" t="s">
        <v>113</v>
      </c>
    </row>
    <row r="52" spans="3:6" ht="14.5" thickBot="1" x14ac:dyDescent="0.3">
      <c r="C52" s="92" t="s">
        <v>114</v>
      </c>
      <c r="D52" s="93"/>
      <c r="E52" s="93"/>
      <c r="F52" s="94"/>
    </row>
    <row r="54" spans="3:6" ht="14.5" thickBot="1" x14ac:dyDescent="0.3">
      <c r="C54" s="77" t="s">
        <v>115</v>
      </c>
    </row>
    <row r="55" spans="3:6" x14ac:dyDescent="0.25">
      <c r="C55" s="78" t="s">
        <v>116</v>
      </c>
      <c r="D55" s="79"/>
      <c r="E55" s="79"/>
      <c r="F55" s="80"/>
    </row>
    <row r="56" spans="3:6" x14ac:dyDescent="0.25">
      <c r="C56" s="81" t="s">
        <v>117</v>
      </c>
      <c r="D56" s="82"/>
      <c r="E56" s="82"/>
      <c r="F56" s="83"/>
    </row>
    <row r="57" spans="3:6" x14ac:dyDescent="0.25">
      <c r="C57" s="81" t="s">
        <v>118</v>
      </c>
      <c r="D57" s="82"/>
      <c r="E57" s="82"/>
      <c r="F57" s="83"/>
    </row>
    <row r="58" spans="3:6" ht="14.5" thickBot="1" x14ac:dyDescent="0.3">
      <c r="C58" s="85"/>
      <c r="D58" s="86"/>
      <c r="E58" s="86"/>
      <c r="F58" s="87"/>
    </row>
    <row r="60" spans="3:6" ht="14.5" thickBot="1" x14ac:dyDescent="0.3">
      <c r="C60" s="77" t="s">
        <v>119</v>
      </c>
    </row>
    <row r="61" spans="3:6" x14ac:dyDescent="0.25">
      <c r="C61" s="78" t="s">
        <v>120</v>
      </c>
      <c r="D61" s="79"/>
      <c r="E61" s="79"/>
      <c r="F61" s="80"/>
    </row>
    <row r="62" spans="3:6" x14ac:dyDescent="0.25">
      <c r="C62" s="81" t="s">
        <v>121</v>
      </c>
      <c r="D62" s="82"/>
      <c r="E62" s="82"/>
      <c r="F62" s="83"/>
    </row>
    <row r="63" spans="3:6" x14ac:dyDescent="0.25">
      <c r="C63" s="81" t="s">
        <v>103</v>
      </c>
      <c r="D63" s="82"/>
      <c r="E63" s="82"/>
      <c r="F63" s="83"/>
    </row>
    <row r="64" spans="3:6" x14ac:dyDescent="0.25">
      <c r="C64" s="81" t="s">
        <v>104</v>
      </c>
      <c r="D64" s="82"/>
      <c r="E64" s="82"/>
      <c r="F64" s="83"/>
    </row>
    <row r="65" spans="3:6" ht="14.5" thickBot="1" x14ac:dyDescent="0.3">
      <c r="C65" s="85"/>
      <c r="D65" s="86"/>
      <c r="E65" s="86"/>
      <c r="F65" s="87"/>
    </row>
  </sheetData>
  <mergeCells count="14">
    <mergeCell ref="I2:I4"/>
    <mergeCell ref="C45:F45"/>
    <mergeCell ref="C46:F46"/>
    <mergeCell ref="B9:G9"/>
    <mergeCell ref="B13:G13"/>
    <mergeCell ref="C27:F27"/>
    <mergeCell ref="C28:F31"/>
    <mergeCell ref="C43:F43"/>
    <mergeCell ref="C44:F44"/>
    <mergeCell ref="B6:G6"/>
    <mergeCell ref="B2:D2"/>
    <mergeCell ref="E2:F2"/>
    <mergeCell ref="G2:G4"/>
    <mergeCell ref="H2:H4"/>
  </mergeCells>
  <hyperlinks>
    <hyperlink ref="C39" r:id="rId1" xr:uid="{487CA54E-2E3F-4DB6-91F6-41B07C586345}"/>
  </hyperlinks>
  <pageMargins left="0.7" right="0.7" top="0.75" bottom="0.75" header="0.3" footer="0.3"/>
  <pageSetup paperSize="9" orientation="portrait" r:id="rId2"/>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22D58-8062-4C9C-8B11-5B7B1B06C398}">
  <dimension ref="A4:B8"/>
  <sheetViews>
    <sheetView workbookViewId="0">
      <selection activeCell="B15" sqref="B15:B16"/>
    </sheetView>
  </sheetViews>
  <sheetFormatPr defaultRowHeight="12.5" x14ac:dyDescent="0.25"/>
  <cols>
    <col min="1" max="1" width="26.81640625" style="45" customWidth="1"/>
    <col min="2" max="2" width="59" style="98" customWidth="1"/>
  </cols>
  <sheetData>
    <row r="4" spans="1:2" x14ac:dyDescent="0.25">
      <c r="A4" s="48" t="s">
        <v>38</v>
      </c>
      <c r="B4" s="95" t="s">
        <v>128</v>
      </c>
    </row>
    <row r="5" spans="1:2" ht="14.5" x14ac:dyDescent="0.25">
      <c r="A5" s="46" t="s">
        <v>126</v>
      </c>
      <c r="B5" s="97" t="s">
        <v>125</v>
      </c>
    </row>
    <row r="6" spans="1:2" ht="29.5" customHeight="1" x14ac:dyDescent="0.25">
      <c r="A6" s="47" t="s">
        <v>130</v>
      </c>
      <c r="B6" s="96" t="s">
        <v>127</v>
      </c>
    </row>
    <row r="7" spans="1:2" ht="31" customHeight="1" x14ac:dyDescent="0.25">
      <c r="A7" s="47" t="s">
        <v>131</v>
      </c>
      <c r="B7" s="97" t="s">
        <v>129</v>
      </c>
    </row>
    <row r="8" spans="1:2" ht="14.5" x14ac:dyDescent="0.25">
      <c r="A8" s="46" t="s">
        <v>124</v>
      </c>
      <c r="B8" s="97" t="s">
        <v>123</v>
      </c>
    </row>
  </sheetData>
  <hyperlinks>
    <hyperlink ref="B8" r:id="rId1" xr:uid="{B1373F0B-7B9B-4E48-99D0-7664358D9081}"/>
    <hyperlink ref="B5" r:id="rId2" xr:uid="{3902A15E-F628-4E31-9DD2-21D64EC248AC}"/>
    <hyperlink ref="B6" r:id="rId3" xr:uid="{573BDC2B-0884-496E-BF15-B47940F82A00}"/>
    <hyperlink ref="B7" r:id="rId4" xr:uid="{BAD582CC-7118-424B-9B11-81EF8F01C132}"/>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DF14-F4F6-4305-A905-789437D83C0E}">
  <dimension ref="A1:XFD43"/>
  <sheetViews>
    <sheetView tabSelected="1" topLeftCell="A17" zoomScale="70" zoomScaleNormal="70" workbookViewId="0">
      <selection activeCell="G32" sqref="G32"/>
    </sheetView>
  </sheetViews>
  <sheetFormatPr defaultColWidth="31.81640625" defaultRowHeight="15.5" x14ac:dyDescent="0.25"/>
  <cols>
    <col min="1" max="1" width="55.54296875" style="19" customWidth="1"/>
    <col min="2" max="2" width="22.6328125" style="19" customWidth="1"/>
    <col min="3" max="3" width="20.90625" style="19" customWidth="1"/>
    <col min="4" max="4" width="15.81640625" style="19" customWidth="1"/>
    <col min="5" max="5" width="18.90625" style="19" customWidth="1"/>
    <col min="6" max="6" width="20.26953125" style="14" customWidth="1"/>
    <col min="7" max="7" width="16" style="19" customWidth="1"/>
    <col min="8" max="8" width="23.54296875" style="19" customWidth="1"/>
    <col min="9" max="9" width="19.453125" style="14" customWidth="1"/>
    <col min="10" max="10" width="35" style="19" customWidth="1"/>
    <col min="11" max="16384" width="31.81640625" style="19"/>
  </cols>
  <sheetData>
    <row r="1" spans="1:10 16384:16384" ht="18.5" x14ac:dyDescent="0.25">
      <c r="A1" s="135" t="s">
        <v>58</v>
      </c>
      <c r="B1" s="135"/>
      <c r="C1" s="135"/>
      <c r="D1" s="135"/>
      <c r="E1" s="135"/>
      <c r="G1" s="17"/>
      <c r="H1" s="21" t="s">
        <v>60</v>
      </c>
      <c r="I1" s="15">
        <v>2000000</v>
      </c>
      <c r="J1" s="15"/>
      <c r="XFD1" s="19" t="s">
        <v>66</v>
      </c>
    </row>
    <row r="2" spans="1:10 16384:16384" ht="18.5" x14ac:dyDescent="0.25">
      <c r="A2" s="16"/>
      <c r="B2" s="16"/>
      <c r="C2" s="16"/>
      <c r="D2" s="16"/>
      <c r="E2" s="16"/>
      <c r="G2" s="17"/>
      <c r="H2" s="21" t="s">
        <v>74</v>
      </c>
      <c r="I2" s="15">
        <f>I1*30%</f>
        <v>600000</v>
      </c>
      <c r="J2" s="15"/>
    </row>
    <row r="3" spans="1:10 16384:16384" ht="31" x14ac:dyDescent="0.25">
      <c r="A3" s="20" t="s">
        <v>59</v>
      </c>
      <c r="G3" s="17"/>
      <c r="H3" s="21" t="s">
        <v>64</v>
      </c>
      <c r="I3" s="15">
        <f>(I1*30%)/12</f>
        <v>50000</v>
      </c>
      <c r="J3" s="15"/>
      <c r="XFD3" s="19" t="s">
        <v>67</v>
      </c>
    </row>
    <row r="4" spans="1:10 16384:16384" x14ac:dyDescent="0.25">
      <c r="G4" s="18" t="s">
        <v>52</v>
      </c>
      <c r="H4" s="15" t="s">
        <v>53</v>
      </c>
      <c r="I4" s="15">
        <f>IF(J4="1800 Standard Empoyee Contribution",1800,12%*I3)*12</f>
        <v>72000</v>
      </c>
      <c r="J4" s="39" t="s">
        <v>66</v>
      </c>
    </row>
    <row r="5" spans="1:10 16384:16384" ht="31" x14ac:dyDescent="0.25">
      <c r="A5" s="140" t="s">
        <v>57</v>
      </c>
      <c r="B5" s="140"/>
      <c r="C5" s="140"/>
      <c r="D5" s="140"/>
      <c r="E5" s="140"/>
      <c r="G5" s="17"/>
      <c r="H5" s="15" t="s">
        <v>65</v>
      </c>
      <c r="I5" s="15">
        <f>ROUND(I3*15/26,0)</f>
        <v>28846</v>
      </c>
      <c r="J5" s="15" t="s">
        <v>55</v>
      </c>
    </row>
    <row r="6" spans="1:10 16384:16384" x14ac:dyDescent="0.25">
      <c r="D6" s="20" t="s">
        <v>56</v>
      </c>
      <c r="E6" s="20" t="s">
        <v>1</v>
      </c>
      <c r="G6" s="17"/>
      <c r="H6" s="21" t="s">
        <v>54</v>
      </c>
      <c r="I6" s="21">
        <f>I1-I4-I5</f>
        <v>1899154</v>
      </c>
      <c r="J6" s="17"/>
    </row>
    <row r="7" spans="1:10 16384:16384" x14ac:dyDescent="0.25">
      <c r="C7" s="18" t="s">
        <v>48</v>
      </c>
      <c r="D7" s="22">
        <f>I6</f>
        <v>1899154</v>
      </c>
      <c r="E7" s="22">
        <f>D7</f>
        <v>1899154</v>
      </c>
    </row>
    <row r="8" spans="1:10 16384:16384" x14ac:dyDescent="0.25">
      <c r="A8" s="21" t="s">
        <v>38</v>
      </c>
      <c r="B8" s="23" t="s">
        <v>62</v>
      </c>
      <c r="C8" s="24" t="s">
        <v>32</v>
      </c>
      <c r="D8" s="22"/>
      <c r="E8" s="22"/>
    </row>
    <row r="9" spans="1:10 16384:16384" ht="31" x14ac:dyDescent="0.25">
      <c r="A9" s="25" t="s">
        <v>63</v>
      </c>
      <c r="B9" s="21"/>
      <c r="C9" s="26"/>
      <c r="D9" s="22"/>
      <c r="E9" s="22"/>
    </row>
    <row r="10" spans="1:10 16384:16384" ht="51" customHeight="1" x14ac:dyDescent="0.25">
      <c r="A10" s="27" t="s">
        <v>15</v>
      </c>
      <c r="B10" s="42" t="s">
        <v>61</v>
      </c>
      <c r="C10" s="28" t="s">
        <v>75</v>
      </c>
      <c r="D10" s="22">
        <v>180000</v>
      </c>
      <c r="E10" s="41"/>
    </row>
    <row r="11" spans="1:10 16384:16384" ht="36.5" customHeight="1" x14ac:dyDescent="0.25">
      <c r="A11" s="27" t="s">
        <v>17</v>
      </c>
      <c r="B11" s="42" t="s">
        <v>61</v>
      </c>
      <c r="C11" s="43" t="s">
        <v>76</v>
      </c>
      <c r="D11" s="22">
        <v>60000</v>
      </c>
      <c r="E11" s="41"/>
    </row>
    <row r="12" spans="1:10 16384:16384" ht="34" customHeight="1" x14ac:dyDescent="0.25">
      <c r="A12" s="27" t="s">
        <v>19</v>
      </c>
      <c r="B12" s="42" t="s">
        <v>61</v>
      </c>
      <c r="C12" s="28" t="s">
        <v>75</v>
      </c>
      <c r="D12" s="22">
        <v>30000</v>
      </c>
      <c r="E12" s="41"/>
    </row>
    <row r="13" spans="1:10 16384:16384" ht="37.5" x14ac:dyDescent="0.25">
      <c r="A13" s="27" t="s">
        <v>21</v>
      </c>
      <c r="B13" s="42" t="s">
        <v>61</v>
      </c>
      <c r="C13" s="43" t="s">
        <v>76</v>
      </c>
      <c r="D13" s="22">
        <v>0</v>
      </c>
      <c r="E13" s="41"/>
    </row>
    <row r="14" spans="1:10 16384:16384" ht="37.5" x14ac:dyDescent="0.25">
      <c r="A14" s="27" t="s">
        <v>23</v>
      </c>
      <c r="B14" s="42" t="s">
        <v>61</v>
      </c>
      <c r="C14" s="43" t="s">
        <v>76</v>
      </c>
      <c r="D14" s="22">
        <v>39600</v>
      </c>
      <c r="E14" s="41"/>
    </row>
    <row r="15" spans="1:10 16384:16384" ht="37.5" x14ac:dyDescent="0.25">
      <c r="A15" s="27" t="s">
        <v>25</v>
      </c>
      <c r="B15" s="42" t="s">
        <v>61</v>
      </c>
      <c r="C15" s="43" t="s">
        <v>76</v>
      </c>
      <c r="D15" s="22">
        <v>18000</v>
      </c>
      <c r="E15" s="41"/>
    </row>
    <row r="16" spans="1:10 16384:16384" ht="37.5" x14ac:dyDescent="0.25">
      <c r="A16" s="27" t="s">
        <v>135</v>
      </c>
      <c r="B16" s="42" t="s">
        <v>61</v>
      </c>
      <c r="C16" s="43" t="s">
        <v>76</v>
      </c>
      <c r="D16" s="22">
        <v>40000</v>
      </c>
      <c r="E16" s="41"/>
    </row>
    <row r="17" spans="1:5" x14ac:dyDescent="0.25">
      <c r="A17" s="15"/>
      <c r="B17" s="15"/>
      <c r="C17" s="15"/>
      <c r="D17" s="22"/>
      <c r="E17" s="41"/>
    </row>
    <row r="18" spans="1:5" x14ac:dyDescent="0.25">
      <c r="A18" s="15"/>
      <c r="B18" s="15"/>
      <c r="C18" s="28"/>
      <c r="D18" s="22"/>
      <c r="E18" s="22"/>
    </row>
    <row r="19" spans="1:5" x14ac:dyDescent="0.25">
      <c r="A19" s="25" t="s">
        <v>2</v>
      </c>
      <c r="B19" s="15"/>
      <c r="C19" s="28"/>
      <c r="D19" s="22"/>
      <c r="E19" s="22"/>
    </row>
    <row r="20" spans="1:5" x14ac:dyDescent="0.25">
      <c r="A20" s="15" t="s">
        <v>39</v>
      </c>
      <c r="B20" s="15" t="s">
        <v>33</v>
      </c>
      <c r="C20" s="28" t="s">
        <v>34</v>
      </c>
      <c r="D20" s="22">
        <v>2400</v>
      </c>
      <c r="E20" s="41"/>
    </row>
    <row r="21" spans="1:5" x14ac:dyDescent="0.25">
      <c r="A21" s="15" t="s">
        <v>40</v>
      </c>
      <c r="B21" s="29">
        <v>50000</v>
      </c>
      <c r="C21" s="30">
        <v>50000</v>
      </c>
      <c r="D21" s="22">
        <v>50000</v>
      </c>
      <c r="E21" s="22">
        <v>50000</v>
      </c>
    </row>
    <row r="22" spans="1:5" ht="31" x14ac:dyDescent="0.25">
      <c r="A22" s="15" t="s">
        <v>134</v>
      </c>
      <c r="B22" s="15" t="s">
        <v>33</v>
      </c>
      <c r="C22" s="28" t="s">
        <v>34</v>
      </c>
      <c r="D22" s="22">
        <v>0</v>
      </c>
      <c r="E22" s="22"/>
    </row>
    <row r="23" spans="1:5" x14ac:dyDescent="0.25">
      <c r="B23" s="15"/>
      <c r="C23" s="28"/>
      <c r="D23" s="22"/>
      <c r="E23" s="22"/>
    </row>
    <row r="24" spans="1:5" x14ac:dyDescent="0.25">
      <c r="B24" s="145" t="s">
        <v>132</v>
      </c>
      <c r="C24" s="146"/>
      <c r="D24" s="99">
        <f>D7-SUM(D9:D23)</f>
        <v>1479154</v>
      </c>
      <c r="E24" s="99">
        <f>E7-SUM(E9:E21)</f>
        <v>1849154</v>
      </c>
    </row>
    <row r="25" spans="1:5" x14ac:dyDescent="0.25">
      <c r="B25" s="15"/>
      <c r="C25" s="28"/>
      <c r="D25" s="22"/>
      <c r="E25" s="22"/>
    </row>
    <row r="26" spans="1:5" x14ac:dyDescent="0.25">
      <c r="A26" s="25" t="s">
        <v>35</v>
      </c>
      <c r="B26" s="15"/>
      <c r="C26" s="28"/>
      <c r="D26" s="22"/>
      <c r="E26" s="41"/>
    </row>
    <row r="27" spans="1:5" x14ac:dyDescent="0.25">
      <c r="A27" s="15" t="s">
        <v>0</v>
      </c>
      <c r="B27" s="15" t="s">
        <v>33</v>
      </c>
      <c r="C27" s="28" t="s">
        <v>34</v>
      </c>
      <c r="D27" s="22">
        <f>1800*12</f>
        <v>21600</v>
      </c>
      <c r="E27" s="41"/>
    </row>
    <row r="28" spans="1:5" x14ac:dyDescent="0.25">
      <c r="A28" s="15" t="s">
        <v>36</v>
      </c>
      <c r="B28" s="15" t="s">
        <v>33</v>
      </c>
      <c r="C28" s="28" t="s">
        <v>34</v>
      </c>
      <c r="D28" s="22">
        <v>110000</v>
      </c>
      <c r="E28" s="41"/>
    </row>
    <row r="29" spans="1:5" x14ac:dyDescent="0.25">
      <c r="A29" s="15" t="s">
        <v>37</v>
      </c>
      <c r="B29" s="15" t="s">
        <v>33</v>
      </c>
      <c r="C29" s="28" t="s">
        <v>34</v>
      </c>
      <c r="D29" s="22"/>
      <c r="E29" s="41"/>
    </row>
    <row r="30" spans="1:5" x14ac:dyDescent="0.25">
      <c r="A30" s="15" t="s">
        <v>139</v>
      </c>
      <c r="B30" s="15" t="s">
        <v>33</v>
      </c>
      <c r="C30" s="28" t="s">
        <v>34</v>
      </c>
      <c r="D30" s="22"/>
      <c r="E30" s="41"/>
    </row>
    <row r="31" spans="1:5" x14ac:dyDescent="0.25">
      <c r="A31" s="15" t="s">
        <v>136</v>
      </c>
      <c r="B31" s="29" t="s">
        <v>34</v>
      </c>
      <c r="C31" s="30" t="s">
        <v>34</v>
      </c>
      <c r="D31" s="22"/>
      <c r="E31" s="41"/>
    </row>
    <row r="32" spans="1:5" x14ac:dyDescent="0.25">
      <c r="A32" s="15" t="s">
        <v>137</v>
      </c>
      <c r="B32" s="29" t="s">
        <v>34</v>
      </c>
      <c r="C32" s="30" t="s">
        <v>34</v>
      </c>
      <c r="D32" s="22"/>
      <c r="E32" s="41"/>
    </row>
    <row r="33" spans="1:5" x14ac:dyDescent="0.25">
      <c r="A33" s="15" t="s">
        <v>138</v>
      </c>
      <c r="B33" s="15" t="s">
        <v>33</v>
      </c>
      <c r="C33" s="28" t="s">
        <v>34</v>
      </c>
      <c r="D33" s="22"/>
      <c r="E33" s="41"/>
    </row>
    <row r="34" spans="1:5" x14ac:dyDescent="0.25">
      <c r="A34" s="31"/>
      <c r="B34" s="137" t="s">
        <v>133</v>
      </c>
      <c r="C34" s="137"/>
      <c r="D34" s="32">
        <f>D24-SUM(D26:D33)</f>
        <v>1347554</v>
      </c>
      <c r="E34" s="32">
        <f>E24-SUM(E26:E33)</f>
        <v>1849154</v>
      </c>
    </row>
    <row r="35" spans="1:5" x14ac:dyDescent="0.25">
      <c r="A35" s="33"/>
      <c r="B35" s="136" t="s">
        <v>51</v>
      </c>
      <c r="C35" s="136"/>
      <c r="D35" s="34">
        <f>IF(D34&lt;'Slab '!B12,"Nil",IF(D34&lt;='Slab '!B13,(D34-250000)*'Slab '!C13,IF(D34&lt;='Slab '!B14,(D34-500000)*'Slab '!C14+12500,(D34-1000000)*'Slab '!C15+112500)))*104%</f>
        <v>225436.84800000003</v>
      </c>
      <c r="E35" s="34">
        <f>IF(E34&lt;'Slab '!B18,"Nil",IF(E34&lt;='Slab '!B19,(E34-300000)*'Slab '!C19,IF(E34&lt;='Slab '!B20,(E34-600000)*'Slab '!C20+15000,IF(E34&lt;='Slab '!B21,(E34-900000)*'Slab '!C21+45000,IF(E34&lt;='Slab '!B22,(E34-1200000)*'Slab '!C22+90000,(E34-1500000)*'Slab '!C23+150000)))*104%))</f>
        <v>264936.04800000001</v>
      </c>
    </row>
    <row r="36" spans="1:5" x14ac:dyDescent="0.25">
      <c r="A36" s="33"/>
      <c r="B36" s="141" t="s">
        <v>69</v>
      </c>
      <c r="C36" s="142"/>
      <c r="D36" s="143">
        <f>IF(E38="New Regime",D35-E35,E35-D35)</f>
        <v>39499.199999999983</v>
      </c>
      <c r="E36" s="144"/>
    </row>
    <row r="37" spans="1:5" x14ac:dyDescent="0.25">
      <c r="A37" s="33"/>
      <c r="B37" s="138" t="s">
        <v>50</v>
      </c>
      <c r="C37" s="139"/>
      <c r="D37" s="35" t="str">
        <f>IF(D34&lt;=500000,"Yes","No")</f>
        <v>No</v>
      </c>
      <c r="E37" s="35" t="str">
        <f>IF(E34&lt;=700000,"Yes","No")</f>
        <v>No</v>
      </c>
    </row>
    <row r="38" spans="1:5" ht="46.5" x14ac:dyDescent="0.25">
      <c r="A38" s="33"/>
      <c r="B38" s="36"/>
      <c r="C38" s="38" t="s">
        <v>68</v>
      </c>
      <c r="D38" s="36"/>
      <c r="E38" s="37" t="str">
        <f>IF(D35&lt;E35,"Old Regime","New regime")</f>
        <v>Old Regime</v>
      </c>
    </row>
    <row r="41" spans="1:5" ht="19.5" customHeight="1" x14ac:dyDescent="0.25">
      <c r="A41" s="134" t="s">
        <v>142</v>
      </c>
      <c r="B41" s="134"/>
      <c r="C41" s="134"/>
      <c r="D41" s="134"/>
      <c r="E41" s="134"/>
    </row>
    <row r="42" spans="1:5" ht="20.5" customHeight="1" x14ac:dyDescent="0.25">
      <c r="A42" s="134" t="s">
        <v>143</v>
      </c>
      <c r="B42" s="134"/>
      <c r="C42" s="134"/>
      <c r="D42" s="134"/>
      <c r="E42" s="134"/>
    </row>
    <row r="43" spans="1:5" ht="22.5" customHeight="1" x14ac:dyDescent="0.25">
      <c r="A43" s="134" t="s">
        <v>144</v>
      </c>
      <c r="B43" s="134"/>
      <c r="C43" s="134"/>
      <c r="D43" s="134"/>
      <c r="E43" s="134"/>
    </row>
  </sheetData>
  <mergeCells count="11">
    <mergeCell ref="A43:E43"/>
    <mergeCell ref="A1:E1"/>
    <mergeCell ref="B35:C35"/>
    <mergeCell ref="B34:C34"/>
    <mergeCell ref="A41:E41"/>
    <mergeCell ref="A42:E42"/>
    <mergeCell ref="B37:C37"/>
    <mergeCell ref="A5:E5"/>
    <mergeCell ref="B36:C36"/>
    <mergeCell ref="D36:E36"/>
    <mergeCell ref="B24:C24"/>
  </mergeCells>
  <dataValidations disablePrompts="1" count="1">
    <dataValidation type="list" allowBlank="1" showInputMessage="1" showErrorMessage="1" sqref="J4" xr:uid="{B2D24645-1079-49CF-8C27-E6AF0CC24450}">
      <formula1>$XFD$1:$XFD$4</formula1>
    </dataValidation>
  </dataValidations>
  <pageMargins left="0.7" right="0.7" top="0.75" bottom="0.75" header="0.3" footer="0.3"/>
  <pageSetup paperSize="9" orientation="portrait" verticalDpi="0" r:id="rId1"/>
  <legacyDrawing r:id="rId2"/>
</worksheet>
</file>

<file path=docMetadata/LabelInfo.xml><?xml version="1.0" encoding="utf-8"?>
<clbl:labelList xmlns:clbl="http://schemas.microsoft.com/office/2020/mipLabelMetadata">
  <clbl:label id="{95c71a0f-75e1-4c8f-90e2-641c9351dd98}" enabled="1" method="Standard" siteId="{3e0088dc-0629-4ae6-aa8c-813e7a296f5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Slab </vt:lpstr>
      <vt:lpstr>Comp Structure</vt:lpstr>
      <vt:lpstr>Links</vt:lpstr>
      <vt:lpstr>Notes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Shaik Latheef</cp:lastModifiedBy>
  <dcterms:created xsi:type="dcterms:W3CDTF">2022-12-26T08:01:05Z</dcterms:created>
  <dcterms:modified xsi:type="dcterms:W3CDTF">2023-04-18T11:02:09Z</dcterms:modified>
  <cp:category/>
</cp:coreProperties>
</file>