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C:\Users\LatheefS\Documents\"/>
    </mc:Choice>
  </mc:AlternateContent>
  <xr:revisionPtr revIDLastSave="0" documentId="13_ncr:1_{E2163FA4-CCB9-49A8-B2C5-3F22128BC333}" xr6:coauthVersionLast="47" xr6:coauthVersionMax="47" xr10:uidLastSave="{00000000-0000-0000-0000-000000000000}"/>
  <bookViews>
    <workbookView xWindow="-110" yWindow="-110" windowWidth="19420" windowHeight="10420" firstSheet="1" activeTab="2" xr2:uid="{00000000-000D-0000-FFFF-FFFF00000000}"/>
  </bookViews>
  <sheets>
    <sheet name="Slab " sheetId="6" state="hidden" r:id="rId1"/>
    <sheet name="Component Structure" sheetId="9" r:id="rId2"/>
    <sheet name="New Regime Vs Old Check " sheetId="5" r:id="rId3"/>
    <sheet name="Links" sheetId="8" r:id="rId4"/>
    <sheet name="LTC 2022-25"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9" l="1"/>
  <c r="I34" i="11" l="1"/>
  <c r="H34" i="11"/>
  <c r="I26" i="11"/>
  <c r="H26" i="11"/>
  <c r="I18" i="11"/>
  <c r="H18" i="11"/>
  <c r="H2" i="11"/>
  <c r="I2" i="5" l="1"/>
  <c r="F20" i="9" l="1"/>
  <c r="E20" i="9" s="1"/>
  <c r="F19" i="9"/>
  <c r="F18" i="9"/>
  <c r="F17" i="9"/>
  <c r="F16" i="9"/>
  <c r="E15" i="9"/>
  <c r="F15" i="9" s="1"/>
  <c r="F7" i="9"/>
  <c r="E10" i="9" s="1"/>
  <c r="E4" i="9"/>
  <c r="F14" i="9" l="1"/>
  <c r="E14" i="9" s="1"/>
  <c r="E7" i="9"/>
  <c r="F11" i="9" l="1"/>
  <c r="F21" i="9" s="1"/>
  <c r="E21" i="9" s="1"/>
  <c r="F22" i="9" l="1"/>
  <c r="E11" i="9"/>
  <c r="E22" i="9" s="1"/>
  <c r="G8" i="6"/>
  <c r="I4" i="6"/>
  <c r="I3" i="6"/>
  <c r="I8" i="6" s="1"/>
  <c r="I3" i="5"/>
  <c r="I4" i="5" s="1"/>
  <c r="I5" i="5" l="1"/>
  <c r="I6" i="5" s="1"/>
  <c r="D7" i="5" l="1"/>
  <c r="D24" i="5" s="1"/>
  <c r="D33" i="5" s="1"/>
  <c r="B8" i="6"/>
  <c r="D7" i="6"/>
  <c r="D6" i="6"/>
  <c r="D5" i="6"/>
  <c r="D4" i="6"/>
  <c r="D3" i="6"/>
  <c r="D8" i="6" l="1"/>
  <c r="D36" i="5"/>
  <c r="E7" i="5"/>
  <c r="E24" i="5" l="1"/>
  <c r="E33" i="5" s="1"/>
  <c r="E36" i="5" s="1"/>
  <c r="D34" i="5"/>
  <c r="E34" i="5"/>
  <c r="E37" i="5" l="1"/>
  <c r="D3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Anuradha Shivalingaya</author>
  </authors>
  <commentList>
    <comment ref="D10" authorId="0" shapeId="0" xr:uid="{67D90066-E533-4FF0-8A1A-9071FB3F2F9E}">
      <text>
        <r>
          <rPr>
            <b/>
            <sz val="9"/>
            <color indexed="81"/>
            <rFont val="Tahoma"/>
            <family val="2"/>
          </rPr>
          <t>Anuradha Shivalingaya:</t>
        </r>
        <r>
          <rPr>
            <sz val="9"/>
            <color indexed="81"/>
            <rFont val="Tahoma"/>
            <family val="2"/>
          </rPr>
          <t xml:space="preserve">
Please enter Exempt portion not Full Rent</t>
        </r>
      </text>
    </comment>
  </commentList>
</comments>
</file>

<file path=xl/sharedStrings.xml><?xml version="1.0" encoding="utf-8"?>
<sst xmlns="http://schemas.openxmlformats.org/spreadsheetml/2006/main" count="249" uniqueCount="161">
  <si>
    <t>New Regime-Post Budget 2023</t>
  </si>
  <si>
    <t>Old  Regime-Post Budget 2023</t>
  </si>
  <si>
    <t>Upto Rs. 3,00,000</t>
  </si>
  <si>
    <t xml:space="preserve">Nil </t>
  </si>
  <si>
    <t>Upto Rs. 2,50,000</t>
  </si>
  <si>
    <t>From Rs. 3,00,001 to Rs. 6,00,000</t>
  </si>
  <si>
    <t>From Rs. 2,50,001 to Rs. 5,00,000</t>
  </si>
  <si>
    <t xml:space="preserve">From Rs. 6,00,001 to Rs.9,00,000 </t>
  </si>
  <si>
    <t xml:space="preserve">From Rs. 5,00,001 to Rs.10,00,000 </t>
  </si>
  <si>
    <t>From Rs. 9,00,001 to Rs. 12,00,000</t>
  </si>
  <si>
    <t xml:space="preserve">&gt;10Lakh </t>
  </si>
  <si>
    <t xml:space="preserve"> From Rs. 12,00,001 to Rs. 15,00,000 </t>
  </si>
  <si>
    <t xml:space="preserve">Above Rs. 15,00,000 </t>
  </si>
  <si>
    <t xml:space="preserve">Gross salary </t>
  </si>
  <si>
    <t>Old regime</t>
  </si>
  <si>
    <t>Nil</t>
  </si>
  <si>
    <t>New regime</t>
  </si>
  <si>
    <t>Leave Blank</t>
  </si>
  <si>
    <t xml:space="preserve"> Compensation Structure</t>
  </si>
  <si>
    <t>Amount</t>
  </si>
  <si>
    <t>V1 Option</t>
  </si>
  <si>
    <t>Employee's Option</t>
  </si>
  <si>
    <t>Explanation</t>
  </si>
  <si>
    <t>Fill</t>
  </si>
  <si>
    <t>Sr. No.</t>
  </si>
  <si>
    <t>Compensation Component</t>
  </si>
  <si>
    <t>Description</t>
  </si>
  <si>
    <t>Monthly</t>
  </si>
  <si>
    <t>Yearly</t>
  </si>
  <si>
    <t>CTC Offerred</t>
  </si>
  <si>
    <t>Compensation offered as per the Offer Letter</t>
  </si>
  <si>
    <t>Fixed Component</t>
  </si>
  <si>
    <t>Basic Salary (BS)</t>
  </si>
  <si>
    <t>BS is 30% on CTC offerred</t>
  </si>
  <si>
    <t>Mandatory</t>
  </si>
  <si>
    <t>Statutory Allowance and Deductions</t>
  </si>
  <si>
    <t>Provident Fund</t>
  </si>
  <si>
    <t>Employer + Employee contribution @12% of basic Salary or 1800+1800</t>
  </si>
  <si>
    <t>Optional</t>
  </si>
  <si>
    <t>Gratuity</t>
  </si>
  <si>
    <t>Statutory component calculated @ 15/26 of monthly basic for every completed year of service</t>
  </si>
  <si>
    <t>Variable Components</t>
  </si>
  <si>
    <t>House Rent Allowance (HRA)</t>
  </si>
  <si>
    <t>HRA is offerred as per Income Tax Rules (Refer Note 1 Below)</t>
  </si>
  <si>
    <t>Fuel Reimbursement (FR)</t>
  </si>
  <si>
    <t>As per Company Policy (Refer Note 2 Below)</t>
  </si>
  <si>
    <t>No</t>
  </si>
  <si>
    <t>Choose Yes or No</t>
  </si>
  <si>
    <t>Leave Travel Allowance (LTA)</t>
  </si>
  <si>
    <t>INR 2,500 per month.As per Income Tax Act((Refer Note 3 Below)</t>
  </si>
  <si>
    <t>Children's Education Allowance (CEA)</t>
  </si>
  <si>
    <t>INR 100per month/Per Child(Refer Note 4 Below)</t>
  </si>
  <si>
    <t>SODEXO</t>
  </si>
  <si>
    <t>Food Card with INR 3300 monthly recharge(Refer Note 5 Below)</t>
  </si>
  <si>
    <t>Telephone &amp; Internet Allowance (TIA)</t>
  </si>
  <si>
    <t>INR 1500 Per Month(Refer Note 6 Below)</t>
  </si>
  <si>
    <t>If CTC more than 10 Lacs than 40000 Per Annum othrewise 20000(Refer Note 7 Below)</t>
  </si>
  <si>
    <t>Other Allowance</t>
  </si>
  <si>
    <t>Balancing Figure allowance</t>
  </si>
  <si>
    <t>Note 1 HRA</t>
  </si>
  <si>
    <t xml:space="preserve">Rule- The HRA deduction will be allowed on least of the below three
1. Actual HRA received from the Employer.
2. Actual Monthly Rent Paid LESS 10% of Basis Salary
3. 50% of basic salary if he resides in Delhi, Chennai, Kolkata, or Mumbai; 40% if his residence is in any other city.
</t>
  </si>
  <si>
    <t>Link to Genegerate Rent Receipt Template</t>
  </si>
  <si>
    <t>https://cleartax.in/s/hra-house-rent-allowance</t>
  </si>
  <si>
    <t xml:space="preserve">Note 2 Fuel reimbursement </t>
  </si>
  <si>
    <t>As per company policy and as per Income Tax Act- Fuel reimbursement are only allowable as per Income Tax when:</t>
  </si>
  <si>
    <t>1. You are the owner of Vechile</t>
  </si>
  <si>
    <t>2. Vechile is used exclusively for Office purpose only.</t>
  </si>
  <si>
    <t>3.  Payment is made by Employee</t>
  </si>
  <si>
    <t>https://blog.zeta.tech/posts3/what-makes-fuel-allowance-one-of-the-most-relevant-employee-tax-benefits</t>
  </si>
  <si>
    <t>Note 3 LTA</t>
  </si>
  <si>
    <t>1. LTA can only be claimed on actual travel cost. All the mediums of the travel i.e road, rail or air are claimable under LTA. However, the employee must submit a valid proof of cost to claim the leave travel allowance.</t>
  </si>
  <si>
    <t>2. LTA can be claimed only on the travel expense. Food or stay or any such expenses excluding travel cannot be a part of it.</t>
  </si>
  <si>
    <t>3. LTA can only be claimed on domestic travel expenses. You can not claim LTA on the expenses incurred during the international trip (if any) of the employee.</t>
  </si>
  <si>
    <t>Note 4 Childeren Education Allowance</t>
  </si>
  <si>
    <t>https://cleartax.in/s/tuition-fees-deduction-under-section-80c</t>
  </si>
  <si>
    <t xml:space="preserve">Note 5 Meal Voucher </t>
  </si>
  <si>
    <t>Meal Voucher are exempt as INR 50 Per meal . YOU hav to opt for it to get the Vouchers</t>
  </si>
  <si>
    <t>Note 6 Telephone &amp; Internet Allowance (TIA)</t>
  </si>
  <si>
    <t>As per company policy and as per Income Tax Act- Telephone &amp; Internet  reimbursement are only allowable as per Income Tax when:</t>
  </si>
  <si>
    <t>1. If the Bill  is in Employee Name &amp; Payment is made by Employee</t>
  </si>
  <si>
    <t>2. If it is used exclusively for Office purpose only.</t>
  </si>
  <si>
    <t>As per company policy and as per Income Tax Act- Vehicle Maintenance is   allowable as per Income Tax when:</t>
  </si>
  <si>
    <t>1. You are the owner of Vechile &amp; Rc Book Should be in Employee Name</t>
  </si>
  <si>
    <t>Version 1 Services Private Limited</t>
  </si>
  <si>
    <t>CTC Annual</t>
  </si>
  <si>
    <t>12 % of Basic</t>
  </si>
  <si>
    <t>Basic</t>
  </si>
  <si>
    <t>*Only for internal Circulation</t>
  </si>
  <si>
    <t xml:space="preserve">BASIC per month </t>
  </si>
  <si>
    <t>1800 Standard Empoyee Contribution</t>
  </si>
  <si>
    <t>Less</t>
  </si>
  <si>
    <t>Employer PF</t>
  </si>
  <si>
    <t xml:space="preserve">Annaul Estimated Gratuity </t>
  </si>
  <si>
    <t>(Monthly Basic *15/26)</t>
  </si>
  <si>
    <t>Amount Old</t>
  </si>
  <si>
    <t>New Regime</t>
  </si>
  <si>
    <t xml:space="preserve">Gross Salary </t>
  </si>
  <si>
    <t xml:space="preserve">Total Gross salary </t>
  </si>
  <si>
    <t>Particulars</t>
  </si>
  <si>
    <t xml:space="preserve">New Regime </t>
  </si>
  <si>
    <t>Old Regime</t>
  </si>
  <si>
    <t>Allowances &amp; Exemptions(Flexible Benefit Components)</t>
  </si>
  <si>
    <t>&gt;&gt;Not allowed for deduction as per new regime</t>
  </si>
  <si>
    <t>Available &amp; Mandatory V1 Component</t>
  </si>
  <si>
    <t>Available &amp; Optional V1 Component</t>
  </si>
  <si>
    <t>Vehicle Maintenance</t>
  </si>
  <si>
    <t>Deductions</t>
  </si>
  <si>
    <t>Professional tax and entertainment allowance on salaries</t>
  </si>
  <si>
    <t xml:space="preserve">Not Available </t>
  </si>
  <si>
    <t>Available</t>
  </si>
  <si>
    <t xml:space="preserve">Standard Deduction </t>
  </si>
  <si>
    <r>
      <t xml:space="preserve">Interest on housing loan on the </t>
    </r>
    <r>
      <rPr>
        <sz val="12"/>
        <color rgb="FFFF0000"/>
        <rFont val="Calibri Light"/>
        <family val="2"/>
      </rPr>
      <t>self-occupied property</t>
    </r>
    <r>
      <rPr>
        <sz val="12"/>
        <color rgb="FF000000"/>
        <rFont val="Calibri Light"/>
        <family val="2"/>
      </rPr>
      <t xml:space="preserve"> or vacant Self Occupied property</t>
    </r>
  </si>
  <si>
    <t xml:space="preserve">Net Salary /Gross Total Income </t>
  </si>
  <si>
    <t xml:space="preserve">Chapter VI A Dedcution </t>
  </si>
  <si>
    <t>80C</t>
  </si>
  <si>
    <t xml:space="preserve">	80D Mediclaim </t>
  </si>
  <si>
    <t>80E- Higher Education interest</t>
  </si>
  <si>
    <t>80CCD(2)-NPS</t>
  </si>
  <si>
    <t>80JJA- Applicable for Individula with Business Income</t>
  </si>
  <si>
    <t>80TTA/80TTB- Savings Bank Interest</t>
  </si>
  <si>
    <t>Gross Total Income</t>
  </si>
  <si>
    <t>Tax Payable  including Cess</t>
  </si>
  <si>
    <t>Differential Annual Tax benefit in INR</t>
  </si>
  <si>
    <t>Is rebate Applicable</t>
  </si>
  <si>
    <t>Should I go for New regime or Old regime?</t>
  </si>
  <si>
    <t>** The Calculation here is only illustrative . Your discretion is advised</t>
  </si>
  <si>
    <t xml:space="preserve">*** Profit Share, Shift Allowance or any other component by whatever name you receive will be subject to tax </t>
  </si>
  <si>
    <t>Links</t>
  </si>
  <si>
    <t xml:space="preserve">FBP Declaration </t>
  </si>
  <si>
    <t>Reimbursment (FBP Components Selected) Steps</t>
  </si>
  <si>
    <t>https://ess-help.greythr.com/employee-portal/answers/61733569</t>
  </si>
  <si>
    <t>Income Tax Declaration</t>
  </si>
  <si>
    <t>https://ess-help.greythr.com/employee-portal/answers/40960112</t>
  </si>
  <si>
    <t>Yes</t>
  </si>
  <si>
    <t>1.  Minimum Statutory  PF contribution of  1800+1800
2. 12 % of Actual Basic, if  your  basic  is greater than Statitory PF wages limit of  15 K 
3. If you wish to opt for additional  Voluntary PF contribution i.e more than 12% of actual basic limit , then employee contribution to PF can be upto  100% of Basic Pay .Employer contribution will be limited to Statutory Limit . (Effective April 2024)</t>
  </si>
  <si>
    <t>Note 7 Vehicle maintenance</t>
  </si>
  <si>
    <t>New Regime V/s Old Regime as Per 2024 Budget Applicable to  F Y 2024-2025</t>
  </si>
  <si>
    <t>**** Under old regime the tax rebate applicable upto taxable income INR 5 Lakh and &amp; under new regime upto INR 7 Lakh</t>
  </si>
  <si>
    <t>Block Year 2022-2025</t>
  </si>
  <si>
    <t xml:space="preserve">Employee- ID </t>
  </si>
  <si>
    <t xml:space="preserve">Total Eligible </t>
  </si>
  <si>
    <t>SL 
No</t>
  </si>
  <si>
    <t>Name &amp; Designation of Employee</t>
  </si>
  <si>
    <t>Block Year</t>
  </si>
  <si>
    <t>Place of visit</t>
  </si>
  <si>
    <t>For whom claimed</t>
  </si>
  <si>
    <t>Bill No</t>
  </si>
  <si>
    <t>Date of Receipt of claim</t>
  </si>
  <si>
    <t>Gross Amt. of the bill</t>
  </si>
  <si>
    <t>Amount of  Final claim</t>
  </si>
  <si>
    <t>Remarks</t>
  </si>
  <si>
    <t>CERTIFIED THAT-</t>
  </si>
  <si>
    <t>1.I declare that the particulars furnished above are true and correct to the best of my knowledge</t>
  </si>
  <si>
    <t>2.The LTC claim is within the eligible  two block out of four block in 2022-2025 block.</t>
  </si>
  <si>
    <t xml:space="preserve">Employee Signature </t>
  </si>
  <si>
    <t>Date</t>
  </si>
  <si>
    <t xml:space="preserve">Please don’t submit this .It is  shared here  only for reference. FBP declaration should be made in Greythr. </t>
  </si>
  <si>
    <t>Guidelines-
1. Rent receipts are mandatory to Claim HRA Exemption &amp; Should be Provided when Submissions dates are Announced By Version1
2. If you have changed your place then mention both the PAN Card numbers of old and new landlord provided that your Annual Rent Exceeds INR . It is always  a good practice to have your Landlord's PAN number anyway.
3.** If Annual Rent is More than INR 1Lakh then PAN Details of Landlord is mandatory along with Rental Agreement . If Rental agreement not available , a signed  declaration to this effect should be provided</t>
  </si>
  <si>
    <t>https://ess-help.greythr.com/employee-portal/answers/44381914</t>
  </si>
  <si>
    <t>4. It should be noted that the employee can not claim LTA in every financial year. LTA can be claimed only for two journeys in a block of 4 years. The block years for the LTA purposes are decided by the government. The current running block for claiming LTA is calendar years 2018-2021. The last running block was 2022-2025.As the LTA can only be claimed when the employee has been on leave from work for travelling purposes, the employee should mark that period as ‘leave’.
5. Please refer Tab" LTC 2022-2025" for declartion format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</si>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</sst>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4009]\ * #,##0_ ;_ [$₹-4009]\ * \-#,##0_ ;_ [$₹-4009]\ * &quot;-&quot;??_ ;_ @_ "/>
  </numFmts>
  <fonts count="27" x14ac:knownFonts="1">
    <font>
      <sz val="10"/>
      <color rgb="FF000000"/>
      <name val="Arial"/>
    </font>
    <font>
      <sz val="10"/>
      <color rgb="FF000000"/>
      <name val="Arial"/>
      <family val="2"/>
    </font>
    <font>
      <b/>
      <sz val="10"/>
      <color rgb="FF000000"/>
      <name val="Arial"/>
      <family val="2"/>
    </font>
    <font>
      <sz val="10"/>
      <color rgb="FF000000"/>
      <name val="Arial"/>
      <family val="2"/>
    </font>
    <font>
      <sz val="11"/>
      <color theme="1"/>
      <name val="Cambria"/>
      <family val="2"/>
      <scheme val="major"/>
    </font>
    <font>
      <b/>
      <sz val="11"/>
      <color theme="1"/>
      <name val="Cambria"/>
      <family val="2"/>
      <scheme val="major"/>
    </font>
    <font>
      <u/>
      <sz val="11"/>
      <color theme="10"/>
      <name val="Calibri"/>
      <family val="2"/>
      <scheme val="minor"/>
    </font>
    <font>
      <sz val="10"/>
      <color rgb="FFFF0000"/>
      <name val="Arial"/>
      <family val="2"/>
    </font>
    <font>
      <sz val="12"/>
      <color rgb="FF000000"/>
      <name val="Calibri Light"/>
      <family val="2"/>
    </font>
    <font>
      <b/>
      <sz val="12"/>
      <color rgb="FF000000"/>
      <name val="Calibri Light"/>
      <family val="2"/>
    </font>
    <font>
      <sz val="12"/>
      <color theme="1"/>
      <name val="Calibri Light"/>
      <family val="2"/>
    </font>
    <font>
      <b/>
      <sz val="12"/>
      <color rgb="FFFF0000"/>
      <name val="Calibri Light"/>
      <family val="2"/>
    </font>
    <font>
      <b/>
      <u/>
      <sz val="18"/>
      <color rgb="FF000000"/>
      <name val="Calibri Light"/>
      <family val="2"/>
    </font>
    <font>
      <b/>
      <sz val="14"/>
      <color rgb="FF000000"/>
      <name val="Calibri Light"/>
      <family val="2"/>
    </font>
    <font>
      <sz val="11"/>
      <color theme="1"/>
      <name val="Calibri"/>
      <family val="2"/>
      <scheme val="minor"/>
    </font>
    <font>
      <sz val="10"/>
      <color rgb="FF000000"/>
      <name val="Cambria"/>
      <family val="1"/>
      <scheme val="major"/>
    </font>
    <font>
      <u/>
      <sz val="11"/>
      <color theme="10"/>
      <name val="Cambria"/>
      <family val="1"/>
      <scheme val="major"/>
    </font>
    <font>
      <sz val="12"/>
      <color rgb="FFFF0000"/>
      <name val="Calibri Light"/>
      <family val="2"/>
    </font>
    <font>
      <sz val="9"/>
      <color indexed="81"/>
      <name val="Tahoma"/>
      <family val="2"/>
    </font>
    <font>
      <b/>
      <sz val="9"/>
      <color indexed="81"/>
      <name val="Tahoma"/>
      <family val="2"/>
    </font>
    <font>
      <sz val="26"/>
      <color theme="1"/>
      <name val="Cambria"/>
      <family val="2"/>
      <scheme val="major"/>
    </font>
    <font>
      <sz val="11"/>
      <color theme="1"/>
      <name val="Calibri Light"/>
      <family val="2"/>
    </font>
    <font>
      <b/>
      <sz val="16"/>
      <color theme="1"/>
      <name val="Calibri Light"/>
      <family val="2"/>
    </font>
    <font>
      <i/>
      <sz val="11"/>
      <color rgb="FF000000"/>
      <name val="Cambria"/>
      <family val="2"/>
      <scheme val="major"/>
    </font>
    <font>
      <b/>
      <i/>
      <sz val="11"/>
      <color rgb="FF000000"/>
      <name val="Cambria"/>
      <family val="2"/>
      <scheme val="major"/>
    </font>
    <font>
      <b/>
      <sz val="11"/>
      <color theme="1"/>
      <name val="Calibri Light"/>
      <family val="2"/>
    </font>
    <font>
      <b/>
      <i/>
      <sz val="11"/>
      <color theme="1"/>
      <name val="Calibri Light"/>
      <family val="2"/>
    </font>
  </fonts>
  <fills count="17">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8F8F8"/>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14" fillId="0" borderId="0"/>
    <xf numFmtId="43" fontId="14" fillId="0" borderId="0" applyFont="0" applyFill="0" applyBorder="0" applyAlignment="0" applyProtection="0"/>
    <xf numFmtId="0" fontId="21" fillId="0" borderId="0"/>
  </cellStyleXfs>
  <cellXfs count="21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3" fillId="0" borderId="1" xfId="0" applyFont="1" applyBorder="1" applyAlignment="1">
      <alignment horizontal="left"/>
    </xf>
    <xf numFmtId="0" fontId="0" fillId="0" borderId="1" xfId="0" applyBorder="1" applyAlignment="1">
      <alignment horizontal="right"/>
    </xf>
    <xf numFmtId="0" fontId="3" fillId="0" borderId="1" xfId="0" applyFont="1" applyBorder="1" applyAlignment="1">
      <alignment horizontal="right"/>
    </xf>
    <xf numFmtId="9" fontId="0" fillId="0" borderId="1" xfId="0" applyNumberFormat="1" applyBorder="1" applyAlignment="1">
      <alignment horizontal="right"/>
    </xf>
    <xf numFmtId="0" fontId="0" fillId="0" borderId="1" xfId="0" applyBorder="1" applyAlignment="1">
      <alignment horizontal="left"/>
    </xf>
    <xf numFmtId="0" fontId="0" fillId="0" borderId="3" xfId="0" applyBorder="1" applyAlignment="1">
      <alignment horizontal="left"/>
    </xf>
    <xf numFmtId="164" fontId="0" fillId="0" borderId="1" xfId="0" applyNumberFormat="1" applyBorder="1" applyAlignment="1">
      <alignment horizontal="right"/>
    </xf>
    <xf numFmtId="164" fontId="0" fillId="0" borderId="1" xfId="1" applyNumberFormat="1" applyFont="1" applyBorder="1" applyAlignment="1">
      <alignment horizontal="right"/>
    </xf>
    <xf numFmtId="0" fontId="2" fillId="0" borderId="1" xfId="0" applyFont="1" applyBorder="1" applyAlignment="1">
      <alignment horizontal="right"/>
    </xf>
    <xf numFmtId="164" fontId="2" fillId="0" borderId="1" xfId="1" applyNumberFormat="1" applyFont="1" applyBorder="1" applyAlignment="1">
      <alignment horizontal="right"/>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13" fillId="0" borderId="0" xfId="0" applyFont="1" applyAlignment="1">
      <alignment horizontal="center" vertical="top" wrapText="1"/>
    </xf>
    <xf numFmtId="0" fontId="8" fillId="0" borderId="1" xfId="0" applyFont="1" applyBorder="1" applyAlignment="1">
      <alignment horizontal="center" vertical="top" wrapText="1"/>
    </xf>
    <xf numFmtId="0" fontId="9" fillId="0" borderId="1" xfId="0" applyFont="1" applyBorder="1" applyAlignment="1">
      <alignment horizontal="center" vertical="top" wrapText="1"/>
    </xf>
    <xf numFmtId="0" fontId="8" fillId="0" borderId="0" xfId="0" applyFont="1" applyAlignment="1">
      <alignment horizontal="center" vertical="top" wrapText="1"/>
    </xf>
    <xf numFmtId="0" fontId="9" fillId="0" borderId="0" xfId="0" applyFont="1" applyAlignment="1">
      <alignment horizontal="center" vertical="top" wrapText="1"/>
    </xf>
    <xf numFmtId="0" fontId="9" fillId="0" borderId="1" xfId="0" applyFont="1" applyBorder="1" applyAlignment="1">
      <alignment horizontal="left" vertical="top" wrapText="1"/>
    </xf>
    <xf numFmtId="165" fontId="8" fillId="0" borderId="1" xfId="0" applyNumberFormat="1" applyFont="1" applyBorder="1" applyAlignment="1">
      <alignment horizontal="center" vertical="top" wrapText="1"/>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0" borderId="2" xfId="0" applyFont="1" applyBorder="1" applyAlignment="1">
      <alignment horizontal="left" vertical="top"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4" borderId="1"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6" borderId="1" xfId="0" applyFont="1" applyFill="1" applyBorder="1" applyAlignment="1">
      <alignment horizontal="left" vertical="top" wrapText="1"/>
    </xf>
    <xf numFmtId="165" fontId="9" fillId="7"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165" fontId="8" fillId="6" borderId="1" xfId="0" applyNumberFormat="1" applyFont="1" applyFill="1" applyBorder="1" applyAlignment="1">
      <alignment horizontal="center" vertical="top" wrapText="1"/>
    </xf>
    <xf numFmtId="0" fontId="9" fillId="8" borderId="1" xfId="0" applyFont="1" applyFill="1" applyBorder="1" applyAlignment="1">
      <alignment horizontal="center" vertical="top" wrapText="1"/>
    </xf>
    <xf numFmtId="0" fontId="8" fillId="5"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0" fontId="9" fillId="5" borderId="1" xfId="0" applyFont="1" applyFill="1" applyBorder="1" applyAlignment="1">
      <alignment horizontal="left" vertical="top" wrapText="1"/>
    </xf>
    <xf numFmtId="0" fontId="4" fillId="0" borderId="1" xfId="0" applyFont="1" applyBorder="1" applyAlignment="1">
      <alignment horizontal="left" vertical="center"/>
    </xf>
    <xf numFmtId="0" fontId="2" fillId="0" borderId="1" xfId="0" applyFont="1" applyBorder="1" applyAlignment="1">
      <alignment horizontal="left"/>
    </xf>
    <xf numFmtId="165" fontId="8" fillId="10" borderId="1" xfId="0" applyNumberFormat="1" applyFont="1" applyFill="1" applyBorder="1" applyAlignment="1">
      <alignment horizontal="center" vertical="top" wrapText="1"/>
    </xf>
    <xf numFmtId="0" fontId="7" fillId="0" borderId="1" xfId="0" applyFont="1" applyBorder="1" applyAlignment="1">
      <alignment horizontal="left" vertical="top" wrapText="1"/>
    </xf>
    <xf numFmtId="0" fontId="8" fillId="11" borderId="2" xfId="0" applyFont="1" applyFill="1" applyBorder="1" applyAlignment="1">
      <alignment horizontal="left" vertical="top" wrapText="1"/>
    </xf>
    <xf numFmtId="0" fontId="4" fillId="0" borderId="0" xfId="3" applyFont="1" applyAlignment="1">
      <alignment horizontal="left" vertical="top" wrapText="1"/>
    </xf>
    <xf numFmtId="0" fontId="0" fillId="0" borderId="0" xfId="0"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14" borderId="1" xfId="0" applyFont="1" applyFill="1" applyBorder="1" applyAlignment="1">
      <alignment horizontal="left" vertical="center"/>
    </xf>
    <xf numFmtId="0" fontId="4" fillId="0" borderId="0" xfId="3" applyFont="1" applyAlignment="1">
      <alignment vertical="top"/>
    </xf>
    <xf numFmtId="164" fontId="4" fillId="0" borderId="0" xfId="1" applyNumberFormat="1" applyFont="1" applyAlignment="1">
      <alignment vertical="top"/>
    </xf>
    <xf numFmtId="0" fontId="4" fillId="2" borderId="1" xfId="3" applyFont="1" applyFill="1" applyBorder="1" applyAlignment="1">
      <alignment horizontal="center" vertical="top"/>
    </xf>
    <xf numFmtId="0" fontId="5" fillId="2" borderId="1" xfId="3" applyFont="1" applyFill="1" applyBorder="1" applyAlignment="1">
      <alignment horizontal="center" vertical="top"/>
    </xf>
    <xf numFmtId="0" fontId="4" fillId="3" borderId="1" xfId="3" applyFont="1" applyFill="1" applyBorder="1" applyAlignment="1">
      <alignment horizontal="center" vertical="top"/>
    </xf>
    <xf numFmtId="164" fontId="5" fillId="2" borderId="2" xfId="1" applyNumberFormat="1" applyFont="1" applyFill="1" applyBorder="1" applyAlignment="1">
      <alignment horizontal="center" vertical="top"/>
    </xf>
    <xf numFmtId="0" fontId="4" fillId="0" borderId="0" xfId="3" applyFont="1" applyAlignment="1">
      <alignment horizontal="center" vertical="top"/>
    </xf>
    <xf numFmtId="0" fontId="4" fillId="0" borderId="1" xfId="3" applyFont="1" applyBorder="1" applyAlignment="1">
      <alignment horizontal="center" vertical="top"/>
    </xf>
    <xf numFmtId="0" fontId="4" fillId="0" borderId="1" xfId="3" applyFont="1" applyBorder="1" applyAlignment="1">
      <alignment vertical="top"/>
    </xf>
    <xf numFmtId="43" fontId="4" fillId="2" borderId="1" xfId="4" applyFont="1" applyFill="1" applyBorder="1" applyAlignment="1">
      <alignment vertical="top"/>
    </xf>
    <xf numFmtId="164" fontId="4" fillId="3" borderId="2" xfId="1" applyNumberFormat="1" applyFont="1" applyFill="1" applyBorder="1" applyAlignment="1">
      <alignment vertical="top"/>
    </xf>
    <xf numFmtId="43" fontId="4" fillId="0" borderId="0" xfId="4" applyFont="1" applyAlignment="1">
      <alignment vertical="top"/>
    </xf>
    <xf numFmtId="164" fontId="4" fillId="2" borderId="1" xfId="1" applyNumberFormat="1" applyFont="1" applyFill="1" applyBorder="1" applyAlignment="1">
      <alignment vertical="top"/>
    </xf>
    <xf numFmtId="0" fontId="4" fillId="12" borderId="0" xfId="3" applyFont="1" applyFill="1" applyAlignment="1">
      <alignment vertical="top"/>
    </xf>
    <xf numFmtId="0" fontId="4" fillId="0" borderId="0" xfId="3" applyFont="1" applyAlignment="1">
      <alignment horizontal="left" vertical="top"/>
    </xf>
    <xf numFmtId="0" fontId="4" fillId="0" borderId="1" xfId="3" applyFont="1" applyBorder="1" applyAlignment="1">
      <alignment horizontal="left" vertical="top"/>
    </xf>
    <xf numFmtId="43" fontId="4" fillId="2" borderId="1" xfId="4" applyFont="1" applyFill="1" applyBorder="1" applyAlignment="1">
      <alignment horizontal="left" vertical="top"/>
    </xf>
    <xf numFmtId="164" fontId="4" fillId="2" borderId="1" xfId="1" applyNumberFormat="1" applyFont="1" applyFill="1" applyBorder="1" applyAlignment="1">
      <alignment horizontal="left" vertical="top"/>
    </xf>
    <xf numFmtId="0" fontId="4" fillId="3" borderId="1" xfId="3" applyFont="1" applyFill="1" applyBorder="1" applyAlignment="1">
      <alignment horizontal="left" vertical="top"/>
    </xf>
    <xf numFmtId="0" fontId="4" fillId="3" borderId="1" xfId="3" applyFont="1" applyFill="1" applyBorder="1" applyAlignment="1">
      <alignment horizontal="left" vertical="top" wrapText="1"/>
    </xf>
    <xf numFmtId="0" fontId="4" fillId="0" borderId="1" xfId="3" applyFont="1" applyBorder="1" applyAlignment="1">
      <alignment horizontal="left" vertical="top" wrapText="1"/>
    </xf>
    <xf numFmtId="0" fontId="4" fillId="0" borderId="1" xfId="3" applyFont="1" applyBorder="1" applyAlignment="1">
      <alignment vertical="top" wrapText="1"/>
    </xf>
    <xf numFmtId="0" fontId="6" fillId="0" borderId="0" xfId="2" applyAlignment="1">
      <alignment vertical="top"/>
    </xf>
    <xf numFmtId="0" fontId="4" fillId="14" borderId="1" xfId="3" applyFont="1" applyFill="1" applyBorder="1" applyAlignment="1">
      <alignment horizontal="center" vertical="top"/>
    </xf>
    <xf numFmtId="0" fontId="4" fillId="14" borderId="1" xfId="3" applyFont="1" applyFill="1" applyBorder="1" applyAlignment="1">
      <alignment vertical="top"/>
    </xf>
    <xf numFmtId="0" fontId="4" fillId="3" borderId="1" xfId="3" applyFont="1" applyFill="1" applyBorder="1" applyAlignment="1">
      <alignment vertical="top"/>
    </xf>
    <xf numFmtId="0" fontId="4" fillId="14" borderId="1" xfId="3" applyFont="1" applyFill="1" applyBorder="1" applyAlignment="1">
      <alignment vertical="top" wrapText="1"/>
    </xf>
    <xf numFmtId="164" fontId="4" fillId="0" borderId="0" xfId="3" applyNumberFormat="1" applyFont="1" applyAlignment="1">
      <alignment vertical="top"/>
    </xf>
    <xf numFmtId="0" fontId="5" fillId="0" borderId="0" xfId="3" applyFont="1" applyAlignment="1">
      <alignment vertical="top"/>
    </xf>
    <xf numFmtId="0" fontId="4" fillId="8" borderId="10" xfId="3" applyFont="1" applyFill="1" applyBorder="1" applyAlignment="1">
      <alignment vertical="top"/>
    </xf>
    <xf numFmtId="0" fontId="4" fillId="8" borderId="11" xfId="3" applyFont="1" applyFill="1" applyBorder="1" applyAlignment="1">
      <alignment vertical="top"/>
    </xf>
    <xf numFmtId="164" fontId="4" fillId="8" borderId="12" xfId="1" applyNumberFormat="1" applyFont="1" applyFill="1" applyBorder="1" applyAlignment="1">
      <alignment vertical="top"/>
    </xf>
    <xf numFmtId="0" fontId="4" fillId="8" borderId="13" xfId="3" applyFont="1" applyFill="1" applyBorder="1" applyAlignment="1">
      <alignment vertical="top"/>
    </xf>
    <xf numFmtId="0" fontId="4" fillId="8" borderId="0" xfId="3" applyFont="1" applyFill="1" applyAlignment="1">
      <alignment vertical="top"/>
    </xf>
    <xf numFmtId="164" fontId="4" fillId="8" borderId="14" xfId="1" applyNumberFormat="1" applyFont="1" applyFill="1" applyBorder="1" applyAlignment="1">
      <alignment vertical="top"/>
    </xf>
    <xf numFmtId="0" fontId="6" fillId="8" borderId="13" xfId="2" applyFill="1" applyBorder="1" applyAlignment="1">
      <alignment vertical="top"/>
    </xf>
    <xf numFmtId="0" fontId="4" fillId="8" borderId="15" xfId="3" applyFont="1" applyFill="1" applyBorder="1" applyAlignment="1">
      <alignment vertical="top"/>
    </xf>
    <xf numFmtId="0" fontId="4" fillId="8" borderId="16" xfId="3" applyFont="1" applyFill="1" applyBorder="1" applyAlignment="1">
      <alignment vertical="top"/>
    </xf>
    <xf numFmtId="164" fontId="4" fillId="8" borderId="17" xfId="1" applyNumberFormat="1" applyFont="1" applyFill="1" applyBorder="1" applyAlignment="1">
      <alignment vertical="top"/>
    </xf>
    <xf numFmtId="0" fontId="4" fillId="0" borderId="0" xfId="3" applyFont="1" applyAlignment="1">
      <alignment vertical="top" wrapText="1"/>
    </xf>
    <xf numFmtId="0" fontId="4" fillId="8" borderId="7" xfId="3" applyFont="1" applyFill="1" applyBorder="1" applyAlignment="1">
      <alignment vertical="top"/>
    </xf>
    <xf numFmtId="0" fontId="4" fillId="8" borderId="8" xfId="3" applyFont="1" applyFill="1" applyBorder="1" applyAlignment="1">
      <alignment vertical="top"/>
    </xf>
    <xf numFmtId="164" fontId="4" fillId="8" borderId="9" xfId="1" applyNumberFormat="1" applyFont="1" applyFill="1" applyBorder="1" applyAlignment="1">
      <alignment vertical="top"/>
    </xf>
    <xf numFmtId="0" fontId="4" fillId="13" borderId="7" xfId="3" applyFont="1" applyFill="1" applyBorder="1" applyAlignment="1">
      <alignment vertical="top"/>
    </xf>
    <xf numFmtId="0" fontId="4" fillId="13" borderId="8" xfId="3" applyFont="1" applyFill="1" applyBorder="1" applyAlignment="1">
      <alignment vertical="top"/>
    </xf>
    <xf numFmtId="164" fontId="4" fillId="13" borderId="9" xfId="1" applyNumberFormat="1" applyFont="1" applyFill="1" applyBorder="1" applyAlignment="1">
      <alignment vertical="top"/>
    </xf>
    <xf numFmtId="0" fontId="15" fillId="14" borderId="1" xfId="0" applyFont="1" applyFill="1" applyBorder="1" applyAlignment="1">
      <alignment horizontal="left" vertical="center" wrapText="1"/>
    </xf>
    <xf numFmtId="0" fontId="16" fillId="0" borderId="1" xfId="2" applyFont="1" applyBorder="1" applyAlignment="1">
      <alignment horizontal="left" vertical="center" wrapText="1"/>
    </xf>
    <xf numFmtId="0" fontId="6" fillId="0" borderId="1" xfId="2" applyBorder="1" applyAlignment="1">
      <alignment horizontal="left" vertical="center" wrapText="1"/>
    </xf>
    <xf numFmtId="0" fontId="0" fillId="0" borderId="0" xfId="0" applyAlignment="1">
      <alignment horizontal="left" vertical="center" wrapText="1"/>
    </xf>
    <xf numFmtId="165" fontId="9" fillId="0" borderId="1" xfId="0" applyNumberFormat="1" applyFont="1" applyBorder="1" applyAlignment="1">
      <alignment horizontal="center" vertical="top" wrapText="1"/>
    </xf>
    <xf numFmtId="164" fontId="0" fillId="0" borderId="0" xfId="0" applyNumberFormat="1" applyAlignment="1">
      <alignment horizontal="center"/>
    </xf>
    <xf numFmtId="43" fontId="0" fillId="0" borderId="0" xfId="0" applyNumberFormat="1" applyAlignment="1">
      <alignment horizontal="center"/>
    </xf>
    <xf numFmtId="0" fontId="20" fillId="0" borderId="0" xfId="3" applyFont="1" applyAlignment="1">
      <alignment vertical="top"/>
    </xf>
    <xf numFmtId="0" fontId="21" fillId="0" borderId="0" xfId="5" applyAlignment="1">
      <alignment vertical="top" wrapText="1"/>
    </xf>
    <xf numFmtId="0" fontId="5" fillId="0" borderId="18" xfId="5" applyFont="1" applyBorder="1" applyAlignment="1">
      <alignment vertical="top" wrapText="1"/>
    </xf>
    <xf numFmtId="0" fontId="5" fillId="0" borderId="8" xfId="5" applyFont="1" applyBorder="1" applyAlignment="1">
      <alignment vertical="top" wrapText="1"/>
    </xf>
    <xf numFmtId="165" fontId="23" fillId="15" borderId="18" xfId="5" applyNumberFormat="1" applyFont="1" applyFill="1" applyBorder="1" applyAlignment="1">
      <alignment horizontal="left" vertical="top" wrapText="1"/>
    </xf>
    <xf numFmtId="0" fontId="5" fillId="0" borderId="9" xfId="5" applyFont="1" applyBorder="1" applyAlignment="1">
      <alignment vertical="top" wrapText="1"/>
    </xf>
    <xf numFmtId="0" fontId="4" fillId="0" borderId="0" xfId="5" applyFont="1" applyAlignment="1">
      <alignment vertical="top" wrapText="1"/>
    </xf>
    <xf numFmtId="0" fontId="23" fillId="15" borderId="22" xfId="5" applyFont="1" applyFill="1" applyBorder="1" applyAlignment="1">
      <alignment horizontal="left" vertical="top" wrapText="1"/>
    </xf>
    <xf numFmtId="0" fontId="23" fillId="15" borderId="1" xfId="5" applyFont="1" applyFill="1" applyBorder="1" applyAlignment="1">
      <alignment horizontal="left" vertical="top" wrapText="1"/>
    </xf>
    <xf numFmtId="0" fontId="23" fillId="6" borderId="1" xfId="5" applyFont="1" applyFill="1" applyBorder="1" applyAlignment="1">
      <alignment horizontal="left" vertical="top" wrapText="1"/>
    </xf>
    <xf numFmtId="49" fontId="23" fillId="15" borderId="1" xfId="5" applyNumberFormat="1" applyFont="1" applyFill="1" applyBorder="1" applyAlignment="1">
      <alignment horizontal="left" vertical="top" wrapText="1"/>
    </xf>
    <xf numFmtId="165" fontId="23" fillId="15" borderId="1" xfId="5" applyNumberFormat="1" applyFont="1" applyFill="1" applyBorder="1" applyAlignment="1">
      <alignment horizontal="left" vertical="top" wrapText="1"/>
    </xf>
    <xf numFmtId="0" fontId="4" fillId="0" borderId="22" xfId="5" applyFont="1" applyBorder="1" applyAlignment="1">
      <alignment horizontal="left" vertical="top" wrapText="1"/>
    </xf>
    <xf numFmtId="0" fontId="4" fillId="0" borderId="1" xfId="5" applyFont="1" applyBorder="1" applyAlignment="1">
      <alignment vertical="top" wrapText="1"/>
    </xf>
    <xf numFmtId="0" fontId="4" fillId="0" borderId="1" xfId="5" applyFont="1" applyBorder="1" applyAlignment="1">
      <alignment horizontal="left" vertical="top" wrapText="1"/>
    </xf>
    <xf numFmtId="165" fontId="4" fillId="0" borderId="1" xfId="5" applyNumberFormat="1" applyFont="1" applyBorder="1" applyAlignment="1">
      <alignment vertical="top" wrapText="1"/>
    </xf>
    <xf numFmtId="0" fontId="4" fillId="0" borderId="26" xfId="5" applyFont="1" applyBorder="1" applyAlignment="1">
      <alignment vertical="top" wrapText="1"/>
    </xf>
    <xf numFmtId="0" fontId="4" fillId="0" borderId="26" xfId="5" applyFont="1" applyBorder="1" applyAlignment="1">
      <alignment horizontal="left" vertical="top" wrapText="1"/>
    </xf>
    <xf numFmtId="165" fontId="4" fillId="0" borderId="26" xfId="5" applyNumberFormat="1" applyFont="1" applyBorder="1" applyAlignment="1">
      <alignment vertical="top" wrapText="1"/>
    </xf>
    <xf numFmtId="0" fontId="23" fillId="15" borderId="27" xfId="5" applyFont="1" applyFill="1" applyBorder="1" applyAlignment="1">
      <alignment horizontal="left" vertical="top" wrapText="1"/>
    </xf>
    <xf numFmtId="0" fontId="4" fillId="0" borderId="28" xfId="5" applyFont="1" applyBorder="1" applyAlignment="1">
      <alignment vertical="top" wrapText="1"/>
    </xf>
    <xf numFmtId="0" fontId="4" fillId="0" borderId="28" xfId="5" applyFont="1" applyBorder="1" applyAlignment="1">
      <alignment horizontal="left" vertical="top" wrapText="1"/>
    </xf>
    <xf numFmtId="165" fontId="4" fillId="0" borderId="28" xfId="5" applyNumberFormat="1" applyFont="1" applyBorder="1" applyAlignment="1">
      <alignment vertical="top" wrapText="1"/>
    </xf>
    <xf numFmtId="0" fontId="23" fillId="15" borderId="13" xfId="5" applyFont="1" applyFill="1" applyBorder="1" applyAlignment="1">
      <alignment horizontal="left" vertical="top" wrapText="1"/>
    </xf>
    <xf numFmtId="0" fontId="4" fillId="0" borderId="0" xfId="5" applyFont="1" applyAlignment="1">
      <alignment horizontal="left" vertical="top" wrapText="1"/>
    </xf>
    <xf numFmtId="165" fontId="4" fillId="0" borderId="0" xfId="5" applyNumberFormat="1" applyFont="1" applyAlignment="1">
      <alignment vertical="top" wrapText="1"/>
    </xf>
    <xf numFmtId="165" fontId="4" fillId="0" borderId="16" xfId="5" applyNumberFormat="1" applyFont="1" applyBorder="1" applyAlignment="1">
      <alignment vertical="top" wrapText="1"/>
    </xf>
    <xf numFmtId="0" fontId="23" fillId="15" borderId="14" xfId="5" applyFont="1" applyFill="1" applyBorder="1" applyAlignment="1">
      <alignment horizontal="center" vertical="top" wrapText="1"/>
    </xf>
    <xf numFmtId="0" fontId="4" fillId="0" borderId="13" xfId="5" applyFont="1" applyBorder="1" applyAlignment="1">
      <alignment horizontal="left" vertical="top" wrapText="1"/>
    </xf>
    <xf numFmtId="165" fontId="5" fillId="0" borderId="18" xfId="5" applyNumberFormat="1" applyFont="1" applyBorder="1" applyAlignment="1">
      <alignment vertical="top" wrapText="1"/>
    </xf>
    <xf numFmtId="0" fontId="4" fillId="0" borderId="14" xfId="5" applyFont="1" applyBorder="1" applyAlignment="1">
      <alignment vertical="top" wrapText="1"/>
    </xf>
    <xf numFmtId="0" fontId="23" fillId="15" borderId="30" xfId="5" applyFont="1" applyFill="1" applyBorder="1" applyAlignment="1">
      <alignment horizontal="left" vertical="top" wrapText="1"/>
    </xf>
    <xf numFmtId="0" fontId="21" fillId="0" borderId="11" xfId="5" applyBorder="1" applyAlignment="1">
      <alignment horizontal="left" vertical="top" wrapText="1"/>
    </xf>
    <xf numFmtId="0" fontId="21" fillId="0" borderId="11" xfId="5" applyBorder="1" applyAlignment="1">
      <alignment vertical="top" wrapText="1"/>
    </xf>
    <xf numFmtId="0" fontId="21" fillId="0" borderId="12" xfId="5" applyBorder="1" applyAlignment="1">
      <alignment vertical="top" wrapText="1"/>
    </xf>
    <xf numFmtId="0" fontId="21" fillId="0" borderId="13" xfId="5" applyBorder="1" applyAlignment="1">
      <alignment horizontal="left" vertical="top" wrapText="1"/>
    </xf>
    <xf numFmtId="0" fontId="21" fillId="0" borderId="0" xfId="5" applyAlignment="1">
      <alignment horizontal="left" vertical="top" wrapText="1"/>
    </xf>
    <xf numFmtId="0" fontId="21" fillId="0" borderId="13" xfId="5" applyBorder="1" applyAlignment="1">
      <alignment vertical="top" wrapText="1"/>
    </xf>
    <xf numFmtId="0" fontId="21" fillId="0" borderId="14" xfId="5" applyBorder="1" applyAlignment="1">
      <alignment vertical="top" wrapText="1"/>
    </xf>
    <xf numFmtId="0" fontId="21" fillId="0" borderId="15" xfId="5" applyBorder="1" applyAlignment="1">
      <alignment horizontal="left" vertical="top" wrapText="1"/>
    </xf>
    <xf numFmtId="0" fontId="21" fillId="0" borderId="16" xfId="5" applyBorder="1" applyAlignment="1">
      <alignment vertical="top" wrapText="1"/>
    </xf>
    <xf numFmtId="0" fontId="21" fillId="0" borderId="16" xfId="5" applyBorder="1" applyAlignment="1">
      <alignment horizontal="left" vertical="top" wrapText="1"/>
    </xf>
    <xf numFmtId="0" fontId="26" fillId="0" borderId="16" xfId="5" applyFont="1" applyBorder="1" applyAlignment="1">
      <alignment vertical="top" wrapText="1"/>
    </xf>
    <xf numFmtId="0" fontId="21" fillId="0" borderId="17" xfId="5" applyBorder="1" applyAlignment="1">
      <alignment vertical="top" wrapText="1"/>
    </xf>
    <xf numFmtId="0" fontId="2" fillId="0" borderId="1" xfId="0" applyFont="1" applyBorder="1" applyAlignment="1">
      <alignment horizontal="center"/>
    </xf>
    <xf numFmtId="0" fontId="2" fillId="6" borderId="1" xfId="0" applyFont="1" applyFill="1" applyBorder="1" applyAlignment="1">
      <alignment horizontal="left"/>
    </xf>
    <xf numFmtId="0" fontId="4" fillId="2" borderId="4" xfId="3" applyFont="1" applyFill="1" applyBorder="1" applyAlignment="1">
      <alignment horizontal="center" vertical="top"/>
    </xf>
    <xf numFmtId="0" fontId="4" fillId="2" borderId="5" xfId="3" applyFont="1" applyFill="1" applyBorder="1" applyAlignment="1">
      <alignment horizontal="center" vertical="top"/>
    </xf>
    <xf numFmtId="0" fontId="4" fillId="2" borderId="6" xfId="3" applyFont="1" applyFill="1" applyBorder="1" applyAlignment="1">
      <alignment horizontal="center" vertical="top"/>
    </xf>
    <xf numFmtId="0" fontId="4" fillId="2" borderId="13" xfId="3" applyFont="1" applyFill="1" applyBorder="1" applyAlignment="1">
      <alignment vertical="top" wrapText="1"/>
    </xf>
    <xf numFmtId="0" fontId="4" fillId="2" borderId="0" xfId="3" applyFont="1" applyFill="1" applyAlignment="1">
      <alignment vertical="top" wrapText="1"/>
    </xf>
    <xf numFmtId="0" fontId="4" fillId="2" borderId="14" xfId="3" applyFont="1" applyFill="1" applyBorder="1" applyAlignment="1">
      <alignment vertical="top" wrapText="1"/>
    </xf>
    <xf numFmtId="0" fontId="4" fillId="2" borderId="15" xfId="3" applyFont="1" applyFill="1" applyBorder="1" applyAlignment="1">
      <alignment vertical="top" wrapText="1"/>
    </xf>
    <xf numFmtId="0" fontId="4" fillId="2" borderId="16" xfId="3" applyFont="1" applyFill="1" applyBorder="1" applyAlignment="1">
      <alignment vertical="top" wrapText="1"/>
    </xf>
    <xf numFmtId="0" fontId="4" fillId="2" borderId="17" xfId="3" applyFont="1" applyFill="1" applyBorder="1" applyAlignment="1">
      <alignment vertical="top" wrapText="1"/>
    </xf>
    <xf numFmtId="0" fontId="5" fillId="2" borderId="1" xfId="3" applyFont="1" applyFill="1" applyBorder="1" applyAlignment="1">
      <alignment horizontal="center" vertical="top"/>
    </xf>
    <xf numFmtId="0" fontId="4" fillId="8" borderId="7" xfId="3" applyFont="1" applyFill="1" applyBorder="1" applyAlignment="1">
      <alignment horizontal="left" vertical="top" wrapText="1"/>
    </xf>
    <xf numFmtId="0" fontId="4" fillId="8" borderId="8" xfId="3" applyFont="1" applyFill="1" applyBorder="1" applyAlignment="1">
      <alignment horizontal="left" vertical="top"/>
    </xf>
    <xf numFmtId="0" fontId="4" fillId="8" borderId="9" xfId="3" applyFont="1" applyFill="1" applyBorder="1" applyAlignment="1">
      <alignment horizontal="left" vertical="top"/>
    </xf>
    <xf numFmtId="0" fontId="4" fillId="2" borderId="10" xfId="3" applyFont="1" applyFill="1" applyBorder="1" applyAlignment="1">
      <alignment horizontal="left" vertical="top" wrapText="1"/>
    </xf>
    <xf numFmtId="0" fontId="4" fillId="2" borderId="11" xfId="3" applyFont="1" applyFill="1" applyBorder="1" applyAlignment="1">
      <alignment horizontal="left" vertical="top" wrapText="1"/>
    </xf>
    <xf numFmtId="0" fontId="4" fillId="2" borderId="12" xfId="3" applyFont="1" applyFill="1" applyBorder="1" applyAlignment="1">
      <alignment horizontal="left" vertical="top" wrapText="1"/>
    </xf>
    <xf numFmtId="0" fontId="4" fillId="2" borderId="13" xfId="3" applyFont="1" applyFill="1" applyBorder="1" applyAlignment="1">
      <alignment horizontal="left" vertical="top" wrapText="1"/>
    </xf>
    <xf numFmtId="0" fontId="4" fillId="2" borderId="0" xfId="3" applyFont="1" applyFill="1" applyAlignment="1">
      <alignment horizontal="left" vertical="top" wrapText="1"/>
    </xf>
    <xf numFmtId="0" fontId="4" fillId="2" borderId="14" xfId="3" applyFont="1" applyFill="1" applyBorder="1" applyAlignment="1">
      <alignment horizontal="left" vertical="top" wrapText="1"/>
    </xf>
    <xf numFmtId="0" fontId="4" fillId="2" borderId="15" xfId="3" applyFont="1" applyFill="1" applyBorder="1" applyAlignment="1">
      <alignment horizontal="left" vertical="top" wrapText="1"/>
    </xf>
    <xf numFmtId="0" fontId="4" fillId="2" borderId="16" xfId="3" applyFont="1" applyFill="1" applyBorder="1" applyAlignment="1">
      <alignment horizontal="left" vertical="top" wrapText="1"/>
    </xf>
    <xf numFmtId="0" fontId="4" fillId="2" borderId="17" xfId="3" applyFont="1" applyFill="1" applyBorder="1" applyAlignment="1">
      <alignment horizontal="left" vertical="top" wrapText="1"/>
    </xf>
    <xf numFmtId="0" fontId="4" fillId="2" borderId="10" xfId="3" applyFont="1" applyFill="1" applyBorder="1" applyAlignment="1">
      <alignment vertical="top" wrapText="1"/>
    </xf>
    <xf numFmtId="0" fontId="4" fillId="2" borderId="11" xfId="3" applyFont="1" applyFill="1" applyBorder="1" applyAlignment="1">
      <alignment vertical="top" wrapText="1"/>
    </xf>
    <xf numFmtId="0" fontId="4" fillId="2" borderId="12" xfId="3" applyFont="1" applyFill="1" applyBorder="1" applyAlignment="1">
      <alignment vertical="top" wrapText="1"/>
    </xf>
    <xf numFmtId="0" fontId="5" fillId="2" borderId="2" xfId="3" applyFont="1" applyFill="1" applyBorder="1" applyAlignment="1">
      <alignment horizontal="center" vertical="top"/>
    </xf>
    <xf numFmtId="0" fontId="4" fillId="2" borderId="4" xfId="3" applyFont="1" applyFill="1" applyBorder="1" applyAlignment="1">
      <alignment horizontal="center" vertical="top" wrapText="1"/>
    </xf>
    <xf numFmtId="0" fontId="4" fillId="2" borderId="5" xfId="3" applyFont="1" applyFill="1" applyBorder="1" applyAlignment="1">
      <alignment horizontal="center" vertical="top" wrapText="1"/>
    </xf>
    <xf numFmtId="0" fontId="4" fillId="2" borderId="6" xfId="3" applyFont="1" applyFill="1" applyBorder="1" applyAlignment="1">
      <alignment horizontal="center" vertical="top" wrapText="1"/>
    </xf>
    <xf numFmtId="0" fontId="8" fillId="0" borderId="0" xfId="0" applyFont="1" applyAlignment="1">
      <alignment horizontal="left" vertical="top" wrapText="1"/>
    </xf>
    <xf numFmtId="0" fontId="13" fillId="0" borderId="0" xfId="0" applyFont="1" applyAlignment="1">
      <alignment horizontal="center" vertical="top" wrapText="1"/>
    </xf>
    <xf numFmtId="0" fontId="9" fillId="6"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8" borderId="2" xfId="0" applyFont="1" applyFill="1" applyBorder="1" applyAlignment="1">
      <alignment horizontal="center" vertical="top" wrapText="1"/>
    </xf>
    <xf numFmtId="0" fontId="9" fillId="8" borderId="3" xfId="0" applyFont="1" applyFill="1" applyBorder="1" applyAlignment="1">
      <alignment horizontal="center" vertical="top" wrapText="1"/>
    </xf>
    <xf numFmtId="0" fontId="12" fillId="0" borderId="0" xfId="0" applyFont="1" applyAlignment="1">
      <alignment horizontal="center" vertical="top" wrapText="1"/>
    </xf>
    <xf numFmtId="0" fontId="9" fillId="9" borderId="2" xfId="0" applyFont="1" applyFill="1" applyBorder="1" applyAlignment="1">
      <alignment horizontal="center" vertical="top" wrapText="1"/>
    </xf>
    <xf numFmtId="0" fontId="9" fillId="9" borderId="3" xfId="0" applyFont="1" applyFill="1" applyBorder="1" applyAlignment="1">
      <alignment horizontal="center" vertical="top" wrapText="1"/>
    </xf>
    <xf numFmtId="165" fontId="8" fillId="9" borderId="2" xfId="0" applyNumberFormat="1" applyFont="1" applyFill="1" applyBorder="1" applyAlignment="1">
      <alignment horizontal="center" vertical="top" wrapText="1"/>
    </xf>
    <xf numFmtId="165" fontId="8" fillId="9" borderId="3" xfId="0" applyNumberFormat="1" applyFont="1" applyFill="1" applyBorder="1" applyAlignment="1">
      <alignment horizontal="center"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21" fillId="0" borderId="13" xfId="5" applyBorder="1" applyAlignment="1">
      <alignment horizontal="left" vertical="top" wrapText="1"/>
    </xf>
    <xf numFmtId="0" fontId="21" fillId="0" borderId="0" xfId="5" applyAlignment="1">
      <alignment horizontal="left" vertical="top" wrapText="1"/>
    </xf>
    <xf numFmtId="0" fontId="21" fillId="0" borderId="14" xfId="5" applyBorder="1" applyAlignment="1">
      <alignment horizontal="left" vertical="top" wrapText="1"/>
    </xf>
    <xf numFmtId="0" fontId="26" fillId="0" borderId="0" xfId="5" applyFont="1" applyAlignment="1">
      <alignment horizontal="left" vertical="top" wrapText="1"/>
    </xf>
    <xf numFmtId="0" fontId="24" fillId="16" borderId="20" xfId="5" applyFont="1" applyFill="1" applyBorder="1" applyAlignment="1">
      <alignment horizontal="justify" vertical="top" wrapText="1"/>
    </xf>
    <xf numFmtId="0" fontId="24" fillId="16" borderId="1" xfId="5" applyFont="1" applyFill="1" applyBorder="1" applyAlignment="1">
      <alignment horizontal="justify" vertical="top" wrapText="1"/>
    </xf>
    <xf numFmtId="0" fontId="24" fillId="16" borderId="21" xfId="5" applyFont="1" applyFill="1" applyBorder="1" applyAlignment="1">
      <alignment horizontal="justify" vertical="top" wrapText="1"/>
    </xf>
    <xf numFmtId="0" fontId="24" fillId="16" borderId="23" xfId="5" applyFont="1" applyFill="1" applyBorder="1" applyAlignment="1">
      <alignment horizontal="justify" vertical="top" wrapText="1"/>
    </xf>
    <xf numFmtId="0" fontId="23" fillId="15" borderId="24" xfId="5" applyFont="1" applyFill="1" applyBorder="1" applyAlignment="1">
      <alignment horizontal="center" vertical="top" wrapText="1"/>
    </xf>
    <xf numFmtId="0" fontId="23" fillId="15" borderId="25" xfId="5" applyFont="1" applyFill="1" applyBorder="1" applyAlignment="1">
      <alignment horizontal="center" vertical="top" wrapText="1"/>
    </xf>
    <xf numFmtId="0" fontId="25" fillId="0" borderId="10" xfId="5" applyFont="1" applyBorder="1" applyAlignment="1">
      <alignment horizontal="left" vertical="top" wrapText="1"/>
    </xf>
    <xf numFmtId="0" fontId="25" fillId="0" borderId="11" xfId="5" applyFont="1" applyBorder="1" applyAlignment="1">
      <alignment horizontal="left" vertical="top" wrapText="1"/>
    </xf>
    <xf numFmtId="0" fontId="24" fillId="16" borderId="19" xfId="5" applyFont="1" applyFill="1" applyBorder="1" applyAlignment="1">
      <alignment horizontal="left" vertical="top" wrapText="1"/>
    </xf>
    <xf numFmtId="0" fontId="24" fillId="16" borderId="22" xfId="5" applyFont="1" applyFill="1" applyBorder="1" applyAlignment="1">
      <alignment horizontal="left" vertical="top"/>
    </xf>
    <xf numFmtId="0" fontId="24" fillId="16" borderId="20" xfId="5" applyFont="1" applyFill="1" applyBorder="1" applyAlignment="1">
      <alignment horizontal="left" vertical="top" wrapText="1"/>
    </xf>
    <xf numFmtId="0" fontId="24" fillId="16" borderId="1" xfId="5" applyFont="1" applyFill="1" applyBorder="1" applyAlignment="1">
      <alignment horizontal="left" vertical="top" wrapText="1"/>
    </xf>
    <xf numFmtId="0" fontId="23" fillId="15" borderId="29" xfId="5" applyFont="1" applyFill="1" applyBorder="1" applyAlignment="1">
      <alignment horizontal="center" vertical="top" wrapText="1"/>
    </xf>
    <xf numFmtId="0" fontId="22" fillId="0" borderId="16" xfId="5" applyFont="1" applyBorder="1" applyAlignment="1">
      <alignment horizontal="center" vertical="top" wrapText="1"/>
    </xf>
    <xf numFmtId="0" fontId="5" fillId="0" borderId="7" xfId="5" applyFont="1" applyBorder="1" applyAlignment="1">
      <alignment horizontal="center" vertical="top" wrapText="1"/>
    </xf>
    <xf numFmtId="0" fontId="5" fillId="0" borderId="8" xfId="5" applyFont="1" applyBorder="1" applyAlignment="1">
      <alignment horizontal="center" vertical="top" wrapText="1"/>
    </xf>
    <xf numFmtId="0" fontId="5" fillId="0" borderId="9" xfId="5" applyFont="1" applyBorder="1" applyAlignment="1">
      <alignment horizontal="center" vertical="top" wrapText="1"/>
    </xf>
  </cellXfs>
  <cellStyles count="6">
    <cellStyle name="Comma" xfId="1" builtinId="3"/>
    <cellStyle name="Comma 2" xfId="4" xr:uid="{1974B59F-3712-4009-B172-64B52996E610}"/>
    <cellStyle name="Hyperlink" xfId="2" builtinId="8"/>
    <cellStyle name="Normal" xfId="0" builtinId="0"/>
    <cellStyle name="Normal 2" xfId="3" xr:uid="{6922F2B0-84F8-459E-ADFB-0AA6F0F32979}"/>
    <cellStyle name="Normal 2 2" xfId="5" xr:uid="{23EEC7BF-8A8A-4175-8761-157ACD5D7DEB}"/>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log.zeta.tech/posts3/what-makes-fuel-allowance-one-of-the-most-relevant-employee-tax-benefit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ess-help.greythr.com/employee-portal/answers/44381914" TargetMode="External"/><Relationship Id="rId2" Type="http://schemas.openxmlformats.org/officeDocument/2006/relationships/hyperlink" Target="https://ess-help.greythr.com/employee-portal/answers/61733569" TargetMode="External"/><Relationship Id="rId1" Type="http://schemas.openxmlformats.org/officeDocument/2006/relationships/hyperlink" Target="https://ess-help.greythr.com/employee-portal/answers/40960112"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6490-FE94-4F1E-AB38-2B1173386E3C}">
  <dimension ref="A1:I29"/>
  <sheetViews>
    <sheetView workbookViewId="0">
      <selection activeCell="F18" sqref="F18"/>
    </sheetView>
  </sheetViews>
  <sheetFormatPr defaultColWidth="8.7265625" defaultRowHeight="12.5" x14ac:dyDescent="0.25"/>
  <cols>
    <col min="1" max="1" width="32.1796875" style="1" customWidth="1"/>
    <col min="2" max="2" width="16.81640625" style="1" customWidth="1"/>
    <col min="3" max="3" width="8.7265625" style="1"/>
    <col min="4" max="4" width="10.54296875" style="1" customWidth="1"/>
    <col min="5" max="5" width="8.7265625" style="1"/>
    <col min="6" max="6" width="32.453125" style="1" bestFit="1" customWidth="1"/>
    <col min="7" max="7" width="11.1796875" style="1" bestFit="1" customWidth="1"/>
    <col min="8" max="8" width="8.7265625" style="1"/>
    <col min="9" max="9" width="8.7265625" style="1" customWidth="1"/>
    <col min="10" max="16384" width="8.7265625" style="1"/>
  </cols>
  <sheetData>
    <row r="1" spans="1:9" ht="13" x14ac:dyDescent="0.3">
      <c r="A1" s="146" t="s">
        <v>0</v>
      </c>
      <c r="B1" s="146"/>
      <c r="C1" s="146"/>
      <c r="D1" s="146"/>
      <c r="F1" s="146" t="s">
        <v>1</v>
      </c>
      <c r="G1" s="146"/>
      <c r="H1" s="146"/>
      <c r="I1" s="146"/>
    </row>
    <row r="2" spans="1:9" x14ac:dyDescent="0.25">
      <c r="A2" s="4" t="s">
        <v>2</v>
      </c>
      <c r="B2" s="10">
        <v>300000</v>
      </c>
      <c r="C2" s="6" t="s">
        <v>3</v>
      </c>
      <c r="D2" s="6" t="s">
        <v>3</v>
      </c>
      <c r="F2" s="4" t="s">
        <v>4</v>
      </c>
      <c r="G2" s="10">
        <v>250000</v>
      </c>
      <c r="H2" s="6" t="s">
        <v>3</v>
      </c>
      <c r="I2" s="6" t="s">
        <v>3</v>
      </c>
    </row>
    <row r="3" spans="1:9" x14ac:dyDescent="0.25">
      <c r="A3" s="4" t="s">
        <v>5</v>
      </c>
      <c r="B3" s="10">
        <v>300000</v>
      </c>
      <c r="C3" s="7">
        <v>0.05</v>
      </c>
      <c r="D3" s="11">
        <f>B3*C3</f>
        <v>15000</v>
      </c>
      <c r="F3" s="4" t="s">
        <v>6</v>
      </c>
      <c r="G3" s="10">
        <v>250000</v>
      </c>
      <c r="H3" s="7">
        <v>0.05</v>
      </c>
      <c r="I3" s="11">
        <f>G3*H3</f>
        <v>12500</v>
      </c>
    </row>
    <row r="4" spans="1:9" x14ac:dyDescent="0.25">
      <c r="A4" s="4" t="s">
        <v>7</v>
      </c>
      <c r="B4" s="10">
        <v>300000</v>
      </c>
      <c r="C4" s="7">
        <v>0.1</v>
      </c>
      <c r="D4" s="11">
        <f>B4*C4</f>
        <v>30000</v>
      </c>
      <c r="F4" s="4" t="s">
        <v>8</v>
      </c>
      <c r="G4" s="10">
        <v>500000</v>
      </c>
      <c r="H4" s="7">
        <v>0.2</v>
      </c>
      <c r="I4" s="11">
        <f>G4*H4</f>
        <v>100000</v>
      </c>
    </row>
    <row r="5" spans="1:9" x14ac:dyDescent="0.25">
      <c r="A5" s="4" t="s">
        <v>9</v>
      </c>
      <c r="B5" s="10">
        <v>300000</v>
      </c>
      <c r="C5" s="7">
        <v>0.15</v>
      </c>
      <c r="D5" s="11">
        <f>B5*C5</f>
        <v>45000</v>
      </c>
      <c r="F5" s="4" t="s">
        <v>10</v>
      </c>
      <c r="G5" s="10"/>
      <c r="H5" s="7">
        <v>0.3</v>
      </c>
      <c r="I5" s="11"/>
    </row>
    <row r="6" spans="1:9" x14ac:dyDescent="0.25">
      <c r="A6" s="4" t="s">
        <v>11</v>
      </c>
      <c r="B6" s="10">
        <v>300000</v>
      </c>
      <c r="C6" s="7">
        <v>0.2</v>
      </c>
      <c r="D6" s="11">
        <f>B6*C6</f>
        <v>60000</v>
      </c>
      <c r="F6" s="4"/>
      <c r="G6" s="10"/>
      <c r="H6" s="7"/>
      <c r="I6" s="11"/>
    </row>
    <row r="7" spans="1:9" x14ac:dyDescent="0.25">
      <c r="A7" s="4" t="s">
        <v>12</v>
      </c>
      <c r="B7" s="10"/>
      <c r="C7" s="7">
        <v>0.3</v>
      </c>
      <c r="D7" s="11">
        <f>B7*C7</f>
        <v>0</v>
      </c>
      <c r="F7" s="4"/>
      <c r="G7" s="10"/>
      <c r="H7" s="7"/>
      <c r="I7" s="11"/>
    </row>
    <row r="8" spans="1:9" ht="13" x14ac:dyDescent="0.3">
      <c r="A8" s="40" t="s">
        <v>13</v>
      </c>
      <c r="B8" s="12">
        <f>SUM(B2:B7)</f>
        <v>1500000</v>
      </c>
      <c r="C8" s="5"/>
      <c r="D8" s="13">
        <f>SUM(D3:D7)</f>
        <v>150000</v>
      </c>
      <c r="F8" s="40" t="s">
        <v>13</v>
      </c>
      <c r="G8" s="12">
        <f>SUM(G2:G7)</f>
        <v>1000000</v>
      </c>
      <c r="H8" s="5"/>
      <c r="I8" s="13">
        <f>SUM(I3:I7)</f>
        <v>112500</v>
      </c>
    </row>
    <row r="9" spans="1:9" x14ac:dyDescent="0.25">
      <c r="A9" s="2"/>
      <c r="B9" s="3"/>
      <c r="C9" s="3"/>
      <c r="D9" s="3"/>
    </row>
    <row r="10" spans="1:9" x14ac:dyDescent="0.25">
      <c r="A10" s="2"/>
      <c r="B10" s="3"/>
      <c r="C10" s="3"/>
      <c r="D10" s="3"/>
    </row>
    <row r="11" spans="1:9" ht="13" x14ac:dyDescent="0.3">
      <c r="A11" s="147" t="s">
        <v>14</v>
      </c>
      <c r="B11" s="147"/>
      <c r="C11" s="147"/>
      <c r="D11" s="3"/>
    </row>
    <row r="12" spans="1:9" x14ac:dyDescent="0.25">
      <c r="A12" s="4">
        <v>0</v>
      </c>
      <c r="B12" s="5">
        <v>250000</v>
      </c>
      <c r="C12" s="6" t="s">
        <v>15</v>
      </c>
      <c r="D12" s="3"/>
    </row>
    <row r="13" spans="1:9" x14ac:dyDescent="0.25">
      <c r="A13" s="4">
        <v>250001</v>
      </c>
      <c r="B13" s="5">
        <v>500000</v>
      </c>
      <c r="C13" s="7">
        <v>0.05</v>
      </c>
      <c r="D13" s="3"/>
    </row>
    <row r="14" spans="1:9" x14ac:dyDescent="0.25">
      <c r="A14" s="4">
        <v>500001</v>
      </c>
      <c r="B14" s="5">
        <v>1000000</v>
      </c>
      <c r="C14" s="7">
        <v>0.2</v>
      </c>
      <c r="D14" s="3"/>
    </row>
    <row r="15" spans="1:9" x14ac:dyDescent="0.25">
      <c r="A15" s="4">
        <v>1000001</v>
      </c>
      <c r="B15" s="5"/>
      <c r="C15" s="7">
        <v>0.3</v>
      </c>
      <c r="D15" s="3"/>
    </row>
    <row r="16" spans="1:9" x14ac:dyDescent="0.25">
      <c r="A16" s="8"/>
      <c r="B16" s="5"/>
      <c r="C16" s="5"/>
      <c r="D16" s="3"/>
    </row>
    <row r="17" spans="1:7" ht="13" x14ac:dyDescent="0.3">
      <c r="A17" s="147" t="s">
        <v>16</v>
      </c>
      <c r="B17" s="147"/>
      <c r="C17" s="147"/>
      <c r="D17" s="3"/>
    </row>
    <row r="18" spans="1:7" x14ac:dyDescent="0.25">
      <c r="A18" s="4">
        <v>0</v>
      </c>
      <c r="B18" s="5">
        <v>300000</v>
      </c>
      <c r="C18" s="6" t="s">
        <v>15</v>
      </c>
      <c r="D18" s="3"/>
    </row>
    <row r="19" spans="1:7" x14ac:dyDescent="0.25">
      <c r="A19" s="4">
        <v>300001</v>
      </c>
      <c r="B19" s="5">
        <v>600000</v>
      </c>
      <c r="C19" s="7">
        <v>0.05</v>
      </c>
      <c r="D19" s="3"/>
    </row>
    <row r="20" spans="1:7" x14ac:dyDescent="0.25">
      <c r="A20" s="4">
        <v>600001</v>
      </c>
      <c r="B20" s="5">
        <v>900000</v>
      </c>
      <c r="C20" s="7">
        <v>0.1</v>
      </c>
      <c r="D20" s="3"/>
    </row>
    <row r="21" spans="1:7" x14ac:dyDescent="0.25">
      <c r="A21" s="4">
        <v>900001</v>
      </c>
      <c r="B21" s="5">
        <v>1200000</v>
      </c>
      <c r="C21" s="7">
        <v>0.15</v>
      </c>
      <c r="D21" s="3"/>
    </row>
    <row r="22" spans="1:7" x14ac:dyDescent="0.25">
      <c r="A22" s="9">
        <v>1200001</v>
      </c>
      <c r="B22" s="5">
        <v>1500000</v>
      </c>
      <c r="C22" s="7">
        <v>0.2</v>
      </c>
      <c r="D22" s="3"/>
    </row>
    <row r="23" spans="1:7" x14ac:dyDescent="0.25">
      <c r="A23" s="9">
        <v>1500001</v>
      </c>
      <c r="B23" s="5"/>
      <c r="C23" s="7">
        <v>0.3</v>
      </c>
      <c r="D23" s="3"/>
    </row>
    <row r="27" spans="1:7" x14ac:dyDescent="0.25">
      <c r="G27" s="100"/>
    </row>
    <row r="28" spans="1:7" x14ac:dyDescent="0.25">
      <c r="G28" s="101"/>
    </row>
    <row r="29" spans="1:7" x14ac:dyDescent="0.25">
      <c r="G29" s="101"/>
    </row>
  </sheetData>
  <mergeCells count="4">
    <mergeCell ref="A1:D1"/>
    <mergeCell ref="A11:C11"/>
    <mergeCell ref="A17:C17"/>
    <mergeCell ref="F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13BE-0B90-4B74-92B0-76F15BCCB41F}">
  <dimension ref="A1:J65"/>
  <sheetViews>
    <sheetView showGridLines="0" topLeftCell="A5" zoomScale="70" zoomScaleNormal="70" workbookViewId="0">
      <selection activeCell="F10" sqref="F10"/>
    </sheetView>
  </sheetViews>
  <sheetFormatPr defaultColWidth="9.1796875" defaultRowHeight="14" x14ac:dyDescent="0.25"/>
  <cols>
    <col min="1" max="1" width="13" style="49" customWidth="1"/>
    <col min="2" max="2" width="9.1796875" style="49"/>
    <col min="3" max="3" width="36.81640625" style="49" customWidth="1"/>
    <col min="4" max="4" width="65.453125" style="49" customWidth="1"/>
    <col min="5" max="5" width="12.81640625" style="49" customWidth="1"/>
    <col min="6" max="6" width="16.81640625" style="50" bestFit="1" customWidth="1"/>
    <col min="7" max="7" width="13.54296875" style="49" customWidth="1"/>
    <col min="8" max="8" width="12.1796875" style="49" customWidth="1"/>
    <col min="9" max="9" width="82.08984375" style="49" customWidth="1"/>
    <col min="10" max="16384" width="9.1796875" style="49"/>
  </cols>
  <sheetData>
    <row r="1" spans="1:9" ht="33" thickBot="1" x14ac:dyDescent="0.3">
      <c r="C1" s="102" t="s">
        <v>156</v>
      </c>
    </row>
    <row r="2" spans="1:9" ht="15" customHeight="1" x14ac:dyDescent="0.25">
      <c r="A2" s="51" t="s">
        <v>17</v>
      </c>
      <c r="B2" s="157" t="s">
        <v>18</v>
      </c>
      <c r="C2" s="157"/>
      <c r="D2" s="157"/>
      <c r="E2" s="157" t="s">
        <v>19</v>
      </c>
      <c r="F2" s="173"/>
      <c r="G2" s="148" t="s">
        <v>20</v>
      </c>
      <c r="H2" s="174" t="s">
        <v>21</v>
      </c>
      <c r="I2" s="148" t="s">
        <v>22</v>
      </c>
    </row>
    <row r="3" spans="1:9" s="55" customFormat="1" ht="15" customHeight="1" x14ac:dyDescent="0.25">
      <c r="A3" s="53" t="s">
        <v>23</v>
      </c>
      <c r="B3" s="52" t="s">
        <v>24</v>
      </c>
      <c r="C3" s="52" t="s">
        <v>25</v>
      </c>
      <c r="D3" s="52" t="s">
        <v>26</v>
      </c>
      <c r="E3" s="52" t="s">
        <v>27</v>
      </c>
      <c r="F3" s="54" t="s">
        <v>28</v>
      </c>
      <c r="G3" s="149"/>
      <c r="H3" s="175"/>
      <c r="I3" s="149"/>
    </row>
    <row r="4" spans="1:9" ht="14.5" thickBot="1" x14ac:dyDescent="0.3">
      <c r="B4" s="56">
        <v>1</v>
      </c>
      <c r="C4" s="57" t="s">
        <v>29</v>
      </c>
      <c r="D4" s="57" t="s">
        <v>30</v>
      </c>
      <c r="E4" s="58">
        <f>ROUND(F4/12,0)</f>
        <v>166670</v>
      </c>
      <c r="F4" s="59">
        <v>2000035</v>
      </c>
      <c r="G4" s="150"/>
      <c r="H4" s="176"/>
      <c r="I4" s="150"/>
    </row>
    <row r="5" spans="1:9" x14ac:dyDescent="0.25">
      <c r="B5" s="55"/>
      <c r="E5" s="60"/>
    </row>
    <row r="6" spans="1:9" x14ac:dyDescent="0.25">
      <c r="B6" s="157" t="s">
        <v>31</v>
      </c>
      <c r="C6" s="157"/>
      <c r="D6" s="157"/>
      <c r="E6" s="157"/>
      <c r="F6" s="157"/>
      <c r="G6" s="157"/>
    </row>
    <row r="7" spans="1:9" x14ac:dyDescent="0.25">
      <c r="B7" s="56">
        <v>2</v>
      </c>
      <c r="C7" s="57" t="s">
        <v>32</v>
      </c>
      <c r="D7" s="57" t="s">
        <v>33</v>
      </c>
      <c r="E7" s="58">
        <f>F7/12</f>
        <v>50000.875</v>
      </c>
      <c r="F7" s="61">
        <f>F4*30%</f>
        <v>600010.5</v>
      </c>
      <c r="G7" s="57" t="s">
        <v>34</v>
      </c>
      <c r="H7" s="62"/>
    </row>
    <row r="8" spans="1:9" x14ac:dyDescent="0.25">
      <c r="B8" s="55"/>
      <c r="E8" s="60"/>
    </row>
    <row r="9" spans="1:9" x14ac:dyDescent="0.25">
      <c r="B9" s="157" t="s">
        <v>35</v>
      </c>
      <c r="C9" s="157"/>
      <c r="D9" s="157"/>
      <c r="E9" s="157"/>
      <c r="F9" s="157"/>
      <c r="G9" s="157"/>
    </row>
    <row r="10" spans="1:9" s="63" customFormat="1" ht="119" customHeight="1" x14ac:dyDescent="0.25">
      <c r="B10" s="56">
        <v>10</v>
      </c>
      <c r="C10" s="64" t="s">
        <v>36</v>
      </c>
      <c r="D10" s="64" t="s">
        <v>37</v>
      </c>
      <c r="E10" s="65">
        <f>F10/12</f>
        <v>300</v>
      </c>
      <c r="F10" s="66">
        <f>1800+1800</f>
        <v>3600</v>
      </c>
      <c r="G10" s="67" t="s">
        <v>38</v>
      </c>
      <c r="H10" s="68" t="s">
        <v>133</v>
      </c>
      <c r="I10" s="69" t="s">
        <v>134</v>
      </c>
    </row>
    <row r="11" spans="1:9" ht="28" x14ac:dyDescent="0.25">
      <c r="B11" s="56">
        <v>11</v>
      </c>
      <c r="C11" s="57" t="s">
        <v>39</v>
      </c>
      <c r="D11" s="70" t="s">
        <v>40</v>
      </c>
      <c r="E11" s="58">
        <f>ROUND(F11/12,0)</f>
        <v>2404</v>
      </c>
      <c r="F11" s="61">
        <f>ROUND(E7*15/26,0)</f>
        <v>28847</v>
      </c>
      <c r="G11" s="57" t="s">
        <v>34</v>
      </c>
      <c r="H11" s="62"/>
    </row>
    <row r="13" spans="1:9" x14ac:dyDescent="0.25">
      <c r="B13" s="157" t="s">
        <v>41</v>
      </c>
      <c r="C13" s="157"/>
      <c r="D13" s="157"/>
      <c r="E13" s="157"/>
      <c r="F13" s="157"/>
      <c r="G13" s="157"/>
    </row>
    <row r="14" spans="1:9" ht="14.5" x14ac:dyDescent="0.25">
      <c r="A14" s="71"/>
      <c r="B14" s="56">
        <v>3</v>
      </c>
      <c r="C14" s="57" t="s">
        <v>42</v>
      </c>
      <c r="D14" s="57" t="s">
        <v>43</v>
      </c>
      <c r="E14" s="58">
        <f>F14/12</f>
        <v>20000.350000000002</v>
      </c>
      <c r="F14" s="61">
        <f>F7*40%</f>
        <v>240004.2</v>
      </c>
      <c r="G14" s="57" t="s">
        <v>34</v>
      </c>
      <c r="H14" s="62"/>
    </row>
    <row r="15" spans="1:9" ht="14.5" x14ac:dyDescent="0.25">
      <c r="A15" s="71"/>
      <c r="B15" s="72">
        <v>4</v>
      </c>
      <c r="C15" s="73" t="s">
        <v>44</v>
      </c>
      <c r="D15" s="73" t="s">
        <v>45</v>
      </c>
      <c r="E15" s="58">
        <f>IF(F4&lt;1000000,2500,5000)</f>
        <v>5000</v>
      </c>
      <c r="F15" s="61">
        <f>E15*12</f>
        <v>60000</v>
      </c>
      <c r="G15" s="74" t="s">
        <v>38</v>
      </c>
      <c r="H15" s="74" t="s">
        <v>46</v>
      </c>
      <c r="I15" s="57" t="s">
        <v>47</v>
      </c>
    </row>
    <row r="16" spans="1:9" ht="14.5" x14ac:dyDescent="0.25">
      <c r="A16" s="71"/>
      <c r="B16" s="72">
        <v>5</v>
      </c>
      <c r="C16" s="73" t="s">
        <v>48</v>
      </c>
      <c r="D16" s="73" t="s">
        <v>49</v>
      </c>
      <c r="E16" s="58">
        <v>2500</v>
      </c>
      <c r="F16" s="61">
        <f>E16*12</f>
        <v>30000</v>
      </c>
      <c r="G16" s="57" t="s">
        <v>34</v>
      </c>
      <c r="H16" s="62"/>
    </row>
    <row r="17" spans="1:10" ht="14.5" x14ac:dyDescent="0.25">
      <c r="A17" s="71"/>
      <c r="B17" s="72">
        <v>6</v>
      </c>
      <c r="C17" s="73" t="s">
        <v>50</v>
      </c>
      <c r="D17" s="73" t="s">
        <v>51</v>
      </c>
      <c r="E17" s="58">
        <v>100</v>
      </c>
      <c r="F17" s="61">
        <f>E17*12</f>
        <v>1200</v>
      </c>
      <c r="G17" s="74" t="s">
        <v>38</v>
      </c>
      <c r="H17" s="74" t="s">
        <v>46</v>
      </c>
      <c r="I17" s="57" t="s">
        <v>47</v>
      </c>
    </row>
    <row r="18" spans="1:10" x14ac:dyDescent="0.25">
      <c r="B18" s="72">
        <v>7</v>
      </c>
      <c r="C18" s="73" t="s">
        <v>52</v>
      </c>
      <c r="D18" s="73" t="s">
        <v>53</v>
      </c>
      <c r="E18" s="58">
        <v>3300</v>
      </c>
      <c r="F18" s="61">
        <f>E18*12</f>
        <v>39600</v>
      </c>
      <c r="G18" s="74" t="s">
        <v>38</v>
      </c>
      <c r="H18" s="74" t="s">
        <v>46</v>
      </c>
      <c r="I18" s="57" t="s">
        <v>47</v>
      </c>
    </row>
    <row r="19" spans="1:10" ht="14.5" x14ac:dyDescent="0.25">
      <c r="A19" s="71"/>
      <c r="B19" s="72">
        <v>8</v>
      </c>
      <c r="C19" s="73" t="s">
        <v>54</v>
      </c>
      <c r="D19" s="73" t="s">
        <v>55</v>
      </c>
      <c r="E19" s="58">
        <v>1500</v>
      </c>
      <c r="F19" s="61">
        <f>E19*12</f>
        <v>18000</v>
      </c>
      <c r="G19" s="74" t="s">
        <v>38</v>
      </c>
      <c r="H19" s="74" t="s">
        <v>46</v>
      </c>
      <c r="I19" s="57" t="s">
        <v>47</v>
      </c>
    </row>
    <row r="20" spans="1:10" ht="28" x14ac:dyDescent="0.25">
      <c r="B20" s="72">
        <v>9</v>
      </c>
      <c r="C20" s="73" t="s">
        <v>105</v>
      </c>
      <c r="D20" s="75" t="s">
        <v>56</v>
      </c>
      <c r="E20" s="58">
        <f>ROUND(F20/12,0)</f>
        <v>3333</v>
      </c>
      <c r="F20" s="61">
        <f>IF(F4&gt;1000000,40000,20000)</f>
        <v>40000</v>
      </c>
      <c r="G20" s="74" t="s">
        <v>38</v>
      </c>
      <c r="H20" s="74" t="s">
        <v>46</v>
      </c>
      <c r="I20" s="57" t="s">
        <v>47</v>
      </c>
    </row>
    <row r="21" spans="1:10" x14ac:dyDescent="0.25">
      <c r="B21" s="56">
        <v>10</v>
      </c>
      <c r="C21" s="57" t="s">
        <v>57</v>
      </c>
      <c r="D21" s="57" t="s">
        <v>58</v>
      </c>
      <c r="E21" s="58">
        <f>ROUND(F21/12,0)</f>
        <v>78231</v>
      </c>
      <c r="F21" s="61">
        <f>ROUND(F4-F7-(SUM(F14:F20)+F10+F11),0)</f>
        <v>938773</v>
      </c>
      <c r="G21" s="57" t="s">
        <v>34</v>
      </c>
      <c r="H21" s="62"/>
    </row>
    <row r="22" spans="1:10" x14ac:dyDescent="0.25">
      <c r="E22" s="76">
        <f>E4-SUM(E7+E10+E11+E14+E15+E16+E17+E18+E19+E20+E21)</f>
        <v>0.77499999999417923</v>
      </c>
      <c r="F22" s="50">
        <f>F4-SUM(F7+F10+F11+F14+F15+F16+F17+F18+F19+F20+F21)</f>
        <v>0.30000000004656613</v>
      </c>
    </row>
    <row r="23" spans="1:10" x14ac:dyDescent="0.25">
      <c r="E23" s="76"/>
    </row>
    <row r="26" spans="1:10" ht="14.5" thickBot="1" x14ac:dyDescent="0.3">
      <c r="C26" s="49" t="s">
        <v>59</v>
      </c>
    </row>
    <row r="27" spans="1:10" ht="74.150000000000006" customHeight="1" thickBot="1" x14ac:dyDescent="0.3">
      <c r="C27" s="158" t="s">
        <v>60</v>
      </c>
      <c r="D27" s="159"/>
      <c r="E27" s="159"/>
      <c r="F27" s="160"/>
      <c r="G27" s="44"/>
      <c r="H27" s="44"/>
      <c r="I27" s="44"/>
      <c r="J27" s="44"/>
    </row>
    <row r="28" spans="1:10" x14ac:dyDescent="0.25">
      <c r="C28" s="161" t="s">
        <v>157</v>
      </c>
      <c r="D28" s="162"/>
      <c r="E28" s="162"/>
      <c r="F28" s="163"/>
    </row>
    <row r="29" spans="1:10" x14ac:dyDescent="0.25">
      <c r="C29" s="164"/>
      <c r="D29" s="165"/>
      <c r="E29" s="165"/>
      <c r="F29" s="166"/>
    </row>
    <row r="30" spans="1:10" x14ac:dyDescent="0.25">
      <c r="C30" s="164"/>
      <c r="D30" s="165"/>
      <c r="E30" s="165"/>
      <c r="F30" s="166"/>
    </row>
    <row r="31" spans="1:10" ht="49" customHeight="1" thickBot="1" x14ac:dyDescent="0.3">
      <c r="C31" s="167"/>
      <c r="D31" s="168"/>
      <c r="E31" s="168"/>
      <c r="F31" s="169"/>
      <c r="I31" s="71"/>
    </row>
    <row r="32" spans="1:10" x14ac:dyDescent="0.25">
      <c r="C32" s="49" t="s">
        <v>61</v>
      </c>
      <c r="D32" s="49" t="s">
        <v>62</v>
      </c>
    </row>
    <row r="34" spans="3:6" ht="14.5" thickBot="1" x14ac:dyDescent="0.3">
      <c r="C34" s="77" t="s">
        <v>63</v>
      </c>
    </row>
    <row r="35" spans="3:6" x14ac:dyDescent="0.25">
      <c r="C35" s="78" t="s">
        <v>64</v>
      </c>
      <c r="D35" s="79"/>
      <c r="E35" s="79"/>
      <c r="F35" s="80"/>
    </row>
    <row r="36" spans="3:6" x14ac:dyDescent="0.25">
      <c r="C36" s="81" t="s">
        <v>65</v>
      </c>
      <c r="D36" s="82"/>
      <c r="E36" s="82"/>
      <c r="F36" s="83"/>
    </row>
    <row r="37" spans="3:6" x14ac:dyDescent="0.25">
      <c r="C37" s="81" t="s">
        <v>66</v>
      </c>
      <c r="D37" s="82"/>
      <c r="E37" s="82"/>
      <c r="F37" s="83"/>
    </row>
    <row r="38" spans="3:6" x14ac:dyDescent="0.25">
      <c r="C38" s="81" t="s">
        <v>67</v>
      </c>
      <c r="D38" s="82"/>
      <c r="E38" s="82"/>
      <c r="F38" s="83"/>
    </row>
    <row r="39" spans="3:6" ht="14.5" x14ac:dyDescent="0.25">
      <c r="C39" s="84" t="s">
        <v>68</v>
      </c>
      <c r="D39" s="82"/>
      <c r="E39" s="82"/>
      <c r="F39" s="83"/>
    </row>
    <row r="40" spans="3:6" ht="14.5" thickBot="1" x14ac:dyDescent="0.3">
      <c r="C40" s="85"/>
      <c r="D40" s="86"/>
      <c r="E40" s="86"/>
      <c r="F40" s="87"/>
    </row>
    <row r="42" spans="3:6" ht="14.5" thickBot="1" x14ac:dyDescent="0.3">
      <c r="C42" s="77" t="s">
        <v>69</v>
      </c>
    </row>
    <row r="43" spans="3:6" s="88" customFormat="1" ht="30" customHeight="1" x14ac:dyDescent="0.25">
      <c r="C43" s="170" t="s">
        <v>70</v>
      </c>
      <c r="D43" s="171"/>
      <c r="E43" s="171"/>
      <c r="F43" s="172"/>
    </row>
    <row r="44" spans="3:6" s="88" customFormat="1" ht="20.149999999999999" customHeight="1" x14ac:dyDescent="0.25">
      <c r="C44" s="151" t="s">
        <v>71</v>
      </c>
      <c r="D44" s="152"/>
      <c r="E44" s="152"/>
      <c r="F44" s="153"/>
    </row>
    <row r="45" spans="3:6" s="88" customFormat="1" ht="39" customHeight="1" x14ac:dyDescent="0.25">
      <c r="C45" s="151" t="s">
        <v>72</v>
      </c>
      <c r="D45" s="152"/>
      <c r="E45" s="152"/>
      <c r="F45" s="153"/>
    </row>
    <row r="46" spans="3:6" s="88" customFormat="1" ht="88.5" customHeight="1" thickBot="1" x14ac:dyDescent="0.3">
      <c r="C46" s="154" t="s">
        <v>159</v>
      </c>
      <c r="D46" s="155"/>
      <c r="E46" s="155"/>
      <c r="F46" s="156"/>
    </row>
    <row r="48" spans="3:6" ht="14.5" thickBot="1" x14ac:dyDescent="0.3">
      <c r="C48" s="77" t="s">
        <v>73</v>
      </c>
    </row>
    <row r="49" spans="3:6" ht="14.5" thickBot="1" x14ac:dyDescent="0.3">
      <c r="C49" s="89" t="s">
        <v>74</v>
      </c>
      <c r="D49" s="90"/>
      <c r="E49" s="90"/>
      <c r="F49" s="91"/>
    </row>
    <row r="51" spans="3:6" ht="14.5" thickBot="1" x14ac:dyDescent="0.3">
      <c r="C51" s="77" t="s">
        <v>75</v>
      </c>
    </row>
    <row r="52" spans="3:6" ht="14.5" thickBot="1" x14ac:dyDescent="0.3">
      <c r="C52" s="92" t="s">
        <v>76</v>
      </c>
      <c r="D52" s="93"/>
      <c r="E52" s="93"/>
      <c r="F52" s="94"/>
    </row>
    <row r="54" spans="3:6" ht="14.5" thickBot="1" x14ac:dyDescent="0.3">
      <c r="C54" s="77" t="s">
        <v>77</v>
      </c>
    </row>
    <row r="55" spans="3:6" x14ac:dyDescent="0.25">
      <c r="C55" s="78" t="s">
        <v>78</v>
      </c>
      <c r="D55" s="79"/>
      <c r="E55" s="79"/>
      <c r="F55" s="80"/>
    </row>
    <row r="56" spans="3:6" x14ac:dyDescent="0.25">
      <c r="C56" s="81" t="s">
        <v>79</v>
      </c>
      <c r="D56" s="82"/>
      <c r="E56" s="82"/>
      <c r="F56" s="83"/>
    </row>
    <row r="57" spans="3:6" x14ac:dyDescent="0.25">
      <c r="C57" s="81" t="s">
        <v>80</v>
      </c>
      <c r="D57" s="82"/>
      <c r="E57" s="82"/>
      <c r="F57" s="83"/>
    </row>
    <row r="58" spans="3:6" ht="14.5" thickBot="1" x14ac:dyDescent="0.3">
      <c r="C58" s="85"/>
      <c r="D58" s="86"/>
      <c r="E58" s="86"/>
      <c r="F58" s="87"/>
    </row>
    <row r="60" spans="3:6" ht="14.5" thickBot="1" x14ac:dyDescent="0.3">
      <c r="C60" s="77" t="s">
        <v>135</v>
      </c>
    </row>
    <row r="61" spans="3:6" x14ac:dyDescent="0.25">
      <c r="C61" s="78" t="s">
        <v>81</v>
      </c>
      <c r="D61" s="79"/>
      <c r="E61" s="79"/>
      <c r="F61" s="80"/>
    </row>
    <row r="62" spans="3:6" x14ac:dyDescent="0.25">
      <c r="C62" s="81" t="s">
        <v>82</v>
      </c>
      <c r="D62" s="82"/>
      <c r="E62" s="82"/>
      <c r="F62" s="83"/>
    </row>
    <row r="63" spans="3:6" x14ac:dyDescent="0.25">
      <c r="C63" s="81" t="s">
        <v>66</v>
      </c>
      <c r="D63" s="82"/>
      <c r="E63" s="82"/>
      <c r="F63" s="83"/>
    </row>
    <row r="64" spans="3:6" x14ac:dyDescent="0.25">
      <c r="C64" s="81" t="s">
        <v>67</v>
      </c>
      <c r="D64" s="82"/>
      <c r="E64" s="82"/>
      <c r="F64" s="83"/>
    </row>
    <row r="65" spans="3:6" ht="14.5" thickBot="1" x14ac:dyDescent="0.3">
      <c r="C65" s="85"/>
      <c r="D65" s="86"/>
      <c r="E65" s="86"/>
      <c r="F65" s="87"/>
    </row>
  </sheetData>
  <mergeCells count="14">
    <mergeCell ref="I2:I4"/>
    <mergeCell ref="C45:F45"/>
    <mergeCell ref="C46:F46"/>
    <mergeCell ref="B9:G9"/>
    <mergeCell ref="B13:G13"/>
    <mergeCell ref="C27:F27"/>
    <mergeCell ref="C28:F31"/>
    <mergeCell ref="C43:F43"/>
    <mergeCell ref="C44:F44"/>
    <mergeCell ref="B6:G6"/>
    <mergeCell ref="B2:D2"/>
    <mergeCell ref="E2:F2"/>
    <mergeCell ref="G2:G4"/>
    <mergeCell ref="H2:H4"/>
  </mergeCells>
  <hyperlinks>
    <hyperlink ref="C39" r:id="rId1" xr:uid="{487CA54E-2E3F-4DB6-91F6-41B07C586345}"/>
  </hyperlinks>
  <pageMargins left="0.7" right="0.7" top="0.75" bottom="0.75" header="0.3" footer="0.3"/>
  <pageSetup paperSize="9" orientation="portrait" r:id="rId2"/>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DF14-F4F6-4305-A905-789437D83C0E}">
  <dimension ref="A1:XFD43"/>
  <sheetViews>
    <sheetView tabSelected="1" topLeftCell="A20" zoomScale="70" zoomScaleNormal="70" workbookViewId="0">
      <selection activeCell="G32" sqref="G32"/>
    </sheetView>
  </sheetViews>
  <sheetFormatPr defaultColWidth="31.81640625" defaultRowHeight="15.5" x14ac:dyDescent="0.25"/>
  <cols>
    <col min="1" max="1" width="55.54296875" style="19" customWidth="1"/>
    <col min="2" max="2" width="22.54296875" style="19" customWidth="1"/>
    <col min="3" max="3" width="20.81640625" style="19" customWidth="1"/>
    <col min="4" max="4" width="15.81640625" style="19" customWidth="1"/>
    <col min="5" max="5" width="18.81640625" style="19" customWidth="1"/>
    <col min="6" max="6" width="20.26953125" style="14" customWidth="1"/>
    <col min="7" max="7" width="16" style="19" customWidth="1"/>
    <col min="8" max="8" width="23.54296875" style="19" customWidth="1"/>
    <col min="9" max="9" width="19.453125" style="14" customWidth="1"/>
    <col min="10" max="10" width="35" style="19" customWidth="1"/>
    <col min="11" max="16384" width="31.81640625" style="19"/>
  </cols>
  <sheetData>
    <row r="1" spans="1:10 16384:16384" ht="18.5" x14ac:dyDescent="0.25">
      <c r="A1" s="178" t="s">
        <v>83</v>
      </c>
      <c r="B1" s="178"/>
      <c r="C1" s="178"/>
      <c r="D1" s="178"/>
      <c r="E1" s="178"/>
      <c r="G1" s="17"/>
      <c r="H1" s="21" t="s">
        <v>84</v>
      </c>
      <c r="I1" s="15">
        <v>2000035</v>
      </c>
      <c r="J1" s="15"/>
      <c r="XFD1" s="19" t="s">
        <v>85</v>
      </c>
    </row>
    <row r="2" spans="1:10 16384:16384" ht="18.5" x14ac:dyDescent="0.25">
      <c r="A2" s="16"/>
      <c r="B2" s="16"/>
      <c r="C2" s="16"/>
      <c r="D2" s="16"/>
      <c r="E2" s="16"/>
      <c r="G2" s="17"/>
      <c r="H2" s="21" t="s">
        <v>86</v>
      </c>
      <c r="I2" s="15">
        <f>I1*30%</f>
        <v>600010.5</v>
      </c>
      <c r="J2" s="15"/>
    </row>
    <row r="3" spans="1:10 16384:16384" ht="31" x14ac:dyDescent="0.25">
      <c r="A3" s="20" t="s">
        <v>87</v>
      </c>
      <c r="G3" s="17"/>
      <c r="H3" s="21" t="s">
        <v>88</v>
      </c>
      <c r="I3" s="15">
        <f>(I1*30%)/12</f>
        <v>50000.875</v>
      </c>
      <c r="J3" s="15"/>
      <c r="XFD3" s="19" t="s">
        <v>89</v>
      </c>
    </row>
    <row r="4" spans="1:10 16384:16384" x14ac:dyDescent="0.25">
      <c r="G4" s="18" t="s">
        <v>90</v>
      </c>
      <c r="H4" s="15" t="s">
        <v>91</v>
      </c>
      <c r="I4" s="15">
        <f>IF(J4="1800 Standard Empoyee Contribution",1800,12%*I3)*12</f>
        <v>21600</v>
      </c>
      <c r="J4" s="39" t="s">
        <v>89</v>
      </c>
    </row>
    <row r="5" spans="1:10 16384:16384" ht="31" x14ac:dyDescent="0.25">
      <c r="A5" s="183" t="s">
        <v>136</v>
      </c>
      <c r="B5" s="183"/>
      <c r="C5" s="183"/>
      <c r="D5" s="183"/>
      <c r="E5" s="183"/>
      <c r="G5" s="17"/>
      <c r="H5" s="15" t="s">
        <v>92</v>
      </c>
      <c r="I5" s="15">
        <f>ROUND(I3*15/26,0)</f>
        <v>28847</v>
      </c>
      <c r="J5" s="15" t="s">
        <v>93</v>
      </c>
    </row>
    <row r="6" spans="1:10 16384:16384" x14ac:dyDescent="0.25">
      <c r="D6" s="20" t="s">
        <v>94</v>
      </c>
      <c r="E6" s="20" t="s">
        <v>95</v>
      </c>
      <c r="G6" s="17"/>
      <c r="H6" s="21" t="s">
        <v>96</v>
      </c>
      <c r="I6" s="21">
        <f>I1-I4-I5</f>
        <v>1949588</v>
      </c>
      <c r="J6" s="17"/>
    </row>
    <row r="7" spans="1:10 16384:16384" x14ac:dyDescent="0.25">
      <c r="C7" s="18" t="s">
        <v>97</v>
      </c>
      <c r="D7" s="22">
        <f>I6</f>
        <v>1949588</v>
      </c>
      <c r="E7" s="22">
        <f>D7</f>
        <v>1949588</v>
      </c>
    </row>
    <row r="8" spans="1:10 16384:16384" x14ac:dyDescent="0.25">
      <c r="A8" s="21" t="s">
        <v>98</v>
      </c>
      <c r="B8" s="23" t="s">
        <v>99</v>
      </c>
      <c r="C8" s="24" t="s">
        <v>100</v>
      </c>
      <c r="D8" s="22"/>
      <c r="E8" s="22"/>
    </row>
    <row r="9" spans="1:10 16384:16384" ht="31" x14ac:dyDescent="0.25">
      <c r="A9" s="25" t="s">
        <v>101</v>
      </c>
      <c r="B9" s="21"/>
      <c r="C9" s="26"/>
      <c r="D9" s="22"/>
      <c r="E9" s="22"/>
    </row>
    <row r="10" spans="1:10 16384:16384" ht="51" customHeight="1" x14ac:dyDescent="0.25">
      <c r="A10" s="27" t="s">
        <v>42</v>
      </c>
      <c r="B10" s="42" t="s">
        <v>102</v>
      </c>
      <c r="C10" s="28" t="s">
        <v>103</v>
      </c>
      <c r="D10" s="22"/>
      <c r="E10" s="41"/>
    </row>
    <row r="11" spans="1:10 16384:16384" ht="36.65" customHeight="1" x14ac:dyDescent="0.25">
      <c r="A11" s="27" t="s">
        <v>44</v>
      </c>
      <c r="B11" s="42" t="s">
        <v>102</v>
      </c>
      <c r="C11" s="43" t="s">
        <v>104</v>
      </c>
      <c r="D11" s="22">
        <v>60000</v>
      </c>
      <c r="E11" s="41"/>
    </row>
    <row r="12" spans="1:10 16384:16384" ht="34" customHeight="1" x14ac:dyDescent="0.25">
      <c r="A12" s="27" t="s">
        <v>48</v>
      </c>
      <c r="B12" s="42" t="s">
        <v>102</v>
      </c>
      <c r="C12" s="28" t="s">
        <v>103</v>
      </c>
      <c r="D12" s="22">
        <v>30000</v>
      </c>
      <c r="E12" s="41"/>
    </row>
    <row r="13" spans="1:10 16384:16384" ht="37.5" x14ac:dyDescent="0.25">
      <c r="A13" s="27" t="s">
        <v>50</v>
      </c>
      <c r="B13" s="42" t="s">
        <v>102</v>
      </c>
      <c r="C13" s="43" t="s">
        <v>104</v>
      </c>
      <c r="D13" s="22">
        <v>0</v>
      </c>
      <c r="E13" s="41"/>
    </row>
    <row r="14" spans="1:10 16384:16384" ht="37.5" x14ac:dyDescent="0.25">
      <c r="A14" s="27" t="s">
        <v>52</v>
      </c>
      <c r="B14" s="42" t="s">
        <v>102</v>
      </c>
      <c r="C14" s="43" t="s">
        <v>104</v>
      </c>
      <c r="D14" s="22">
        <v>39600</v>
      </c>
      <c r="E14" s="41"/>
    </row>
    <row r="15" spans="1:10 16384:16384" ht="37.5" x14ac:dyDescent="0.25">
      <c r="A15" s="27" t="s">
        <v>54</v>
      </c>
      <c r="B15" s="42" t="s">
        <v>102</v>
      </c>
      <c r="C15" s="43" t="s">
        <v>104</v>
      </c>
      <c r="D15" s="22">
        <v>18000</v>
      </c>
      <c r="E15" s="41"/>
    </row>
    <row r="16" spans="1:10 16384:16384" ht="37.5" x14ac:dyDescent="0.25">
      <c r="A16" s="27" t="s">
        <v>105</v>
      </c>
      <c r="B16" s="42" t="s">
        <v>102</v>
      </c>
      <c r="C16" s="43" t="s">
        <v>104</v>
      </c>
      <c r="D16" s="22">
        <v>40000</v>
      </c>
      <c r="E16" s="41"/>
    </row>
    <row r="17" spans="1:5" x14ac:dyDescent="0.25">
      <c r="A17" s="15"/>
      <c r="B17" s="15"/>
      <c r="C17" s="15"/>
      <c r="D17" s="22"/>
      <c r="E17" s="41"/>
    </row>
    <row r="18" spans="1:5" x14ac:dyDescent="0.25">
      <c r="A18" s="15"/>
      <c r="B18" s="15"/>
      <c r="C18" s="28"/>
      <c r="D18" s="22"/>
      <c r="E18" s="22"/>
    </row>
    <row r="19" spans="1:5" x14ac:dyDescent="0.25">
      <c r="A19" s="25" t="s">
        <v>106</v>
      </c>
      <c r="B19" s="15"/>
      <c r="C19" s="28"/>
      <c r="D19" s="22"/>
      <c r="E19" s="22"/>
    </row>
    <row r="20" spans="1:5" x14ac:dyDescent="0.25">
      <c r="A20" s="15" t="s">
        <v>107</v>
      </c>
      <c r="B20" s="15" t="s">
        <v>108</v>
      </c>
      <c r="C20" s="28" t="s">
        <v>109</v>
      </c>
      <c r="D20" s="22">
        <v>2400</v>
      </c>
      <c r="E20" s="41"/>
    </row>
    <row r="21" spans="1:5" x14ac:dyDescent="0.25">
      <c r="A21" s="15" t="s">
        <v>110</v>
      </c>
      <c r="B21" s="29">
        <v>50000</v>
      </c>
      <c r="C21" s="30">
        <v>50000</v>
      </c>
      <c r="D21" s="22">
        <v>50000</v>
      </c>
      <c r="E21" s="22">
        <v>50000</v>
      </c>
    </row>
    <row r="22" spans="1:5" ht="31" x14ac:dyDescent="0.25">
      <c r="A22" s="15" t="s">
        <v>111</v>
      </c>
      <c r="B22" s="15" t="s">
        <v>108</v>
      </c>
      <c r="C22" s="28" t="s">
        <v>109</v>
      </c>
      <c r="D22" s="22">
        <v>0</v>
      </c>
      <c r="E22" s="22"/>
    </row>
    <row r="23" spans="1:5" x14ac:dyDescent="0.25">
      <c r="B23" s="15"/>
      <c r="C23" s="28"/>
      <c r="D23" s="22"/>
      <c r="E23" s="22"/>
    </row>
    <row r="24" spans="1:5" x14ac:dyDescent="0.25">
      <c r="B24" s="188" t="s">
        <v>112</v>
      </c>
      <c r="C24" s="189"/>
      <c r="D24" s="99">
        <f>D7-SUM(D9:D23)</f>
        <v>1709588</v>
      </c>
      <c r="E24" s="99">
        <f>E7-SUM(E9:E21)</f>
        <v>1899588</v>
      </c>
    </row>
    <row r="25" spans="1:5" x14ac:dyDescent="0.25">
      <c r="B25" s="15"/>
      <c r="C25" s="28"/>
      <c r="D25" s="22"/>
      <c r="E25" s="22"/>
    </row>
    <row r="26" spans="1:5" x14ac:dyDescent="0.25">
      <c r="A26" s="25" t="s">
        <v>113</v>
      </c>
      <c r="B26" s="15"/>
      <c r="C26" s="28"/>
      <c r="D26" s="22"/>
      <c r="E26" s="41"/>
    </row>
    <row r="27" spans="1:5" x14ac:dyDescent="0.25">
      <c r="A27" s="15" t="s">
        <v>114</v>
      </c>
      <c r="B27" s="15" t="s">
        <v>108</v>
      </c>
      <c r="C27" s="28" t="s">
        <v>109</v>
      </c>
      <c r="D27" s="22">
        <v>21600</v>
      </c>
      <c r="E27" s="41"/>
    </row>
    <row r="28" spans="1:5" x14ac:dyDescent="0.25">
      <c r="A28" s="15" t="s">
        <v>115</v>
      </c>
      <c r="B28" s="15" t="s">
        <v>108</v>
      </c>
      <c r="C28" s="28" t="s">
        <v>109</v>
      </c>
      <c r="D28" s="22"/>
      <c r="E28" s="41"/>
    </row>
    <row r="29" spans="1:5" x14ac:dyDescent="0.25">
      <c r="A29" s="15" t="s">
        <v>116</v>
      </c>
      <c r="B29" s="15" t="s">
        <v>108</v>
      </c>
      <c r="C29" s="28" t="s">
        <v>109</v>
      </c>
      <c r="D29" s="22">
        <v>11714</v>
      </c>
      <c r="E29" s="41"/>
    </row>
    <row r="30" spans="1:5" x14ac:dyDescent="0.25">
      <c r="A30" s="15" t="s">
        <v>117</v>
      </c>
      <c r="B30" s="29" t="s">
        <v>109</v>
      </c>
      <c r="C30" s="30" t="s">
        <v>109</v>
      </c>
      <c r="D30" s="22">
        <v>50000</v>
      </c>
      <c r="E30" s="41"/>
    </row>
    <row r="31" spans="1:5" x14ac:dyDescent="0.25">
      <c r="A31" s="15" t="s">
        <v>118</v>
      </c>
      <c r="B31" s="29" t="s">
        <v>109</v>
      </c>
      <c r="C31" s="30" t="s">
        <v>109</v>
      </c>
      <c r="D31" s="22"/>
      <c r="E31" s="41"/>
    </row>
    <row r="32" spans="1:5" x14ac:dyDescent="0.25">
      <c r="A32" s="15" t="s">
        <v>119</v>
      </c>
      <c r="B32" s="15" t="s">
        <v>108</v>
      </c>
      <c r="C32" s="28" t="s">
        <v>109</v>
      </c>
      <c r="D32" s="22">
        <v>240000</v>
      </c>
      <c r="E32" s="41"/>
    </row>
    <row r="33" spans="1:5" x14ac:dyDescent="0.25">
      <c r="A33" s="31"/>
      <c r="B33" s="180" t="s">
        <v>120</v>
      </c>
      <c r="C33" s="180"/>
      <c r="D33" s="32">
        <f>D24-SUM(D26:D32)</f>
        <v>1386274</v>
      </c>
      <c r="E33" s="32">
        <f>E24-SUM(E26:E32)</f>
        <v>1899588</v>
      </c>
    </row>
    <row r="34" spans="1:5" x14ac:dyDescent="0.25">
      <c r="A34" s="33"/>
      <c r="B34" s="179" t="s">
        <v>121</v>
      </c>
      <c r="C34" s="179"/>
      <c r="D34" s="34">
        <f>IF(D33&lt;'Slab '!B12,"Nil",IF(D33&lt;='Slab '!B13,(D33-250000)*'Slab '!C13,IF(D33&lt;='Slab '!B14,(D33-500000)*'Slab '!C14+12500,(D33-1000000)*'Slab '!C15+112500)))*104%</f>
        <v>237517.48800000001</v>
      </c>
      <c r="E34" s="34">
        <f>IF(E33&lt;'Slab '!B18,"Nil",IF(E33&lt;='Slab '!B19,(E33-300000)*'Slab '!C19,IF(E33&lt;='Slab '!B20,(E33-600000)*'Slab '!C20+15000,IF(E33&lt;='Slab '!B21,(E33-900000)*'Slab '!C21+45000,IF(E33&lt;='Slab '!B22,(E33-1200000)*'Slab '!C22+90000,(E33-1500000)*'Slab '!C23+150000)))*104%))</f>
        <v>280671.45600000001</v>
      </c>
    </row>
    <row r="35" spans="1:5" x14ac:dyDescent="0.25">
      <c r="A35" s="33"/>
      <c r="B35" s="184" t="s">
        <v>122</v>
      </c>
      <c r="C35" s="185"/>
      <c r="D35" s="186">
        <f>IF(E37="New Regime",D34-E34,E34-D34)</f>
        <v>43153.967999999993</v>
      </c>
      <c r="E35" s="187"/>
    </row>
    <row r="36" spans="1:5" x14ac:dyDescent="0.25">
      <c r="A36" s="33"/>
      <c r="B36" s="181" t="s">
        <v>123</v>
      </c>
      <c r="C36" s="182"/>
      <c r="D36" s="35" t="str">
        <f>IF(D33&lt;=500000,"Yes","No")</f>
        <v>No</v>
      </c>
      <c r="E36" s="35" t="str">
        <f>IF(E33&lt;=700000,"Yes","No")</f>
        <v>No</v>
      </c>
    </row>
    <row r="37" spans="1:5" ht="46.5" x14ac:dyDescent="0.25">
      <c r="A37" s="33"/>
      <c r="B37" s="36"/>
      <c r="C37" s="38" t="s">
        <v>124</v>
      </c>
      <c r="D37" s="36"/>
      <c r="E37" s="37" t="str">
        <f>IF(D34&lt;E34,"Old Regime","New regime")</f>
        <v>Old Regime</v>
      </c>
    </row>
    <row r="40" spans="1:5" ht="19.5" customHeight="1" x14ac:dyDescent="0.25">
      <c r="A40" s="177" t="s">
        <v>125</v>
      </c>
      <c r="B40" s="177"/>
      <c r="C40" s="177"/>
      <c r="D40" s="177"/>
      <c r="E40" s="177"/>
    </row>
    <row r="41" spans="1:5" ht="20.5" customHeight="1" x14ac:dyDescent="0.25">
      <c r="A41" s="177" t="s">
        <v>126</v>
      </c>
      <c r="B41" s="177"/>
      <c r="C41" s="177"/>
      <c r="D41" s="177"/>
      <c r="E41" s="177"/>
    </row>
    <row r="42" spans="1:5" ht="22.5" customHeight="1" x14ac:dyDescent="0.25">
      <c r="A42" s="177" t="s">
        <v>137</v>
      </c>
      <c r="B42" s="177"/>
      <c r="C42" s="177"/>
      <c r="D42" s="177"/>
      <c r="E42" s="177"/>
    </row>
    <row r="43" spans="1:5" ht="34.5" customHeight="1" x14ac:dyDescent="0.25">
      <c r="A43" s="177" t="s">
        <v>160</v>
      </c>
      <c r="B43" s="177"/>
      <c r="C43" s="177"/>
      <c r="D43" s="177"/>
      <c r="E43" s="177"/>
    </row>
  </sheetData>
  <mergeCells count="12">
    <mergeCell ref="A43:E43"/>
    <mergeCell ref="A42:E42"/>
    <mergeCell ref="A1:E1"/>
    <mergeCell ref="B34:C34"/>
    <mergeCell ref="B33:C33"/>
    <mergeCell ref="A40:E40"/>
    <mergeCell ref="A41:E41"/>
    <mergeCell ref="B36:C36"/>
    <mergeCell ref="A5:E5"/>
    <mergeCell ref="B35:C35"/>
    <mergeCell ref="D35:E35"/>
    <mergeCell ref="B24:C24"/>
  </mergeCells>
  <dataValidations count="1">
    <dataValidation type="list" allowBlank="1" showInputMessage="1" showErrorMessage="1" sqref="J4" xr:uid="{B2D24645-1079-49CF-8C27-E6AF0CC24450}">
      <formula1>$XFD$1:$XFD$4</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22D58-8062-4C9C-8B11-5B7B1B06C398}">
  <dimension ref="A4:B7"/>
  <sheetViews>
    <sheetView workbookViewId="0">
      <selection activeCell="B39" sqref="B39"/>
    </sheetView>
  </sheetViews>
  <sheetFormatPr defaultRowHeight="12.5" x14ac:dyDescent="0.25"/>
  <cols>
    <col min="1" max="1" width="26.81640625" style="45" customWidth="1"/>
    <col min="2" max="2" width="59" style="98" customWidth="1"/>
  </cols>
  <sheetData>
    <row r="4" spans="1:2" x14ac:dyDescent="0.25">
      <c r="A4" s="48" t="s">
        <v>98</v>
      </c>
      <c r="B4" s="95" t="s">
        <v>127</v>
      </c>
    </row>
    <row r="5" spans="1:2" ht="14.5" x14ac:dyDescent="0.25">
      <c r="A5" s="46" t="s">
        <v>128</v>
      </c>
      <c r="B5" s="97" t="s">
        <v>158</v>
      </c>
    </row>
    <row r="6" spans="1:2" ht="29.5" customHeight="1" x14ac:dyDescent="0.25">
      <c r="A6" s="47" t="s">
        <v>129</v>
      </c>
      <c r="B6" s="96" t="s">
        <v>130</v>
      </c>
    </row>
    <row r="7" spans="1:2" ht="14.5" x14ac:dyDescent="0.25">
      <c r="A7" s="46" t="s">
        <v>131</v>
      </c>
      <c r="B7" s="97" t="s">
        <v>132</v>
      </c>
    </row>
  </sheetData>
  <hyperlinks>
    <hyperlink ref="B7" r:id="rId1" xr:uid="{B1373F0B-7B9B-4E48-99D0-7664358D9081}"/>
    <hyperlink ref="B6" r:id="rId2" xr:uid="{573BDC2B-0884-496E-BF15-B47940F82A00}"/>
    <hyperlink ref="B5" r:id="rId3" xr:uid="{2CD5DA64-5D62-4154-87D2-826A66B7721D}"/>
  </hyperlinks>
  <pageMargins left="0.7" right="0.7" top="0.75" bottom="0.75" header="0.3" footer="0.3"/>
  <pageSetup paperSize="9"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8FDB-6210-4DB3-BEB6-661098345737}">
  <sheetPr>
    <pageSetUpPr fitToPage="1"/>
  </sheetPr>
  <dimension ref="A1:K39"/>
  <sheetViews>
    <sheetView showGridLines="0" view="pageBreakPreview" zoomScale="85" zoomScaleNormal="130" zoomScaleSheetLayoutView="85" workbookViewId="0">
      <selection activeCell="M21" sqref="M21"/>
    </sheetView>
  </sheetViews>
  <sheetFormatPr defaultColWidth="12.1796875" defaultRowHeight="14.5" x14ac:dyDescent="0.25"/>
  <cols>
    <col min="1" max="1" width="4.90625" style="138" customWidth="1"/>
    <col min="2" max="2" width="26.36328125" style="103" customWidth="1"/>
    <col min="3" max="3" width="7.81640625" style="138" customWidth="1"/>
    <col min="4" max="4" width="8.36328125" style="103" customWidth="1"/>
    <col min="5" max="5" width="13.1796875" style="103" customWidth="1"/>
    <col min="6" max="6" width="7.6328125" style="103" customWidth="1"/>
    <col min="7" max="7" width="11.54296875" style="103" customWidth="1"/>
    <col min="8" max="8" width="10.90625" style="103" customWidth="1"/>
    <col min="9" max="9" width="13.36328125" style="103" customWidth="1"/>
    <col min="10" max="10" width="35.1796875" style="103" customWidth="1"/>
    <col min="11" max="16384" width="12.1796875" style="103"/>
  </cols>
  <sheetData>
    <row r="1" spans="1:11" ht="21.5" thickBot="1" x14ac:dyDescent="0.3">
      <c r="A1" s="207" t="s">
        <v>138</v>
      </c>
      <c r="B1" s="207"/>
      <c r="C1" s="207"/>
      <c r="D1" s="207"/>
      <c r="E1" s="207"/>
      <c r="F1" s="207"/>
      <c r="G1" s="207"/>
      <c r="H1" s="207"/>
      <c r="I1" s="207"/>
      <c r="J1" s="207"/>
    </row>
    <row r="2" spans="1:11" ht="15.5" customHeight="1" thickBot="1" x14ac:dyDescent="0.3">
      <c r="A2" s="208" t="s">
        <v>139</v>
      </c>
      <c r="B2" s="209"/>
      <c r="C2" s="104"/>
      <c r="D2" s="105"/>
      <c r="E2" s="209" t="s">
        <v>140</v>
      </c>
      <c r="F2" s="209"/>
      <c r="G2" s="210"/>
      <c r="H2" s="106">
        <f>2500*12</f>
        <v>30000</v>
      </c>
      <c r="I2" s="105"/>
      <c r="J2" s="107"/>
      <c r="K2" s="108"/>
    </row>
    <row r="3" spans="1:11" x14ac:dyDescent="0.25">
      <c r="A3" s="202" t="s">
        <v>141</v>
      </c>
      <c r="B3" s="194" t="s">
        <v>142</v>
      </c>
      <c r="C3" s="204" t="s">
        <v>143</v>
      </c>
      <c r="D3" s="194" t="s">
        <v>144</v>
      </c>
      <c r="E3" s="194" t="s">
        <v>145</v>
      </c>
      <c r="F3" s="194" t="s">
        <v>146</v>
      </c>
      <c r="G3" s="194" t="s">
        <v>147</v>
      </c>
      <c r="H3" s="194" t="s">
        <v>148</v>
      </c>
      <c r="I3" s="194" t="s">
        <v>149</v>
      </c>
      <c r="J3" s="196" t="s">
        <v>150</v>
      </c>
      <c r="K3" s="108"/>
    </row>
    <row r="4" spans="1:11" x14ac:dyDescent="0.25">
      <c r="A4" s="203"/>
      <c r="B4" s="195"/>
      <c r="C4" s="205"/>
      <c r="D4" s="195"/>
      <c r="E4" s="195"/>
      <c r="F4" s="195"/>
      <c r="G4" s="195"/>
      <c r="H4" s="195"/>
      <c r="I4" s="195"/>
      <c r="J4" s="197"/>
      <c r="K4" s="108"/>
    </row>
    <row r="5" spans="1:11" x14ac:dyDescent="0.25">
      <c r="A5" s="109">
        <v>1</v>
      </c>
      <c r="B5" s="110"/>
      <c r="C5" s="111">
        <v>2022</v>
      </c>
      <c r="D5" s="110"/>
      <c r="E5" s="110"/>
      <c r="F5" s="112"/>
      <c r="G5" s="110"/>
      <c r="H5" s="113"/>
      <c r="I5" s="113"/>
      <c r="J5" s="198"/>
      <c r="K5" s="108"/>
    </row>
    <row r="6" spans="1:11" x14ac:dyDescent="0.25">
      <c r="A6" s="114">
        <v>2</v>
      </c>
      <c r="B6" s="115"/>
      <c r="C6" s="116"/>
      <c r="D6" s="115"/>
      <c r="E6" s="115"/>
      <c r="F6" s="117"/>
      <c r="G6" s="115"/>
      <c r="H6" s="117"/>
      <c r="I6" s="117"/>
      <c r="J6" s="199"/>
      <c r="K6" s="108"/>
    </row>
    <row r="7" spans="1:11" x14ac:dyDescent="0.25">
      <c r="A7" s="114">
        <v>3</v>
      </c>
      <c r="B7" s="115"/>
      <c r="C7" s="116"/>
      <c r="D7" s="115"/>
      <c r="E7" s="115"/>
      <c r="F7" s="117"/>
      <c r="G7" s="115"/>
      <c r="H7" s="117"/>
      <c r="I7" s="117"/>
      <c r="J7" s="199"/>
      <c r="K7" s="108"/>
    </row>
    <row r="8" spans="1:11" x14ac:dyDescent="0.25">
      <c r="A8" s="114">
        <v>4</v>
      </c>
      <c r="B8" s="118"/>
      <c r="C8" s="119"/>
      <c r="D8" s="118"/>
      <c r="E8" s="118"/>
      <c r="F8" s="120"/>
      <c r="G8" s="118"/>
      <c r="H8" s="120"/>
      <c r="I8" s="120"/>
      <c r="J8" s="199"/>
      <c r="K8" s="108"/>
    </row>
    <row r="9" spans="1:11" ht="15" thickBot="1" x14ac:dyDescent="0.3">
      <c r="A9" s="121">
        <v>5</v>
      </c>
      <c r="B9" s="122"/>
      <c r="C9" s="123"/>
      <c r="D9" s="122"/>
      <c r="E9" s="122"/>
      <c r="F9" s="124"/>
      <c r="G9" s="122"/>
      <c r="H9" s="124"/>
      <c r="I9" s="124"/>
      <c r="J9" s="206"/>
      <c r="K9" s="108"/>
    </row>
    <row r="10" spans="1:11" ht="14.5" customHeight="1" thickBot="1" x14ac:dyDescent="0.3">
      <c r="A10" s="125"/>
      <c r="B10" s="108"/>
      <c r="C10" s="126"/>
      <c r="D10" s="108"/>
      <c r="E10" s="108"/>
      <c r="F10" s="127"/>
      <c r="G10" s="108"/>
      <c r="H10" s="128"/>
      <c r="I10" s="128"/>
      <c r="J10" s="129"/>
      <c r="K10" s="108"/>
    </row>
    <row r="11" spans="1:11" x14ac:dyDescent="0.25">
      <c r="A11" s="202" t="s">
        <v>141</v>
      </c>
      <c r="B11" s="194" t="s">
        <v>142</v>
      </c>
      <c r="C11" s="204" t="s">
        <v>143</v>
      </c>
      <c r="D11" s="194" t="s">
        <v>144</v>
      </c>
      <c r="E11" s="194" t="s">
        <v>145</v>
      </c>
      <c r="F11" s="194" t="s">
        <v>146</v>
      </c>
      <c r="G11" s="194" t="s">
        <v>147</v>
      </c>
      <c r="H11" s="194" t="s">
        <v>148</v>
      </c>
      <c r="I11" s="194" t="s">
        <v>149</v>
      </c>
      <c r="J11" s="196" t="s">
        <v>150</v>
      </c>
      <c r="K11" s="108"/>
    </row>
    <row r="12" spans="1:11" x14ac:dyDescent="0.25">
      <c r="A12" s="203"/>
      <c r="B12" s="195"/>
      <c r="C12" s="205"/>
      <c r="D12" s="195"/>
      <c r="E12" s="195"/>
      <c r="F12" s="195"/>
      <c r="G12" s="195"/>
      <c r="H12" s="195"/>
      <c r="I12" s="195"/>
      <c r="J12" s="197"/>
      <c r="K12" s="108"/>
    </row>
    <row r="13" spans="1:11" x14ac:dyDescent="0.25">
      <c r="A13" s="109">
        <v>1</v>
      </c>
      <c r="B13" s="110"/>
      <c r="C13" s="111">
        <v>2023</v>
      </c>
      <c r="D13" s="110"/>
      <c r="E13" s="110"/>
      <c r="F13" s="112"/>
      <c r="G13" s="110"/>
      <c r="H13" s="113"/>
      <c r="I13" s="113"/>
      <c r="J13" s="198"/>
      <c r="K13" s="108"/>
    </row>
    <row r="14" spans="1:11" x14ac:dyDescent="0.25">
      <c r="A14" s="114">
        <v>2</v>
      </c>
      <c r="B14" s="115"/>
      <c r="C14" s="116"/>
      <c r="D14" s="115"/>
      <c r="E14" s="115"/>
      <c r="F14" s="117"/>
      <c r="G14" s="115"/>
      <c r="H14" s="117"/>
      <c r="I14" s="117"/>
      <c r="J14" s="199"/>
      <c r="K14" s="108"/>
    </row>
    <row r="15" spans="1:11" x14ac:dyDescent="0.25">
      <c r="A15" s="114">
        <v>3</v>
      </c>
      <c r="B15" s="115"/>
      <c r="C15" s="116"/>
      <c r="D15" s="115"/>
      <c r="E15" s="115"/>
      <c r="F15" s="117"/>
      <c r="G15" s="115"/>
      <c r="H15" s="117"/>
      <c r="I15" s="117"/>
      <c r="J15" s="199"/>
      <c r="K15" s="108"/>
    </row>
    <row r="16" spans="1:11" x14ac:dyDescent="0.25">
      <c r="A16" s="114">
        <v>4</v>
      </c>
      <c r="B16" s="118"/>
      <c r="C16" s="119"/>
      <c r="D16" s="118"/>
      <c r="E16" s="118"/>
      <c r="F16" s="120"/>
      <c r="G16" s="118"/>
      <c r="H16" s="120"/>
      <c r="I16" s="120"/>
      <c r="J16" s="199"/>
      <c r="K16" s="108"/>
    </row>
    <row r="17" spans="1:11" ht="15" thickBot="1" x14ac:dyDescent="0.3">
      <c r="A17" s="121">
        <v>5</v>
      </c>
      <c r="B17" s="122"/>
      <c r="C17" s="123"/>
      <c r="D17" s="122"/>
      <c r="E17" s="122"/>
      <c r="F17" s="124"/>
      <c r="G17" s="122"/>
      <c r="H17" s="124"/>
      <c r="I17" s="124"/>
      <c r="J17" s="206"/>
      <c r="K17" s="108"/>
    </row>
    <row r="18" spans="1:11" ht="17.5" customHeight="1" thickBot="1" x14ac:dyDescent="0.3">
      <c r="A18" s="130"/>
      <c r="B18" s="108"/>
      <c r="C18" s="126"/>
      <c r="D18" s="108"/>
      <c r="E18" s="108"/>
      <c r="F18" s="108"/>
      <c r="G18" s="108"/>
      <c r="H18" s="131">
        <f>SUM(H5:H9)</f>
        <v>0</v>
      </c>
      <c r="I18" s="131">
        <f>SUM(I5:I9)</f>
        <v>0</v>
      </c>
      <c r="J18" s="132"/>
      <c r="K18" s="108"/>
    </row>
    <row r="19" spans="1:11" x14ac:dyDescent="0.25">
      <c r="A19" s="202" t="s">
        <v>141</v>
      </c>
      <c r="B19" s="194" t="s">
        <v>142</v>
      </c>
      <c r="C19" s="204" t="s">
        <v>143</v>
      </c>
      <c r="D19" s="194" t="s">
        <v>144</v>
      </c>
      <c r="E19" s="194" t="s">
        <v>145</v>
      </c>
      <c r="F19" s="194" t="s">
        <v>146</v>
      </c>
      <c r="G19" s="194" t="s">
        <v>147</v>
      </c>
      <c r="H19" s="194" t="s">
        <v>148</v>
      </c>
      <c r="I19" s="194" t="s">
        <v>149</v>
      </c>
      <c r="J19" s="196" t="s">
        <v>150</v>
      </c>
      <c r="K19" s="108"/>
    </row>
    <row r="20" spans="1:11" x14ac:dyDescent="0.25">
      <c r="A20" s="203"/>
      <c r="B20" s="195"/>
      <c r="C20" s="205"/>
      <c r="D20" s="195"/>
      <c r="E20" s="195"/>
      <c r="F20" s="195"/>
      <c r="G20" s="195"/>
      <c r="H20" s="195"/>
      <c r="I20" s="195"/>
      <c r="J20" s="197"/>
      <c r="K20" s="108"/>
    </row>
    <row r="21" spans="1:11" x14ac:dyDescent="0.25">
      <c r="A21" s="109">
        <v>1</v>
      </c>
      <c r="B21" s="110"/>
      <c r="C21" s="111">
        <v>2023</v>
      </c>
      <c r="D21" s="110"/>
      <c r="E21" s="110"/>
      <c r="F21" s="112"/>
      <c r="G21" s="110"/>
      <c r="H21" s="113"/>
      <c r="I21" s="113"/>
      <c r="J21" s="198"/>
      <c r="K21" s="108"/>
    </row>
    <row r="22" spans="1:11" x14ac:dyDescent="0.25">
      <c r="A22" s="114">
        <v>2</v>
      </c>
      <c r="B22" s="115"/>
      <c r="C22" s="116"/>
      <c r="D22" s="115"/>
      <c r="E22" s="115"/>
      <c r="F22" s="117"/>
      <c r="G22" s="115"/>
      <c r="H22" s="117"/>
      <c r="I22" s="117"/>
      <c r="J22" s="199"/>
      <c r="K22" s="108"/>
    </row>
    <row r="23" spans="1:11" x14ac:dyDescent="0.25">
      <c r="A23" s="114">
        <v>3</v>
      </c>
      <c r="B23" s="115"/>
      <c r="C23" s="116"/>
      <c r="D23" s="115"/>
      <c r="E23" s="115"/>
      <c r="F23" s="117"/>
      <c r="G23" s="115"/>
      <c r="H23" s="117"/>
      <c r="I23" s="117"/>
      <c r="J23" s="199"/>
      <c r="K23" s="108"/>
    </row>
    <row r="24" spans="1:11" x14ac:dyDescent="0.25">
      <c r="A24" s="114">
        <v>4</v>
      </c>
      <c r="B24" s="118"/>
      <c r="C24" s="119"/>
      <c r="D24" s="118"/>
      <c r="E24" s="118"/>
      <c r="F24" s="120"/>
      <c r="G24" s="118"/>
      <c r="H24" s="120"/>
      <c r="I24" s="120"/>
      <c r="J24" s="199"/>
      <c r="K24" s="108"/>
    </row>
    <row r="25" spans="1:11" ht="15" thickBot="1" x14ac:dyDescent="0.3">
      <c r="A25" s="121">
        <v>5</v>
      </c>
      <c r="B25" s="122"/>
      <c r="C25" s="123"/>
      <c r="D25" s="122"/>
      <c r="E25" s="122"/>
      <c r="F25" s="124"/>
      <c r="G25" s="122"/>
      <c r="H25" s="124"/>
      <c r="I25" s="124"/>
      <c r="J25" s="206"/>
      <c r="K25" s="108"/>
    </row>
    <row r="26" spans="1:11" ht="17.5" customHeight="1" thickBot="1" x14ac:dyDescent="0.3">
      <c r="A26" s="130"/>
      <c r="B26" s="108"/>
      <c r="C26" s="126"/>
      <c r="D26" s="108"/>
      <c r="E26" s="108"/>
      <c r="F26" s="108"/>
      <c r="G26" s="108"/>
      <c r="H26" s="131">
        <f>SUM(H13:H17)</f>
        <v>0</v>
      </c>
      <c r="I26" s="131">
        <f>SUM(I13:I17)</f>
        <v>0</v>
      </c>
      <c r="J26" s="132"/>
      <c r="K26" s="108"/>
    </row>
    <row r="27" spans="1:11" x14ac:dyDescent="0.25">
      <c r="A27" s="202" t="s">
        <v>141</v>
      </c>
      <c r="B27" s="194" t="s">
        <v>142</v>
      </c>
      <c r="C27" s="204" t="s">
        <v>143</v>
      </c>
      <c r="D27" s="194" t="s">
        <v>144</v>
      </c>
      <c r="E27" s="194" t="s">
        <v>145</v>
      </c>
      <c r="F27" s="194" t="s">
        <v>146</v>
      </c>
      <c r="G27" s="194" t="s">
        <v>147</v>
      </c>
      <c r="H27" s="194" t="s">
        <v>148</v>
      </c>
      <c r="I27" s="194" t="s">
        <v>149</v>
      </c>
      <c r="J27" s="196" t="s">
        <v>150</v>
      </c>
    </row>
    <row r="28" spans="1:11" x14ac:dyDescent="0.25">
      <c r="A28" s="203"/>
      <c r="B28" s="195"/>
      <c r="C28" s="205"/>
      <c r="D28" s="195"/>
      <c r="E28" s="195"/>
      <c r="F28" s="195"/>
      <c r="G28" s="195"/>
      <c r="H28" s="195"/>
      <c r="I28" s="195"/>
      <c r="J28" s="197"/>
    </row>
    <row r="29" spans="1:11" x14ac:dyDescent="0.25">
      <c r="A29" s="109">
        <v>1</v>
      </c>
      <c r="B29" s="110"/>
      <c r="C29" s="111">
        <v>2024</v>
      </c>
      <c r="D29" s="110"/>
      <c r="E29" s="110"/>
      <c r="F29" s="112"/>
      <c r="G29" s="110"/>
      <c r="H29" s="113"/>
      <c r="I29" s="113"/>
      <c r="J29" s="198"/>
    </row>
    <row r="30" spans="1:11" x14ac:dyDescent="0.25">
      <c r="A30" s="114">
        <v>2</v>
      </c>
      <c r="B30" s="115"/>
      <c r="C30" s="116"/>
      <c r="D30" s="115"/>
      <c r="E30" s="115"/>
      <c r="F30" s="117"/>
      <c r="G30" s="115"/>
      <c r="H30" s="117"/>
      <c r="I30" s="117"/>
      <c r="J30" s="199"/>
    </row>
    <row r="31" spans="1:11" x14ac:dyDescent="0.25">
      <c r="A31" s="109">
        <v>3</v>
      </c>
      <c r="B31" s="115"/>
      <c r="C31" s="116"/>
      <c r="D31" s="115"/>
      <c r="E31" s="115"/>
      <c r="F31" s="117"/>
      <c r="G31" s="115"/>
      <c r="H31" s="117"/>
      <c r="I31" s="117"/>
      <c r="J31" s="199"/>
    </row>
    <row r="32" spans="1:11" x14ac:dyDescent="0.25">
      <c r="A32" s="114">
        <v>4</v>
      </c>
      <c r="B32" s="115"/>
      <c r="C32" s="116"/>
      <c r="D32" s="115"/>
      <c r="E32" s="115"/>
      <c r="F32" s="117"/>
      <c r="G32" s="115"/>
      <c r="H32" s="117"/>
      <c r="I32" s="117"/>
      <c r="J32" s="199"/>
    </row>
    <row r="33" spans="1:11" ht="15" thickBot="1" x14ac:dyDescent="0.3">
      <c r="A33" s="133">
        <v>5</v>
      </c>
      <c r="B33" s="118"/>
      <c r="C33" s="119"/>
      <c r="D33" s="118"/>
      <c r="E33" s="118"/>
      <c r="F33" s="120"/>
      <c r="G33" s="118"/>
      <c r="H33" s="124"/>
      <c r="I33" s="124"/>
      <c r="J33" s="199"/>
    </row>
    <row r="34" spans="1:11" ht="18" customHeight="1" thickBot="1" x14ac:dyDescent="0.3">
      <c r="A34" s="200" t="s">
        <v>151</v>
      </c>
      <c r="B34" s="201"/>
      <c r="C34" s="134"/>
      <c r="D34" s="135"/>
      <c r="E34" s="135"/>
      <c r="F34" s="135"/>
      <c r="G34" s="135"/>
      <c r="H34" s="131">
        <f>SUM(H29:H33)</f>
        <v>0</v>
      </c>
      <c r="I34" s="131">
        <f>SUM(I29:I33)</f>
        <v>0</v>
      </c>
      <c r="J34" s="136"/>
    </row>
    <row r="35" spans="1:11" ht="16.5" customHeight="1" x14ac:dyDescent="0.25">
      <c r="A35" s="190" t="s">
        <v>152</v>
      </c>
      <c r="B35" s="191"/>
      <c r="C35" s="191"/>
      <c r="D35" s="191"/>
      <c r="E35" s="191"/>
      <c r="F35" s="191"/>
      <c r="G35" s="191"/>
      <c r="H35" s="191"/>
      <c r="I35" s="191"/>
      <c r="J35" s="192"/>
      <c r="K35" s="108"/>
    </row>
    <row r="36" spans="1:11" ht="18" customHeight="1" x14ac:dyDescent="0.25">
      <c r="A36" s="190" t="s">
        <v>153</v>
      </c>
      <c r="B36" s="191"/>
      <c r="C36" s="191"/>
      <c r="D36" s="191"/>
      <c r="E36" s="191"/>
      <c r="F36" s="191"/>
      <c r="G36" s="191"/>
      <c r="H36" s="191"/>
      <c r="I36" s="108"/>
      <c r="J36" s="132"/>
      <c r="K36" s="108"/>
    </row>
    <row r="37" spans="1:11" x14ac:dyDescent="0.25">
      <c r="A37" s="139"/>
      <c r="B37" s="108"/>
      <c r="C37" s="108"/>
      <c r="D37" s="108"/>
      <c r="E37" s="108"/>
      <c r="F37" s="108"/>
      <c r="G37" s="108"/>
      <c r="H37" s="108"/>
      <c r="I37" s="108"/>
      <c r="J37" s="132"/>
      <c r="K37" s="108"/>
    </row>
    <row r="38" spans="1:11" ht="14.5" customHeight="1" x14ac:dyDescent="0.25">
      <c r="A38" s="137"/>
      <c r="G38" s="193" t="s">
        <v>154</v>
      </c>
      <c r="H38" s="193"/>
      <c r="J38" s="140"/>
    </row>
    <row r="39" spans="1:11" ht="15" thickBot="1" x14ac:dyDescent="0.3">
      <c r="A39" s="141"/>
      <c r="B39" s="142"/>
      <c r="C39" s="143"/>
      <c r="D39" s="142"/>
      <c r="E39" s="142"/>
      <c r="F39" s="142"/>
      <c r="G39" s="144" t="s">
        <v>155</v>
      </c>
      <c r="H39" s="142"/>
      <c r="I39" s="142"/>
      <c r="J39" s="145"/>
    </row>
  </sheetData>
  <mergeCells count="51">
    <mergeCell ref="A1:J1"/>
    <mergeCell ref="A2:B2"/>
    <mergeCell ref="E2:G2"/>
    <mergeCell ref="A3:A4"/>
    <mergeCell ref="B3:B4"/>
    <mergeCell ref="C3:C4"/>
    <mergeCell ref="D3:D4"/>
    <mergeCell ref="E3:E4"/>
    <mergeCell ref="F3:F4"/>
    <mergeCell ref="G3:G4"/>
    <mergeCell ref="H3:H4"/>
    <mergeCell ref="I3:I4"/>
    <mergeCell ref="J3:J4"/>
    <mergeCell ref="J5:J9"/>
    <mergeCell ref="A11:A12"/>
    <mergeCell ref="B11:B12"/>
    <mergeCell ref="C11:C12"/>
    <mergeCell ref="D11:D12"/>
    <mergeCell ref="E11:E12"/>
    <mergeCell ref="F11:F12"/>
    <mergeCell ref="A19:A20"/>
    <mergeCell ref="B19:B20"/>
    <mergeCell ref="C19:C20"/>
    <mergeCell ref="D19:D20"/>
    <mergeCell ref="E19:E20"/>
    <mergeCell ref="J21:J25"/>
    <mergeCell ref="G11:G12"/>
    <mergeCell ref="H11:H12"/>
    <mergeCell ref="I11:I12"/>
    <mergeCell ref="J11:J12"/>
    <mergeCell ref="J13:J17"/>
    <mergeCell ref="F19:F20"/>
    <mergeCell ref="G19:G20"/>
    <mergeCell ref="H19:H20"/>
    <mergeCell ref="I19:I20"/>
    <mergeCell ref="J19:J20"/>
    <mergeCell ref="A35:J35"/>
    <mergeCell ref="A36:H36"/>
    <mergeCell ref="G38:H38"/>
    <mergeCell ref="G27:G28"/>
    <mergeCell ref="H27:H28"/>
    <mergeCell ref="I27:I28"/>
    <mergeCell ref="J27:J28"/>
    <mergeCell ref="J29:J33"/>
    <mergeCell ref="A34:B34"/>
    <mergeCell ref="A27:A28"/>
    <mergeCell ref="B27:B28"/>
    <mergeCell ref="C27:C28"/>
    <mergeCell ref="D27:D28"/>
    <mergeCell ref="E27:E28"/>
    <mergeCell ref="F27:F28"/>
  </mergeCells>
  <pageMargins left="0.70866141732283472" right="0.70866141732283472" top="0.15748031496062992" bottom="0.74803149606299213" header="0.31496062992125984" footer="0.31496062992125984"/>
  <pageSetup paperSize="9" scale="91" orientation="landscape" r:id="rId1"/>
  <headerFooter>
    <oddFooter>&amp;L_x000D_&amp;1#&amp;"Calibri"&amp;6&amp;KFF0000 Classification: Controlled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81401437C684491AF35660C70FCCC" ma:contentTypeVersion="20" ma:contentTypeDescription="Create a new document." ma:contentTypeScope="" ma:versionID="0ad376b51473eed5de9e8dd0372b7ae1">
  <xsd:schema xmlns:xsd="http://www.w3.org/2001/XMLSchema" xmlns:xs="http://www.w3.org/2001/XMLSchema" xmlns:p="http://schemas.microsoft.com/office/2006/metadata/properties" xmlns:ns1="http://schemas.microsoft.com/sharepoint/v3" xmlns:ns2="e93914e9-3921-4823-9871-a8896ac55b69" xmlns:ns3="9779d52e-57a0-4545-a913-5ebe76c8a34a" xmlns:ns4="79a41b40-9c66-44c8-b072-2bc0dd599a45" targetNamespace="http://schemas.microsoft.com/office/2006/metadata/properties" ma:root="true" ma:fieldsID="bf0dd0641797cd624ada4386b610e53a" ns1:_="" ns2:_="" ns3:_="" ns4:_="">
    <xsd:import namespace="http://schemas.microsoft.com/sharepoint/v3"/>
    <xsd:import namespace="e93914e9-3921-4823-9871-a8896ac55b69"/>
    <xsd:import namespace="9779d52e-57a0-4545-a913-5ebe76c8a34a"/>
    <xsd:import namespace="79a41b40-9c66-44c8-b072-2bc0dd599a4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Unified Compliance Policy Properties" ma:hidden="true" ma:internalName="_ip_UnifiedCompliancePolicyProperties">
      <xsd:simpleType>
        <xsd:restriction base="dms:Note"/>
      </xsd:simpleType>
    </xsd:element>
    <xsd:element name="_ip_UnifiedCompliancePolicyUIAction" ma:index="2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3914e9-3921-4823-9871-a8896ac55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96d682a-1144-48c5-b798-c8daff3d511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779d52e-57a0-4545-a913-5ebe76c8a34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a41b40-9c66-44c8-b072-2bc0dd599a4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2c7c3d27-e205-45ec-a3aa-f3f449035f81}" ma:internalName="TaxCatchAll" ma:showField="CatchAllData" ma:web="9779d52e-57a0-4545-a913-5ebe76c8a3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93914e9-3921-4823-9871-a8896ac55b69">
      <Terms xmlns="http://schemas.microsoft.com/office/infopath/2007/PartnerControls"/>
    </lcf76f155ced4ddcb4097134ff3c332f>
    <TaxCatchAll xmlns="79a41b40-9c66-44c8-b072-2bc0dd599a45"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5AF2747-4DE4-4390-B736-85EA6054D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93914e9-3921-4823-9871-a8896ac55b69"/>
    <ds:schemaRef ds:uri="9779d52e-57a0-4545-a913-5ebe76c8a34a"/>
    <ds:schemaRef ds:uri="79a41b40-9c66-44c8-b072-2bc0dd599a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62B66D-7E92-470B-BDDF-0540BAA10426}">
  <ds:schemaRefs>
    <ds:schemaRef ds:uri="http://schemas.microsoft.com/sharepoint/v3/contenttype/forms"/>
  </ds:schemaRefs>
</ds:datastoreItem>
</file>

<file path=customXml/itemProps3.xml><?xml version="1.0" encoding="utf-8"?>
<ds:datastoreItem xmlns:ds="http://schemas.openxmlformats.org/officeDocument/2006/customXml" ds:itemID="{6E9F2E51-8CF9-4A39-BF21-1FA5102A764C}">
  <ds:schemaRefs>
    <ds:schemaRef ds:uri="e93914e9-3921-4823-9871-a8896ac55b69"/>
    <ds:schemaRef ds:uri="http://schemas.microsoft.com/office/2006/metadata/properties"/>
    <ds:schemaRef ds:uri="http://purl.org/dc/dcmitype/"/>
    <ds:schemaRef ds:uri="http://purl.org/dc/terms/"/>
    <ds:schemaRef ds:uri="9779d52e-57a0-4545-a913-5ebe76c8a34a"/>
    <ds:schemaRef ds:uri="http://schemas.microsoft.com/office/infopath/2007/PartnerControls"/>
    <ds:schemaRef ds:uri="79a41b40-9c66-44c8-b072-2bc0dd599a45"/>
    <ds:schemaRef ds:uri="http://schemas.microsoft.com/office/2006/documentManagement/types"/>
    <ds:schemaRef ds:uri="http://schemas.openxmlformats.org/package/2006/metadata/core-properties"/>
    <ds:schemaRef ds:uri="http://schemas.microsoft.com/sharepoint/v3"/>
    <ds:schemaRef ds:uri="http://www.w3.org/XML/1998/namespace"/>
    <ds:schemaRef ds:uri="http://purl.org/dc/elements/1.1/"/>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Slab </vt:lpstr>
      <vt:lpstr>Component Structure</vt:lpstr>
      <vt:lpstr>New Regime Vs Old Check </vt:lpstr>
      <vt:lpstr>Links</vt:lpstr>
      <vt:lpstr>LTC 2022-25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Shaik Latheef</cp:lastModifiedBy>
  <cp:revision/>
  <dcterms:created xsi:type="dcterms:W3CDTF">2022-12-26T08:01:05Z</dcterms:created>
  <dcterms:modified xsi:type="dcterms:W3CDTF">2024-04-13T18:55:19Z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0x0101000E181401437C684491AF35660C70FCCC</vt:lpwstr>
  </property>
  <property fmtid="{D5CDD505-2E9C-101B-9397-08002B2CF9AE}" pid="3" name="MediaServiceImageTags">
    <vt:lpwstr/>
  </property>
</Properties>
</file>