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DB622CBE-7807-44A9-A9B9-4D901E4B8032}" xr6:coauthVersionLast="47" xr6:coauthVersionMax="47" xr10:uidLastSave="{00000000-0000-0000-0000-000000000000}"/>
  <bookViews>
    <workbookView xWindow="-120" yWindow="-120" windowWidth="29040" windowHeight="15840" tabRatio="480" activeTab="1" xr2:uid="{00000000-000D-0000-FFFF-FFFF00000000}"/>
  </bookViews>
  <sheets>
    <sheet name="Summary" sheetId="4" r:id="rId1"/>
    <sheet name="STG" sheetId="2" r:id="rId2"/>
    <sheet name="HDL" sheetId="5" r:id="rId3"/>
    <sheet name="HCM" sheetId="1" r:id="rId4"/>
    <sheet name="Rec" sheetId="3" r:id="rId5"/>
  </sheets>
  <definedNames>
    <definedName name="_xlnm._FilterDatabase" localSheetId="3" hidden="1">HCM!$A$2:$Q$3</definedName>
    <definedName name="_xlnm._FilterDatabase" localSheetId="2" hidden="1">HDL!$A$2:$W$4</definedName>
    <definedName name="_xlnm._FilterDatabase" localSheetId="4" hidden="1">Rec!$A$1:$BG$3</definedName>
    <definedName name="_xlnm._FilterDatabase" localSheetId="1" hidden="1">STG!$A$2:$AR$4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5" l="1"/>
  <c r="A5" i="5"/>
  <c r="A5" i="1"/>
  <c r="A4" i="1"/>
  <c r="A3" i="1"/>
  <c r="B2" i="3" s="1"/>
  <c r="A3" i="5"/>
  <c r="A3" i="2"/>
  <c r="A4" i="5"/>
  <c r="A4" i="2"/>
  <c r="G2" i="3" l="1"/>
  <c r="E2" i="3"/>
  <c r="C2" i="3"/>
  <c r="F2" i="3"/>
  <c r="D2" i="3"/>
  <c r="B3" i="3"/>
  <c r="D9" i="4"/>
  <c r="C9" i="4"/>
  <c r="B9" i="4"/>
  <c r="C3" i="3" l="1"/>
  <c r="F3" i="3"/>
  <c r="D3" i="3"/>
  <c r="G3" i="3"/>
  <c r="K11" i="4" s="1"/>
  <c r="E3" i="3"/>
  <c r="G13" i="4"/>
  <c r="G11" i="4"/>
  <c r="G12" i="4"/>
  <c r="G10" i="4"/>
  <c r="H10" i="4"/>
  <c r="H11" i="4"/>
  <c r="H12" i="4"/>
  <c r="H13" i="4"/>
  <c r="I11" i="4"/>
  <c r="I12" i="4"/>
  <c r="I10" i="4"/>
  <c r="I13" i="4"/>
  <c r="J10" i="4"/>
  <c r="J11" i="4"/>
  <c r="J13" i="4"/>
  <c r="J12" i="4"/>
  <c r="K10" i="4" l="1"/>
  <c r="K13" i="4"/>
  <c r="K12" i="4"/>
  <c r="K14" i="4" s="1"/>
  <c r="G14" i="4"/>
  <c r="I14" i="4"/>
  <c r="J14" i="4"/>
  <c r="H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sampathn-admin</author>
  </authors>
  <commentList>
    <comment ref="C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sampathn-admin:</t>
        </r>
        <r>
          <rPr>
            <sz val="9"/>
            <color indexed="81"/>
            <rFont val="Tahoma"/>
            <family val="2"/>
          </rPr>
          <t xml:space="preserve">
EISCD_SUB_BRANCH = 0, records only are picked in HDL, others aroaund 2902 records excluded, which has value &lt;&gt; 0</t>
        </r>
      </text>
    </comment>
  </commentList>
</comments>
</file>

<file path=xl/sharedStrings.xml><?xml version="1.0" encoding="utf-8"?>
<sst xmlns="http://schemas.openxmlformats.org/spreadsheetml/2006/main" count="161" uniqueCount="96">
  <si>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</si>
  <si>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</si>
  <si>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</si>
  <si>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</si>
  <si>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</si>
  <si>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</si>
  <si>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</si>
  <si>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</si>
  <si>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</si>
  <si>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</si>
  <si>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</si>
  <si>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LOAD_REQUEST_ID</t>
  </si>
  <si>
    <t>HCM</t>
  </si>
  <si>
    <t>Data Migration Reconciliation</t>
  </si>
  <si>
    <t>SOURCE_SYSTEM_REFERENCE</t>
  </si>
  <si>
    <t>TARGET_SYSTEM_REFERENCE</t>
  </si>
  <si>
    <t>Count of records</t>
  </si>
  <si>
    <t>Loaded?</t>
  </si>
  <si>
    <t>Not Loaded</t>
  </si>
  <si>
    <t>Loaded OK</t>
  </si>
  <si>
    <t>Y</t>
  </si>
  <si>
    <t>GB</t>
  </si>
  <si>
    <t/>
  </si>
  <si>
    <t>SOURCESYSTEMOWNER</t>
  </si>
  <si>
    <t>SOURCESYSTEMID</t>
  </si>
  <si>
    <t>Entity</t>
  </si>
  <si>
    <t>Environment</t>
  </si>
  <si>
    <t>Date</t>
  </si>
  <si>
    <t>HDL</t>
  </si>
  <si>
    <t>STG</t>
  </si>
  <si>
    <t>STG&lt;&gt;HDL</t>
  </si>
  <si>
    <t>Total Records</t>
  </si>
  <si>
    <t>SUBBA</t>
  </si>
  <si>
    <t>HCM&lt;&gt;HDL</t>
  </si>
  <si>
    <t>Bank &amp; Bank Branch</t>
  </si>
  <si>
    <t>BANK_NAME</t>
  </si>
  <si>
    <t>BANK_NUMBER</t>
  </si>
  <si>
    <t>START_DATE</t>
  </si>
  <si>
    <t>END_DATE</t>
  </si>
  <si>
    <t>HOME_COUNTRY_CODE</t>
  </si>
  <si>
    <t>BANK_BRANCH_NAME</t>
  </si>
  <si>
    <t>BRANCH_NUMBER</t>
  </si>
  <si>
    <t>Bank of Scotland plc</t>
  </si>
  <si>
    <t>000008</t>
  </si>
  <si>
    <t>BARCLAYS BANK PLC</t>
  </si>
  <si>
    <t>000002</t>
  </si>
  <si>
    <t>NORTHERN BANK LIMITED T/A DANSKE BANK</t>
  </si>
  <si>
    <t>000036</t>
  </si>
  <si>
    <t>801893 - Stranraer</t>
  </si>
  <si>
    <t>801893</t>
  </si>
  <si>
    <t>200415 - Barclaybank, Barclaycard, Northampton</t>
  </si>
  <si>
    <t>200415</t>
  </si>
  <si>
    <t>950774 - NBIS DB 774</t>
  </si>
  <si>
    <t>950774</t>
  </si>
  <si>
    <t>200142 - SCARBOROUGH 9</t>
  </si>
  <si>
    <t>200142</t>
  </si>
  <si>
    <t>950776 - NBL T/A DB 776</t>
  </si>
  <si>
    <t>950776</t>
  </si>
  <si>
    <t>Unique Identifier</t>
  </si>
  <si>
    <t>BANKNAME</t>
  </si>
  <si>
    <t>BANKNUMBER</t>
  </si>
  <si>
    <t>COUNTRYCODE</t>
  </si>
  <si>
    <t>BANKBRANCHNUMBER</t>
  </si>
  <si>
    <t>BANKBRANCHNAME</t>
  </si>
  <si>
    <t>BANK_28NOV2018</t>
  </si>
  <si>
    <t>BANK_START_DATE</t>
  </si>
  <si>
    <t>BANK_END_DATE</t>
  </si>
  <si>
    <t>BANK_HOME_COUNTRY_SOURCE</t>
  </si>
  <si>
    <t>BANK_HOME_COUNTRY</t>
  </si>
  <si>
    <t>BANK_NAME_ALT</t>
  </si>
  <si>
    <t>BANK_BRANCH_NUMBER</t>
  </si>
  <si>
    <t>EISCD_SUB_BRANCH</t>
  </si>
  <si>
    <t>BANK_BRANCH_TYPE</t>
  </si>
  <si>
    <t>BANK_BRANCH_EFT_USER_NUMBER</t>
  </si>
  <si>
    <t>BANK_ACCOUNT_CHECK_DIGITS</t>
  </si>
  <si>
    <t>BANK_BRANCH_START_DATE</t>
  </si>
  <si>
    <t>BANK_BRANCH_END_DATE</t>
  </si>
  <si>
    <t>BANK_BRANCH_DESCRIPTION</t>
  </si>
  <si>
    <t>IBAN_NUMBER</t>
  </si>
  <si>
    <t>BANK_BRANCH_ADDRESS1</t>
  </si>
  <si>
    <t>BANK_BRANCH_ADDRESS2</t>
  </si>
  <si>
    <t>BANK_BRANCH_ADDRESS3</t>
  </si>
  <si>
    <t>BANK_BRANCH_ADDRESS4</t>
  </si>
  <si>
    <t>BANK_BRANCH_CITY</t>
  </si>
  <si>
    <t>BANK_BRANCH_COUNTY</t>
  </si>
  <si>
    <t>BANK_BRANCH_STATE</t>
  </si>
  <si>
    <t>BANK_BRANCH_ZIP</t>
  </si>
  <si>
    <t>BANK_BRANCH_PROVINCE</t>
  </si>
  <si>
    <t>BANK_BRANCH_COUNTRY</t>
  </si>
  <si>
    <t>BANK_BRANCH_AREA_CODE</t>
  </si>
  <si>
    <t>BANK_BRANCH_PHONE</t>
  </si>
  <si>
    <t>0</t>
  </si>
  <si>
    <t>28-NOV-18</t>
  </si>
  <si>
    <t>PROD</t>
  </si>
  <si>
    <t>950774 - NBIS DB 774_950774</t>
  </si>
  <si>
    <t>950776 - NBL T/A DB 776_950776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</si>
</sst>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8"/>
      <color theme="1"/>
      <name val="Tahoma"/>
    </font>
  </fonts>
  <fills count="4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1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  <xf numFmtId="0" fontId="4" fillId="0" borderId="0" xfId="0" applyFont="1"/>
    <xf numFmtId="0" fontId="0" fillId="3" borderId="0" xfId="0" applyFill="1"/>
    <xf numFmtId="0" fontId="5" fillId="0" borderId="0" xfId="1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15" fontId="0" fillId="0" borderId="0" xfId="0" applyNumberFormat="1"/>
    <xf numFmtId="0" fontId="7" fillId="2" borderId="1" xfId="0" applyFont="1" applyFill="1" applyBorder="1" applyAlignment="1">
      <alignment horizontal="left" vertical="top" wrapText="1"/>
    </xf>
    <xf numFmtId="0" fontId="8" fillId="0" borderId="0" xfId="0" applyFont="1"/>
    <xf numFmtId="0" fontId="9" fillId="2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3" fillId="0" borderId="1" xfId="0" applyFont="1" applyBorder="1" applyAlignment="1">
      <alignment horizontal="left" vertical="top" wrapText="1"/>
    </xf>
    <xf numFmtId="14" fontId="13" fillId="0" borderId="1" xfId="0" applyNumberFormat="1" applyFont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7"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52915</xdr:colOff>
      <xdr:row>0</xdr:row>
      <xdr:rowOff>63497</xdr:rowOff>
    </xdr:from>
    <xdr:to>
      <xdr:col>6</xdr:col>
      <xdr:colOff>687916</xdr:colOff>
      <xdr:row>4</xdr:row>
      <xdr:rowOff>22159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5" y="63497"/>
          <a:ext cx="4116918" cy="794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zoomScale="96" zoomScaleNormal="96" workbookViewId="0">
      <selection activeCell="N17" sqref="N17"/>
    </sheetView>
  </sheetViews>
  <sheetFormatPr defaultRowHeight="15" x14ac:dyDescent="0.25"/>
  <cols>
    <col min="1" max="1" width="18.5703125" customWidth="1"/>
    <col min="2" max="4" width="6.7109375" bestFit="1" customWidth="1"/>
    <col min="5" max="5" width="8.7109375" customWidth="1"/>
    <col min="6" max="6" width="4.7109375" customWidth="1"/>
    <col min="7" max="7" width="10.7109375" customWidth="1"/>
    <col min="10" max="10" width="10.28515625" customWidth="1"/>
  </cols>
  <sheetData>
    <row r="1" spans="1:11" ht="21" x14ac:dyDescent="0.35">
      <c r="H1" s="2" t="s">
        <v>13</v>
      </c>
    </row>
    <row r="2" spans="1:11" x14ac:dyDescent="0.25">
      <c r="H2" t="s">
        <v>25</v>
      </c>
      <c r="J2" t="s">
        <v>34</v>
      </c>
    </row>
    <row r="3" spans="1:11" x14ac:dyDescent="0.25">
      <c r="H3" t="s">
        <v>26</v>
      </c>
      <c r="J3" t="s">
        <v>93</v>
      </c>
    </row>
    <row r="4" spans="1:11" x14ac:dyDescent="0.25">
      <c r="H4" t="s">
        <v>27</v>
      </c>
      <c r="J4" s="10">
        <v>43476</v>
      </c>
    </row>
    <row r="5" spans="1:11" ht="14.25" customHeight="1" x14ac:dyDescent="0.25"/>
    <row r="8" spans="1:11" x14ac:dyDescent="0.25">
      <c r="B8" s="1" t="s">
        <v>29</v>
      </c>
      <c r="C8" s="8" t="s">
        <v>28</v>
      </c>
      <c r="D8" s="1" t="s">
        <v>12</v>
      </c>
    </row>
    <row r="9" spans="1:11" ht="31.5" x14ac:dyDescent="0.25">
      <c r="A9" s="6" t="s">
        <v>16</v>
      </c>
      <c r="B9">
        <f>COUNTA(STG!E3:E4)</f>
        <v>2</v>
      </c>
      <c r="C9">
        <f>COUNTA(HDL!C3:C5325)</f>
        <v>4</v>
      </c>
      <c r="D9">
        <f>COUNTA(HCM!C3:C4311)</f>
        <v>3</v>
      </c>
      <c r="G9" s="13" t="s">
        <v>35</v>
      </c>
      <c r="H9" s="13" t="s">
        <v>36</v>
      </c>
      <c r="I9" s="13" t="s">
        <v>39</v>
      </c>
      <c r="J9" s="13" t="s">
        <v>40</v>
      </c>
      <c r="K9" s="13" t="s">
        <v>41</v>
      </c>
    </row>
    <row r="10" spans="1:11" x14ac:dyDescent="0.25">
      <c r="A10" s="6" t="s">
        <v>19</v>
      </c>
      <c r="G10">
        <f>COUNTIF(Rec!C$2:C$7333,"OK")</f>
        <v>2</v>
      </c>
      <c r="H10">
        <f>COUNTIF(Rec!D$2:D$7333,"OK")</f>
        <v>2</v>
      </c>
      <c r="I10">
        <f>COUNTIF(Rec!E$2:E$7333,"OK")</f>
        <v>2</v>
      </c>
      <c r="J10">
        <f>COUNTIF(Rec!F$2:F$7333,"OK")</f>
        <v>2</v>
      </c>
      <c r="K10">
        <f>COUNTIF(Rec!G$2:G$7333,"OK")</f>
        <v>2</v>
      </c>
    </row>
    <row r="11" spans="1:11" x14ac:dyDescent="0.25">
      <c r="A11" s="7" t="s">
        <v>30</v>
      </c>
      <c r="G11">
        <f>COUNTIF(Rec!C$2:C$7333,"STG&lt;&gt;HDL")</f>
        <v>0</v>
      </c>
      <c r="H11">
        <f>COUNTIF(Rec!D$2:D$7333,"STG&lt;&gt;HDL")</f>
        <v>0</v>
      </c>
      <c r="I11">
        <f>COUNTIF(Rec!E$2:E$7333,"STG&lt;&gt;HDL")</f>
        <v>0</v>
      </c>
      <c r="J11">
        <f>COUNTIF(Rec!F$2:F$7333,"STG&lt;&gt;HDL")</f>
        <v>0</v>
      </c>
      <c r="K11">
        <f>COUNTIF(Rec!G$2:G$7333,"STG&lt;&gt;HDL")</f>
        <v>0</v>
      </c>
    </row>
    <row r="12" spans="1:11" x14ac:dyDescent="0.25">
      <c r="A12" s="7" t="s">
        <v>33</v>
      </c>
      <c r="G12">
        <f>COUNTIF(Rec!C$2:C$7333,"HCM&lt;&gt;HDL")</f>
        <v>0</v>
      </c>
      <c r="H12">
        <f>COUNTIF(Rec!D$2:D$7333,"HCM&lt;&gt;HDL")</f>
        <v>0</v>
      </c>
      <c r="I12">
        <f>COUNTIF(Rec!E$2:E$7333,"HCM&lt;&gt;HDL")</f>
        <v>0</v>
      </c>
      <c r="J12">
        <f>COUNTIF(Rec!F$2:F$7333,"HCM&lt;&gt;HDL")</f>
        <v>0</v>
      </c>
      <c r="K12">
        <f>COUNTIF(Rec!G$2:G$7333,"HCM&lt;&gt;HDL")</f>
        <v>0</v>
      </c>
    </row>
    <row r="13" spans="1:11" x14ac:dyDescent="0.25">
      <c r="A13" s="6" t="s">
        <v>18</v>
      </c>
      <c r="B13" s="4"/>
      <c r="C13" s="4"/>
      <c r="G13">
        <f>COUNTIF(Rec!C$2:C$7333,"Not Loaded")</f>
        <v>0</v>
      </c>
      <c r="H13">
        <f>COUNTIF(Rec!D$2:D$7333,"Not Loaded")</f>
        <v>0</v>
      </c>
      <c r="I13">
        <f>COUNTIF(Rec!E$2:E$7333,"Not Loaded")</f>
        <v>0</v>
      </c>
      <c r="J13">
        <f>COUNTIF(Rec!F$2:F$7333,"Not Loaded")</f>
        <v>0</v>
      </c>
      <c r="K13">
        <f>COUNTIF(Rec!G$2:G$7333,"Not Loaded")</f>
        <v>0</v>
      </c>
    </row>
    <row r="14" spans="1:11" x14ac:dyDescent="0.25">
      <c r="A14" s="6" t="s">
        <v>31</v>
      </c>
      <c r="G14">
        <f>SUM(G10:G13)</f>
        <v>2</v>
      </c>
      <c r="H14">
        <f t="shared" ref="H14:K14" si="0">SUM(H10:H13)</f>
        <v>2</v>
      </c>
      <c r="I14">
        <f t="shared" si="0"/>
        <v>2</v>
      </c>
      <c r="J14">
        <f t="shared" si="0"/>
        <v>2</v>
      </c>
      <c r="K14">
        <f t="shared" si="0"/>
        <v>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9"/>
  <sheetViews>
    <sheetView tabSelected="1" workbookViewId="0">
      <pane ySplit="2" topLeftCell="A3" activePane="bottomLeft" state="frozen"/>
      <selection pane="bottomLeft" activeCell="D22" sqref="D22"/>
    </sheetView>
  </sheetViews>
  <sheetFormatPr defaultRowHeight="15" x14ac:dyDescent="0.25"/>
  <cols>
    <col min="1" max="1" width="29.42578125" bestFit="1" customWidth="1"/>
    <col min="2" max="2" width="16.28515625" customWidth="1"/>
    <col min="3" max="3" width="14.28515625" customWidth="1"/>
    <col min="4" max="4" width="32" customWidth="1"/>
    <col min="5" max="5" width="12.28515625" customWidth="1"/>
    <col min="6" max="6" width="14.7109375" customWidth="1"/>
    <col min="7" max="7" width="11.7109375" customWidth="1"/>
    <col min="8" max="8" width="11.42578125" customWidth="1"/>
    <col min="9" max="9" width="12.7109375" customWidth="1"/>
    <col min="10" max="10" width="16.7109375" bestFit="1" customWidth="1"/>
    <col min="11" max="11" width="48.5703125" customWidth="1"/>
    <col min="12" max="12" width="23.5703125" bestFit="1" customWidth="1"/>
    <col min="13" max="13" width="19.28515625" bestFit="1" customWidth="1"/>
    <col min="14" max="14" width="19.7109375" bestFit="1" customWidth="1"/>
    <col min="15" max="15" width="33.28515625" bestFit="1" customWidth="1"/>
    <col min="16" max="16" width="29.7109375" bestFit="1" customWidth="1"/>
    <col min="17" max="17" width="27" style="3" bestFit="1" customWidth="1"/>
    <col min="18" max="18" width="25.28515625" style="3" bestFit="1" customWidth="1"/>
    <col min="19" max="19" width="27.7109375" bestFit="1" customWidth="1"/>
    <col min="20" max="20" width="14.28515625" bestFit="1" customWidth="1"/>
    <col min="21" max="24" width="24.7109375" bestFit="1" customWidth="1"/>
    <col min="25" max="25" width="19.42578125" bestFit="1" customWidth="1"/>
    <col min="26" max="26" width="23.28515625" bestFit="1" customWidth="1"/>
    <col min="27" max="27" width="21" bestFit="1" customWidth="1"/>
    <col min="28" max="28" width="18.42578125" bestFit="1" customWidth="1"/>
    <col min="29" max="29" width="25" bestFit="1" customWidth="1"/>
    <col min="30" max="30" width="24.28515625" bestFit="1" customWidth="1"/>
    <col min="31" max="31" width="26.5703125" bestFit="1" customWidth="1"/>
    <col min="32" max="32" width="22.28515625" bestFit="1" customWidth="1"/>
    <col min="33" max="33" width="17.7109375" bestFit="1" customWidth="1"/>
    <col min="34" max="34" width="17.42578125" bestFit="1" customWidth="1"/>
    <col min="35" max="35" width="19" bestFit="1" customWidth="1"/>
    <col min="36" max="36" width="18.28515625" bestFit="1" customWidth="1"/>
    <col min="37" max="38" width="19" bestFit="1" customWidth="1"/>
    <col min="39" max="39" width="18.28515625" bestFit="1" customWidth="1"/>
    <col min="40" max="40" width="19" bestFit="1" customWidth="1"/>
    <col min="41" max="41" width="15.7109375" bestFit="1" customWidth="1"/>
    <col min="42" max="42" width="12" bestFit="1" customWidth="1"/>
    <col min="43" max="43" width="19" bestFit="1" customWidth="1"/>
    <col min="44" max="44" width="17.7109375" bestFit="1" customWidth="1"/>
  </cols>
  <sheetData>
    <row r="1" spans="1:4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</row>
    <row r="2" spans="1:44" s="15" customFormat="1" ht="45" x14ac:dyDescent="0.25">
      <c r="A2" s="15" t="s">
        <v>58</v>
      </c>
      <c r="B2" s="15" t="s">
        <v>14</v>
      </c>
      <c r="C2" s="15" t="s">
        <v>15</v>
      </c>
      <c r="D2" s="15" t="s">
        <v>35</v>
      </c>
      <c r="E2" s="15" t="s">
        <v>36</v>
      </c>
      <c r="F2" s="15" t="s">
        <v>65</v>
      </c>
      <c r="G2" s="15" t="s">
        <v>66</v>
      </c>
      <c r="H2" s="15" t="s">
        <v>67</v>
      </c>
      <c r="I2" s="15" t="s">
        <v>68</v>
      </c>
      <c r="J2" s="15" t="s">
        <v>69</v>
      </c>
      <c r="K2" s="15" t="s">
        <v>40</v>
      </c>
      <c r="L2" s="15" t="s">
        <v>70</v>
      </c>
      <c r="M2" s="15" t="s">
        <v>71</v>
      </c>
      <c r="N2" s="15" t="s">
        <v>72</v>
      </c>
      <c r="O2" s="15" t="s">
        <v>73</v>
      </c>
      <c r="P2" s="15" t="s">
        <v>74</v>
      </c>
      <c r="Q2" s="15" t="s">
        <v>75</v>
      </c>
      <c r="R2" s="15" t="s">
        <v>76</v>
      </c>
      <c r="S2" s="15" t="s">
        <v>77</v>
      </c>
      <c r="T2" s="15" t="s">
        <v>78</v>
      </c>
      <c r="U2" s="15" t="s">
        <v>79</v>
      </c>
      <c r="V2" s="15" t="s">
        <v>80</v>
      </c>
      <c r="W2" s="15" t="s">
        <v>81</v>
      </c>
      <c r="X2" s="15" t="s">
        <v>82</v>
      </c>
      <c r="Y2" s="15" t="s">
        <v>83</v>
      </c>
      <c r="Z2" s="15" t="s">
        <v>84</v>
      </c>
      <c r="AA2" s="15" t="s">
        <v>85</v>
      </c>
      <c r="AB2" s="15" t="s">
        <v>86</v>
      </c>
      <c r="AC2" s="15" t="s">
        <v>87</v>
      </c>
      <c r="AD2" s="15" t="s">
        <v>88</v>
      </c>
      <c r="AE2" s="15" t="s">
        <v>89</v>
      </c>
      <c r="AF2" s="15" t="s">
        <v>90</v>
      </c>
      <c r="AG2" s="15" t="s">
        <v>11</v>
      </c>
      <c r="AH2" s="15" t="s">
        <v>0</v>
      </c>
      <c r="AI2" s="15" t="s">
        <v>1</v>
      </c>
      <c r="AJ2" s="15" t="s">
        <v>2</v>
      </c>
      <c r="AK2" s="15" t="s">
        <v>3</v>
      </c>
      <c r="AL2" s="15" t="s">
        <v>4</v>
      </c>
      <c r="AM2" s="15" t="s">
        <v>5</v>
      </c>
      <c r="AN2" s="15" t="s">
        <v>6</v>
      </c>
      <c r="AO2" s="15" t="s">
        <v>7</v>
      </c>
      <c r="AP2" s="15" t="s">
        <v>8</v>
      </c>
      <c r="AQ2" s="15" t="s">
        <v>9</v>
      </c>
      <c r="AR2" s="15" t="s">
        <v>10</v>
      </c>
    </row>
    <row r="3" spans="1:44" x14ac:dyDescent="0.25">
      <c r="A3" t="str">
        <f>K3&amp;"_"&amp;L3</f>
        <v>950774 - NBIS DB 774_950774</v>
      </c>
      <c r="D3" t="s">
        <v>46</v>
      </c>
      <c r="E3" t="s">
        <v>47</v>
      </c>
      <c r="I3" t="s">
        <v>21</v>
      </c>
      <c r="K3" t="s">
        <v>52</v>
      </c>
      <c r="L3" t="s">
        <v>53</v>
      </c>
      <c r="M3" t="s">
        <v>91</v>
      </c>
      <c r="Q3"/>
      <c r="R3"/>
      <c r="AG3" t="s">
        <v>22</v>
      </c>
      <c r="AH3" t="s">
        <v>64</v>
      </c>
      <c r="AI3" t="s">
        <v>20</v>
      </c>
      <c r="AJ3" t="s">
        <v>92</v>
      </c>
      <c r="AO3" t="s">
        <v>92</v>
      </c>
      <c r="AP3" t="s">
        <v>32</v>
      </c>
      <c r="AQ3" t="s">
        <v>92</v>
      </c>
      <c r="AR3" t="s">
        <v>32</v>
      </c>
    </row>
    <row r="4" spans="1:44" x14ac:dyDescent="0.25">
      <c r="A4" t="str">
        <f t="shared" ref="A3:A4" si="0">K4&amp;"_"&amp;L4</f>
        <v>950776 - NBL T/A DB 776_950776</v>
      </c>
      <c r="D4" t="s">
        <v>46</v>
      </c>
      <c r="E4" t="s">
        <v>47</v>
      </c>
      <c r="I4" t="s">
        <v>21</v>
      </c>
      <c r="K4" t="s">
        <v>56</v>
      </c>
      <c r="L4" t="s">
        <v>57</v>
      </c>
      <c r="M4" t="s">
        <v>91</v>
      </c>
      <c r="Q4"/>
      <c r="R4"/>
      <c r="AG4" t="s">
        <v>22</v>
      </c>
      <c r="AH4" t="s">
        <v>64</v>
      </c>
      <c r="AI4" t="s">
        <v>20</v>
      </c>
      <c r="AJ4" t="s">
        <v>92</v>
      </c>
      <c r="AO4" t="s">
        <v>92</v>
      </c>
      <c r="AP4" t="s">
        <v>32</v>
      </c>
      <c r="AQ4" t="s">
        <v>92</v>
      </c>
      <c r="AR4" t="s">
        <v>32</v>
      </c>
    </row>
    <row r="5" spans="1:44" x14ac:dyDescent="0.25">
      <c r="Q5"/>
      <c r="S5" s="3"/>
    </row>
    <row r="6" spans="1:44" x14ac:dyDescent="0.25">
      <c r="Q6"/>
      <c r="S6" s="3"/>
    </row>
    <row r="7" spans="1:44" x14ac:dyDescent="0.25">
      <c r="Q7"/>
      <c r="S7" s="3"/>
    </row>
    <row r="8" spans="1:44" x14ac:dyDescent="0.25">
      <c r="Q8"/>
      <c r="S8" s="3"/>
    </row>
    <row r="9" spans="1:44" x14ac:dyDescent="0.25">
      <c r="Q9"/>
      <c r="S9" s="3"/>
    </row>
    <row r="10" spans="1:44" x14ac:dyDescent="0.25">
      <c r="Q10"/>
      <c r="S10" s="3"/>
    </row>
    <row r="11" spans="1:44" x14ac:dyDescent="0.25">
      <c r="Q11"/>
      <c r="S11" s="3"/>
    </row>
    <row r="12" spans="1:44" x14ac:dyDescent="0.25">
      <c r="Q12"/>
      <c r="S12" s="3"/>
    </row>
    <row r="13" spans="1:44" x14ac:dyDescent="0.25">
      <c r="Q13"/>
      <c r="S13" s="3"/>
    </row>
    <row r="14" spans="1:44" x14ac:dyDescent="0.25">
      <c r="Q14"/>
      <c r="S14" s="3"/>
    </row>
    <row r="15" spans="1:44" x14ac:dyDescent="0.25">
      <c r="Q15"/>
      <c r="S15" s="3"/>
    </row>
    <row r="16" spans="1:44" x14ac:dyDescent="0.25">
      <c r="Q16"/>
      <c r="S16" s="3"/>
    </row>
    <row r="17" spans="17:19" x14ac:dyDescent="0.25">
      <c r="Q17"/>
      <c r="S17" s="3"/>
    </row>
    <row r="18" spans="17:19" x14ac:dyDescent="0.25">
      <c r="Q18"/>
      <c r="S18" s="3"/>
    </row>
    <row r="19" spans="17:19" x14ac:dyDescent="0.25">
      <c r="Q19"/>
      <c r="S19" s="3"/>
    </row>
  </sheetData>
  <sortState xmlns:xlrd2="http://schemas.microsoft.com/office/spreadsheetml/2017/richdata2" ref="A3:AR24">
    <sortCondition ref="A3:A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"/>
  <sheetViews>
    <sheetView workbookViewId="0">
      <pane ySplit="2" topLeftCell="A3" activePane="bottomLeft" state="frozen"/>
      <selection pane="bottomLeft" activeCell="A7" sqref="A7"/>
    </sheetView>
  </sheetViews>
  <sheetFormatPr defaultRowHeight="15" x14ac:dyDescent="0.25"/>
  <cols>
    <col min="1" max="1" width="53.7109375" customWidth="1"/>
    <col min="2" max="2" width="22" customWidth="1"/>
    <col min="3" max="3" width="13.7109375" bestFit="1" customWidth="1"/>
    <col min="4" max="4" width="14.42578125" bestFit="1" customWidth="1"/>
    <col min="5" max="5" width="21.5703125" bestFit="1" customWidth="1"/>
    <col min="6" max="6" width="38.42578125" customWidth="1"/>
    <col min="7" max="7" width="22" bestFit="1" customWidth="1"/>
    <col min="8" max="8" width="16.7109375" bestFit="1" customWidth="1"/>
    <col min="9" max="9" width="17.42578125" bestFit="1" customWidth="1"/>
    <col min="10" max="10" width="15.7109375" bestFit="1" customWidth="1"/>
    <col min="11" max="11" width="12" bestFit="1" customWidth="1"/>
    <col min="12" max="12" width="19" bestFit="1" customWidth="1"/>
    <col min="13" max="13" width="17.7109375" bestFit="1" customWidth="1"/>
    <col min="14" max="23" width="3" bestFit="1" customWidth="1"/>
  </cols>
  <sheetData>
    <row r="1" spans="1:23" x14ac:dyDescent="0.25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</row>
    <row r="2" spans="1:23" x14ac:dyDescent="0.25">
      <c r="A2" s="5" t="s">
        <v>58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23</v>
      </c>
      <c r="H2" t="s">
        <v>24</v>
      </c>
      <c r="I2" t="s">
        <v>0</v>
      </c>
      <c r="J2" t="s">
        <v>7</v>
      </c>
      <c r="K2" t="s">
        <v>8</v>
      </c>
      <c r="L2" t="s">
        <v>9</v>
      </c>
      <c r="M2" t="s">
        <v>10</v>
      </c>
    </row>
    <row r="3" spans="1:23" x14ac:dyDescent="0.25">
      <c r="A3" s="5" t="str">
        <f>F3&amp;"_"&amp;E3</f>
        <v>200415 - Barclaybank, Barclaycard, Northampton_200415</v>
      </c>
      <c r="B3" t="s">
        <v>44</v>
      </c>
      <c r="C3" t="s">
        <v>45</v>
      </c>
      <c r="D3" t="s">
        <v>21</v>
      </c>
      <c r="E3" t="s">
        <v>51</v>
      </c>
      <c r="F3" t="s">
        <v>50</v>
      </c>
      <c r="I3" t="s">
        <v>64</v>
      </c>
    </row>
    <row r="4" spans="1:23" x14ac:dyDescent="0.25">
      <c r="A4" s="5" t="str">
        <f t="shared" ref="A4:A6" si="0">F4&amp;"_"&amp;E4</f>
        <v>200142 - SCARBOROUGH 9_200142</v>
      </c>
      <c r="B4" t="s">
        <v>44</v>
      </c>
      <c r="C4" t="s">
        <v>45</v>
      </c>
      <c r="D4" t="s">
        <v>21</v>
      </c>
      <c r="E4" t="s">
        <v>55</v>
      </c>
      <c r="F4" t="s">
        <v>54</v>
      </c>
      <c r="I4" t="s">
        <v>64</v>
      </c>
    </row>
    <row r="5" spans="1:23" x14ac:dyDescent="0.25">
      <c r="A5" s="5" t="str">
        <f>F5&amp;"_"&amp;E5</f>
        <v>950774 - NBIS DB 774_950774</v>
      </c>
      <c r="B5" t="s">
        <v>46</v>
      </c>
      <c r="C5" t="s">
        <v>47</v>
      </c>
      <c r="D5" t="s">
        <v>21</v>
      </c>
      <c r="E5" t="s">
        <v>53</v>
      </c>
      <c r="F5" t="s">
        <v>52</v>
      </c>
    </row>
    <row r="6" spans="1:23" x14ac:dyDescent="0.25">
      <c r="A6" s="5" t="str">
        <f>F6&amp;"_"&amp;E6</f>
        <v>950776 - NBL T/A DB 776_950776</v>
      </c>
      <c r="B6" t="s">
        <v>46</v>
      </c>
      <c r="C6" t="s">
        <v>47</v>
      </c>
      <c r="D6" t="s">
        <v>21</v>
      </c>
      <c r="E6" t="s">
        <v>57</v>
      </c>
      <c r="F6" t="s">
        <v>56</v>
      </c>
    </row>
  </sheetData>
  <sortState xmlns:xlrd2="http://schemas.microsoft.com/office/spreadsheetml/2017/richdata2" ref="A3:W4">
    <sortCondition ref="A3:A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"/>
  <sheetViews>
    <sheetView workbookViewId="0">
      <pane ySplit="1" topLeftCell="A2" activePane="bottomLeft" state="frozen"/>
      <selection pane="bottomLeft" activeCell="A6" sqref="A6"/>
    </sheetView>
  </sheetViews>
  <sheetFormatPr defaultColWidth="38" defaultRowHeight="15.75" x14ac:dyDescent="0.25"/>
  <cols>
    <col min="1" max="1" width="29.28515625" style="9" customWidth="1"/>
    <col min="2" max="2" width="20.42578125" style="9" customWidth="1"/>
    <col min="3" max="3" width="11.42578125" style="9" bestFit="1" customWidth="1"/>
    <col min="4" max="4" width="10.28515625" style="9" bestFit="1" customWidth="1"/>
    <col min="5" max="5" width="11.42578125" style="9" bestFit="1" customWidth="1"/>
    <col min="6" max="6" width="9" style="9" bestFit="1" customWidth="1"/>
    <col min="7" max="7" width="18" style="9" bestFit="1" customWidth="1"/>
    <col min="8" max="8" width="22.28515625" style="9" bestFit="1" customWidth="1"/>
    <col min="9" max="9" width="13.7109375" style="9" bestFit="1" customWidth="1"/>
    <col min="10" max="16" width="3.28515625" bestFit="1" customWidth="1"/>
    <col min="18" max="16384" width="38" style="9"/>
  </cols>
  <sheetData>
    <row r="1" spans="1:9" x14ac:dyDescent="0.25">
      <c r="A1" s="9">
        <v>1</v>
      </c>
      <c r="B1" s="9">
        <v>2</v>
      </c>
      <c r="C1" s="9">
        <v>3</v>
      </c>
      <c r="D1" s="9">
        <v>4</v>
      </c>
      <c r="E1" s="9">
        <v>5</v>
      </c>
      <c r="F1" s="9">
        <v>6</v>
      </c>
      <c r="G1" s="9">
        <v>7</v>
      </c>
      <c r="H1" s="9">
        <v>8</v>
      </c>
      <c r="I1" s="9">
        <v>9</v>
      </c>
    </row>
    <row r="2" spans="1:9" x14ac:dyDescent="0.25">
      <c r="A2" s="13" t="s">
        <v>58</v>
      </c>
      <c r="B2" s="13" t="s">
        <v>35</v>
      </c>
      <c r="C2" s="13" t="s">
        <v>36</v>
      </c>
      <c r="D2" s="13" t="s">
        <v>37</v>
      </c>
      <c r="E2" s="13" t="s">
        <v>36</v>
      </c>
      <c r="F2" s="13" t="s">
        <v>38</v>
      </c>
      <c r="G2" s="13" t="s">
        <v>39</v>
      </c>
      <c r="H2" s="13" t="s">
        <v>40</v>
      </c>
      <c r="I2" s="13" t="s">
        <v>41</v>
      </c>
    </row>
    <row r="3" spans="1:9" x14ac:dyDescent="0.25">
      <c r="A3" s="14" t="str">
        <f>H3&amp;"_"&amp;I3</f>
        <v>801893 - Stranraer_801893</v>
      </c>
      <c r="B3" s="16" t="s">
        <v>42</v>
      </c>
      <c r="C3" s="16" t="s">
        <v>43</v>
      </c>
      <c r="D3" s="17">
        <v>43472</v>
      </c>
      <c r="E3" s="16" t="s">
        <v>43</v>
      </c>
      <c r="F3" s="17">
        <v>1027428</v>
      </c>
      <c r="G3" s="16" t="s">
        <v>21</v>
      </c>
      <c r="H3" s="16" t="s">
        <v>48</v>
      </c>
      <c r="I3" s="16" t="s">
        <v>49</v>
      </c>
    </row>
    <row r="4" spans="1:9" x14ac:dyDescent="0.25">
      <c r="A4" s="14" t="str">
        <f>H4&amp;"_"&amp;I4</f>
        <v>950774 - NBIS DB 774_950774</v>
      </c>
      <c r="B4" t="s">
        <v>46</v>
      </c>
      <c r="C4" t="s">
        <v>47</v>
      </c>
      <c r="G4" s="16" t="s">
        <v>21</v>
      </c>
      <c r="H4" t="s">
        <v>52</v>
      </c>
      <c r="I4" t="s">
        <v>53</v>
      </c>
    </row>
    <row r="5" spans="1:9" x14ac:dyDescent="0.25">
      <c r="A5" s="14" t="str">
        <f>H5&amp;"_"&amp;I5</f>
        <v>950776 - NBL T/A DB 776_950776</v>
      </c>
      <c r="B5" t="s">
        <v>46</v>
      </c>
      <c r="C5" t="s">
        <v>47</v>
      </c>
      <c r="G5" s="16" t="s">
        <v>21</v>
      </c>
      <c r="H5" t="s">
        <v>56</v>
      </c>
      <c r="I5" t="s">
        <v>57</v>
      </c>
    </row>
  </sheetData>
  <sortState xmlns:xlrd2="http://schemas.microsoft.com/office/spreadsheetml/2017/richdata2" ref="A3:Q3">
    <sortCondition ref="A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3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43.28515625" customWidth="1"/>
    <col min="2" max="2" width="29.42578125" bestFit="1" customWidth="1"/>
    <col min="3" max="3" width="10.7109375" bestFit="1" customWidth="1"/>
    <col min="4" max="4" width="8.7109375" bestFit="1" customWidth="1"/>
    <col min="5" max="15" width="10.7109375" bestFit="1" customWidth="1"/>
  </cols>
  <sheetData>
    <row r="1" spans="1:59" s="12" customFormat="1" ht="21" x14ac:dyDescent="0.25">
      <c r="A1" s="11" t="s">
        <v>58</v>
      </c>
      <c r="B1" s="11" t="s">
        <v>17</v>
      </c>
      <c r="C1" s="13" t="s">
        <v>35</v>
      </c>
      <c r="D1" s="13" t="s">
        <v>36</v>
      </c>
      <c r="E1" s="13" t="s">
        <v>39</v>
      </c>
      <c r="F1" s="13" t="s">
        <v>40</v>
      </c>
      <c r="G1" s="13" t="s">
        <v>41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x14ac:dyDescent="0.25">
      <c r="A2" s="5" t="s">
        <v>94</v>
      </c>
      <c r="B2" s="5" t="str">
        <f>_xlfn.IFNA(VLOOKUP(A2,HCM!$A$3:$A$20,1,FALSE),"Not Loaded")</f>
        <v>950774 - NBIS DB 774_950774</v>
      </c>
      <c r="C2" t="str">
        <f>IF($B2="Not Loaded","Not Loaded",IF(VLOOKUP($A2,STG!$A$2:$S$4,4,FALSE)=VLOOKUP($A2,HDL!$A$3:$R$2326,2,FALSE),IF(VLOOKUP($A2,HDL!$A$3:$R$4326,2,FALSE)=VLOOKUP($A2,HCM!$A$2:$F$4311,2,FALSE),"OK","HCM&lt;&gt;HDL"),"STG&lt;&gt;HDL"))</f>
        <v>OK</v>
      </c>
      <c r="D2" t="str">
        <f>IF($B2="Not Loaded","Not Loaded",IF(VLOOKUP($A2,STG!$A$2:$S$4,5,FALSE)=VLOOKUP($A2,HDL!$A$3:$R$2326,3,FALSE),IF(VLOOKUP($A2,HDL!$A$3:$R$4326,3,FALSE)=VLOOKUP($A2,HCM!$A$2:$F$4311,3,FALSE),"OK","HCM&lt;&gt;HDL"),"STG&lt;&gt;HDL"))</f>
        <v>OK</v>
      </c>
      <c r="E2" t="str">
        <f>IF($B2="Not Loaded","Not Loaded",IF(VLOOKUP($A2,STG!$A$2:$S$4,9,FALSE)=VLOOKUP($A2,HDL!$A$3:$R$2326,4,FALSE),IF(VLOOKUP($A2,HDL!$A$3:$R$4326,4,FALSE)=VLOOKUP($A2,HCM!$A$3:$I$4311,7,FALSE),"OK","HCM&lt;&gt;HDL"),"STG&lt;&gt;HDL"))</f>
        <v>OK</v>
      </c>
      <c r="F2" t="str">
        <f>IF($B2="Not Loaded","Not Loaded",IF(VLOOKUP($A2,STG!$A$2:$S$4,11,FALSE)=VLOOKUP($A2,HDL!$A$3:$R$2326,6,FALSE),IF(VLOOKUP($A2,HDL!$A$3:$R$4326,6,FALSE)=VLOOKUP($A2,HCM!$A$3:$I$4311,8,FALSE),"OK","HCM&lt;&gt;HDL"),"STG&lt;&gt;HDL"))</f>
        <v>OK</v>
      </c>
      <c r="G2" t="str">
        <f>IF($B2="Not Loaded","Not Loaded",IF(VLOOKUP($A2,STG!$A$2:$S$4,12,FALSE)=VLOOKUP($A2,HDL!$A$3:$R$2326,5,FALSE),IF(VLOOKUP($A2,HDL!$A$3:$R$4326,5,FALSE)=VLOOKUP($A2,HCM!$A$3:$I$4311,9,FALSE),"OK","HCM&lt;&gt;HDL"),"STG&lt;&gt;HDL"))</f>
        <v>OK</v>
      </c>
    </row>
    <row r="3" spans="1:59" x14ac:dyDescent="0.25">
      <c r="A3" s="5" t="s">
        <v>95</v>
      </c>
      <c r="B3" s="5" t="str">
        <f>_xlfn.IFNA(VLOOKUP($A3,HCM!$A$2:$Q$4311,1,FALSE),"Not Loaded")</f>
        <v>950776 - NBL T/A DB 776_950776</v>
      </c>
      <c r="C3" t="str">
        <f>IF($B3="Not Loaded","Not Loaded",IF(VLOOKUP($A3,STG!$A$2:$S$4,4,FALSE)=VLOOKUP($A3,HDL!$A$3:$R$2326,2,FALSE),IF(VLOOKUP($A3,HDL!$A$3:$R$4326,2,FALSE)=VLOOKUP($A3,HCM!$A$2:$F$4311,2,FALSE),"OK","HCM&lt;&gt;HDL"),"STG&lt;&gt;HDL"))</f>
        <v>OK</v>
      </c>
      <c r="D3" t="str">
        <f>IF($B3="Not Loaded","Not Loaded",IF(VLOOKUP($A3,STG!$A$2:$S$4,5,FALSE)=VLOOKUP($A3,HDL!$A$3:$R$2326,3,FALSE),IF(VLOOKUP($A3,HDL!$A$3:$R$4326,3,FALSE)=VLOOKUP($A3,HCM!$A$2:$F$4311,3,FALSE),"OK","HCM&lt;&gt;HDL"),"STG&lt;&gt;HDL"))</f>
        <v>OK</v>
      </c>
      <c r="E3" t="str">
        <f>IF($B3="Not Loaded","Not Loaded",IF(VLOOKUP($A3,STG!$A$2:$S$4,9,FALSE)=VLOOKUP($A3,HDL!$A$3:$R$2326,4,FALSE),IF(VLOOKUP($A3,HDL!$A$3:$R$4326,4,FALSE)=VLOOKUP($A3,HCM!$A$3:$I$4311,7,FALSE),"OK","HCM&lt;&gt;HDL"),"STG&lt;&gt;HDL"))</f>
        <v>OK</v>
      </c>
      <c r="F3" t="str">
        <f>IF($B3="Not Loaded","Not Loaded",IF(VLOOKUP($A3,STG!$A$2:$S$4,11,FALSE)=VLOOKUP($A3,HDL!$A$3:$R$2326,6,FALSE),IF(VLOOKUP($A3,HDL!$A$3:$R$4326,6,FALSE)=VLOOKUP($A3,HCM!$A$3:$I$4311,8,FALSE),"OK","HCM&lt;&gt;HDL"),"STG&lt;&gt;HDL"))</f>
        <v>OK</v>
      </c>
      <c r="G3" t="str">
        <f>IF($B3="Not Loaded","Not Loaded",IF(VLOOKUP($A3,STG!$A$2:$S$4,12,FALSE)=VLOOKUP($A3,HDL!$A$3:$R$2326,5,FALSE),IF(VLOOKUP($A3,HDL!$A$3:$R$4326,5,FALSE)=VLOOKUP($A3,HCM!$A$3:$I$4311,9,FALSE),"OK","HCM&lt;&gt;HDL"),"STG&lt;&gt;HDL"))</f>
        <v>OK</v>
      </c>
    </row>
  </sheetData>
  <conditionalFormatting sqref="E2:G3">
    <cfRule type="cellIs" dxfId="6" priority="12" operator="notEqual">
      <formula>"Ok"</formula>
    </cfRule>
    <cfRule type="cellIs" dxfId="5" priority="13" operator="equal">
      <formula>"Ok"</formula>
    </cfRule>
  </conditionalFormatting>
  <conditionalFormatting sqref="C2:D3">
    <cfRule type="cellIs" dxfId="4" priority="10" operator="notEqual">
      <formula>"Ok"</formula>
    </cfRule>
    <cfRule type="cellIs" dxfId="3" priority="11" operator="equal">
      <formula>"Ok"</formula>
    </cfRule>
  </conditionalFormatting>
  <conditionalFormatting sqref="C2:G3">
    <cfRule type="cellIs" dxfId="2" priority="5" operator="equal">
      <formula>"Not Loaded"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10853-3CBF-448C-AAE3-84148ADA1F2C}">
  <ds:schemaRefs>
    <ds:schemaRef ds:uri="9e5ebb6e-1584-4dc0-b988-3e8cf38876a9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c6a0247-43fa-4535-a5fb-6906f8e53d5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068F988-00B7-4A59-A34E-511225284E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F5A3F6-22EB-4A25-9538-FECC9E68D6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McColl (Personal Administration Account)</dc:creator>
  <cp:lastModifiedBy>Lokesh Shanbhag</cp:lastModifiedBy>
  <dcterms:created xsi:type="dcterms:W3CDTF">2018-01-31T15:18:30Z</dcterms:created>
  <dcterms:modified xsi:type="dcterms:W3CDTF">2021-07-06T11:05:35Z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